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demg/Desktop/"/>
    </mc:Choice>
  </mc:AlternateContent>
  <xr:revisionPtr revIDLastSave="0" documentId="13_ncr:1_{72CEE4A0-29F0-914A-BB4A-7F3AC43B8AF7}" xr6:coauthVersionLast="47" xr6:coauthVersionMax="47" xr10:uidLastSave="{00000000-0000-0000-0000-000000000000}"/>
  <bookViews>
    <workbookView xWindow="0" yWindow="0" windowWidth="28800" windowHeight="18000" xr2:uid="{00000000-000D-0000-FFFF-FFFF00000000}"/>
  </bookViews>
  <sheets>
    <sheet name="Задание" sheetId="1" r:id="rId1"/>
    <sheet name="Сделки" sheetId="7" r:id="rId2"/>
    <sheet name="Сделки подбор" sheetId="10" r:id="rId3"/>
    <sheet name="Акции" sheetId="2" r:id="rId4"/>
    <sheet name="Продажи" sheetId="5" r:id="rId5"/>
    <sheet name="КХЛ" sheetId="3" r:id="rId6"/>
    <sheet name="Текст" sheetId="4" r:id="rId7"/>
    <sheet name="Массив" sheetId="6" r:id="rId8"/>
  </sheets>
  <definedNames>
    <definedName name="_xlchart.v1.0" hidden="1">Сделки!$D$3:$D$348</definedName>
    <definedName name="_xlchart.v1.1" hidden="1">Сделки!$H$2</definedName>
    <definedName name="_xlchart.v1.2" hidden="1">Сделки!$H$3:$H$348</definedName>
  </definedNames>
  <calcPr calcId="191029"/>
  <pivotCaches>
    <pivotCache cacheId="4" r:id="rId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9" i="1" l="1"/>
  <c r="H348" i="10"/>
  <c r="I348" i="10" s="1"/>
  <c r="G348" i="10"/>
  <c r="H347" i="10"/>
  <c r="I347" i="10" s="1"/>
  <c r="G347" i="10"/>
  <c r="G346" i="10"/>
  <c r="H346" i="10" s="1"/>
  <c r="I346" i="10" s="1"/>
  <c r="G345" i="10"/>
  <c r="H345" i="10" s="1"/>
  <c r="I345" i="10" s="1"/>
  <c r="I344" i="10"/>
  <c r="H344" i="10"/>
  <c r="G344" i="10"/>
  <c r="H343" i="10"/>
  <c r="I343" i="10" s="1"/>
  <c r="G343" i="10"/>
  <c r="G342" i="10"/>
  <c r="H342" i="10" s="1"/>
  <c r="I342" i="10" s="1"/>
  <c r="I341" i="10"/>
  <c r="H341" i="10"/>
  <c r="G341" i="10"/>
  <c r="I340" i="10"/>
  <c r="H340" i="10"/>
  <c r="G340" i="10"/>
  <c r="H339" i="10"/>
  <c r="I339" i="10" s="1"/>
  <c r="G339" i="10"/>
  <c r="G338" i="10"/>
  <c r="H338" i="10" s="1"/>
  <c r="I338" i="10" s="1"/>
  <c r="G337" i="10"/>
  <c r="H337" i="10" s="1"/>
  <c r="I337" i="10" s="1"/>
  <c r="I336" i="10"/>
  <c r="H336" i="10"/>
  <c r="G336" i="10"/>
  <c r="H335" i="10"/>
  <c r="I335" i="10" s="1"/>
  <c r="G335" i="10"/>
  <c r="G334" i="10"/>
  <c r="H334" i="10" s="1"/>
  <c r="I334" i="10" s="1"/>
  <c r="I333" i="10"/>
  <c r="H333" i="10"/>
  <c r="G333" i="10"/>
  <c r="I332" i="10"/>
  <c r="H332" i="10"/>
  <c r="G332" i="10"/>
  <c r="H331" i="10"/>
  <c r="I331" i="10" s="1"/>
  <c r="G331" i="10"/>
  <c r="G330" i="10"/>
  <c r="H330" i="10" s="1"/>
  <c r="I330" i="10" s="1"/>
  <c r="G329" i="10"/>
  <c r="H329" i="10" s="1"/>
  <c r="I329" i="10" s="1"/>
  <c r="I328" i="10"/>
  <c r="H328" i="10"/>
  <c r="G328" i="10"/>
  <c r="H327" i="10"/>
  <c r="I327" i="10" s="1"/>
  <c r="G327" i="10"/>
  <c r="G326" i="10"/>
  <c r="H326" i="10" s="1"/>
  <c r="I326" i="10" s="1"/>
  <c r="I325" i="10"/>
  <c r="H325" i="10"/>
  <c r="G325" i="10"/>
  <c r="I324" i="10"/>
  <c r="H324" i="10"/>
  <c r="G324" i="10"/>
  <c r="H323" i="10"/>
  <c r="I323" i="10" s="1"/>
  <c r="G323" i="10"/>
  <c r="G322" i="10"/>
  <c r="H322" i="10" s="1"/>
  <c r="I322" i="10" s="1"/>
  <c r="G321" i="10"/>
  <c r="H321" i="10" s="1"/>
  <c r="I321" i="10" s="1"/>
  <c r="I320" i="10"/>
  <c r="H320" i="10"/>
  <c r="G320" i="10"/>
  <c r="H319" i="10"/>
  <c r="I319" i="10" s="1"/>
  <c r="G319" i="10"/>
  <c r="G318" i="10"/>
  <c r="H318" i="10" s="1"/>
  <c r="I318" i="10" s="1"/>
  <c r="I317" i="10"/>
  <c r="H317" i="10"/>
  <c r="G317" i="10"/>
  <c r="I316" i="10"/>
  <c r="H316" i="10"/>
  <c r="G316" i="10"/>
  <c r="H315" i="10"/>
  <c r="I315" i="10" s="1"/>
  <c r="G315" i="10"/>
  <c r="G314" i="10"/>
  <c r="H314" i="10" s="1"/>
  <c r="I314" i="10" s="1"/>
  <c r="G313" i="10"/>
  <c r="H313" i="10" s="1"/>
  <c r="I313" i="10" s="1"/>
  <c r="I312" i="10"/>
  <c r="H312" i="10"/>
  <c r="G312" i="10"/>
  <c r="H311" i="10"/>
  <c r="I311" i="10" s="1"/>
  <c r="G311" i="10"/>
  <c r="H310" i="10"/>
  <c r="I310" i="10" s="1"/>
  <c r="G310" i="10"/>
  <c r="I309" i="10"/>
  <c r="H309" i="10"/>
  <c r="G309" i="10"/>
  <c r="I308" i="10"/>
  <c r="H308" i="10"/>
  <c r="G308" i="10"/>
  <c r="H307" i="10"/>
  <c r="I307" i="10" s="1"/>
  <c r="G307" i="10"/>
  <c r="G306" i="10"/>
  <c r="H306" i="10" s="1"/>
  <c r="I306" i="10" s="1"/>
  <c r="G305" i="10"/>
  <c r="H305" i="10" s="1"/>
  <c r="I305" i="10" s="1"/>
  <c r="I304" i="10"/>
  <c r="H304" i="10"/>
  <c r="G304" i="10"/>
  <c r="H303" i="10"/>
  <c r="I303" i="10" s="1"/>
  <c r="G303" i="10"/>
  <c r="H302" i="10"/>
  <c r="I302" i="10" s="1"/>
  <c r="G302" i="10"/>
  <c r="I301" i="10"/>
  <c r="H301" i="10"/>
  <c r="G301" i="10"/>
  <c r="I300" i="10"/>
  <c r="H300" i="10"/>
  <c r="G300" i="10"/>
  <c r="H299" i="10"/>
  <c r="I299" i="10" s="1"/>
  <c r="G299" i="10"/>
  <c r="G298" i="10"/>
  <c r="H298" i="10" s="1"/>
  <c r="I298" i="10" s="1"/>
  <c r="G297" i="10"/>
  <c r="H297" i="10" s="1"/>
  <c r="I297" i="10" s="1"/>
  <c r="I296" i="10"/>
  <c r="H296" i="10"/>
  <c r="G296" i="10"/>
  <c r="H295" i="10"/>
  <c r="I295" i="10" s="1"/>
  <c r="G295" i="10"/>
  <c r="H294" i="10"/>
  <c r="I294" i="10" s="1"/>
  <c r="G294" i="10"/>
  <c r="I293" i="10"/>
  <c r="H293" i="10"/>
  <c r="G293" i="10"/>
  <c r="I292" i="10"/>
  <c r="H292" i="10"/>
  <c r="G292" i="10"/>
  <c r="H291" i="10"/>
  <c r="I291" i="10" s="1"/>
  <c r="G291" i="10"/>
  <c r="G290" i="10"/>
  <c r="H290" i="10" s="1"/>
  <c r="I290" i="10" s="1"/>
  <c r="G289" i="10"/>
  <c r="H289" i="10" s="1"/>
  <c r="I289" i="10" s="1"/>
  <c r="I288" i="10"/>
  <c r="H288" i="10"/>
  <c r="G288" i="10"/>
  <c r="H287" i="10"/>
  <c r="I287" i="10" s="1"/>
  <c r="G287" i="10"/>
  <c r="G286" i="10"/>
  <c r="H286" i="10" s="1"/>
  <c r="I286" i="10" s="1"/>
  <c r="G285" i="10"/>
  <c r="H285" i="10" s="1"/>
  <c r="I285" i="10" s="1"/>
  <c r="I284" i="10"/>
  <c r="H284" i="10"/>
  <c r="G284" i="10"/>
  <c r="H283" i="10"/>
  <c r="I283" i="10" s="1"/>
  <c r="G283" i="10"/>
  <c r="G282" i="10"/>
  <c r="H282" i="10" s="1"/>
  <c r="I282" i="10" s="1"/>
  <c r="G281" i="10"/>
  <c r="H281" i="10" s="1"/>
  <c r="I281" i="10" s="1"/>
  <c r="I280" i="10"/>
  <c r="H280" i="10"/>
  <c r="G280" i="10"/>
  <c r="H279" i="10"/>
  <c r="I279" i="10" s="1"/>
  <c r="G279" i="10"/>
  <c r="H278" i="10"/>
  <c r="I278" i="10" s="1"/>
  <c r="G278" i="10"/>
  <c r="I277" i="10"/>
  <c r="H277" i="10"/>
  <c r="G277" i="10"/>
  <c r="I276" i="10"/>
  <c r="H276" i="10"/>
  <c r="G276" i="10"/>
  <c r="H275" i="10"/>
  <c r="I275" i="10" s="1"/>
  <c r="G275" i="10"/>
  <c r="G274" i="10"/>
  <c r="H274" i="10" s="1"/>
  <c r="I274" i="10" s="1"/>
  <c r="G273" i="10"/>
  <c r="H273" i="10" s="1"/>
  <c r="I273" i="10" s="1"/>
  <c r="I272" i="10"/>
  <c r="H272" i="10"/>
  <c r="G272" i="10"/>
  <c r="H271" i="10"/>
  <c r="I271" i="10" s="1"/>
  <c r="G271" i="10"/>
  <c r="H270" i="10"/>
  <c r="I270" i="10" s="1"/>
  <c r="G270" i="10"/>
  <c r="I269" i="10"/>
  <c r="H269" i="10"/>
  <c r="G269" i="10"/>
  <c r="I268" i="10"/>
  <c r="H268" i="10"/>
  <c r="G268" i="10"/>
  <c r="I267" i="10"/>
  <c r="H267" i="10"/>
  <c r="G267" i="10"/>
  <c r="G266" i="10"/>
  <c r="H266" i="10" s="1"/>
  <c r="I266" i="10" s="1"/>
  <c r="G265" i="10"/>
  <c r="H265" i="10" s="1"/>
  <c r="I265" i="10" s="1"/>
  <c r="I264" i="10"/>
  <c r="H264" i="10"/>
  <c r="G264" i="10"/>
  <c r="H263" i="10"/>
  <c r="I263" i="10" s="1"/>
  <c r="G263" i="10"/>
  <c r="H262" i="10"/>
  <c r="I262" i="10" s="1"/>
  <c r="G262" i="10"/>
  <c r="I261" i="10"/>
  <c r="H261" i="10"/>
  <c r="G261" i="10"/>
  <c r="I260" i="10"/>
  <c r="H260" i="10"/>
  <c r="G260" i="10"/>
  <c r="I259" i="10"/>
  <c r="H259" i="10"/>
  <c r="G259" i="10"/>
  <c r="G258" i="10"/>
  <c r="H258" i="10" s="1"/>
  <c r="I258" i="10" s="1"/>
  <c r="G257" i="10"/>
  <c r="H257" i="10" s="1"/>
  <c r="I257" i="10" s="1"/>
  <c r="I256" i="10"/>
  <c r="H256" i="10"/>
  <c r="G256" i="10"/>
  <c r="H255" i="10"/>
  <c r="I255" i="10" s="1"/>
  <c r="G255" i="10"/>
  <c r="H254" i="10"/>
  <c r="I254" i="10" s="1"/>
  <c r="G254" i="10"/>
  <c r="I253" i="10"/>
  <c r="H253" i="10"/>
  <c r="G253" i="10"/>
  <c r="I252" i="10"/>
  <c r="H252" i="10"/>
  <c r="G252" i="10"/>
  <c r="I251" i="10"/>
  <c r="H251" i="10"/>
  <c r="G251" i="10"/>
  <c r="G250" i="10"/>
  <c r="H250" i="10" s="1"/>
  <c r="I250" i="10" s="1"/>
  <c r="G249" i="10"/>
  <c r="H249" i="10" s="1"/>
  <c r="I249" i="10" s="1"/>
  <c r="I248" i="10"/>
  <c r="H248" i="10"/>
  <c r="G248" i="10"/>
  <c r="H247" i="10"/>
  <c r="I247" i="10" s="1"/>
  <c r="G247" i="10"/>
  <c r="H246" i="10"/>
  <c r="I246" i="10" s="1"/>
  <c r="G246" i="10"/>
  <c r="I245" i="10"/>
  <c r="H245" i="10"/>
  <c r="G245" i="10"/>
  <c r="I244" i="10"/>
  <c r="H244" i="10"/>
  <c r="G244" i="10"/>
  <c r="I243" i="10"/>
  <c r="H243" i="10"/>
  <c r="G243" i="10"/>
  <c r="G242" i="10"/>
  <c r="H242" i="10" s="1"/>
  <c r="I242" i="10" s="1"/>
  <c r="G241" i="10"/>
  <c r="H241" i="10" s="1"/>
  <c r="I241" i="10" s="1"/>
  <c r="I240" i="10"/>
  <c r="H240" i="10"/>
  <c r="G240" i="10"/>
  <c r="H239" i="10"/>
  <c r="I239" i="10" s="1"/>
  <c r="G239" i="10"/>
  <c r="H238" i="10"/>
  <c r="I238" i="10" s="1"/>
  <c r="G238" i="10"/>
  <c r="I237" i="10"/>
  <c r="H237" i="10"/>
  <c r="G237" i="10"/>
  <c r="I236" i="10"/>
  <c r="H236" i="10"/>
  <c r="G236" i="10"/>
  <c r="I235" i="10"/>
  <c r="H235" i="10"/>
  <c r="G235" i="10"/>
  <c r="G234" i="10"/>
  <c r="H234" i="10" s="1"/>
  <c r="I234" i="10" s="1"/>
  <c r="G233" i="10"/>
  <c r="H233" i="10" s="1"/>
  <c r="I233" i="10" s="1"/>
  <c r="I232" i="10"/>
  <c r="H232" i="10"/>
  <c r="G232" i="10"/>
  <c r="H231" i="10"/>
  <c r="I231" i="10" s="1"/>
  <c r="G231" i="10"/>
  <c r="H230" i="10"/>
  <c r="I230" i="10" s="1"/>
  <c r="G230" i="10"/>
  <c r="I229" i="10"/>
  <c r="H229" i="10"/>
  <c r="G229" i="10"/>
  <c r="I228" i="10"/>
  <c r="H228" i="10"/>
  <c r="G228" i="10"/>
  <c r="I227" i="10"/>
  <c r="H227" i="10"/>
  <c r="G227" i="10"/>
  <c r="G226" i="10"/>
  <c r="H226" i="10" s="1"/>
  <c r="I226" i="10" s="1"/>
  <c r="G225" i="10"/>
  <c r="H225" i="10" s="1"/>
  <c r="I225" i="10" s="1"/>
  <c r="I224" i="10"/>
  <c r="H224" i="10"/>
  <c r="G224" i="10"/>
  <c r="H223" i="10"/>
  <c r="I223" i="10" s="1"/>
  <c r="G223" i="10"/>
  <c r="H222" i="10"/>
  <c r="I222" i="10" s="1"/>
  <c r="G222" i="10"/>
  <c r="I221" i="10"/>
  <c r="H221" i="10"/>
  <c r="G221" i="10"/>
  <c r="I220" i="10"/>
  <c r="H220" i="10"/>
  <c r="G220" i="10"/>
  <c r="I219" i="10"/>
  <c r="H219" i="10"/>
  <c r="G219" i="10"/>
  <c r="G218" i="10"/>
  <c r="H218" i="10" s="1"/>
  <c r="I218" i="10" s="1"/>
  <c r="I217" i="10"/>
  <c r="G217" i="10"/>
  <c r="H217" i="10" s="1"/>
  <c r="I216" i="10"/>
  <c r="H216" i="10"/>
  <c r="G216" i="10"/>
  <c r="G215" i="10"/>
  <c r="H215" i="10" s="1"/>
  <c r="I215" i="10" s="1"/>
  <c r="G214" i="10"/>
  <c r="H214" i="10" s="1"/>
  <c r="I214" i="10" s="1"/>
  <c r="I213" i="10"/>
  <c r="H213" i="10"/>
  <c r="G213" i="10"/>
  <c r="H212" i="10"/>
  <c r="I212" i="10" s="1"/>
  <c r="G212" i="10"/>
  <c r="H211" i="10"/>
  <c r="I211" i="10" s="1"/>
  <c r="G211" i="10"/>
  <c r="G210" i="10"/>
  <c r="H210" i="10" s="1"/>
  <c r="I210" i="10" s="1"/>
  <c r="G209" i="10"/>
  <c r="H209" i="10" s="1"/>
  <c r="I209" i="10" s="1"/>
  <c r="I208" i="10"/>
  <c r="H208" i="10"/>
  <c r="G208" i="10"/>
  <c r="H207" i="10"/>
  <c r="I207" i="10" s="1"/>
  <c r="G207" i="10"/>
  <c r="H206" i="10"/>
  <c r="I206" i="10" s="1"/>
  <c r="G206" i="10"/>
  <c r="I205" i="10"/>
  <c r="H205" i="10"/>
  <c r="G205" i="10"/>
  <c r="H204" i="10"/>
  <c r="I204" i="10" s="1"/>
  <c r="G204" i="10"/>
  <c r="I203" i="10"/>
  <c r="H203" i="10"/>
  <c r="G203" i="10"/>
  <c r="G202" i="10"/>
  <c r="H202" i="10" s="1"/>
  <c r="I202" i="10" s="1"/>
  <c r="G201" i="10"/>
  <c r="H201" i="10" s="1"/>
  <c r="I201" i="10" s="1"/>
  <c r="I200" i="10"/>
  <c r="H200" i="10"/>
  <c r="G200" i="10"/>
  <c r="H199" i="10"/>
  <c r="I199" i="10" s="1"/>
  <c r="G199" i="10"/>
  <c r="H198" i="10"/>
  <c r="I198" i="10" s="1"/>
  <c r="G198" i="10"/>
  <c r="I197" i="10"/>
  <c r="H197" i="10"/>
  <c r="G197" i="10"/>
  <c r="I196" i="10"/>
  <c r="H196" i="10"/>
  <c r="G196" i="10"/>
  <c r="I195" i="10"/>
  <c r="H195" i="10"/>
  <c r="G195" i="10"/>
  <c r="G194" i="10"/>
  <c r="H194" i="10" s="1"/>
  <c r="I194" i="10" s="1"/>
  <c r="I193" i="10"/>
  <c r="G193" i="10"/>
  <c r="H193" i="10" s="1"/>
  <c r="I192" i="10"/>
  <c r="H192" i="10"/>
  <c r="G192" i="10"/>
  <c r="H191" i="10"/>
  <c r="I191" i="10" s="1"/>
  <c r="G191" i="10"/>
  <c r="H190" i="10"/>
  <c r="I190" i="10" s="1"/>
  <c r="G190" i="10"/>
  <c r="I189" i="10"/>
  <c r="H189" i="10"/>
  <c r="G189" i="10"/>
  <c r="H188" i="10"/>
  <c r="I188" i="10" s="1"/>
  <c r="G188" i="10"/>
  <c r="I187" i="10"/>
  <c r="H187" i="10"/>
  <c r="G187" i="10"/>
  <c r="G186" i="10"/>
  <c r="H186" i="10" s="1"/>
  <c r="I186" i="10" s="1"/>
  <c r="G185" i="10"/>
  <c r="H185" i="10" s="1"/>
  <c r="I185" i="10" s="1"/>
  <c r="I184" i="10"/>
  <c r="H184" i="10"/>
  <c r="G184" i="10"/>
  <c r="H183" i="10"/>
  <c r="I183" i="10" s="1"/>
  <c r="G183" i="10"/>
  <c r="H182" i="10"/>
  <c r="I182" i="10" s="1"/>
  <c r="G182" i="10"/>
  <c r="I181" i="10"/>
  <c r="H181" i="10"/>
  <c r="G181" i="10"/>
  <c r="I180" i="10"/>
  <c r="H180" i="10"/>
  <c r="G180" i="10"/>
  <c r="I179" i="10"/>
  <c r="H179" i="10"/>
  <c r="G179" i="10"/>
  <c r="G178" i="10"/>
  <c r="H178" i="10" s="1"/>
  <c r="I178" i="10" s="1"/>
  <c r="G177" i="10"/>
  <c r="H177" i="10" s="1"/>
  <c r="I177" i="10" s="1"/>
  <c r="I176" i="10"/>
  <c r="H176" i="10"/>
  <c r="G176" i="10"/>
  <c r="G175" i="10"/>
  <c r="H175" i="10" s="1"/>
  <c r="I175" i="10" s="1"/>
  <c r="H174" i="10"/>
  <c r="I174" i="10" s="1"/>
  <c r="G174" i="10"/>
  <c r="I173" i="10"/>
  <c r="H173" i="10"/>
  <c r="G173" i="10"/>
  <c r="I172" i="10"/>
  <c r="H172" i="10"/>
  <c r="G172" i="10"/>
  <c r="I171" i="10"/>
  <c r="H171" i="10"/>
  <c r="G171" i="10"/>
  <c r="G170" i="10"/>
  <c r="H170" i="10" s="1"/>
  <c r="I170" i="10" s="1"/>
  <c r="I169" i="10"/>
  <c r="G169" i="10"/>
  <c r="H169" i="10" s="1"/>
  <c r="I168" i="10"/>
  <c r="H168" i="10"/>
  <c r="G168" i="10"/>
  <c r="G167" i="10"/>
  <c r="H167" i="10" s="1"/>
  <c r="I167" i="10" s="1"/>
  <c r="H166" i="10"/>
  <c r="I166" i="10" s="1"/>
  <c r="G166" i="10"/>
  <c r="I165" i="10"/>
  <c r="H165" i="10"/>
  <c r="G165" i="10"/>
  <c r="I164" i="10"/>
  <c r="H164" i="10"/>
  <c r="G164" i="10"/>
  <c r="I163" i="10"/>
  <c r="H163" i="10"/>
  <c r="G163" i="10"/>
  <c r="G162" i="10"/>
  <c r="H162" i="10" s="1"/>
  <c r="I162" i="10" s="1"/>
  <c r="G161" i="10"/>
  <c r="H161" i="10" s="1"/>
  <c r="I161" i="10" s="1"/>
  <c r="I160" i="10"/>
  <c r="H160" i="10"/>
  <c r="G160" i="10"/>
  <c r="H159" i="10"/>
  <c r="I159" i="10" s="1"/>
  <c r="G159" i="10"/>
  <c r="G158" i="10"/>
  <c r="H158" i="10" s="1"/>
  <c r="I158" i="10" s="1"/>
  <c r="I157" i="10"/>
  <c r="H157" i="10"/>
  <c r="G157" i="10"/>
  <c r="I156" i="10"/>
  <c r="H156" i="10"/>
  <c r="G156" i="10"/>
  <c r="H155" i="10"/>
  <c r="I155" i="10" s="1"/>
  <c r="G155" i="10"/>
  <c r="G154" i="10"/>
  <c r="H154" i="10" s="1"/>
  <c r="I154" i="10" s="1"/>
  <c r="I153" i="10"/>
  <c r="G153" i="10"/>
  <c r="H153" i="10" s="1"/>
  <c r="I152" i="10"/>
  <c r="H152" i="10"/>
  <c r="G152" i="10"/>
  <c r="G151" i="10"/>
  <c r="H151" i="10" s="1"/>
  <c r="I151" i="10" s="1"/>
  <c r="G150" i="10"/>
  <c r="H150" i="10" s="1"/>
  <c r="I150" i="10" s="1"/>
  <c r="G149" i="10"/>
  <c r="H149" i="10" s="1"/>
  <c r="I149" i="10" s="1"/>
  <c r="I148" i="10"/>
  <c r="H148" i="10"/>
  <c r="G148" i="10"/>
  <c r="H147" i="10"/>
  <c r="I147" i="10" s="1"/>
  <c r="G147" i="10"/>
  <c r="G146" i="10"/>
  <c r="H146" i="10" s="1"/>
  <c r="I146" i="10" s="1"/>
  <c r="I145" i="10"/>
  <c r="G145" i="10"/>
  <c r="H145" i="10" s="1"/>
  <c r="I144" i="10"/>
  <c r="H144" i="10"/>
  <c r="G144" i="10"/>
  <c r="H143" i="10"/>
  <c r="I143" i="10" s="1"/>
  <c r="G143" i="10"/>
  <c r="H142" i="10"/>
  <c r="I142" i="10" s="1"/>
  <c r="G142" i="10"/>
  <c r="G141" i="10"/>
  <c r="H141" i="10" s="1"/>
  <c r="I141" i="10" s="1"/>
  <c r="I140" i="10"/>
  <c r="H140" i="10"/>
  <c r="G140" i="10"/>
  <c r="I139" i="10"/>
  <c r="H139" i="10"/>
  <c r="G139" i="10"/>
  <c r="G138" i="10"/>
  <c r="H138" i="10" s="1"/>
  <c r="I138" i="10" s="1"/>
  <c r="I137" i="10"/>
  <c r="G137" i="10"/>
  <c r="H137" i="10" s="1"/>
  <c r="I136" i="10"/>
  <c r="H136" i="10"/>
  <c r="G136" i="10"/>
  <c r="G135" i="10"/>
  <c r="H135" i="10" s="1"/>
  <c r="I135" i="10" s="1"/>
  <c r="H134" i="10"/>
  <c r="I134" i="10" s="1"/>
  <c r="G134" i="10"/>
  <c r="G133" i="10"/>
  <c r="H133" i="10" s="1"/>
  <c r="I133" i="10" s="1"/>
  <c r="H132" i="10"/>
  <c r="I132" i="10" s="1"/>
  <c r="G132" i="10"/>
  <c r="H131" i="10"/>
  <c r="I131" i="10" s="1"/>
  <c r="G131" i="10"/>
  <c r="G130" i="10"/>
  <c r="H130" i="10" s="1"/>
  <c r="I130" i="10" s="1"/>
  <c r="I129" i="10"/>
  <c r="G129" i="10"/>
  <c r="H129" i="10" s="1"/>
  <c r="I128" i="10"/>
  <c r="H128" i="10"/>
  <c r="G128" i="10"/>
  <c r="H127" i="10"/>
  <c r="I127" i="10" s="1"/>
  <c r="G127" i="10"/>
  <c r="H126" i="10"/>
  <c r="I126" i="10" s="1"/>
  <c r="G126" i="10"/>
  <c r="G125" i="10"/>
  <c r="H125" i="10" s="1"/>
  <c r="I125" i="10" s="1"/>
  <c r="H124" i="10"/>
  <c r="I124" i="10" s="1"/>
  <c r="G124" i="10"/>
  <c r="I123" i="10"/>
  <c r="H123" i="10"/>
  <c r="G123" i="10"/>
  <c r="G122" i="10"/>
  <c r="H122" i="10" s="1"/>
  <c r="I122" i="10" s="1"/>
  <c r="G121" i="10"/>
  <c r="H121" i="10" s="1"/>
  <c r="I121" i="10" s="1"/>
  <c r="I120" i="10"/>
  <c r="H120" i="10"/>
  <c r="G120" i="10"/>
  <c r="H119" i="10"/>
  <c r="I119" i="10" s="1"/>
  <c r="G119" i="10"/>
  <c r="H118" i="10"/>
  <c r="I118" i="10" s="1"/>
  <c r="G118" i="10"/>
  <c r="I117" i="10"/>
  <c r="H117" i="10"/>
  <c r="G117" i="10"/>
  <c r="I116" i="10"/>
  <c r="H116" i="10"/>
  <c r="G116" i="10"/>
  <c r="I115" i="10"/>
  <c r="H115" i="10"/>
  <c r="G115" i="10"/>
  <c r="G114" i="10"/>
  <c r="H114" i="10" s="1"/>
  <c r="I114" i="10" s="1"/>
  <c r="G113" i="10"/>
  <c r="H113" i="10" s="1"/>
  <c r="I113" i="10" s="1"/>
  <c r="I112" i="10"/>
  <c r="H112" i="10"/>
  <c r="G112" i="10"/>
  <c r="G111" i="10"/>
  <c r="H111" i="10" s="1"/>
  <c r="I111" i="10" s="1"/>
  <c r="H110" i="10"/>
  <c r="I110" i="10" s="1"/>
  <c r="G110" i="10"/>
  <c r="I109" i="10"/>
  <c r="H109" i="10"/>
  <c r="G109" i="10"/>
  <c r="I108" i="10"/>
  <c r="H108" i="10"/>
  <c r="G108" i="10"/>
  <c r="I107" i="10"/>
  <c r="H107" i="10"/>
  <c r="G107" i="10"/>
  <c r="G106" i="10"/>
  <c r="H106" i="10" s="1"/>
  <c r="I106" i="10" s="1"/>
  <c r="I105" i="10"/>
  <c r="G105" i="10"/>
  <c r="H105" i="10" s="1"/>
  <c r="I104" i="10"/>
  <c r="H104" i="10"/>
  <c r="G104" i="10"/>
  <c r="G103" i="10"/>
  <c r="H103" i="10" s="1"/>
  <c r="I103" i="10" s="1"/>
  <c r="H102" i="10"/>
  <c r="I102" i="10" s="1"/>
  <c r="G102" i="10"/>
  <c r="I101" i="10"/>
  <c r="H101" i="10"/>
  <c r="G101" i="10"/>
  <c r="I100" i="10"/>
  <c r="H100" i="10"/>
  <c r="G100" i="10"/>
  <c r="I99" i="10"/>
  <c r="H99" i="10"/>
  <c r="G99" i="10"/>
  <c r="G98" i="10"/>
  <c r="H98" i="10" s="1"/>
  <c r="I98" i="10" s="1"/>
  <c r="G97" i="10"/>
  <c r="H97" i="10" s="1"/>
  <c r="I97" i="10" s="1"/>
  <c r="I96" i="10"/>
  <c r="H96" i="10"/>
  <c r="G96" i="10"/>
  <c r="H95" i="10"/>
  <c r="I95" i="10" s="1"/>
  <c r="G95" i="10"/>
  <c r="G94" i="10"/>
  <c r="H94" i="10" s="1"/>
  <c r="I94" i="10" s="1"/>
  <c r="G93" i="10"/>
  <c r="H93" i="10" s="1"/>
  <c r="I93" i="10" s="1"/>
  <c r="H92" i="10"/>
  <c r="I92" i="10" s="1"/>
  <c r="G92" i="10"/>
  <c r="I91" i="10"/>
  <c r="H91" i="10"/>
  <c r="G91" i="10"/>
  <c r="G90" i="10"/>
  <c r="H90" i="10" s="1"/>
  <c r="I90" i="10" s="1"/>
  <c r="I89" i="10"/>
  <c r="G89" i="10"/>
  <c r="H89" i="10" s="1"/>
  <c r="I88" i="10"/>
  <c r="H88" i="10"/>
  <c r="G88" i="10"/>
  <c r="H87" i="10"/>
  <c r="I87" i="10" s="1"/>
  <c r="G87" i="10"/>
  <c r="G86" i="10"/>
  <c r="H86" i="10" s="1"/>
  <c r="I86" i="10" s="1"/>
  <c r="I85" i="10"/>
  <c r="H85" i="10"/>
  <c r="G85" i="10"/>
  <c r="I84" i="10"/>
  <c r="H84" i="10"/>
  <c r="G84" i="10"/>
  <c r="H83" i="10"/>
  <c r="I83" i="10" s="1"/>
  <c r="G83" i="10"/>
  <c r="G82" i="10"/>
  <c r="H82" i="10" s="1"/>
  <c r="I82" i="10" s="1"/>
  <c r="I81" i="10"/>
  <c r="G81" i="10"/>
  <c r="H81" i="10" s="1"/>
  <c r="I80" i="10"/>
  <c r="H80" i="10"/>
  <c r="G80" i="10"/>
  <c r="H79" i="10"/>
  <c r="I79" i="10" s="1"/>
  <c r="G79" i="10"/>
  <c r="H78" i="10"/>
  <c r="I78" i="10" s="1"/>
  <c r="G78" i="10"/>
  <c r="I77" i="10"/>
  <c r="H77" i="10"/>
  <c r="G77" i="10"/>
  <c r="H76" i="10"/>
  <c r="I76" i="10" s="1"/>
  <c r="G76" i="10"/>
  <c r="I75" i="10"/>
  <c r="H75" i="10"/>
  <c r="G75" i="10"/>
  <c r="G74" i="10"/>
  <c r="H74" i="10" s="1"/>
  <c r="I74" i="10" s="1"/>
  <c r="G73" i="10"/>
  <c r="H73" i="10" s="1"/>
  <c r="I73" i="10" s="1"/>
  <c r="I72" i="10"/>
  <c r="H72" i="10"/>
  <c r="G72" i="10"/>
  <c r="H71" i="10"/>
  <c r="I71" i="10" s="1"/>
  <c r="G71" i="10"/>
  <c r="H70" i="10"/>
  <c r="I70" i="10" s="1"/>
  <c r="G70" i="10"/>
  <c r="H69" i="10"/>
  <c r="I69" i="10" s="1"/>
  <c r="G69" i="10"/>
  <c r="H68" i="10"/>
  <c r="I68" i="10" s="1"/>
  <c r="G68" i="10"/>
  <c r="I67" i="10"/>
  <c r="H67" i="10"/>
  <c r="G67" i="10"/>
  <c r="G66" i="10"/>
  <c r="H66" i="10" s="1"/>
  <c r="I66" i="10" s="1"/>
  <c r="I65" i="10"/>
  <c r="G65" i="10"/>
  <c r="H65" i="10" s="1"/>
  <c r="I64" i="10"/>
  <c r="H64" i="10"/>
  <c r="G64" i="10"/>
  <c r="H63" i="10"/>
  <c r="I63" i="10" s="1"/>
  <c r="G63" i="10"/>
  <c r="G62" i="10"/>
  <c r="H62" i="10" s="1"/>
  <c r="I62" i="10" s="1"/>
  <c r="G61" i="10"/>
  <c r="H61" i="10" s="1"/>
  <c r="I61" i="10" s="1"/>
  <c r="I60" i="10"/>
  <c r="H60" i="10"/>
  <c r="G60" i="10"/>
  <c r="I59" i="10"/>
  <c r="H59" i="10"/>
  <c r="G59" i="10"/>
  <c r="G58" i="10"/>
  <c r="H58" i="10" s="1"/>
  <c r="I58" i="10" s="1"/>
  <c r="G57" i="10"/>
  <c r="H57" i="10" s="1"/>
  <c r="I57" i="10" s="1"/>
  <c r="I56" i="10"/>
  <c r="H56" i="10"/>
  <c r="G56" i="10"/>
  <c r="G55" i="10"/>
  <c r="H55" i="10" s="1"/>
  <c r="I55" i="10" s="1"/>
  <c r="H54" i="10"/>
  <c r="I54" i="10" s="1"/>
  <c r="G54" i="10"/>
  <c r="H53" i="10"/>
  <c r="I53" i="10" s="1"/>
  <c r="G53" i="10"/>
  <c r="I52" i="10"/>
  <c r="H52" i="10"/>
  <c r="G52" i="10"/>
  <c r="H51" i="10"/>
  <c r="I51" i="10" s="1"/>
  <c r="G51" i="10"/>
  <c r="G50" i="10"/>
  <c r="H50" i="10" s="1"/>
  <c r="I50" i="10" s="1"/>
  <c r="I49" i="10"/>
  <c r="G49" i="10"/>
  <c r="H49" i="10" s="1"/>
  <c r="I48" i="10"/>
  <c r="H48" i="10"/>
  <c r="G48" i="10"/>
  <c r="H47" i="10"/>
  <c r="I47" i="10" s="1"/>
  <c r="G47" i="10"/>
  <c r="H46" i="10"/>
  <c r="I46" i="10" s="1"/>
  <c r="G46" i="10"/>
  <c r="G45" i="10"/>
  <c r="H45" i="10" s="1"/>
  <c r="I45" i="10" s="1"/>
  <c r="I44" i="10"/>
  <c r="H44" i="10"/>
  <c r="G44" i="10"/>
  <c r="I43" i="10"/>
  <c r="H43" i="10"/>
  <c r="G43" i="10"/>
  <c r="G42" i="10"/>
  <c r="H42" i="10" s="1"/>
  <c r="I42" i="10" s="1"/>
  <c r="I41" i="10"/>
  <c r="G41" i="10"/>
  <c r="H41" i="10" s="1"/>
  <c r="I40" i="10"/>
  <c r="H40" i="10"/>
  <c r="G40" i="10"/>
  <c r="G39" i="10"/>
  <c r="H39" i="10" s="1"/>
  <c r="I39" i="10" s="1"/>
  <c r="H38" i="10"/>
  <c r="I38" i="10" s="1"/>
  <c r="G38" i="10"/>
  <c r="H37" i="10"/>
  <c r="I37" i="10" s="1"/>
  <c r="G37" i="10"/>
  <c r="H36" i="10"/>
  <c r="I36" i="10" s="1"/>
  <c r="G36" i="10"/>
  <c r="I35" i="10"/>
  <c r="H35" i="10"/>
  <c r="G35" i="10"/>
  <c r="G34" i="10"/>
  <c r="H34" i="10" s="1"/>
  <c r="I34" i="10" s="1"/>
  <c r="G33" i="10"/>
  <c r="H33" i="10" s="1"/>
  <c r="I33" i="10" s="1"/>
  <c r="I32" i="10"/>
  <c r="H32" i="10"/>
  <c r="G32" i="10"/>
  <c r="H31" i="10"/>
  <c r="I31" i="10" s="1"/>
  <c r="G31" i="10"/>
  <c r="H30" i="10"/>
  <c r="I30" i="10" s="1"/>
  <c r="G30" i="10"/>
  <c r="G29" i="10"/>
  <c r="H29" i="10" s="1"/>
  <c r="I29" i="10" s="1"/>
  <c r="I28" i="10"/>
  <c r="H28" i="10"/>
  <c r="G28" i="10"/>
  <c r="I27" i="10"/>
  <c r="H27" i="10"/>
  <c r="G27" i="10"/>
  <c r="G26" i="10"/>
  <c r="H26" i="10" s="1"/>
  <c r="I26" i="10" s="1"/>
  <c r="G25" i="10"/>
  <c r="H25" i="10" s="1"/>
  <c r="I25" i="10" s="1"/>
  <c r="I24" i="10"/>
  <c r="H24" i="10"/>
  <c r="G24" i="10"/>
  <c r="H23" i="10"/>
  <c r="I23" i="10" s="1"/>
  <c r="G23" i="10"/>
  <c r="G22" i="10"/>
  <c r="H22" i="10" s="1"/>
  <c r="I22" i="10" s="1"/>
  <c r="G21" i="10"/>
  <c r="H21" i="10" s="1"/>
  <c r="I21" i="10" s="1"/>
  <c r="H20" i="10"/>
  <c r="I20" i="10" s="1"/>
  <c r="G20" i="10"/>
  <c r="I19" i="10"/>
  <c r="H19" i="10"/>
  <c r="G19" i="10"/>
  <c r="G18" i="10"/>
  <c r="H18" i="10" s="1"/>
  <c r="I18" i="10" s="1"/>
  <c r="I17" i="10"/>
  <c r="G17" i="10"/>
  <c r="H17" i="10" s="1"/>
  <c r="I16" i="10"/>
  <c r="G16" i="10"/>
  <c r="H16" i="10" s="1"/>
  <c r="H15" i="10"/>
  <c r="I15" i="10" s="1"/>
  <c r="G15" i="10"/>
  <c r="G14" i="10"/>
  <c r="H14" i="10" s="1"/>
  <c r="I14" i="10" s="1"/>
  <c r="G13" i="10"/>
  <c r="H13" i="10" s="1"/>
  <c r="I13" i="10" s="1"/>
  <c r="H12" i="10"/>
  <c r="I12" i="10" s="1"/>
  <c r="G12" i="10"/>
  <c r="I11" i="10"/>
  <c r="H11" i="10"/>
  <c r="G11" i="10"/>
  <c r="H10" i="10"/>
  <c r="I10" i="10" s="1"/>
  <c r="G10" i="10"/>
  <c r="H9" i="10"/>
  <c r="I9" i="10" s="1"/>
  <c r="G9" i="10"/>
  <c r="G8" i="10"/>
  <c r="H8" i="10" s="1"/>
  <c r="I8" i="10" s="1"/>
  <c r="G7" i="10"/>
  <c r="H7" i="10" s="1"/>
  <c r="I7" i="10" s="1"/>
  <c r="I6" i="10"/>
  <c r="G6" i="10"/>
  <c r="H6" i="10" s="1"/>
  <c r="G5" i="10"/>
  <c r="H5" i="10" s="1"/>
  <c r="I5" i="10" s="1"/>
  <c r="G4" i="10"/>
  <c r="H4" i="10" s="1"/>
  <c r="I3" i="10"/>
  <c r="H3" i="10"/>
  <c r="G3" i="10"/>
  <c r="I349" i="7"/>
  <c r="I4" i="7"/>
  <c r="I3" i="7"/>
  <c r="L8" i="7"/>
  <c r="L7" i="7"/>
  <c r="D38" i="1"/>
  <c r="H349" i="7"/>
  <c r="D3" i="2"/>
  <c r="I4" i="10" l="1"/>
  <c r="L7" i="10"/>
  <c r="L8" i="10" s="1"/>
  <c r="H349" i="10"/>
  <c r="I349" i="10"/>
  <c r="G349" i="10"/>
  <c r="D18" i="1" l="1"/>
  <c r="D14" i="1"/>
  <c r="K1451" i="3"/>
  <c r="D13" i="1"/>
  <c r="D12" i="1"/>
  <c r="D23" i="1"/>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2" i="5"/>
  <c r="D24" i="1" s="1"/>
  <c r="D25" i="1" l="1"/>
  <c r="D19" i="1" l="1"/>
  <c r="D22" i="1"/>
  <c r="D20" i="1"/>
  <c r="G3" i="7"/>
  <c r="G4" i="7"/>
  <c r="H4" i="7" s="1"/>
  <c r="G5" i="7"/>
  <c r="H5" i="7" s="1"/>
  <c r="I5" i="7" s="1"/>
  <c r="G6" i="7"/>
  <c r="H6" i="7" s="1"/>
  <c r="I6" i="7" s="1"/>
  <c r="G7" i="7"/>
  <c r="H7" i="7" s="1"/>
  <c r="I7" i="7" s="1"/>
  <c r="G8" i="7"/>
  <c r="H8" i="7" s="1"/>
  <c r="I8" i="7" s="1"/>
  <c r="G9" i="7"/>
  <c r="H9" i="7" s="1"/>
  <c r="I9" i="7" s="1"/>
  <c r="G10" i="7"/>
  <c r="H10" i="7" s="1"/>
  <c r="I10" i="7" s="1"/>
  <c r="G11" i="7"/>
  <c r="H11" i="7" s="1"/>
  <c r="I11" i="7" s="1"/>
  <c r="G12" i="7"/>
  <c r="H12" i="7" s="1"/>
  <c r="I12" i="7" s="1"/>
  <c r="G13" i="7"/>
  <c r="H13" i="7" s="1"/>
  <c r="I13" i="7" s="1"/>
  <c r="G14" i="7"/>
  <c r="H14" i="7" s="1"/>
  <c r="I14" i="7" s="1"/>
  <c r="G15" i="7"/>
  <c r="H15" i="7" s="1"/>
  <c r="I15" i="7" s="1"/>
  <c r="G16" i="7"/>
  <c r="H16" i="7" s="1"/>
  <c r="I16" i="7" s="1"/>
  <c r="G17" i="7"/>
  <c r="H17" i="7" s="1"/>
  <c r="I17" i="7" s="1"/>
  <c r="G18" i="7"/>
  <c r="H18" i="7" s="1"/>
  <c r="I18" i="7" s="1"/>
  <c r="G19" i="7"/>
  <c r="H19" i="7" s="1"/>
  <c r="I19" i="7" s="1"/>
  <c r="G20" i="7"/>
  <c r="H20" i="7" s="1"/>
  <c r="I20" i="7" s="1"/>
  <c r="G21" i="7"/>
  <c r="H21" i="7" s="1"/>
  <c r="I21" i="7" s="1"/>
  <c r="G22" i="7"/>
  <c r="H22" i="7" s="1"/>
  <c r="I22" i="7" s="1"/>
  <c r="G23" i="7"/>
  <c r="H23" i="7" s="1"/>
  <c r="I23" i="7" s="1"/>
  <c r="G24" i="7"/>
  <c r="H24" i="7" s="1"/>
  <c r="I24" i="7" s="1"/>
  <c r="G25" i="7"/>
  <c r="H25" i="7" s="1"/>
  <c r="I25" i="7" s="1"/>
  <c r="G26" i="7"/>
  <c r="H26" i="7" s="1"/>
  <c r="I26" i="7" s="1"/>
  <c r="G27" i="7"/>
  <c r="H27" i="7" s="1"/>
  <c r="I27" i="7" s="1"/>
  <c r="G28" i="7"/>
  <c r="H28" i="7" s="1"/>
  <c r="I28" i="7" s="1"/>
  <c r="G29" i="7"/>
  <c r="H29" i="7" s="1"/>
  <c r="I29" i="7" s="1"/>
  <c r="G30" i="7"/>
  <c r="H30" i="7" s="1"/>
  <c r="I30" i="7" s="1"/>
  <c r="G31" i="7"/>
  <c r="H31" i="7" s="1"/>
  <c r="I31" i="7" s="1"/>
  <c r="G32" i="7"/>
  <c r="H32" i="7" s="1"/>
  <c r="I32" i="7" s="1"/>
  <c r="G33" i="7"/>
  <c r="H33" i="7" s="1"/>
  <c r="I33" i="7" s="1"/>
  <c r="G34" i="7"/>
  <c r="H34" i="7" s="1"/>
  <c r="I34" i="7" s="1"/>
  <c r="G35" i="7"/>
  <c r="H35" i="7" s="1"/>
  <c r="I35" i="7" s="1"/>
  <c r="G36" i="7"/>
  <c r="H36" i="7" s="1"/>
  <c r="I36" i="7" s="1"/>
  <c r="G37" i="7"/>
  <c r="H37" i="7" s="1"/>
  <c r="I37" i="7" s="1"/>
  <c r="G38" i="7"/>
  <c r="H38" i="7" s="1"/>
  <c r="I38" i="7" s="1"/>
  <c r="G39" i="7"/>
  <c r="H39" i="7" s="1"/>
  <c r="I39" i="7" s="1"/>
  <c r="G40" i="7"/>
  <c r="H40" i="7" s="1"/>
  <c r="I40" i="7" s="1"/>
  <c r="G41" i="7"/>
  <c r="H41" i="7" s="1"/>
  <c r="I41" i="7" s="1"/>
  <c r="G42" i="7"/>
  <c r="H42" i="7" s="1"/>
  <c r="I42" i="7" s="1"/>
  <c r="G43" i="7"/>
  <c r="H43" i="7" s="1"/>
  <c r="I43" i="7" s="1"/>
  <c r="G44" i="7"/>
  <c r="H44" i="7" s="1"/>
  <c r="I44" i="7" s="1"/>
  <c r="G45" i="7"/>
  <c r="H45" i="7" s="1"/>
  <c r="I45" i="7" s="1"/>
  <c r="G46" i="7"/>
  <c r="H46" i="7" s="1"/>
  <c r="I46" i="7" s="1"/>
  <c r="G47" i="7"/>
  <c r="H47" i="7" s="1"/>
  <c r="I47" i="7" s="1"/>
  <c r="G48" i="7"/>
  <c r="H48" i="7" s="1"/>
  <c r="I48" i="7" s="1"/>
  <c r="G49" i="7"/>
  <c r="H49" i="7" s="1"/>
  <c r="I49" i="7" s="1"/>
  <c r="G50" i="7"/>
  <c r="H50" i="7" s="1"/>
  <c r="I50" i="7" s="1"/>
  <c r="G51" i="7"/>
  <c r="H51" i="7" s="1"/>
  <c r="I51" i="7" s="1"/>
  <c r="G52" i="7"/>
  <c r="H52" i="7" s="1"/>
  <c r="I52" i="7" s="1"/>
  <c r="G53" i="7"/>
  <c r="H53" i="7" s="1"/>
  <c r="I53" i="7" s="1"/>
  <c r="G54" i="7"/>
  <c r="H54" i="7" s="1"/>
  <c r="I54" i="7" s="1"/>
  <c r="G55" i="7"/>
  <c r="H55" i="7" s="1"/>
  <c r="I55" i="7" s="1"/>
  <c r="G56" i="7"/>
  <c r="H56" i="7" s="1"/>
  <c r="I56" i="7" s="1"/>
  <c r="G57" i="7"/>
  <c r="H57" i="7" s="1"/>
  <c r="I57" i="7" s="1"/>
  <c r="G58" i="7"/>
  <c r="H58" i="7" s="1"/>
  <c r="I58" i="7" s="1"/>
  <c r="G59" i="7"/>
  <c r="H59" i="7" s="1"/>
  <c r="I59" i="7" s="1"/>
  <c r="G60" i="7"/>
  <c r="H60" i="7" s="1"/>
  <c r="I60" i="7" s="1"/>
  <c r="G61" i="7"/>
  <c r="H61" i="7" s="1"/>
  <c r="I61" i="7" s="1"/>
  <c r="G62" i="7"/>
  <c r="H62" i="7" s="1"/>
  <c r="I62" i="7" s="1"/>
  <c r="G63" i="7"/>
  <c r="H63" i="7" s="1"/>
  <c r="I63" i="7" s="1"/>
  <c r="G64" i="7"/>
  <c r="H64" i="7" s="1"/>
  <c r="I64" i="7" s="1"/>
  <c r="G65" i="7"/>
  <c r="H65" i="7" s="1"/>
  <c r="I65" i="7" s="1"/>
  <c r="G66" i="7"/>
  <c r="H66" i="7" s="1"/>
  <c r="I66" i="7" s="1"/>
  <c r="G67" i="7"/>
  <c r="H67" i="7" s="1"/>
  <c r="I67" i="7" s="1"/>
  <c r="G68" i="7"/>
  <c r="H68" i="7" s="1"/>
  <c r="I68" i="7" s="1"/>
  <c r="G69" i="7"/>
  <c r="H69" i="7" s="1"/>
  <c r="I69" i="7" s="1"/>
  <c r="G70" i="7"/>
  <c r="H70" i="7" s="1"/>
  <c r="I70" i="7" s="1"/>
  <c r="G71" i="7"/>
  <c r="H71" i="7" s="1"/>
  <c r="I71" i="7" s="1"/>
  <c r="G72" i="7"/>
  <c r="H72" i="7" s="1"/>
  <c r="I72" i="7" s="1"/>
  <c r="G73" i="7"/>
  <c r="H73" i="7" s="1"/>
  <c r="I73" i="7" s="1"/>
  <c r="G74" i="7"/>
  <c r="H74" i="7" s="1"/>
  <c r="I74" i="7" s="1"/>
  <c r="G75" i="7"/>
  <c r="H75" i="7" s="1"/>
  <c r="I75" i="7" s="1"/>
  <c r="G76" i="7"/>
  <c r="H76" i="7" s="1"/>
  <c r="I76" i="7" s="1"/>
  <c r="G77" i="7"/>
  <c r="H77" i="7" s="1"/>
  <c r="I77" i="7" s="1"/>
  <c r="G78" i="7"/>
  <c r="H78" i="7" s="1"/>
  <c r="I78" i="7" s="1"/>
  <c r="G79" i="7"/>
  <c r="H79" i="7" s="1"/>
  <c r="I79" i="7" s="1"/>
  <c r="G80" i="7"/>
  <c r="H80" i="7" s="1"/>
  <c r="I80" i="7" s="1"/>
  <c r="G81" i="7"/>
  <c r="H81" i="7" s="1"/>
  <c r="I81" i="7" s="1"/>
  <c r="G82" i="7"/>
  <c r="H82" i="7" s="1"/>
  <c r="I82" i="7" s="1"/>
  <c r="G83" i="7"/>
  <c r="H83" i="7" s="1"/>
  <c r="I83" i="7" s="1"/>
  <c r="G84" i="7"/>
  <c r="H84" i="7" s="1"/>
  <c r="I84" i="7" s="1"/>
  <c r="G85" i="7"/>
  <c r="H85" i="7" s="1"/>
  <c r="I85" i="7" s="1"/>
  <c r="G86" i="7"/>
  <c r="H86" i="7" s="1"/>
  <c r="I86" i="7" s="1"/>
  <c r="G87" i="7"/>
  <c r="H87" i="7" s="1"/>
  <c r="I87" i="7" s="1"/>
  <c r="G88" i="7"/>
  <c r="H88" i="7" s="1"/>
  <c r="I88" i="7" s="1"/>
  <c r="G89" i="7"/>
  <c r="H89" i="7" s="1"/>
  <c r="I89" i="7" s="1"/>
  <c r="G90" i="7"/>
  <c r="H90" i="7" s="1"/>
  <c r="I90" i="7" s="1"/>
  <c r="G91" i="7"/>
  <c r="H91" i="7" s="1"/>
  <c r="I91" i="7" s="1"/>
  <c r="G92" i="7"/>
  <c r="H92" i="7" s="1"/>
  <c r="I92" i="7" s="1"/>
  <c r="G93" i="7"/>
  <c r="H93" i="7" s="1"/>
  <c r="I93" i="7" s="1"/>
  <c r="G94" i="7"/>
  <c r="H94" i="7" s="1"/>
  <c r="I94" i="7" s="1"/>
  <c r="G95" i="7"/>
  <c r="H95" i="7" s="1"/>
  <c r="I95" i="7" s="1"/>
  <c r="G96" i="7"/>
  <c r="H96" i="7" s="1"/>
  <c r="I96" i="7" s="1"/>
  <c r="G97" i="7"/>
  <c r="H97" i="7" s="1"/>
  <c r="I97" i="7" s="1"/>
  <c r="G98" i="7"/>
  <c r="H98" i="7" s="1"/>
  <c r="I98" i="7" s="1"/>
  <c r="G99" i="7"/>
  <c r="H99" i="7" s="1"/>
  <c r="I99" i="7" s="1"/>
  <c r="G100" i="7"/>
  <c r="H100" i="7" s="1"/>
  <c r="I100" i="7" s="1"/>
  <c r="G101" i="7"/>
  <c r="H101" i="7" s="1"/>
  <c r="I101" i="7" s="1"/>
  <c r="G102" i="7"/>
  <c r="H102" i="7" s="1"/>
  <c r="I102" i="7" s="1"/>
  <c r="G103" i="7"/>
  <c r="H103" i="7" s="1"/>
  <c r="I103" i="7" s="1"/>
  <c r="G104" i="7"/>
  <c r="H104" i="7" s="1"/>
  <c r="I104" i="7" s="1"/>
  <c r="G105" i="7"/>
  <c r="H105" i="7" s="1"/>
  <c r="I105" i="7" s="1"/>
  <c r="G106" i="7"/>
  <c r="H106" i="7" s="1"/>
  <c r="I106" i="7" s="1"/>
  <c r="G107" i="7"/>
  <c r="H107" i="7" s="1"/>
  <c r="I107" i="7" s="1"/>
  <c r="G108" i="7"/>
  <c r="H108" i="7" s="1"/>
  <c r="I108" i="7" s="1"/>
  <c r="G109" i="7"/>
  <c r="H109" i="7" s="1"/>
  <c r="I109" i="7" s="1"/>
  <c r="G110" i="7"/>
  <c r="H110" i="7" s="1"/>
  <c r="I110" i="7" s="1"/>
  <c r="G111" i="7"/>
  <c r="H111" i="7" s="1"/>
  <c r="I111" i="7" s="1"/>
  <c r="G112" i="7"/>
  <c r="H112" i="7" s="1"/>
  <c r="I112" i="7" s="1"/>
  <c r="G113" i="7"/>
  <c r="H113" i="7" s="1"/>
  <c r="I113" i="7" s="1"/>
  <c r="G114" i="7"/>
  <c r="H114" i="7" s="1"/>
  <c r="I114" i="7" s="1"/>
  <c r="G115" i="7"/>
  <c r="H115" i="7" s="1"/>
  <c r="I115" i="7" s="1"/>
  <c r="G116" i="7"/>
  <c r="H116" i="7" s="1"/>
  <c r="I116" i="7" s="1"/>
  <c r="G117" i="7"/>
  <c r="H117" i="7" s="1"/>
  <c r="I117" i="7" s="1"/>
  <c r="G118" i="7"/>
  <c r="H118" i="7" s="1"/>
  <c r="I118" i="7" s="1"/>
  <c r="G119" i="7"/>
  <c r="H119" i="7" s="1"/>
  <c r="I119" i="7" s="1"/>
  <c r="G120" i="7"/>
  <c r="H120" i="7" s="1"/>
  <c r="I120" i="7" s="1"/>
  <c r="G121" i="7"/>
  <c r="H121" i="7" s="1"/>
  <c r="I121" i="7" s="1"/>
  <c r="G122" i="7"/>
  <c r="H122" i="7" s="1"/>
  <c r="I122" i="7" s="1"/>
  <c r="G123" i="7"/>
  <c r="H123" i="7" s="1"/>
  <c r="I123" i="7" s="1"/>
  <c r="G124" i="7"/>
  <c r="H124" i="7" s="1"/>
  <c r="I124" i="7" s="1"/>
  <c r="G125" i="7"/>
  <c r="H125" i="7" s="1"/>
  <c r="I125" i="7" s="1"/>
  <c r="G126" i="7"/>
  <c r="H126" i="7" s="1"/>
  <c r="I126" i="7" s="1"/>
  <c r="G127" i="7"/>
  <c r="H127" i="7" s="1"/>
  <c r="I127" i="7" s="1"/>
  <c r="G128" i="7"/>
  <c r="H128" i="7" s="1"/>
  <c r="I128" i="7" s="1"/>
  <c r="G129" i="7"/>
  <c r="H129" i="7" s="1"/>
  <c r="I129" i="7" s="1"/>
  <c r="G130" i="7"/>
  <c r="H130" i="7" s="1"/>
  <c r="I130" i="7" s="1"/>
  <c r="G131" i="7"/>
  <c r="H131" i="7" s="1"/>
  <c r="I131" i="7" s="1"/>
  <c r="G132" i="7"/>
  <c r="H132" i="7" s="1"/>
  <c r="I132" i="7" s="1"/>
  <c r="G133" i="7"/>
  <c r="H133" i="7" s="1"/>
  <c r="I133" i="7" s="1"/>
  <c r="G134" i="7"/>
  <c r="H134" i="7" s="1"/>
  <c r="I134" i="7" s="1"/>
  <c r="G135" i="7"/>
  <c r="H135" i="7" s="1"/>
  <c r="I135" i="7" s="1"/>
  <c r="G136" i="7"/>
  <c r="H136" i="7" s="1"/>
  <c r="I136" i="7" s="1"/>
  <c r="G137" i="7"/>
  <c r="H137" i="7" s="1"/>
  <c r="I137" i="7" s="1"/>
  <c r="G138" i="7"/>
  <c r="H138" i="7" s="1"/>
  <c r="I138" i="7" s="1"/>
  <c r="G139" i="7"/>
  <c r="H139" i="7" s="1"/>
  <c r="I139" i="7" s="1"/>
  <c r="G140" i="7"/>
  <c r="H140" i="7" s="1"/>
  <c r="I140" i="7" s="1"/>
  <c r="G141" i="7"/>
  <c r="H141" i="7" s="1"/>
  <c r="I141" i="7" s="1"/>
  <c r="G142" i="7"/>
  <c r="H142" i="7" s="1"/>
  <c r="I142" i="7" s="1"/>
  <c r="G143" i="7"/>
  <c r="H143" i="7" s="1"/>
  <c r="I143" i="7" s="1"/>
  <c r="G144" i="7"/>
  <c r="H144" i="7" s="1"/>
  <c r="I144" i="7" s="1"/>
  <c r="G145" i="7"/>
  <c r="H145" i="7" s="1"/>
  <c r="I145" i="7" s="1"/>
  <c r="G146" i="7"/>
  <c r="H146" i="7" s="1"/>
  <c r="I146" i="7" s="1"/>
  <c r="G147" i="7"/>
  <c r="H147" i="7" s="1"/>
  <c r="I147" i="7" s="1"/>
  <c r="G148" i="7"/>
  <c r="H148" i="7" s="1"/>
  <c r="I148" i="7" s="1"/>
  <c r="G149" i="7"/>
  <c r="H149" i="7" s="1"/>
  <c r="I149" i="7" s="1"/>
  <c r="G150" i="7"/>
  <c r="H150" i="7" s="1"/>
  <c r="I150" i="7" s="1"/>
  <c r="G151" i="7"/>
  <c r="H151" i="7" s="1"/>
  <c r="I151" i="7" s="1"/>
  <c r="G152" i="7"/>
  <c r="H152" i="7" s="1"/>
  <c r="I152" i="7" s="1"/>
  <c r="G153" i="7"/>
  <c r="H153" i="7" s="1"/>
  <c r="I153" i="7" s="1"/>
  <c r="G154" i="7"/>
  <c r="H154" i="7" s="1"/>
  <c r="I154" i="7" s="1"/>
  <c r="G155" i="7"/>
  <c r="H155" i="7" s="1"/>
  <c r="I155" i="7" s="1"/>
  <c r="G156" i="7"/>
  <c r="H156" i="7" s="1"/>
  <c r="I156" i="7" s="1"/>
  <c r="G157" i="7"/>
  <c r="H157" i="7" s="1"/>
  <c r="I157" i="7" s="1"/>
  <c r="G158" i="7"/>
  <c r="H158" i="7" s="1"/>
  <c r="I158" i="7" s="1"/>
  <c r="G159" i="7"/>
  <c r="H159" i="7" s="1"/>
  <c r="I159" i="7" s="1"/>
  <c r="G160" i="7"/>
  <c r="H160" i="7" s="1"/>
  <c r="I160" i="7" s="1"/>
  <c r="G161" i="7"/>
  <c r="H161" i="7" s="1"/>
  <c r="I161" i="7" s="1"/>
  <c r="G162" i="7"/>
  <c r="H162" i="7" s="1"/>
  <c r="I162" i="7" s="1"/>
  <c r="G163" i="7"/>
  <c r="H163" i="7" s="1"/>
  <c r="I163" i="7" s="1"/>
  <c r="G164" i="7"/>
  <c r="H164" i="7" s="1"/>
  <c r="I164" i="7" s="1"/>
  <c r="G165" i="7"/>
  <c r="H165" i="7" s="1"/>
  <c r="I165" i="7" s="1"/>
  <c r="G166" i="7"/>
  <c r="H166" i="7" s="1"/>
  <c r="I166" i="7" s="1"/>
  <c r="G167" i="7"/>
  <c r="H167" i="7" s="1"/>
  <c r="I167" i="7" s="1"/>
  <c r="G168" i="7"/>
  <c r="H168" i="7" s="1"/>
  <c r="I168" i="7" s="1"/>
  <c r="G169" i="7"/>
  <c r="H169" i="7" s="1"/>
  <c r="I169" i="7" s="1"/>
  <c r="G170" i="7"/>
  <c r="H170" i="7" s="1"/>
  <c r="I170" i="7" s="1"/>
  <c r="G171" i="7"/>
  <c r="H171" i="7" s="1"/>
  <c r="I171" i="7" s="1"/>
  <c r="G172" i="7"/>
  <c r="H172" i="7" s="1"/>
  <c r="I172" i="7" s="1"/>
  <c r="G173" i="7"/>
  <c r="H173" i="7" s="1"/>
  <c r="I173" i="7" s="1"/>
  <c r="G174" i="7"/>
  <c r="H174" i="7" s="1"/>
  <c r="I174" i="7" s="1"/>
  <c r="G175" i="7"/>
  <c r="H175" i="7" s="1"/>
  <c r="I175" i="7" s="1"/>
  <c r="G176" i="7"/>
  <c r="H176" i="7" s="1"/>
  <c r="I176" i="7" s="1"/>
  <c r="G177" i="7"/>
  <c r="H177" i="7" s="1"/>
  <c r="I177" i="7" s="1"/>
  <c r="G178" i="7"/>
  <c r="H178" i="7" s="1"/>
  <c r="I178" i="7" s="1"/>
  <c r="G179" i="7"/>
  <c r="H179" i="7" s="1"/>
  <c r="I179" i="7" s="1"/>
  <c r="G180" i="7"/>
  <c r="H180" i="7" s="1"/>
  <c r="I180" i="7" s="1"/>
  <c r="G181" i="7"/>
  <c r="H181" i="7" s="1"/>
  <c r="I181" i="7" s="1"/>
  <c r="G182" i="7"/>
  <c r="H182" i="7" s="1"/>
  <c r="I182" i="7" s="1"/>
  <c r="G183" i="7"/>
  <c r="H183" i="7" s="1"/>
  <c r="I183" i="7" s="1"/>
  <c r="G184" i="7"/>
  <c r="H184" i="7" s="1"/>
  <c r="I184" i="7" s="1"/>
  <c r="G185" i="7"/>
  <c r="H185" i="7" s="1"/>
  <c r="I185" i="7" s="1"/>
  <c r="G186" i="7"/>
  <c r="H186" i="7" s="1"/>
  <c r="I186" i="7" s="1"/>
  <c r="G187" i="7"/>
  <c r="H187" i="7" s="1"/>
  <c r="I187" i="7" s="1"/>
  <c r="G188" i="7"/>
  <c r="H188" i="7" s="1"/>
  <c r="I188" i="7" s="1"/>
  <c r="G189" i="7"/>
  <c r="H189" i="7" s="1"/>
  <c r="I189" i="7" s="1"/>
  <c r="G190" i="7"/>
  <c r="H190" i="7" s="1"/>
  <c r="I190" i="7" s="1"/>
  <c r="G191" i="7"/>
  <c r="H191" i="7" s="1"/>
  <c r="I191" i="7" s="1"/>
  <c r="G192" i="7"/>
  <c r="H192" i="7" s="1"/>
  <c r="I192" i="7" s="1"/>
  <c r="G193" i="7"/>
  <c r="H193" i="7" s="1"/>
  <c r="I193" i="7" s="1"/>
  <c r="G194" i="7"/>
  <c r="H194" i="7" s="1"/>
  <c r="I194" i="7" s="1"/>
  <c r="G195" i="7"/>
  <c r="H195" i="7" s="1"/>
  <c r="I195" i="7" s="1"/>
  <c r="G196" i="7"/>
  <c r="H196" i="7" s="1"/>
  <c r="I196" i="7" s="1"/>
  <c r="G197" i="7"/>
  <c r="H197" i="7" s="1"/>
  <c r="I197" i="7" s="1"/>
  <c r="G198" i="7"/>
  <c r="H198" i="7" s="1"/>
  <c r="I198" i="7" s="1"/>
  <c r="G199" i="7"/>
  <c r="H199" i="7" s="1"/>
  <c r="I199" i="7" s="1"/>
  <c r="G200" i="7"/>
  <c r="H200" i="7" s="1"/>
  <c r="I200" i="7" s="1"/>
  <c r="G201" i="7"/>
  <c r="H201" i="7" s="1"/>
  <c r="I201" i="7" s="1"/>
  <c r="G202" i="7"/>
  <c r="H202" i="7" s="1"/>
  <c r="I202" i="7" s="1"/>
  <c r="G203" i="7"/>
  <c r="H203" i="7" s="1"/>
  <c r="I203" i="7" s="1"/>
  <c r="G204" i="7"/>
  <c r="H204" i="7" s="1"/>
  <c r="I204" i="7" s="1"/>
  <c r="G205" i="7"/>
  <c r="H205" i="7" s="1"/>
  <c r="I205" i="7" s="1"/>
  <c r="G206" i="7"/>
  <c r="H206" i="7" s="1"/>
  <c r="I206" i="7" s="1"/>
  <c r="G207" i="7"/>
  <c r="H207" i="7" s="1"/>
  <c r="I207" i="7" s="1"/>
  <c r="G208" i="7"/>
  <c r="H208" i="7" s="1"/>
  <c r="I208" i="7" s="1"/>
  <c r="G209" i="7"/>
  <c r="H209" i="7" s="1"/>
  <c r="I209" i="7" s="1"/>
  <c r="G210" i="7"/>
  <c r="H210" i="7" s="1"/>
  <c r="I210" i="7" s="1"/>
  <c r="G211" i="7"/>
  <c r="H211" i="7" s="1"/>
  <c r="I211" i="7" s="1"/>
  <c r="G212" i="7"/>
  <c r="H212" i="7" s="1"/>
  <c r="I212" i="7" s="1"/>
  <c r="G213" i="7"/>
  <c r="H213" i="7" s="1"/>
  <c r="I213" i="7" s="1"/>
  <c r="G214" i="7"/>
  <c r="H214" i="7" s="1"/>
  <c r="I214" i="7" s="1"/>
  <c r="G215" i="7"/>
  <c r="H215" i="7" s="1"/>
  <c r="I215" i="7" s="1"/>
  <c r="G216" i="7"/>
  <c r="H216" i="7" s="1"/>
  <c r="I216" i="7" s="1"/>
  <c r="G217" i="7"/>
  <c r="H217" i="7" s="1"/>
  <c r="I217" i="7" s="1"/>
  <c r="G218" i="7"/>
  <c r="H218" i="7" s="1"/>
  <c r="I218" i="7" s="1"/>
  <c r="G219" i="7"/>
  <c r="H219" i="7" s="1"/>
  <c r="I219" i="7" s="1"/>
  <c r="G220" i="7"/>
  <c r="H220" i="7" s="1"/>
  <c r="I220" i="7" s="1"/>
  <c r="G221" i="7"/>
  <c r="H221" i="7" s="1"/>
  <c r="I221" i="7" s="1"/>
  <c r="G222" i="7"/>
  <c r="H222" i="7" s="1"/>
  <c r="I222" i="7" s="1"/>
  <c r="G223" i="7"/>
  <c r="H223" i="7" s="1"/>
  <c r="I223" i="7" s="1"/>
  <c r="G224" i="7"/>
  <c r="H224" i="7" s="1"/>
  <c r="I224" i="7" s="1"/>
  <c r="G225" i="7"/>
  <c r="H225" i="7" s="1"/>
  <c r="I225" i="7" s="1"/>
  <c r="G226" i="7"/>
  <c r="H226" i="7" s="1"/>
  <c r="I226" i="7" s="1"/>
  <c r="G227" i="7"/>
  <c r="H227" i="7" s="1"/>
  <c r="I227" i="7" s="1"/>
  <c r="G228" i="7"/>
  <c r="H228" i="7" s="1"/>
  <c r="I228" i="7" s="1"/>
  <c r="G229" i="7"/>
  <c r="H229" i="7" s="1"/>
  <c r="I229" i="7" s="1"/>
  <c r="G230" i="7"/>
  <c r="H230" i="7" s="1"/>
  <c r="I230" i="7" s="1"/>
  <c r="G231" i="7"/>
  <c r="H231" i="7" s="1"/>
  <c r="I231" i="7" s="1"/>
  <c r="G232" i="7"/>
  <c r="H232" i="7" s="1"/>
  <c r="I232" i="7" s="1"/>
  <c r="G233" i="7"/>
  <c r="H233" i="7" s="1"/>
  <c r="I233" i="7" s="1"/>
  <c r="G234" i="7"/>
  <c r="H234" i="7" s="1"/>
  <c r="I234" i="7" s="1"/>
  <c r="G235" i="7"/>
  <c r="H235" i="7" s="1"/>
  <c r="I235" i="7" s="1"/>
  <c r="G236" i="7"/>
  <c r="H236" i="7" s="1"/>
  <c r="I236" i="7" s="1"/>
  <c r="G237" i="7"/>
  <c r="H237" i="7" s="1"/>
  <c r="I237" i="7" s="1"/>
  <c r="G238" i="7"/>
  <c r="H238" i="7" s="1"/>
  <c r="I238" i="7" s="1"/>
  <c r="G239" i="7"/>
  <c r="H239" i="7" s="1"/>
  <c r="I239" i="7" s="1"/>
  <c r="G240" i="7"/>
  <c r="H240" i="7" s="1"/>
  <c r="I240" i="7" s="1"/>
  <c r="G241" i="7"/>
  <c r="H241" i="7" s="1"/>
  <c r="I241" i="7" s="1"/>
  <c r="G242" i="7"/>
  <c r="H242" i="7" s="1"/>
  <c r="I242" i="7" s="1"/>
  <c r="G243" i="7"/>
  <c r="H243" i="7" s="1"/>
  <c r="I243" i="7" s="1"/>
  <c r="G244" i="7"/>
  <c r="H244" i="7" s="1"/>
  <c r="I244" i="7" s="1"/>
  <c r="G245" i="7"/>
  <c r="H245" i="7" s="1"/>
  <c r="I245" i="7" s="1"/>
  <c r="G246" i="7"/>
  <c r="H246" i="7" s="1"/>
  <c r="I246" i="7" s="1"/>
  <c r="G247" i="7"/>
  <c r="H247" i="7" s="1"/>
  <c r="I247" i="7" s="1"/>
  <c r="G248" i="7"/>
  <c r="H248" i="7" s="1"/>
  <c r="I248" i="7" s="1"/>
  <c r="G249" i="7"/>
  <c r="H249" i="7" s="1"/>
  <c r="I249" i="7" s="1"/>
  <c r="G250" i="7"/>
  <c r="H250" i="7" s="1"/>
  <c r="I250" i="7" s="1"/>
  <c r="G251" i="7"/>
  <c r="H251" i="7" s="1"/>
  <c r="I251" i="7" s="1"/>
  <c r="G252" i="7"/>
  <c r="H252" i="7" s="1"/>
  <c r="I252" i="7" s="1"/>
  <c r="G253" i="7"/>
  <c r="H253" i="7" s="1"/>
  <c r="I253" i="7" s="1"/>
  <c r="G254" i="7"/>
  <c r="H254" i="7" s="1"/>
  <c r="I254" i="7" s="1"/>
  <c r="G255" i="7"/>
  <c r="H255" i="7" s="1"/>
  <c r="I255" i="7" s="1"/>
  <c r="G256" i="7"/>
  <c r="H256" i="7" s="1"/>
  <c r="I256" i="7" s="1"/>
  <c r="G257" i="7"/>
  <c r="H257" i="7" s="1"/>
  <c r="I257" i="7" s="1"/>
  <c r="G258" i="7"/>
  <c r="H258" i="7" s="1"/>
  <c r="I258" i="7" s="1"/>
  <c r="G259" i="7"/>
  <c r="H259" i="7" s="1"/>
  <c r="I259" i="7" s="1"/>
  <c r="G260" i="7"/>
  <c r="H260" i="7" s="1"/>
  <c r="I260" i="7" s="1"/>
  <c r="G261" i="7"/>
  <c r="H261" i="7" s="1"/>
  <c r="I261" i="7" s="1"/>
  <c r="G262" i="7"/>
  <c r="H262" i="7" s="1"/>
  <c r="I262" i="7" s="1"/>
  <c r="G263" i="7"/>
  <c r="H263" i="7" s="1"/>
  <c r="I263" i="7" s="1"/>
  <c r="G264" i="7"/>
  <c r="H264" i="7" s="1"/>
  <c r="I264" i="7" s="1"/>
  <c r="G265" i="7"/>
  <c r="H265" i="7" s="1"/>
  <c r="I265" i="7" s="1"/>
  <c r="G266" i="7"/>
  <c r="H266" i="7" s="1"/>
  <c r="I266" i="7" s="1"/>
  <c r="G267" i="7"/>
  <c r="H267" i="7" s="1"/>
  <c r="I267" i="7" s="1"/>
  <c r="G268" i="7"/>
  <c r="H268" i="7" s="1"/>
  <c r="I268" i="7" s="1"/>
  <c r="G269" i="7"/>
  <c r="H269" i="7" s="1"/>
  <c r="I269" i="7" s="1"/>
  <c r="G270" i="7"/>
  <c r="H270" i="7" s="1"/>
  <c r="I270" i="7" s="1"/>
  <c r="G271" i="7"/>
  <c r="H271" i="7" s="1"/>
  <c r="I271" i="7" s="1"/>
  <c r="G272" i="7"/>
  <c r="H272" i="7" s="1"/>
  <c r="I272" i="7" s="1"/>
  <c r="G273" i="7"/>
  <c r="H273" i="7" s="1"/>
  <c r="I273" i="7" s="1"/>
  <c r="G274" i="7"/>
  <c r="H274" i="7" s="1"/>
  <c r="I274" i="7" s="1"/>
  <c r="G275" i="7"/>
  <c r="H275" i="7" s="1"/>
  <c r="I275" i="7" s="1"/>
  <c r="G276" i="7"/>
  <c r="H276" i="7" s="1"/>
  <c r="I276" i="7" s="1"/>
  <c r="G277" i="7"/>
  <c r="H277" i="7" s="1"/>
  <c r="I277" i="7" s="1"/>
  <c r="G278" i="7"/>
  <c r="H278" i="7" s="1"/>
  <c r="I278" i="7" s="1"/>
  <c r="G279" i="7"/>
  <c r="H279" i="7" s="1"/>
  <c r="I279" i="7" s="1"/>
  <c r="G280" i="7"/>
  <c r="H280" i="7" s="1"/>
  <c r="I280" i="7" s="1"/>
  <c r="G281" i="7"/>
  <c r="H281" i="7" s="1"/>
  <c r="I281" i="7" s="1"/>
  <c r="G282" i="7"/>
  <c r="H282" i="7" s="1"/>
  <c r="I282" i="7" s="1"/>
  <c r="G283" i="7"/>
  <c r="H283" i="7" s="1"/>
  <c r="I283" i="7" s="1"/>
  <c r="G284" i="7"/>
  <c r="H284" i="7" s="1"/>
  <c r="I284" i="7" s="1"/>
  <c r="G285" i="7"/>
  <c r="H285" i="7" s="1"/>
  <c r="I285" i="7" s="1"/>
  <c r="G286" i="7"/>
  <c r="H286" i="7" s="1"/>
  <c r="I286" i="7" s="1"/>
  <c r="G287" i="7"/>
  <c r="H287" i="7" s="1"/>
  <c r="I287" i="7" s="1"/>
  <c r="G288" i="7"/>
  <c r="H288" i="7" s="1"/>
  <c r="I288" i="7" s="1"/>
  <c r="G289" i="7"/>
  <c r="H289" i="7" s="1"/>
  <c r="I289" i="7" s="1"/>
  <c r="G290" i="7"/>
  <c r="H290" i="7" s="1"/>
  <c r="I290" i="7" s="1"/>
  <c r="G291" i="7"/>
  <c r="H291" i="7" s="1"/>
  <c r="I291" i="7" s="1"/>
  <c r="G292" i="7"/>
  <c r="H292" i="7" s="1"/>
  <c r="I292" i="7" s="1"/>
  <c r="G293" i="7"/>
  <c r="H293" i="7" s="1"/>
  <c r="I293" i="7" s="1"/>
  <c r="G294" i="7"/>
  <c r="H294" i="7" s="1"/>
  <c r="I294" i="7" s="1"/>
  <c r="G295" i="7"/>
  <c r="H295" i="7" s="1"/>
  <c r="I295" i="7" s="1"/>
  <c r="G296" i="7"/>
  <c r="H296" i="7" s="1"/>
  <c r="I296" i="7" s="1"/>
  <c r="G297" i="7"/>
  <c r="H297" i="7" s="1"/>
  <c r="I297" i="7" s="1"/>
  <c r="G298" i="7"/>
  <c r="H298" i="7" s="1"/>
  <c r="I298" i="7" s="1"/>
  <c r="G299" i="7"/>
  <c r="H299" i="7" s="1"/>
  <c r="I299" i="7" s="1"/>
  <c r="G300" i="7"/>
  <c r="H300" i="7" s="1"/>
  <c r="I300" i="7" s="1"/>
  <c r="G301" i="7"/>
  <c r="H301" i="7" s="1"/>
  <c r="I301" i="7" s="1"/>
  <c r="G302" i="7"/>
  <c r="H302" i="7" s="1"/>
  <c r="I302" i="7" s="1"/>
  <c r="G303" i="7"/>
  <c r="H303" i="7" s="1"/>
  <c r="I303" i="7" s="1"/>
  <c r="G304" i="7"/>
  <c r="H304" i="7" s="1"/>
  <c r="I304" i="7" s="1"/>
  <c r="G305" i="7"/>
  <c r="H305" i="7" s="1"/>
  <c r="I305" i="7" s="1"/>
  <c r="G306" i="7"/>
  <c r="H306" i="7" s="1"/>
  <c r="I306" i="7" s="1"/>
  <c r="G307" i="7"/>
  <c r="H307" i="7" s="1"/>
  <c r="I307" i="7" s="1"/>
  <c r="G308" i="7"/>
  <c r="H308" i="7" s="1"/>
  <c r="I308" i="7" s="1"/>
  <c r="G309" i="7"/>
  <c r="H309" i="7" s="1"/>
  <c r="I309" i="7" s="1"/>
  <c r="G310" i="7"/>
  <c r="H310" i="7" s="1"/>
  <c r="I310" i="7" s="1"/>
  <c r="G311" i="7"/>
  <c r="H311" i="7" s="1"/>
  <c r="I311" i="7" s="1"/>
  <c r="G312" i="7"/>
  <c r="H312" i="7" s="1"/>
  <c r="I312" i="7" s="1"/>
  <c r="G313" i="7"/>
  <c r="H313" i="7" s="1"/>
  <c r="I313" i="7" s="1"/>
  <c r="G314" i="7"/>
  <c r="H314" i="7" s="1"/>
  <c r="I314" i="7" s="1"/>
  <c r="G315" i="7"/>
  <c r="H315" i="7" s="1"/>
  <c r="I315" i="7" s="1"/>
  <c r="G316" i="7"/>
  <c r="H316" i="7" s="1"/>
  <c r="I316" i="7" s="1"/>
  <c r="G317" i="7"/>
  <c r="H317" i="7" s="1"/>
  <c r="I317" i="7" s="1"/>
  <c r="G318" i="7"/>
  <c r="H318" i="7" s="1"/>
  <c r="I318" i="7" s="1"/>
  <c r="G319" i="7"/>
  <c r="H319" i="7" s="1"/>
  <c r="I319" i="7" s="1"/>
  <c r="G320" i="7"/>
  <c r="H320" i="7" s="1"/>
  <c r="I320" i="7" s="1"/>
  <c r="G321" i="7"/>
  <c r="H321" i="7" s="1"/>
  <c r="I321" i="7" s="1"/>
  <c r="G322" i="7"/>
  <c r="H322" i="7" s="1"/>
  <c r="I322" i="7" s="1"/>
  <c r="G323" i="7"/>
  <c r="H323" i="7" s="1"/>
  <c r="I323" i="7" s="1"/>
  <c r="G324" i="7"/>
  <c r="H324" i="7" s="1"/>
  <c r="I324" i="7" s="1"/>
  <c r="G325" i="7"/>
  <c r="H325" i="7" s="1"/>
  <c r="I325" i="7" s="1"/>
  <c r="G326" i="7"/>
  <c r="H326" i="7" s="1"/>
  <c r="I326" i="7" s="1"/>
  <c r="G327" i="7"/>
  <c r="H327" i="7" s="1"/>
  <c r="I327" i="7" s="1"/>
  <c r="G328" i="7"/>
  <c r="H328" i="7" s="1"/>
  <c r="I328" i="7" s="1"/>
  <c r="G329" i="7"/>
  <c r="H329" i="7" s="1"/>
  <c r="I329" i="7" s="1"/>
  <c r="G330" i="7"/>
  <c r="H330" i="7" s="1"/>
  <c r="I330" i="7" s="1"/>
  <c r="G331" i="7"/>
  <c r="H331" i="7" s="1"/>
  <c r="I331" i="7" s="1"/>
  <c r="G332" i="7"/>
  <c r="H332" i="7" s="1"/>
  <c r="I332" i="7" s="1"/>
  <c r="G333" i="7"/>
  <c r="H333" i="7" s="1"/>
  <c r="I333" i="7" s="1"/>
  <c r="G334" i="7"/>
  <c r="H334" i="7" s="1"/>
  <c r="I334" i="7" s="1"/>
  <c r="G335" i="7"/>
  <c r="H335" i="7" s="1"/>
  <c r="I335" i="7" s="1"/>
  <c r="G336" i="7"/>
  <c r="H336" i="7" s="1"/>
  <c r="I336" i="7" s="1"/>
  <c r="G337" i="7"/>
  <c r="H337" i="7" s="1"/>
  <c r="I337" i="7" s="1"/>
  <c r="G338" i="7"/>
  <c r="H338" i="7" s="1"/>
  <c r="I338" i="7" s="1"/>
  <c r="G339" i="7"/>
  <c r="H339" i="7" s="1"/>
  <c r="I339" i="7" s="1"/>
  <c r="G340" i="7"/>
  <c r="H340" i="7" s="1"/>
  <c r="I340" i="7" s="1"/>
  <c r="G341" i="7"/>
  <c r="H341" i="7" s="1"/>
  <c r="I341" i="7" s="1"/>
  <c r="G342" i="7"/>
  <c r="H342" i="7" s="1"/>
  <c r="I342" i="7" s="1"/>
  <c r="G343" i="7"/>
  <c r="H343" i="7" s="1"/>
  <c r="I343" i="7" s="1"/>
  <c r="G344" i="7"/>
  <c r="H344" i="7" s="1"/>
  <c r="I344" i="7" s="1"/>
  <c r="G345" i="7"/>
  <c r="H345" i="7" s="1"/>
  <c r="I345" i="7" s="1"/>
  <c r="G346" i="7"/>
  <c r="H346" i="7" s="1"/>
  <c r="I346" i="7" s="1"/>
  <c r="G347" i="7"/>
  <c r="H347" i="7" s="1"/>
  <c r="I347" i="7" s="1"/>
  <c r="G348" i="7"/>
  <c r="H348" i="7" s="1"/>
  <c r="I348" i="7" s="1"/>
  <c r="D21" i="1"/>
  <c r="D17" i="1"/>
  <c r="D15" i="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G349" i="7" l="1"/>
  <c r="H3" i="7"/>
  <c r="D35" i="1"/>
  <c r="D8" i="1"/>
  <c r="D7" i="1"/>
  <c r="D11" i="1"/>
  <c r="D10" i="1"/>
  <c r="D9" i="1"/>
  <c r="D37" i="1" l="1"/>
  <c r="D6" i="1" l="1"/>
  <c r="D5" i="1"/>
</calcChain>
</file>

<file path=xl/sharedStrings.xml><?xml version="1.0" encoding="utf-8"?>
<sst xmlns="http://schemas.openxmlformats.org/spreadsheetml/2006/main" count="8523" uniqueCount="3212">
  <si>
    <t>ГРУППА</t>
  </si>
  <si>
    <t>ФИО</t>
  </si>
  <si>
    <t>БИЛЕТ</t>
  </si>
  <si>
    <t>Задание</t>
  </si>
  <si>
    <t>Номер</t>
  </si>
  <si>
    <t>Вопрос</t>
  </si>
  <si>
    <t>Ответ</t>
  </si>
  <si>
    <t>Используя данные с листа Акции, ответьте на вопросы (каждый вопрос - 1 балл)</t>
  </si>
  <si>
    <t>Чему равно среднее значение цены закрытия?</t>
  </si>
  <si>
    <t>Чему равен минимум цены закрытия?</t>
  </si>
  <si>
    <t>Чему равна медиана дневной доходности акции?</t>
  </si>
  <si>
    <t>Чему равна дисперсия дневной доходности акции?</t>
  </si>
  <si>
    <t>Какова асимметрия объема торгов?</t>
  </si>
  <si>
    <t>Чему равна третья квартиль (КВАРТИЛЬ.ВКЛ)объема торгов?</t>
  </si>
  <si>
    <t>Используя данные с листа КХЛ, ответьте на вопросы (каждый вопрос - 1 балл)</t>
  </si>
  <si>
    <t>Сколько игроков имеют амплуа вратарь?</t>
  </si>
  <si>
    <t>Возраст скольких игроков с гражданством США меньше или равен 32?</t>
  </si>
  <si>
    <t>Какова суммарная зарплата игроков с амплуа защитник 1986 года рождения ?</t>
  </si>
  <si>
    <t>Какова средняя зарплата игроков с гражданством Швейцария с фамилией на букву К? (ошибку #ДЕЛ/0 замените на 0)</t>
  </si>
  <si>
    <t>Каков возраст игрока под номером 285?</t>
  </si>
  <si>
    <t>Под каким номером в списке идет игрок Заседа Матвей?</t>
  </si>
  <si>
    <t>Используя данные с листа Текст, ответьте на вопросы (каждый вопрос - 1 балл)</t>
  </si>
  <si>
    <t>Какова длина текста?</t>
  </si>
  <si>
    <t>Какой фрагмент текста содержится с 122 по 131 символ включительно?</t>
  </si>
  <si>
    <t>На какой позиции первый раз встречается символ (? (регистр важен)</t>
  </si>
  <si>
    <t>Какова будет длина текста, если убрать все запятые?</t>
  </si>
  <si>
    <t>Сколько всего раз в тексте встречается символ k? (регистр важен)</t>
  </si>
  <si>
    <t>Если сделать все буквы строчными, на какой позиции первый раз встретится символ -?</t>
  </si>
  <si>
    <t>Используя данные с листа Продажи, ответьте на вопросы (каждый вопрос - 1 балл)</t>
  </si>
  <si>
    <t>Сколько заказов было сделано в ноябре?</t>
  </si>
  <si>
    <t>Какая доля от общего количества заказов приходится на пятницы?</t>
  </si>
  <si>
    <t>На какую сумму (без учета скидки) было продано чая с 2017-08-16 по 2020-04-11 включительно?</t>
  </si>
  <si>
    <t>На какую сумму (с учетом скидки) в среднем продается товара в первую декаду месяца?  (ошибку #ДЕЛ/0 замените на 0)</t>
  </si>
  <si>
    <t>Сколько кг наименования Зеленый чай крупнолистовой 2 было заказано в 2016 году?</t>
  </si>
  <si>
    <t>Какова средняя скидка (десятичная дробь) по продажам в категории Пуэр рассыпной c 11-й по 51-ю неделю года включительно? (Номер недели по ISO, ошибку #ДЕЛ/0 замените на 0)</t>
  </si>
  <si>
    <t>Используя данные с листа Массив, ответьте на вопросы (каждый вопрос - 1 балл)</t>
  </si>
  <si>
    <t>Какова сумма 14ти наименьших элементов в столбце номер 9?</t>
  </si>
  <si>
    <t>Какое значение содержится на пересечении строки номер 15и столбца номер 23?</t>
  </si>
  <si>
    <t>Чему равно скалярное произведение сроки номер 22и столбца номер 6?</t>
  </si>
  <si>
    <t>В какой(ом) столбце массива находится наибольшее значение в строке номер 1?</t>
  </si>
  <si>
    <t>Сколько нечетных значений в массиве?</t>
  </si>
  <si>
    <t>Чему равна сумма квадратов разностей элементов строки номер 11 и столбца номер 1?</t>
  </si>
  <si>
    <t>Используя данные с листов Акции и Сделки, ответьте на вопросы (каждый вопрос - 5 баллов)</t>
  </si>
  <si>
    <t>На листе Сделки отформатируйте таблицу со сделками как умную таблицу. Присвойте ей имя Сделки. Дополните таблицу полем Количество_net, которое принимает положительное значение при сделке покупки и отрицательное при сделке продажи.Сумму по полю Количество_net введите в ячейку D35 листа Задание.</t>
  </si>
  <si>
    <t>С помощью сводной таблицы сгруппируйте сделки по датам (одна дата - одна строчка) и на основе поля Количество_net рассчитайте суммарное количество проданных или купленных в этот день акций.Сводную таблицу поместите на листе Задание (этот лист) в ячейке D42, удалите итоги, макет приведите к табличной форме.</t>
  </si>
  <si>
    <t>В новом столбце определите стоимость купленных или проданных в каждый день акций на основе сведений о ценах закрытия с листа Акции.Стоимость (денежный поток) будет отрицательной при продаже и положительной при покупке. В ячейке D37 листа Задание рассчитайте сумму по этому столбцу</t>
  </si>
  <si>
    <t>Используя годовую ставку дисконтирования r=4.62% , определите чистую приведенную стоимость всех денежных потоков на дату 2015-05-01. Используйте сложные проценты, полагая количество дней в году равным 365. Ответ введите в ячейку D38 листа Задание.</t>
  </si>
  <si>
    <t>При какой ставке дисконтирования чистая приведенная стоимость будет равна нулю? Ответ введите в ячейку D39 листа Задание в виде десятичного дроби, округлив до 4 знаков после запятой (например, 0,0554).</t>
  </si>
  <si>
    <t>Разместите в ячейке F35 на листе Задание (этот лист) график, отразив по оси x даты, по оси y - денежный поток без дисконтирования. Добавьте легенду и название.</t>
  </si>
  <si>
    <t>Date</t>
  </si>
  <si>
    <t>Close</t>
  </si>
  <si>
    <t>Volume</t>
  </si>
  <si>
    <t>Фамилия, имя</t>
  </si>
  <si>
    <t>Амплуа</t>
  </si>
  <si>
    <t>Дата рождения</t>
  </si>
  <si>
    <t>Возраст</t>
  </si>
  <si>
    <t>Гражданство</t>
  </si>
  <si>
    <t>Зарплата</t>
  </si>
  <si>
    <t>Локхарт Лукас</t>
  </si>
  <si>
    <t>нападающий</t>
  </si>
  <si>
    <t>1 Ноября 1992</t>
  </si>
  <si>
    <t>Китай</t>
  </si>
  <si>
    <t>Мищенко Григорий</t>
  </si>
  <si>
    <t>5 Января 1992</t>
  </si>
  <si>
    <t>Россия</t>
  </si>
  <si>
    <t>Кожуховский Денис</t>
  </si>
  <si>
    <t>вратарь</t>
  </si>
  <si>
    <t>27 Февраля 1997</t>
  </si>
  <si>
    <t>Денисов Владимир</t>
  </si>
  <si>
    <t>защитник</t>
  </si>
  <si>
    <t>29 Июня 1984</t>
  </si>
  <si>
    <t>Беларусь</t>
  </si>
  <si>
    <t>Мамашев Ренат</t>
  </si>
  <si>
    <t>31 Марта 1983</t>
  </si>
  <si>
    <t>Галушкин Андрей</t>
  </si>
  <si>
    <t>8 Мая 1976</t>
  </si>
  <si>
    <t>Шишка Юрай</t>
  </si>
  <si>
    <t>17 Мая 1996</t>
  </si>
  <si>
    <t>Словакия</t>
  </si>
  <si>
    <t>Коротков Евгений</t>
  </si>
  <si>
    <t>10 Декабря 1987</t>
  </si>
  <si>
    <t>Пепеляев Алексей</t>
  </si>
  <si>
    <t>16 Июня 1984</t>
  </si>
  <si>
    <t>Докшин Илья</t>
  </si>
  <si>
    <t>9 Октября 1981</t>
  </si>
  <si>
    <t>Гиллис Колтон</t>
  </si>
  <si>
    <t>12 Февраля 1989</t>
  </si>
  <si>
    <t>Канада</t>
  </si>
  <si>
    <t>Анаркулов Георгий</t>
  </si>
  <si>
    <t>16 Апреля 1998</t>
  </si>
  <si>
    <t>Лавриненко Павел</t>
  </si>
  <si>
    <t>18 Декабря 1997</t>
  </si>
  <si>
    <t>Демков Артём</t>
  </si>
  <si>
    <t>26 Сентября 1989</t>
  </si>
  <si>
    <t>Ерофеев Александр</t>
  </si>
  <si>
    <t>12 Апреля 1984</t>
  </si>
  <si>
    <t>Латвия</t>
  </si>
  <si>
    <t>Макаров Данил</t>
  </si>
  <si>
    <t>11 Мая 1992</t>
  </si>
  <si>
    <t>Швалёв Алексей</t>
  </si>
  <si>
    <t>25 Мая 1987</t>
  </si>
  <si>
    <t>Лакиза Артемий</t>
  </si>
  <si>
    <t>2 Июля 1987</t>
  </si>
  <si>
    <t>Казахстан</t>
  </si>
  <si>
    <t>Исламов Александр</t>
  </si>
  <si>
    <t>11 Октября 1986</t>
  </si>
  <si>
    <t>Ворошило Артём</t>
  </si>
  <si>
    <t>13 Августа 1988</t>
  </si>
  <si>
    <t>Шевчук Михаил</t>
  </si>
  <si>
    <t>19 Сентября 1994</t>
  </si>
  <si>
    <t>Украина</t>
  </si>
  <si>
    <t>Фаткуллин Тимур</t>
  </si>
  <si>
    <t>10 Февраля 1997</t>
  </si>
  <si>
    <t>Моренец Антон</t>
  </si>
  <si>
    <t>30 Января 1996</t>
  </si>
  <si>
    <t>Горечишников Максим</t>
  </si>
  <si>
    <t>11 Ноября 1991</t>
  </si>
  <si>
    <t>Орлов Евгений</t>
  </si>
  <si>
    <t>24 Октября 1990</t>
  </si>
  <si>
    <t>Клабертанз Кайл</t>
  </si>
  <si>
    <t>23 Сентября 1985</t>
  </si>
  <si>
    <t>США</t>
  </si>
  <si>
    <t>Шикун Александр</t>
  </si>
  <si>
    <t>3 Августа 1999</t>
  </si>
  <si>
    <t>Юйэнь Зак</t>
  </si>
  <si>
    <t>3 Марта 1993</t>
  </si>
  <si>
    <t>Субботин Андрей</t>
  </si>
  <si>
    <t>1 Февраля 1973</t>
  </si>
  <si>
    <t>Энкузенс Наурис</t>
  </si>
  <si>
    <t>18 Апреля 1989</t>
  </si>
  <si>
    <t>Тихомиров Андрей</t>
  </si>
  <si>
    <t>30 Июня 1995</t>
  </si>
  <si>
    <t>Кейн Эвандер</t>
  </si>
  <si>
    <t>2 Августа 1991</t>
  </si>
  <si>
    <t>Галанов Максим</t>
  </si>
  <si>
    <t>13 Марта 1974</t>
  </si>
  <si>
    <t>Черепов Денис</t>
  </si>
  <si>
    <t>8 Июня 1996</t>
  </si>
  <si>
    <t>Гросс Владислав</t>
  </si>
  <si>
    <t>3 Января 1998</t>
  </si>
  <si>
    <t>Шипин Максим</t>
  </si>
  <si>
    <t>11 Мая 1997</t>
  </si>
  <si>
    <t>Бурстрём Никлас</t>
  </si>
  <si>
    <t>25 Января 1991</t>
  </si>
  <si>
    <t>Швеция</t>
  </si>
  <si>
    <t>Науров Александр</t>
  </si>
  <si>
    <t>4 Марта 1985</t>
  </si>
  <si>
    <t>Таратухин Андрей</t>
  </si>
  <si>
    <t>22 Февраля 1983</t>
  </si>
  <si>
    <t>Карсумс Мартиньш</t>
  </si>
  <si>
    <t>26 Февраля 1986</t>
  </si>
  <si>
    <t>Майоров Максим</t>
  </si>
  <si>
    <t>26 Марта 1989</t>
  </si>
  <si>
    <t>Малюшкин Илья</t>
  </si>
  <si>
    <t>30 Января 1984</t>
  </si>
  <si>
    <t>Пупков Евгений</t>
  </si>
  <si>
    <t>18 Января 1976</t>
  </si>
  <si>
    <t>Шалапов Егор</t>
  </si>
  <si>
    <t>27 Января 1995</t>
  </si>
  <si>
    <t>Харью Юхан</t>
  </si>
  <si>
    <t>15 Мая 1986</t>
  </si>
  <si>
    <t>Карпюк Даниил</t>
  </si>
  <si>
    <t>1 Января 1988</t>
  </si>
  <si>
    <t>Милютин Павел</t>
  </si>
  <si>
    <t>9 Апреля 1990</t>
  </si>
  <si>
    <t>Демидов Михаил</t>
  </si>
  <si>
    <t>20 Июня 1986</t>
  </si>
  <si>
    <t>Королёв Сергей</t>
  </si>
  <si>
    <t>28 Декабря 1973</t>
  </si>
  <si>
    <t>Лунтер Марио</t>
  </si>
  <si>
    <t>20 Июня 1994</t>
  </si>
  <si>
    <t>Блажиевский Артём</t>
  </si>
  <si>
    <t>20 Марта 1994</t>
  </si>
  <si>
    <t>Пайор Сергей</t>
  </si>
  <si>
    <t>Хабаров Макар</t>
  </si>
  <si>
    <t>10 Сентября 1999</t>
  </si>
  <si>
    <t>Розин Сергей</t>
  </si>
  <si>
    <t>13 Июня 1977</t>
  </si>
  <si>
    <t>Князев Игорь</t>
  </si>
  <si>
    <t>27 Января 1983</t>
  </si>
  <si>
    <t>Моррисонн Шон</t>
  </si>
  <si>
    <t>23 Декабря 1982</t>
  </si>
  <si>
    <t>Панарин Артемий</t>
  </si>
  <si>
    <t>30 Октября 1991</t>
  </si>
  <si>
    <t>Закарлюкин Алексей</t>
  </si>
  <si>
    <t>28 Февраля 1995</t>
  </si>
  <si>
    <t>Ногачёв Евгений</t>
  </si>
  <si>
    <t>31 Августа 1991</t>
  </si>
  <si>
    <t>Сахарусов Сергей</t>
  </si>
  <si>
    <t>9 Мая 1994</t>
  </si>
  <si>
    <t>Козлов Дмитрий</t>
  </si>
  <si>
    <t>6 Января 1990</t>
  </si>
  <si>
    <t>Руденков Игорь</t>
  </si>
  <si>
    <t>5 Марта 1995</t>
  </si>
  <si>
    <t>Юксеев Александр</t>
  </si>
  <si>
    <t>5 Марта 1988</t>
  </si>
  <si>
    <t>Ивашов Роман</t>
  </si>
  <si>
    <t>5 Апреля 1997</t>
  </si>
  <si>
    <t>Шведов Игорь</t>
  </si>
  <si>
    <t>6 Марта 1987</t>
  </si>
  <si>
    <t>Пайгин Зият</t>
  </si>
  <si>
    <t>8 Февраля 1995</t>
  </si>
  <si>
    <t>Нолан Дуглас</t>
  </si>
  <si>
    <t>5 Января 1976</t>
  </si>
  <si>
    <t>Носов Артём</t>
  </si>
  <si>
    <t>4 Апреля 1985</t>
  </si>
  <si>
    <t>Когалев Александр</t>
  </si>
  <si>
    <t>22 Мая 1994</t>
  </si>
  <si>
    <t>Чернквист Даниэль</t>
  </si>
  <si>
    <t>14 Октября 1976</t>
  </si>
  <si>
    <t>Рейтц Эрик</t>
  </si>
  <si>
    <t>29 Июля 1982</t>
  </si>
  <si>
    <t>Арнасон Тайлер</t>
  </si>
  <si>
    <t>16 Марта 1979</t>
  </si>
  <si>
    <t>Лукьянчиков Николай</t>
  </si>
  <si>
    <t>23 Мая 1989</t>
  </si>
  <si>
    <t>Мирнов Игорь</t>
  </si>
  <si>
    <t>19 Сентября 1984</t>
  </si>
  <si>
    <t>Другов Виктор</t>
  </si>
  <si>
    <t>12 Мая 1986</t>
  </si>
  <si>
    <t>Петопрсты Денис</t>
  </si>
  <si>
    <t>5 Ноября 1997</t>
  </si>
  <si>
    <t>Хаатая Юха-Пекка</t>
  </si>
  <si>
    <t>31 Октября 1982</t>
  </si>
  <si>
    <t>Финляндия</t>
  </si>
  <si>
    <t>Сапрыкин Олег</t>
  </si>
  <si>
    <t>12 Февраля 1981</t>
  </si>
  <si>
    <t>Воробьёв Кирилл</t>
  </si>
  <si>
    <t>11 Февраля 1995</t>
  </si>
  <si>
    <t>Шварни Иван</t>
  </si>
  <si>
    <t>31 Октября 1984</t>
  </si>
  <si>
    <t>Муршак Ян</t>
  </si>
  <si>
    <t>20 Января 1988</t>
  </si>
  <si>
    <t>Словения</t>
  </si>
  <si>
    <t>Подскребалин Никита</t>
  </si>
  <si>
    <t>10 Июня 1998</t>
  </si>
  <si>
    <t>Сергушкин Денис</t>
  </si>
  <si>
    <t>29 Июня 1996</t>
  </si>
  <si>
    <t>Тарасенко Владимир</t>
  </si>
  <si>
    <t>13 Декабря 1991</t>
  </si>
  <si>
    <t>Владимиров Николай</t>
  </si>
  <si>
    <t>12 Ноября 1994</t>
  </si>
  <si>
    <t>Рита Яни</t>
  </si>
  <si>
    <t>25 Июля 1981</t>
  </si>
  <si>
    <t>Пилипенко Кирилл</t>
  </si>
  <si>
    <t>23 Сентября 1996</t>
  </si>
  <si>
    <t>Науменков Михаил</t>
  </si>
  <si>
    <t>19 Февраля 1993</t>
  </si>
  <si>
    <t>Швидкий Денис</t>
  </si>
  <si>
    <t>21 Ноября 1980</t>
  </si>
  <si>
    <t>Кулаков Александр</t>
  </si>
  <si>
    <t>15 Мая 1983</t>
  </si>
  <si>
    <t>Клингберг Карл</t>
  </si>
  <si>
    <t>28 Января 1991</t>
  </si>
  <si>
    <t>Шевченко Вячеслав</t>
  </si>
  <si>
    <t>3 Апреля 1998</t>
  </si>
  <si>
    <t>Петцольд Дмитрий</t>
  </si>
  <si>
    <t>3 Февраля 1983</t>
  </si>
  <si>
    <t>Крутов Алексей</t>
  </si>
  <si>
    <t>1 Февраля 1984</t>
  </si>
  <si>
    <t>Уилсон Райан</t>
  </si>
  <si>
    <t>3 Февраля 1987</t>
  </si>
  <si>
    <t>Кляузов Илья</t>
  </si>
  <si>
    <t>16 Июля 1996</t>
  </si>
  <si>
    <t>Ерёмин Пётр</t>
  </si>
  <si>
    <t>14 Июля 1992</t>
  </si>
  <si>
    <t>Норонен Мика</t>
  </si>
  <si>
    <t>17 Июня 1979</t>
  </si>
  <si>
    <t>Гилрой Мэттью</t>
  </si>
  <si>
    <t>20 Июля 1984</t>
  </si>
  <si>
    <t>Ючерс Марис</t>
  </si>
  <si>
    <t>18 Июня 1987</t>
  </si>
  <si>
    <t>Ревай Мартин</t>
  </si>
  <si>
    <t>24 Января 1995</t>
  </si>
  <si>
    <t>Пиганович Олег</t>
  </si>
  <si>
    <t>12 Мая 1985</t>
  </si>
  <si>
    <t>Кайгородов Алексей</t>
  </si>
  <si>
    <t>29 Июля 1983</t>
  </si>
  <si>
    <t>Климонтов Константин</t>
  </si>
  <si>
    <t>15 Октября 1990</t>
  </si>
  <si>
    <t>Угольников Александр</t>
  </si>
  <si>
    <t>14 Января 1989</t>
  </si>
  <si>
    <t>Шинкарь Александр</t>
  </si>
  <si>
    <t>3 Июля 1981</t>
  </si>
  <si>
    <t>Хауден Куинтон</t>
  </si>
  <si>
    <t>21 Января 1992</t>
  </si>
  <si>
    <t>Яценков Павел</t>
  </si>
  <si>
    <t>18 Июля 1991</t>
  </si>
  <si>
    <t>Жданов Степан</t>
  </si>
  <si>
    <t>25 Августа 1989</t>
  </si>
  <si>
    <t>Медведев Евгений</t>
  </si>
  <si>
    <t>27 Августа 1982</t>
  </si>
  <si>
    <t>Меларт Илари</t>
  </si>
  <si>
    <t>11 Февраля 1989</t>
  </si>
  <si>
    <t>Рот Владимир</t>
  </si>
  <si>
    <t>25 Июня 1990</t>
  </si>
  <si>
    <t>Чехия</t>
  </si>
  <si>
    <t>Кубалик Доминик</t>
  </si>
  <si>
    <t>21 Августа 1995</t>
  </si>
  <si>
    <t>Башкиров Руслан</t>
  </si>
  <si>
    <t>7 Марта 1989</t>
  </si>
  <si>
    <t>Швырёв Игорь</t>
  </si>
  <si>
    <t>10 Июля 1998</t>
  </si>
  <si>
    <t>Да Коста Стефан</t>
  </si>
  <si>
    <t>11 Июля 1989</t>
  </si>
  <si>
    <t>Франция</t>
  </si>
  <si>
    <t>Михнов Алексей</t>
  </si>
  <si>
    <t>31 Августа 1982</t>
  </si>
  <si>
    <t>Корнилов Кирилл</t>
  </si>
  <si>
    <t>1 Июля 1989</t>
  </si>
  <si>
    <t>Тихонов Виктор</t>
  </si>
  <si>
    <t>12 Мая 1988</t>
  </si>
  <si>
    <t>Горшков Александр</t>
  </si>
  <si>
    <t>10 Января 1991</t>
  </si>
  <si>
    <t>Гончаров Максим</t>
  </si>
  <si>
    <t>15 Июня 1989</t>
  </si>
  <si>
    <t>Савельев Михаил</t>
  </si>
  <si>
    <t>5 Января 1987</t>
  </si>
  <si>
    <t>Непряев Иван</t>
  </si>
  <si>
    <t>4 Февраля 1982</t>
  </si>
  <si>
    <t>Андрущенко Виктор</t>
  </si>
  <si>
    <t>10 Мая 1986</t>
  </si>
  <si>
    <t>Сагадеев Антон</t>
  </si>
  <si>
    <t>6 Сентября 1993</t>
  </si>
  <si>
    <t>Арбузов Владислав</t>
  </si>
  <si>
    <t>21 Июня 1995</t>
  </si>
  <si>
    <t>Эштон Картер</t>
  </si>
  <si>
    <t>1 Апреля 1991</t>
  </si>
  <si>
    <t>Шаршок Ярослав</t>
  </si>
  <si>
    <t>17 Мая 1990</t>
  </si>
  <si>
    <t>Ся Шэнжун</t>
  </si>
  <si>
    <t>24 Ноября 1994</t>
  </si>
  <si>
    <t>Берестенников Илья</t>
  </si>
  <si>
    <t>9 Августа 1995</t>
  </si>
  <si>
    <t>Кононов Савелий</t>
  </si>
  <si>
    <t>26 Июня 1996</t>
  </si>
  <si>
    <t>Кармашков Артур</t>
  </si>
  <si>
    <t>30 Января 1998</t>
  </si>
  <si>
    <t>Шишканов Тимофей</t>
  </si>
  <si>
    <t>10 Июня 1983</t>
  </si>
  <si>
    <t>Швиденко Дмитрий</t>
  </si>
  <si>
    <t>13 Октября 1992</t>
  </si>
  <si>
    <t>Корен Гал</t>
  </si>
  <si>
    <t>16 Января 1992</t>
  </si>
  <si>
    <t>Хорватия</t>
  </si>
  <si>
    <t>Клинкхаммер Роб</t>
  </si>
  <si>
    <t>12 Августа 1986</t>
  </si>
  <si>
    <t>Муштуков Эрвин</t>
  </si>
  <si>
    <t>7 Апреля 1984</t>
  </si>
  <si>
    <t>Кириллов Дмитрий</t>
  </si>
  <si>
    <t>30 Июля 1990</t>
  </si>
  <si>
    <t>Журавлёв Владимир</t>
  </si>
  <si>
    <t>4 Октября 1997</t>
  </si>
  <si>
    <t>Перевозчиков Денис</t>
  </si>
  <si>
    <t>2 Февраля 1993</t>
  </si>
  <si>
    <t>Митякин Евгений</t>
  </si>
  <si>
    <t>24 Декабря 1997</t>
  </si>
  <si>
    <t>Шинкевич Илья</t>
  </si>
  <si>
    <t>1 Сентября 1989</t>
  </si>
  <si>
    <t>Райан Майкл</t>
  </si>
  <si>
    <t>16 Мая 1980</t>
  </si>
  <si>
    <t>Беляков Фёдор</t>
  </si>
  <si>
    <t>10 Апреля 1993</t>
  </si>
  <si>
    <t>Ступин Сергей</t>
  </si>
  <si>
    <t>14 Сентября 1979</t>
  </si>
  <si>
    <t>Мелихерчик Марцел</t>
  </si>
  <si>
    <t>20 Декабря 1986</t>
  </si>
  <si>
    <t>Марин Марк</t>
  </si>
  <si>
    <t>15 Июня 1996</t>
  </si>
  <si>
    <t>Яценко Иван</t>
  </si>
  <si>
    <t>21 Июня 1992</t>
  </si>
  <si>
    <t>Кошечкин Василий</t>
  </si>
  <si>
    <t>27 Марта 1983</t>
  </si>
  <si>
    <t>Рябев Александр</t>
  </si>
  <si>
    <t>24 Августа 1988</t>
  </si>
  <si>
    <t>Перкович Натан</t>
  </si>
  <si>
    <t>15 Октября 1985</t>
  </si>
  <si>
    <t>Хакимов Рафаэль</t>
  </si>
  <si>
    <t>4 Июня 1990</t>
  </si>
  <si>
    <t>Яхин Алексей</t>
  </si>
  <si>
    <t>26 Марта 1984</t>
  </si>
  <si>
    <t>Бурмистров Александр</t>
  </si>
  <si>
    <t>21 Октября 1991</t>
  </si>
  <si>
    <t>Аншаков Сергей</t>
  </si>
  <si>
    <t>13 Января 1984</t>
  </si>
  <si>
    <t>Волошин Дмитрий</t>
  </si>
  <si>
    <t>Икамацких Артём</t>
  </si>
  <si>
    <t>8 Мая 1997</t>
  </si>
  <si>
    <t>Геноуэй Чарлз</t>
  </si>
  <si>
    <t>Коукал Петр</t>
  </si>
  <si>
    <t>16 Августа 1982</t>
  </si>
  <si>
    <t>Эрикссон Джимми</t>
  </si>
  <si>
    <t>22 Февраля 1980</t>
  </si>
  <si>
    <t>Прусек Мартин</t>
  </si>
  <si>
    <t>11 Декабря 1975</t>
  </si>
  <si>
    <t>Яковлев Андрей</t>
  </si>
  <si>
    <t>7 Июня 1994</t>
  </si>
  <si>
    <t>Родионов Александр С.</t>
  </si>
  <si>
    <t>16 Августа 1995</t>
  </si>
  <si>
    <t>Шегало Павел</t>
  </si>
  <si>
    <t>7 Февраля 1993</t>
  </si>
  <si>
    <t>Савиелс Агрис</t>
  </si>
  <si>
    <t>15 Января 1982</t>
  </si>
  <si>
    <t>Кручинин Алексей</t>
  </si>
  <si>
    <t>9 Июня 1991</t>
  </si>
  <si>
    <t>Фостер Адриан</t>
  </si>
  <si>
    <t>Красковский Павел</t>
  </si>
  <si>
    <t>11 Сентября 1996</t>
  </si>
  <si>
    <t>Громов Никита</t>
  </si>
  <si>
    <t>1 Мая 1998</t>
  </si>
  <si>
    <t>Бодров Денис</t>
  </si>
  <si>
    <t>22 Августа 1986</t>
  </si>
  <si>
    <t>Спиридонов Максим</t>
  </si>
  <si>
    <t>7 Апреля 1978</t>
  </si>
  <si>
    <t>Кольцов Кирилл</t>
  </si>
  <si>
    <t>1 Февраля 1983</t>
  </si>
  <si>
    <t>Юшкевич Дмитрий</t>
  </si>
  <si>
    <t>19 Ноября 1971</t>
  </si>
  <si>
    <t>Брахманис Эдийс</t>
  </si>
  <si>
    <t>17 Ноября 1983</t>
  </si>
  <si>
    <t>Пушкарёв Константин</t>
  </si>
  <si>
    <t>12 Февраля 1985</t>
  </si>
  <si>
    <t>Кристенсен Эрик</t>
  </si>
  <si>
    <t>17 Декабря 1983</t>
  </si>
  <si>
    <t>Гусев Дмитрий</t>
  </si>
  <si>
    <t>10 Марта 1989</t>
  </si>
  <si>
    <t>Малыхин Фёдор</t>
  </si>
  <si>
    <t>13 Ноября 1990</t>
  </si>
  <si>
    <t>Александров Виктор</t>
  </si>
  <si>
    <t>28 Декабря 1985</t>
  </si>
  <si>
    <t>Бут Антон</t>
  </si>
  <si>
    <t>3 Июля 1980</t>
  </si>
  <si>
    <t>Широков Сергей</t>
  </si>
  <si>
    <t>10 Марта 1986</t>
  </si>
  <si>
    <t>Лютов Дмитрий</t>
  </si>
  <si>
    <t>6 Декабря 1988</t>
  </si>
  <si>
    <t>Иванов Георгий</t>
  </si>
  <si>
    <t>25 Сентября 1998</t>
  </si>
  <si>
    <t>Горохов Илья</t>
  </si>
  <si>
    <t>23 Августа 1977</t>
  </si>
  <si>
    <t>Дорофеев Сергей</t>
  </si>
  <si>
    <t>26 Августа 1986</t>
  </si>
  <si>
    <t>Валенцов Владислав</t>
  </si>
  <si>
    <t>15 Сентября 1996</t>
  </si>
  <si>
    <t>Перро Натан</t>
  </si>
  <si>
    <t>8 Декабря 1976</t>
  </si>
  <si>
    <t>Попов Кирилл</t>
  </si>
  <si>
    <t>14 Июня 1999</t>
  </si>
  <si>
    <t>Каюмов Артур</t>
  </si>
  <si>
    <t>14 Февраля 1998</t>
  </si>
  <si>
    <t>Петровицки Роберт</t>
  </si>
  <si>
    <t>26 Октября 1973</t>
  </si>
  <si>
    <t>Холлоуэй Бад</t>
  </si>
  <si>
    <t>1 Марта 1988</t>
  </si>
  <si>
    <t>Яковлев Даниил</t>
  </si>
  <si>
    <t>2 Января 1999</t>
  </si>
  <si>
    <t>Серебряков Никита</t>
  </si>
  <si>
    <t>1 Ноября 1995</t>
  </si>
  <si>
    <t>Головин Александр</t>
  </si>
  <si>
    <t>26 Марта 1983</t>
  </si>
  <si>
    <t>Шаус Ник</t>
  </si>
  <si>
    <t>3 Июля 1986</t>
  </si>
  <si>
    <t>Мамин Максим</t>
  </si>
  <si>
    <t>13 Января 1995</t>
  </si>
  <si>
    <t>Мамкин Михаил</t>
  </si>
  <si>
    <t>7 Августа 1990</t>
  </si>
  <si>
    <t>Александров Евгений</t>
  </si>
  <si>
    <t>20 Апреля 1982</t>
  </si>
  <si>
    <t>Алишаускас Нериюс</t>
  </si>
  <si>
    <t>6 Июня 1991</t>
  </si>
  <si>
    <t>Литва</t>
  </si>
  <si>
    <t>Капризов Кирилл</t>
  </si>
  <si>
    <t>26 Апреля 1997</t>
  </si>
  <si>
    <t>Хацей Арсений</t>
  </si>
  <si>
    <t>28 Января 1994</t>
  </si>
  <si>
    <t>Масальскис Эдгарс</t>
  </si>
  <si>
    <t>31 Марта 1980</t>
  </si>
  <si>
    <t>Калус Петр</t>
  </si>
  <si>
    <t>29 Июня 1987</t>
  </si>
  <si>
    <t>Балинскис Увис</t>
  </si>
  <si>
    <t>1 Августа 1996</t>
  </si>
  <si>
    <t>Флягин Михаил</t>
  </si>
  <si>
    <t>10 Мая 1993</t>
  </si>
  <si>
    <t>Фомин Леонид</t>
  </si>
  <si>
    <t>5 Мая 1996</t>
  </si>
  <si>
    <t>Месарош Андрей</t>
  </si>
  <si>
    <t>13 Октября 1985</t>
  </si>
  <si>
    <t>Петров Олег</t>
  </si>
  <si>
    <t>20 Марта 1993</t>
  </si>
  <si>
    <t>Шупинский Денис</t>
  </si>
  <si>
    <t>18 Января 1996</t>
  </si>
  <si>
    <t>Бучневич Павел</t>
  </si>
  <si>
    <t>17 Апреля 1995</t>
  </si>
  <si>
    <t>Шуинар Эрик</t>
  </si>
  <si>
    <t>8 Июля 1980</t>
  </si>
  <si>
    <t>Улмер Джефф</t>
  </si>
  <si>
    <t>27 Апреля 1977</t>
  </si>
  <si>
    <t>Алексеев Андрей</t>
  </si>
  <si>
    <t>1 Марта 1995</t>
  </si>
  <si>
    <t>Доненко Богдан</t>
  </si>
  <si>
    <t>24 Октября 1997</t>
  </si>
  <si>
    <t>Новопашин Виталий</t>
  </si>
  <si>
    <t>28 Сентября 1978</t>
  </si>
  <si>
    <t>Судницин Александр</t>
  </si>
  <si>
    <t>21 Ноября 1987</t>
  </si>
  <si>
    <t>Грабовский Михаил</t>
  </si>
  <si>
    <t>31 Января 1984</t>
  </si>
  <si>
    <t>Мельничук Алексей</t>
  </si>
  <si>
    <t>29 Июня 1998</t>
  </si>
  <si>
    <t>Устиненко Никита</t>
  </si>
  <si>
    <t>22 Апреля 1995</t>
  </si>
  <si>
    <t>Протасеня Анатолий</t>
  </si>
  <si>
    <t>26 Января 1990</t>
  </si>
  <si>
    <t>Саулиетис Каспарс</t>
  </si>
  <si>
    <t>12 Июня 1987</t>
  </si>
  <si>
    <t>Лупул Джоффри</t>
  </si>
  <si>
    <t>23 Сентября 1983</t>
  </si>
  <si>
    <t>Миличич Матия</t>
  </si>
  <si>
    <t>13 Февраля 1996</t>
  </si>
  <si>
    <t>Салак Александр</t>
  </si>
  <si>
    <t>Нильссон Андерс</t>
  </si>
  <si>
    <t>19 Марта 1990</t>
  </si>
  <si>
    <t>Бульин Владислав</t>
  </si>
  <si>
    <t>18 Мая 1972</t>
  </si>
  <si>
    <t>Сафронов Кирилл</t>
  </si>
  <si>
    <t>26 Февраля 1981</t>
  </si>
  <si>
    <t>Михалёв Андрей</t>
  </si>
  <si>
    <t>23 Февраля 1978</t>
  </si>
  <si>
    <t>Копытин Павел</t>
  </si>
  <si>
    <t>17 Марта 1987</t>
  </si>
  <si>
    <t>Леневё Давид</t>
  </si>
  <si>
    <t>23 Мая 1983</t>
  </si>
  <si>
    <t>Богословский Владислав</t>
  </si>
  <si>
    <t>4 Марта 1995</t>
  </si>
  <si>
    <t>Богомолов Николай</t>
  </si>
  <si>
    <t>30 Мая 1991</t>
  </si>
  <si>
    <t>Синицын Дмитрий</t>
  </si>
  <si>
    <t>17 Июня 1994</t>
  </si>
  <si>
    <t>Часлава Петр</t>
  </si>
  <si>
    <t>3 Сентября 1979</t>
  </si>
  <si>
    <t>Апальков Даниил</t>
  </si>
  <si>
    <t>1 Января 1992</t>
  </si>
  <si>
    <t>Тришин Аким</t>
  </si>
  <si>
    <t>16 Августа 1999</t>
  </si>
  <si>
    <t>Гичибеков Назир</t>
  </si>
  <si>
    <t>5 Апреля 1995</t>
  </si>
  <si>
    <t>Васильев Алексей</t>
  </si>
  <si>
    <t>1 Сентября 1977</t>
  </si>
  <si>
    <t>Лучников Алексей</t>
  </si>
  <si>
    <t>16 Февраля 1992</t>
  </si>
  <si>
    <t>Разин Геннадий</t>
  </si>
  <si>
    <t>3 Февраля 1978</t>
  </si>
  <si>
    <t>Пеньковский Артём</t>
  </si>
  <si>
    <t>20 Февраля 1995</t>
  </si>
  <si>
    <t>Лехтонен Микко</t>
  </si>
  <si>
    <t>1 Апреля 1987</t>
  </si>
  <si>
    <t>Буйницкий Дмитрий</t>
  </si>
  <si>
    <t>1 Марта 1997</t>
  </si>
  <si>
    <t>Лебедев Кирилл</t>
  </si>
  <si>
    <t>1 Октября 1991</t>
  </si>
  <si>
    <t>Иванов Егор</t>
  </si>
  <si>
    <t>Беляев Михаил</t>
  </si>
  <si>
    <t>17 Января 1998</t>
  </si>
  <si>
    <t>Филатов Владимир</t>
  </si>
  <si>
    <t>14 Апреля 1994</t>
  </si>
  <si>
    <t>Орлов Михаил</t>
  </si>
  <si>
    <t>21 Сентября 1992</t>
  </si>
  <si>
    <t>Мозякин Сергей</t>
  </si>
  <si>
    <t>30 Марта 1981</t>
  </si>
  <si>
    <t>Коньков Сергей</t>
  </si>
  <si>
    <t>30 Мая 1982</t>
  </si>
  <si>
    <t>Гарипов Артур</t>
  </si>
  <si>
    <t>26 Января 1985</t>
  </si>
  <si>
    <t>Букарев Семён</t>
  </si>
  <si>
    <t>21 Февраля 1997</t>
  </si>
  <si>
    <t>Шевц Мартин</t>
  </si>
  <si>
    <t>23 Сентября 1981</t>
  </si>
  <si>
    <t>Чистяков Сергей Н.</t>
  </si>
  <si>
    <t>3 Мая 1990</t>
  </si>
  <si>
    <t>Богочанов Артём</t>
  </si>
  <si>
    <t>11 Января 1991</t>
  </si>
  <si>
    <t>Яакола Топи</t>
  </si>
  <si>
    <t>15 Ноября 1983</t>
  </si>
  <si>
    <t>Бицадзе Михаил</t>
  </si>
  <si>
    <t>18 Ноября 1999</t>
  </si>
  <si>
    <t>Поляков Дмитрий</t>
  </si>
  <si>
    <t>23 Января 1985</t>
  </si>
  <si>
    <t>Печурский Александр</t>
  </si>
  <si>
    <t>Белинский Виталий</t>
  </si>
  <si>
    <t>27 Ноября 1989</t>
  </si>
  <si>
    <t>Покотило Вадим</t>
  </si>
  <si>
    <t>11 Сентября 1972</t>
  </si>
  <si>
    <t>Шпилар Габриэль</t>
  </si>
  <si>
    <t>15 Декабря 1980</t>
  </si>
  <si>
    <t>Сабинин Геннадий</t>
  </si>
  <si>
    <t>29 Сентября 1993</t>
  </si>
  <si>
    <t>Ткаченко Павел</t>
  </si>
  <si>
    <t>11 Июля 1997</t>
  </si>
  <si>
    <t>Зубарев Андрей</t>
  </si>
  <si>
    <t>3 Марта 1987</t>
  </si>
  <si>
    <t>Любушин Михаил</t>
  </si>
  <si>
    <t>24 Июля 1983</t>
  </si>
  <si>
    <t>Ржепик Михал</t>
  </si>
  <si>
    <t>31 Декабря 1988</t>
  </si>
  <si>
    <t>Маккарти Стив</t>
  </si>
  <si>
    <t>3 Февраля 1981</t>
  </si>
  <si>
    <t>Макаренко Павел</t>
  </si>
  <si>
    <t>20 Октября 1994</t>
  </si>
  <si>
    <t>Гимбатов Магомед</t>
  </si>
  <si>
    <t>11 Ноября 1990</t>
  </si>
  <si>
    <t>Зиле Кристапс</t>
  </si>
  <si>
    <t>Щегольков Вадим</t>
  </si>
  <si>
    <t>19 Апреля 1994</t>
  </si>
  <si>
    <t>Гулявцев Александр</t>
  </si>
  <si>
    <t>3 Мая 1973</t>
  </si>
  <si>
    <t>Вампола Петр</t>
  </si>
  <si>
    <t>21 Января 1982</t>
  </si>
  <si>
    <t>Данилов Денис</t>
  </si>
  <si>
    <t>2 Января 1990</t>
  </si>
  <si>
    <t>Загидулин Артём</t>
  </si>
  <si>
    <t>8 Августа 1995</t>
  </si>
  <si>
    <t>Платил Ян</t>
  </si>
  <si>
    <t>9 Февраля 1983</t>
  </si>
  <si>
    <t>Шарипзянов Дамир</t>
  </si>
  <si>
    <t>17 Февраля 1996</t>
  </si>
  <si>
    <t>Протапович Александр</t>
  </si>
  <si>
    <t>16 Августа 1996</t>
  </si>
  <si>
    <t>Спруктс Янис</t>
  </si>
  <si>
    <t>31 Января 1982</t>
  </si>
  <si>
    <t>Кон Ладислав</t>
  </si>
  <si>
    <t>4 Марта 1975</t>
  </si>
  <si>
    <t>Штястни Андрей</t>
  </si>
  <si>
    <t>24 Января 1991</t>
  </si>
  <si>
    <t>Шкоула Мартин</t>
  </si>
  <si>
    <t>28 Октября 1979</t>
  </si>
  <si>
    <t>Печура Сергей</t>
  </si>
  <si>
    <t>14 Июня 1987</t>
  </si>
  <si>
    <t>Хартиган Марк</t>
  </si>
  <si>
    <t>15 Октября 1977</t>
  </si>
  <si>
    <t>Земченко Игнат</t>
  </si>
  <si>
    <t>24 Апреля 1992</t>
  </si>
  <si>
    <t>Каштанов Иван</t>
  </si>
  <si>
    <t>24 Февраля 1997</t>
  </si>
  <si>
    <t>Хафизуллин Динар</t>
  </si>
  <si>
    <t>5 Января 1989</t>
  </si>
  <si>
    <t>Фалтер Мартин</t>
  </si>
  <si>
    <t>27 Ноября 1983</t>
  </si>
  <si>
    <t>Игнатов Николай</t>
  </si>
  <si>
    <t>22 Апреля 1978</t>
  </si>
  <si>
    <t>Лазарев Антон</t>
  </si>
  <si>
    <t>29 Мая 1990</t>
  </si>
  <si>
    <t>Трушков Александр</t>
  </si>
  <si>
    <t>31 Июля 1996</t>
  </si>
  <si>
    <t>Носек Давид</t>
  </si>
  <si>
    <t>19 Февраля 1981</t>
  </si>
  <si>
    <t>Грушка Петр</t>
  </si>
  <si>
    <t>3 Января 1990</t>
  </si>
  <si>
    <t>Кознев Алексей</t>
  </si>
  <si>
    <t>3 Октября 1975</t>
  </si>
  <si>
    <t>Ковальчук Илья</t>
  </si>
  <si>
    <t>15 Апреля 1983</t>
  </si>
  <si>
    <t>Сорокин Всеволод</t>
  </si>
  <si>
    <t>29 Октября 1993</t>
  </si>
  <si>
    <t>Белохвостиков Евгений</t>
  </si>
  <si>
    <t>1 Февраля 1992</t>
  </si>
  <si>
    <t>Скривенс Бен</t>
  </si>
  <si>
    <t>11 Сентября 1986</t>
  </si>
  <si>
    <t>Куляш Денис</t>
  </si>
  <si>
    <t>31 Мая 1983</t>
  </si>
  <si>
    <t>Кочетков Денис</t>
  </si>
  <si>
    <t>27 Марта 1980</t>
  </si>
  <si>
    <t>Декало Илья</t>
  </si>
  <si>
    <t>5 Февраля 1993</t>
  </si>
  <si>
    <t>Полуэктов Павел</t>
  </si>
  <si>
    <t>20 Января 1992</t>
  </si>
  <si>
    <t>Шаров Александр П.</t>
  </si>
  <si>
    <t>23 Июня 1995</t>
  </si>
  <si>
    <t>Красиков Алексей</t>
  </si>
  <si>
    <t>14 Декабря 1995</t>
  </si>
  <si>
    <t>Эллерби Китон</t>
  </si>
  <si>
    <t>5 Ноября 1988</t>
  </si>
  <si>
    <t>Крамской Никита</t>
  </si>
  <si>
    <t>8 Марта 1994</t>
  </si>
  <si>
    <t>Ситников Виталий</t>
  </si>
  <si>
    <t>20 Октября 1981</t>
  </si>
  <si>
    <t>Шилин Олег</t>
  </si>
  <si>
    <t>4 Мая 1991</t>
  </si>
  <si>
    <t>Генри Джордан</t>
  </si>
  <si>
    <t>11 Февраля 1986</t>
  </si>
  <si>
    <t>Осипов Александр</t>
  </si>
  <si>
    <t>24 Марта 1989</t>
  </si>
  <si>
    <t>Дыдыкин Валерий</t>
  </si>
  <si>
    <t>3 Апреля 1986</t>
  </si>
  <si>
    <t>Костромитин Дмитрий</t>
  </si>
  <si>
    <t>22 Января 1990</t>
  </si>
  <si>
    <t>Сальсидо Брайан</t>
  </si>
  <si>
    <t>14 Апреля 1985</t>
  </si>
  <si>
    <t>Дубровский Егор</t>
  </si>
  <si>
    <t>18 Января 1989</t>
  </si>
  <si>
    <t>Штюмпель Йозеф</t>
  </si>
  <si>
    <t>20 Июля 1972</t>
  </si>
  <si>
    <t>Басков Алексей</t>
  </si>
  <si>
    <t>22 Января 1994</t>
  </si>
  <si>
    <t>Перссон Никлас</t>
  </si>
  <si>
    <t>26 Марта 1979</t>
  </si>
  <si>
    <t>Костур Матуш</t>
  </si>
  <si>
    <t>28 Марта 1980</t>
  </si>
  <si>
    <t>Ренн Уильям</t>
  </si>
  <si>
    <t>16 Марта 1991</t>
  </si>
  <si>
    <t>Кемпе Марио</t>
  </si>
  <si>
    <t>19 Сентября 1988</t>
  </si>
  <si>
    <t>Риссанен Яакко</t>
  </si>
  <si>
    <t>12 Ноября 1989</t>
  </si>
  <si>
    <t>Фазылзянов Камиль</t>
  </si>
  <si>
    <t>31 Октября 1997</t>
  </si>
  <si>
    <t>Метальников Леонид</t>
  </si>
  <si>
    <t>25 Апреля 1990</t>
  </si>
  <si>
    <t>Шкотов Алексей</t>
  </si>
  <si>
    <t>22 Июня 1984</t>
  </si>
  <si>
    <t>Мейер Михаил</t>
  </si>
  <si>
    <t>3 Июня 1988</t>
  </si>
  <si>
    <t>Мич Дерек</t>
  </si>
  <si>
    <t>21 Апреля 1984</t>
  </si>
  <si>
    <t>Пестунов Дмитрий</t>
  </si>
  <si>
    <t>22 Января 1985</t>
  </si>
  <si>
    <t>Ильенко Артём</t>
  </si>
  <si>
    <t>30 Апреля 1996</t>
  </si>
  <si>
    <t>Табачек Ян</t>
  </si>
  <si>
    <t>7 Апреля 1980</t>
  </si>
  <si>
    <t>Савин Иван</t>
  </si>
  <si>
    <t>4 Января 1981</t>
  </si>
  <si>
    <t>Довгань Виктор</t>
  </si>
  <si>
    <t>27 Февраля 1987</t>
  </si>
  <si>
    <t>Шакич Марко</t>
  </si>
  <si>
    <t>13 Апреля 1994</t>
  </si>
  <si>
    <t>Грачёв Евгений</t>
  </si>
  <si>
    <t>21 Февраля 1990</t>
  </si>
  <si>
    <t>Заборски Томаш</t>
  </si>
  <si>
    <t>14 Ноября 1987</t>
  </si>
  <si>
    <t>Бабинцев Семён</t>
  </si>
  <si>
    <t>8 Октября 1994</t>
  </si>
  <si>
    <t>Петров Кирилл</t>
  </si>
  <si>
    <t>13 Апреля 1990</t>
  </si>
  <si>
    <t>Страка Йозеф</t>
  </si>
  <si>
    <t>11 Февраля 1978</t>
  </si>
  <si>
    <t>Виклунд Тобиас</t>
  </si>
  <si>
    <t>8 Мая 1986</t>
  </si>
  <si>
    <t>Дрозд Сергей</t>
  </si>
  <si>
    <t>14 Апреля 1990</t>
  </si>
  <si>
    <t>Палушай Аарон</t>
  </si>
  <si>
    <t>7 Сентября 1989</t>
  </si>
  <si>
    <t>Дэвис Патрик</t>
  </si>
  <si>
    <t>28 Декабря 1986</t>
  </si>
  <si>
    <t>Коллинз Шон</t>
  </si>
  <si>
    <t>29 Декабря 1988</t>
  </si>
  <si>
    <t>Воробьёв Дмитрий</t>
  </si>
  <si>
    <t>18 Октября 1985</t>
  </si>
  <si>
    <t>Орлович-Грудков Денис</t>
  </si>
  <si>
    <t>3 Ноября 1995</t>
  </si>
  <si>
    <t>Агеев Иван</t>
  </si>
  <si>
    <t>8 Апреля 1990</t>
  </si>
  <si>
    <t>Колесников Владислав</t>
  </si>
  <si>
    <t>27 Июля 1984</t>
  </si>
  <si>
    <t>Хузеев Евгений</t>
  </si>
  <si>
    <t>5 Февраля 1992</t>
  </si>
  <si>
    <t>Сопел Брент</t>
  </si>
  <si>
    <t>7 Января 1977</t>
  </si>
  <si>
    <t>Тюрин Денис</t>
  </si>
  <si>
    <t>3 Июня 1980</t>
  </si>
  <si>
    <t>Ганзл Робин</t>
  </si>
  <si>
    <t>10 Января 1989</t>
  </si>
  <si>
    <t>Лааксо Тему</t>
  </si>
  <si>
    <t>27 Августа 1987</t>
  </si>
  <si>
    <t>Зюзин Андрей</t>
  </si>
  <si>
    <t>21 Января 1978</t>
  </si>
  <si>
    <t>Ерофеев Андрей</t>
  </si>
  <si>
    <t>29 Января 1995</t>
  </si>
  <si>
    <t>Зуб Артём</t>
  </si>
  <si>
    <t>3 Октября 1995</t>
  </si>
  <si>
    <t>Белльмор Бретт</t>
  </si>
  <si>
    <t>25 Июня 1988</t>
  </si>
  <si>
    <t>Фетисов Вячеслав</t>
  </si>
  <si>
    <t>20 Апреля 1958</t>
  </si>
  <si>
    <t>Мальцев Михаил</t>
  </si>
  <si>
    <t>12 Марта 1998</t>
  </si>
  <si>
    <t>Фрёгрен Юнас</t>
  </si>
  <si>
    <t>28 Августа 1980</t>
  </si>
  <si>
    <t>Иванюженков Антон</t>
  </si>
  <si>
    <t>2 Января 1994</t>
  </si>
  <si>
    <t>Осипов Максим</t>
  </si>
  <si>
    <t>31 Августа 1993</t>
  </si>
  <si>
    <t>Ринне Пекка</t>
  </si>
  <si>
    <t>3 Ноября 1982</t>
  </si>
  <si>
    <t>Уайт Иэн</t>
  </si>
  <si>
    <t>4 Июня 1984</t>
  </si>
  <si>
    <t>Стеценко Сергей</t>
  </si>
  <si>
    <t>6 Июня 1995</t>
  </si>
  <si>
    <t>Знахаренко Дмитрий</t>
  </si>
  <si>
    <t>4 Августа 1993</t>
  </si>
  <si>
    <t>Шипов Илья</t>
  </si>
  <si>
    <t>7 Октября 1993</t>
  </si>
  <si>
    <t>Развадовский Павел</t>
  </si>
  <si>
    <t>7 Августа 1989</t>
  </si>
  <si>
    <t>Джериньш Андрис</t>
  </si>
  <si>
    <t>14 Февраля 1988</t>
  </si>
  <si>
    <t>Окерман Юхан</t>
  </si>
  <si>
    <t>20 Ноября 1972</t>
  </si>
  <si>
    <t>Зырянов Глеб</t>
  </si>
  <si>
    <t>16 Апреля 1992</t>
  </si>
  <si>
    <t>Березин Дмитрий</t>
  </si>
  <si>
    <t>1 Декабря 1992</t>
  </si>
  <si>
    <t>Антипин Владимир</t>
  </si>
  <si>
    <t>18 Апреля 1970</t>
  </si>
  <si>
    <t>Артамкин Алексей</t>
  </si>
  <si>
    <t>13 Мая 1997</t>
  </si>
  <si>
    <t>Картошкин Максим</t>
  </si>
  <si>
    <t>17 Мая 1989</t>
  </si>
  <si>
    <t>Орлов Иван</t>
  </si>
  <si>
    <t>14 Марта 1996</t>
  </si>
  <si>
    <t>Охтамаа Атте</t>
  </si>
  <si>
    <t>6 Ноября 1987</t>
  </si>
  <si>
    <t>Тютин Фёдор</t>
  </si>
  <si>
    <t>19 Июля 1983</t>
  </si>
  <si>
    <t>3 Июня 1997</t>
  </si>
  <si>
    <t>Иммонен Яркко</t>
  </si>
  <si>
    <t>19 Апреля 1982</t>
  </si>
  <si>
    <t>Тополь Максим</t>
  </si>
  <si>
    <t>8 Февраля 1989</t>
  </si>
  <si>
    <t>Жайлауов Талгат</t>
  </si>
  <si>
    <t>7 Июля 1985</t>
  </si>
  <si>
    <t>Синявский Павел</t>
  </si>
  <si>
    <t>Мазанец Марек</t>
  </si>
  <si>
    <t>Кукумберг Роман</t>
  </si>
  <si>
    <t>8 Апреля 1980</t>
  </si>
  <si>
    <t>Сотниекс Кристапс</t>
  </si>
  <si>
    <t>29 Января 1987</t>
  </si>
  <si>
    <t>Хишон Джои</t>
  </si>
  <si>
    <t>20 Октября 1991</t>
  </si>
  <si>
    <t>Рыбаков Александр В.</t>
  </si>
  <si>
    <t>11 Августа 1985</t>
  </si>
  <si>
    <t>Ларичев Иван</t>
  </si>
  <si>
    <t>29 Ноября 1995</t>
  </si>
  <si>
    <t>Елизаров Анатолий</t>
  </si>
  <si>
    <t>14 Июня 1998</t>
  </si>
  <si>
    <t>Михайлов Владимир</t>
  </si>
  <si>
    <t>4 Января 1989</t>
  </si>
  <si>
    <t>Заварухин Алексей</t>
  </si>
  <si>
    <t>30 Октября 1980</t>
  </si>
  <si>
    <t>Калниньш Янис</t>
  </si>
  <si>
    <t>Гребенщиков Святослав</t>
  </si>
  <si>
    <t>1 Июня 1994</t>
  </si>
  <si>
    <t>Филичкин Андрей</t>
  </si>
  <si>
    <t>24 Сентября 1987</t>
  </si>
  <si>
    <t>Ярвинен Йоонас</t>
  </si>
  <si>
    <t>Скалицки Павол</t>
  </si>
  <si>
    <t>9 Октября 1995</t>
  </si>
  <si>
    <t>Андронов Сергей</t>
  </si>
  <si>
    <t>19 Июля 1989</t>
  </si>
  <si>
    <t>Егин Владислав</t>
  </si>
  <si>
    <t>13 Апреля 1989</t>
  </si>
  <si>
    <t>Тулупов Кирилл</t>
  </si>
  <si>
    <t>23 Апреля 1988</t>
  </si>
  <si>
    <t>Ли Никита</t>
  </si>
  <si>
    <t>Осала Оскар</t>
  </si>
  <si>
    <t>26 Декабря 1987</t>
  </si>
  <si>
    <t>Полыгалов Игорь</t>
  </si>
  <si>
    <t>21 Октября 1986</t>
  </si>
  <si>
    <t>Караваев Андрей</t>
  </si>
  <si>
    <t>12 Марта 1997</t>
  </si>
  <si>
    <t>Тетерин Иван</t>
  </si>
  <si>
    <t>2 Декабря 1995</t>
  </si>
  <si>
    <t>Штайгер Евгений</t>
  </si>
  <si>
    <t>3 Июня 1981</t>
  </si>
  <si>
    <t>Шафаренко Олег</t>
  </si>
  <si>
    <t>31 Октября 1981</t>
  </si>
  <si>
    <t>Чистов Станислав</t>
  </si>
  <si>
    <t>17 Апреля 1983</t>
  </si>
  <si>
    <t>Дудик Дмитрий</t>
  </si>
  <si>
    <t>2 Ноября 1977</t>
  </si>
  <si>
    <t>Ярвинен Мика</t>
  </si>
  <si>
    <t>15 Ноября 1988</t>
  </si>
  <si>
    <t>Виртанен Петтери</t>
  </si>
  <si>
    <t>28 Мая 1986</t>
  </si>
  <si>
    <t>Цыганов Егор</t>
  </si>
  <si>
    <t>17 Июля 1991</t>
  </si>
  <si>
    <t>Булис Ян</t>
  </si>
  <si>
    <t>18 Марта 1978</t>
  </si>
  <si>
    <t>Клаймер Бен</t>
  </si>
  <si>
    <t>11 Апреля 1978</t>
  </si>
  <si>
    <t>Гренц Дмитрий</t>
  </si>
  <si>
    <t>10 Июня 1996</t>
  </si>
  <si>
    <t>Слепышев Антон</t>
  </si>
  <si>
    <t>13 Мая 1994</t>
  </si>
  <si>
    <t>Бьоркстранд Патрик</t>
  </si>
  <si>
    <t>1 Июля 1992</t>
  </si>
  <si>
    <t>Дания</t>
  </si>
  <si>
    <t>Стрельцов Василий</t>
  </si>
  <si>
    <t>31 Января 1990</t>
  </si>
  <si>
    <t>Рядинский Александр</t>
  </si>
  <si>
    <t>1 Апреля 1978</t>
  </si>
  <si>
    <t>Грабал Йозеф</t>
  </si>
  <si>
    <t>17 Августа 1985</t>
  </si>
  <si>
    <t>Подзиньш Айнарс</t>
  </si>
  <si>
    <t>16 Марта 1992</t>
  </si>
  <si>
    <t>Сушинский Максим</t>
  </si>
  <si>
    <t>1 Июля 1974</t>
  </si>
  <si>
    <t>Махановский Павел</t>
  </si>
  <si>
    <t>2 Сентября 1993</t>
  </si>
  <si>
    <t>Ципрусс Айгарс</t>
  </si>
  <si>
    <t>12 Января 1972</t>
  </si>
  <si>
    <t>Устьянцев Михаил</t>
  </si>
  <si>
    <t>21 Марта 1992</t>
  </si>
  <si>
    <t>Крошель Гашпер</t>
  </si>
  <si>
    <t>9 Февраля 1987</t>
  </si>
  <si>
    <t>Скутар Марк</t>
  </si>
  <si>
    <t>15 Марта 1994</t>
  </si>
  <si>
    <t>Морозов Егор</t>
  </si>
  <si>
    <t>23 Апреля 1995</t>
  </si>
  <si>
    <t>Кацуба Станислав</t>
  </si>
  <si>
    <t>8 Мая 1991</t>
  </si>
  <si>
    <t>Чалпа Улдис</t>
  </si>
  <si>
    <t>4 Сентября 1991</t>
  </si>
  <si>
    <t>Сангвинетти Бобби</t>
  </si>
  <si>
    <t>29 Февраля 1988</t>
  </si>
  <si>
    <t>Савенков Константин</t>
  </si>
  <si>
    <t>25 Марта 1990</t>
  </si>
  <si>
    <t>Соколов Максим</t>
  </si>
  <si>
    <t>27 Мая 1972</t>
  </si>
  <si>
    <t>Башко Андрей</t>
  </si>
  <si>
    <t>23 Мая 1982</t>
  </si>
  <si>
    <t>Павлинов Александр</t>
  </si>
  <si>
    <t>21 Декабря 1989</t>
  </si>
  <si>
    <t>Михеев Илья</t>
  </si>
  <si>
    <t>10 Октября 1994</t>
  </si>
  <si>
    <t>Видилин Денис</t>
  </si>
  <si>
    <t>25 Декабря 2000</t>
  </si>
  <si>
    <t>Лекомцев Иван</t>
  </si>
  <si>
    <t>19 Июля 1985</t>
  </si>
  <si>
    <t>Гайдученко Сергей</t>
  </si>
  <si>
    <t>6 Июня 1989</t>
  </si>
  <si>
    <t>Наместников Егор</t>
  </si>
  <si>
    <t>5 Апреля 1992</t>
  </si>
  <si>
    <t>Букартс Робертс</t>
  </si>
  <si>
    <t>27 Июня 1990</t>
  </si>
  <si>
    <t>Чванов Сергей</t>
  </si>
  <si>
    <t>20 Мая 1991</t>
  </si>
  <si>
    <t>Рендулич Борна</t>
  </si>
  <si>
    <t>25 Марта 1992</t>
  </si>
  <si>
    <t>Зиазов Айрат</t>
  </si>
  <si>
    <t>Трусов Дмитрий</t>
  </si>
  <si>
    <t>19 Октября 1984</t>
  </si>
  <si>
    <t>Марушак Иржи</t>
  </si>
  <si>
    <t>29 Ноября 1975</t>
  </si>
  <si>
    <t>Бодров Евгений</t>
  </si>
  <si>
    <t>8 Января 1988</t>
  </si>
  <si>
    <t>Колганов Илья</t>
  </si>
  <si>
    <t>26 Сентября 1996</t>
  </si>
  <si>
    <t>Марьямяки Маси</t>
  </si>
  <si>
    <t>16 Января 1985</t>
  </si>
  <si>
    <t>Мелешко Дмитрий</t>
  </si>
  <si>
    <t>8 Ноября 1982</t>
  </si>
  <si>
    <t>Гиллис Тревор</t>
  </si>
  <si>
    <t>30 Января 1979</t>
  </si>
  <si>
    <t>Альшевский Ярослав</t>
  </si>
  <si>
    <t>9 Мая 1991</t>
  </si>
  <si>
    <t>Марцинко Томаш</t>
  </si>
  <si>
    <t>11 Апреля 1988</t>
  </si>
  <si>
    <t>Кутлак Зденек</t>
  </si>
  <si>
    <t>13 Февраля 1980</t>
  </si>
  <si>
    <t>Берард Брайан</t>
  </si>
  <si>
    <t>5 Марта 1977</t>
  </si>
  <si>
    <t>Квапил Марек</t>
  </si>
  <si>
    <t>5 Января 1985</t>
  </si>
  <si>
    <t>Бартулис Оскарс</t>
  </si>
  <si>
    <t>21 Января 1987</t>
  </si>
  <si>
    <t>Лампер Патрик</t>
  </si>
  <si>
    <t>10 Марта 1993</t>
  </si>
  <si>
    <t>Брейчак Ян</t>
  </si>
  <si>
    <t>29 Июня 1989</t>
  </si>
  <si>
    <t>Седунов Артём</t>
  </si>
  <si>
    <t>18 Января 1988</t>
  </si>
  <si>
    <t>Снек Ере</t>
  </si>
  <si>
    <t>5 Мая 1994</t>
  </si>
  <si>
    <t>Липин Александр</t>
  </si>
  <si>
    <t>19 Декабря 1985</t>
  </si>
  <si>
    <t>Колесник Виталий</t>
  </si>
  <si>
    <t>20 Августа 1979</t>
  </si>
  <si>
    <t>Шин Александр</t>
  </si>
  <si>
    <t>21 Ноября 1985</t>
  </si>
  <si>
    <t>Шиафотдинов Камиль</t>
  </si>
  <si>
    <t>3 Октября 1994</t>
  </si>
  <si>
    <t>Марыгин Андрей</t>
  </si>
  <si>
    <t>Лайне Тему</t>
  </si>
  <si>
    <t>9 Августа 1982</t>
  </si>
  <si>
    <t>Камаев Игорь</t>
  </si>
  <si>
    <t>24 Февраля 1979</t>
  </si>
  <si>
    <t>Петраков Иван</t>
  </si>
  <si>
    <t>28 Февраля 1994</t>
  </si>
  <si>
    <t>Василевский Андрей</t>
  </si>
  <si>
    <t>25 Июля 1994</t>
  </si>
  <si>
    <t>Савицкий Кирилл</t>
  </si>
  <si>
    <t>9 Марта 1995</t>
  </si>
  <si>
    <t>Вишняков Альберт</t>
  </si>
  <si>
    <t>30 Декабря 1983</t>
  </si>
  <si>
    <t>Евпалов Никита</t>
  </si>
  <si>
    <t>9 Сентября 1994</t>
  </si>
  <si>
    <t>Мортенссон Тони</t>
  </si>
  <si>
    <t>23 Июня 1980</t>
  </si>
  <si>
    <t>Капанен Нико</t>
  </si>
  <si>
    <t>29 Апреля 1978</t>
  </si>
  <si>
    <t>Паренто Пьер-Александр</t>
  </si>
  <si>
    <t>24 Марта 1983</t>
  </si>
  <si>
    <t>Лессио Лукас</t>
  </si>
  <si>
    <t>23 Января 1993</t>
  </si>
  <si>
    <t>Худяков Максим</t>
  </si>
  <si>
    <t>18 Августа 1986</t>
  </si>
  <si>
    <t>Кутейкин Андрей</t>
  </si>
  <si>
    <t>30 Сентября 1984</t>
  </si>
  <si>
    <t>Шенфельд Антон</t>
  </si>
  <si>
    <t>23 Июля 1993</t>
  </si>
  <si>
    <t>Зарубин Александр</t>
  </si>
  <si>
    <t>22 Июля 1998</t>
  </si>
  <si>
    <t>Стулов Владимир</t>
  </si>
  <si>
    <t>4 Апреля 1983</t>
  </si>
  <si>
    <t>Штястни Ян</t>
  </si>
  <si>
    <t>30 Сентября 1982</t>
  </si>
  <si>
    <t>Безух Юрай</t>
  </si>
  <si>
    <t>20 Декабря 1993</t>
  </si>
  <si>
    <t>Батня Оскарс</t>
  </si>
  <si>
    <t>7 Мая 1995</t>
  </si>
  <si>
    <t>Валентенко Павел</t>
  </si>
  <si>
    <t>20 Октября 1987</t>
  </si>
  <si>
    <t>Койвисто Тони</t>
  </si>
  <si>
    <t>5 Ноября 1982</t>
  </si>
  <si>
    <t>Кудрна Андрей</t>
  </si>
  <si>
    <t>11 Мая 1991</t>
  </si>
  <si>
    <t>Сейго Стивен</t>
  </si>
  <si>
    <t>1 Августа 1990</t>
  </si>
  <si>
    <t>Смольянинов Виталий</t>
  </si>
  <si>
    <t>5 Августа 1983</t>
  </si>
  <si>
    <t>Кудлаев Даниил</t>
  </si>
  <si>
    <t>20 Июля 1991</t>
  </si>
  <si>
    <t>Сварс Паулс</t>
  </si>
  <si>
    <t>11 Марта 1998</t>
  </si>
  <si>
    <t>Малевич Владимир</t>
  </si>
  <si>
    <t>2 Июля 1985</t>
  </si>
  <si>
    <t>Первышин Андрей</t>
  </si>
  <si>
    <t>2 Февраля 1985</t>
  </si>
  <si>
    <t>Заседа Матвей</t>
  </si>
  <si>
    <t>9 Июня 1999</t>
  </si>
  <si>
    <t>Фисенко Михаил</t>
  </si>
  <si>
    <t>1 Июня 1990</t>
  </si>
  <si>
    <t>Фонтэйн Джастин</t>
  </si>
  <si>
    <t>Гру Дэнни</t>
  </si>
  <si>
    <t>23 Июня 1981</t>
  </si>
  <si>
    <t>Диксон Стивен</t>
  </si>
  <si>
    <t>7 Сентября 1985</t>
  </si>
  <si>
    <t>Родман Марцел</t>
  </si>
  <si>
    <t>29 Сентября 1981</t>
  </si>
  <si>
    <t>Пивко Либор</t>
  </si>
  <si>
    <t>29 Марта 1980</t>
  </si>
  <si>
    <t>Коновалов Илья</t>
  </si>
  <si>
    <t>13 Июля 1998</t>
  </si>
  <si>
    <t>Линг Дэвид</t>
  </si>
  <si>
    <t>9 Января 1975</t>
  </si>
  <si>
    <t>Скопинцев Андрей</t>
  </si>
  <si>
    <t>28 Сентября 1971</t>
  </si>
  <si>
    <t>Ващенко Григорий</t>
  </si>
  <si>
    <t>Галимов Ансель</t>
  </si>
  <si>
    <t>15 Апреля 1991</t>
  </si>
  <si>
    <t>Грнка Томаш</t>
  </si>
  <si>
    <t>Комаров Виктор</t>
  </si>
  <si>
    <t>17 Февраля 1994</t>
  </si>
  <si>
    <t>Тихонов Михаил</t>
  </si>
  <si>
    <t>15 Сентября 1995</t>
  </si>
  <si>
    <t>Питерс Джастин</t>
  </si>
  <si>
    <t>30 Августа 1986</t>
  </si>
  <si>
    <t>Коледаев Алексей</t>
  </si>
  <si>
    <t>27 Марта 1976</t>
  </si>
  <si>
    <t>Чурляев Михаил</t>
  </si>
  <si>
    <t>22 Октября 1989</t>
  </si>
  <si>
    <t>Хартманис Томс</t>
  </si>
  <si>
    <t>12 Декабря 1987</t>
  </si>
  <si>
    <t>Перескоков Вадим</t>
  </si>
  <si>
    <t>27 Августа 1993</t>
  </si>
  <si>
    <t>Макмиллан Брэндон</t>
  </si>
  <si>
    <t>22 Марта 1990</t>
  </si>
  <si>
    <t>Хенкель Кристиан</t>
  </si>
  <si>
    <t>7 Ноября 1995</t>
  </si>
  <si>
    <t>Рид Брэндон</t>
  </si>
  <si>
    <t>9 Марта 1981</t>
  </si>
  <si>
    <t>Давыдов Никита</t>
  </si>
  <si>
    <t>9 Апреля 1988</t>
  </si>
  <si>
    <t>Антоновский Илья</t>
  </si>
  <si>
    <t>3 Июля 1989</t>
  </si>
  <si>
    <t>Микуш Юрай</t>
  </si>
  <si>
    <t>30 Ноября 1988</t>
  </si>
  <si>
    <t>Космачёв Дмитрий</t>
  </si>
  <si>
    <t>7 Июня 1985</t>
  </si>
  <si>
    <t>Бэкстрём Никлас</t>
  </si>
  <si>
    <t>23 Ноября 1987</t>
  </si>
  <si>
    <t>Бахриддинов Рустам</t>
  </si>
  <si>
    <t>27 Сентября 1980</t>
  </si>
  <si>
    <t>Демченко Василий</t>
  </si>
  <si>
    <t>16 Марта 1994</t>
  </si>
  <si>
    <t>Кориневский Максим</t>
  </si>
  <si>
    <t>25 Июня 1996</t>
  </si>
  <si>
    <t>Брылин Сергей</t>
  </si>
  <si>
    <t>13 Января 1974</t>
  </si>
  <si>
    <t>Староста Томаш</t>
  </si>
  <si>
    <t>20 Мая 1981</t>
  </si>
  <si>
    <t>Крейчик Якуб</t>
  </si>
  <si>
    <t>25 Июня 1991</t>
  </si>
  <si>
    <t>Азеведо Джастин</t>
  </si>
  <si>
    <t>1 Апреля 1988</t>
  </si>
  <si>
    <t>Рымарев Евгений</t>
  </si>
  <si>
    <t>9 Сентября 1988</t>
  </si>
  <si>
    <t>Чернов Михаил</t>
  </si>
  <si>
    <t>11 Ноября 1978</t>
  </si>
  <si>
    <t>Тривино Кори</t>
  </si>
  <si>
    <t>12 Января 1990</t>
  </si>
  <si>
    <t>Зимин Николай</t>
  </si>
  <si>
    <t>25 Мая 1983</t>
  </si>
  <si>
    <t>Чибисов Андрей</t>
  </si>
  <si>
    <t>26 Февраля 1993</t>
  </si>
  <si>
    <t>Бачик Патрик</t>
  </si>
  <si>
    <t>7 Февраля 1995</t>
  </si>
  <si>
    <t>Ионин Владимир</t>
  </si>
  <si>
    <t>22 Февраля 1995</t>
  </si>
  <si>
    <t>Шабуров Дмитрий</t>
  </si>
  <si>
    <t>22 Августа 1996</t>
  </si>
  <si>
    <t>Королёв Антон</t>
  </si>
  <si>
    <t>26 Января 1988</t>
  </si>
  <si>
    <t>Жарков Даниил</t>
  </si>
  <si>
    <t>6 Февраля 1994</t>
  </si>
  <si>
    <t>Кейн Кори</t>
  </si>
  <si>
    <t>15 Сентября 1990</t>
  </si>
  <si>
    <t>Дубелевич Уэйд</t>
  </si>
  <si>
    <t>Марков Даниил</t>
  </si>
  <si>
    <t>30 Июля 1976</t>
  </si>
  <si>
    <t>Садецки Борис</t>
  </si>
  <si>
    <t>20 Апреля 1997</t>
  </si>
  <si>
    <t>Галама Марко</t>
  </si>
  <si>
    <t>2 Января 1996</t>
  </si>
  <si>
    <t>Овечкин Александр</t>
  </si>
  <si>
    <t>17 Сентября 1985</t>
  </si>
  <si>
    <t>Тернавский Артём</t>
  </si>
  <si>
    <t>2 Июня 1983</t>
  </si>
  <si>
    <t>Кемппайнен Йоонас</t>
  </si>
  <si>
    <t>7 Апреля 1988</t>
  </si>
  <si>
    <t>Михайлис Никита</t>
  </si>
  <si>
    <t>18 Июня 1995</t>
  </si>
  <si>
    <t>Янкович Иван</t>
  </si>
  <si>
    <t>ДаСилва Дэн</t>
  </si>
  <si>
    <t>30 Апреля 1985</t>
  </si>
  <si>
    <t>Кириллов Алексей</t>
  </si>
  <si>
    <t>18 Июня 1993</t>
  </si>
  <si>
    <t>Маслаков Андрей</t>
  </si>
  <si>
    <t>17 Марта 1991</t>
  </si>
  <si>
    <t>Константинов Евгений</t>
  </si>
  <si>
    <t>29 Марта 1981</t>
  </si>
  <si>
    <t>Брюле Жильбер</t>
  </si>
  <si>
    <t>1 Января 1987</t>
  </si>
  <si>
    <t>Покровский Валерий</t>
  </si>
  <si>
    <t>17 Мая 1978</t>
  </si>
  <si>
    <t>Нуртдинов Руслан</t>
  </si>
  <si>
    <t>30 Марта 1980</t>
  </si>
  <si>
    <t>Гиздатуллин Артур</t>
  </si>
  <si>
    <t>8 Августа 1997</t>
  </si>
  <si>
    <t>Ахметов Рафаэль</t>
  </si>
  <si>
    <t>31 Января 1989</t>
  </si>
  <si>
    <t>Карлин Руслан</t>
  </si>
  <si>
    <t>2 Февраля 1992</t>
  </si>
  <si>
    <t>Биезайс Элвийс</t>
  </si>
  <si>
    <t>30 Июня 1991</t>
  </si>
  <si>
    <t>Петтерссон Тимми</t>
  </si>
  <si>
    <t>15 Марта 1977</t>
  </si>
  <si>
    <t>Жеребцов Семён</t>
  </si>
  <si>
    <t>23 Ноября 1992</t>
  </si>
  <si>
    <t>Бренёв Илья</t>
  </si>
  <si>
    <t>16 Мая 1990</t>
  </si>
  <si>
    <t>Колник Юрай</t>
  </si>
  <si>
    <t>13 Ноября 1980</t>
  </si>
  <si>
    <t>Пруха Петр</t>
  </si>
  <si>
    <t>14 Сентября 1982</t>
  </si>
  <si>
    <t>Шантыка Алексей</t>
  </si>
  <si>
    <t>14 Августа 1995</t>
  </si>
  <si>
    <t>Попов Андрей</t>
  </si>
  <si>
    <t>15 Июля 1988</t>
  </si>
  <si>
    <t>Здунов Павел</t>
  </si>
  <si>
    <t>18 Июня 1991</t>
  </si>
  <si>
    <t>Вихарев Денис</t>
  </si>
  <si>
    <t>17 Июня 1992</t>
  </si>
  <si>
    <t>Каменев Владислав</t>
  </si>
  <si>
    <t>12 Августа 1996</t>
  </si>
  <si>
    <t>Зайнуллин Руслан</t>
  </si>
  <si>
    <t>14 Февраля 1982</t>
  </si>
  <si>
    <t>Уэллмэн Кейси</t>
  </si>
  <si>
    <t>18 Октября 1987</t>
  </si>
  <si>
    <t>Ушенин Владислав</t>
  </si>
  <si>
    <t>12 Мая 1992</t>
  </si>
  <si>
    <t>Джиошвили Максим</t>
  </si>
  <si>
    <t>15 Января 1996</t>
  </si>
  <si>
    <t>Мянтюля Туукка</t>
  </si>
  <si>
    <t>25 Мая 1981</t>
  </si>
  <si>
    <t>Чебатуркин Владимир</t>
  </si>
  <si>
    <t>23 Апреля 1975</t>
  </si>
  <si>
    <t>Самойлов Александр</t>
  </si>
  <si>
    <t>27 Января 1997</t>
  </si>
  <si>
    <t>Копытцов Пётр</t>
  </si>
  <si>
    <t>19 Марта 1989</t>
  </si>
  <si>
    <t>Шталс Юрис</t>
  </si>
  <si>
    <t>8 Апреля 1982</t>
  </si>
  <si>
    <t>Руденко Константин</t>
  </si>
  <si>
    <t>23 Июля 1981</t>
  </si>
  <si>
    <t>Обухов Дмитрий</t>
  </si>
  <si>
    <t>9 Июля 1983</t>
  </si>
  <si>
    <t>Херсли Патрик</t>
  </si>
  <si>
    <t>23 Июня 1986</t>
  </si>
  <si>
    <t>Насонов Владислав</t>
  </si>
  <si>
    <t>10 Мая 1997</t>
  </si>
  <si>
    <t>Хамидуллин Динар</t>
  </si>
  <si>
    <t>2 Декабря 1993</t>
  </si>
  <si>
    <t>Дорофеев Михаил</t>
  </si>
  <si>
    <t>7 Марта 1995</t>
  </si>
  <si>
    <t>Панков Александр</t>
  </si>
  <si>
    <t>17 Ноября 1991</t>
  </si>
  <si>
    <t>Штайнох Мартин</t>
  </si>
  <si>
    <t>Мертл Томаш</t>
  </si>
  <si>
    <t>11 Марта 1986</t>
  </si>
  <si>
    <t>Калачик Виктор</t>
  </si>
  <si>
    <t>28 Февраля 1981</t>
  </si>
  <si>
    <t>Севостьянов Александр</t>
  </si>
  <si>
    <t>7 Января 1998</t>
  </si>
  <si>
    <t>Костицын Андрей</t>
  </si>
  <si>
    <t>3 Февраля 1985</t>
  </si>
  <si>
    <t>Терещенко Сергей</t>
  </si>
  <si>
    <t>28 Декабря 1991</t>
  </si>
  <si>
    <t>Франскевич Денис</t>
  </si>
  <si>
    <t>6 Июня 1981</t>
  </si>
  <si>
    <t>Конев Андрей</t>
  </si>
  <si>
    <t>26 Января 1989</t>
  </si>
  <si>
    <t>Романов Иван</t>
  </si>
  <si>
    <t>20 Января 1998</t>
  </si>
  <si>
    <t>Горовиков Константин</t>
  </si>
  <si>
    <t>31 Августа 1977</t>
  </si>
  <si>
    <t>Якуценя Максим</t>
  </si>
  <si>
    <t>14 Февраля 1981</t>
  </si>
  <si>
    <t>Угаров Алексей</t>
  </si>
  <si>
    <t>2 Января 1985</t>
  </si>
  <si>
    <t>Дуба Томаш</t>
  </si>
  <si>
    <t>2 Июля 1981</t>
  </si>
  <si>
    <t>Беляев Кирилл</t>
  </si>
  <si>
    <t>18 Июля 1997</t>
  </si>
  <si>
    <t>Гребенщиков Владимир</t>
  </si>
  <si>
    <t>14 Августа 1992</t>
  </si>
  <si>
    <t>Нестрашил Андрей</t>
  </si>
  <si>
    <t>22 Февраля 1991</t>
  </si>
  <si>
    <t>Афанасьев Максим</t>
  </si>
  <si>
    <t>11 Января 1998</t>
  </si>
  <si>
    <t>Гордиюк Виктор</t>
  </si>
  <si>
    <t>11 Апреля 1970</t>
  </si>
  <si>
    <t>Кулда Артурс</t>
  </si>
  <si>
    <t>25 Июля 1988</t>
  </si>
  <si>
    <t>Мусатов Игорь</t>
  </si>
  <si>
    <t>23 Сентября 1987</t>
  </si>
  <si>
    <t>Шёгрен Маттиас</t>
  </si>
  <si>
    <t>27 Ноября 1987</t>
  </si>
  <si>
    <t>Куражов Павел</t>
  </si>
  <si>
    <t>1 Ноября 1990</t>
  </si>
  <si>
    <t>Чебыкин Николай</t>
  </si>
  <si>
    <t>1 Августа 1997</t>
  </si>
  <si>
    <t>Шремп Роб</t>
  </si>
  <si>
    <t>1 Июля 1986</t>
  </si>
  <si>
    <t>Сапожков Евгений</t>
  </si>
  <si>
    <t>2 Мая 1978</t>
  </si>
  <si>
    <t>Мокин Михаил</t>
  </si>
  <si>
    <t>6 Февраля 1992</t>
  </si>
  <si>
    <t>Мезеи Бранислав</t>
  </si>
  <si>
    <t>8 Октября 1980</t>
  </si>
  <si>
    <t>Основин Вячеслав</t>
  </si>
  <si>
    <t>5 Марта 1994</t>
  </si>
  <si>
    <t>Бобряшов Никита</t>
  </si>
  <si>
    <t>10 Октября 1995</t>
  </si>
  <si>
    <t>Чернов Павел</t>
  </si>
  <si>
    <t>30 Января 1990</t>
  </si>
  <si>
    <t>Телльквист Микаэль</t>
  </si>
  <si>
    <t>19 Сентября 1979</t>
  </si>
  <si>
    <t>Лукоянов Артём</t>
  </si>
  <si>
    <t>Погге Джастин</t>
  </si>
  <si>
    <t>22 Апреля 1986</t>
  </si>
  <si>
    <t>Швецов Александр</t>
  </si>
  <si>
    <t>29 Сентября 1988</t>
  </si>
  <si>
    <t>Конобрий Евгений</t>
  </si>
  <si>
    <t>Копейкин Алексей</t>
  </si>
  <si>
    <t>29 Августа 1983</t>
  </si>
  <si>
    <t>Кулёмин Вячеслав</t>
  </si>
  <si>
    <t>14 Июня 1990</t>
  </si>
  <si>
    <t>Самохвалов Никита</t>
  </si>
  <si>
    <t>1 Октября 1997</t>
  </si>
  <si>
    <t>Магогин Игорь</t>
  </si>
  <si>
    <t>16 Сентября 1981</t>
  </si>
  <si>
    <t>Мелихов Александр</t>
  </si>
  <si>
    <t>14 Марта 1998</t>
  </si>
  <si>
    <t>Харпер Шейн</t>
  </si>
  <si>
    <t>1 Февраля 1989</t>
  </si>
  <si>
    <t>Мёрли Мэтт</t>
  </si>
  <si>
    <t>17 Декабря 1979</t>
  </si>
  <si>
    <t>Радулов Игорь</t>
  </si>
  <si>
    <t>23 Августа 1982</t>
  </si>
  <si>
    <t>Веряев Данил</t>
  </si>
  <si>
    <t>Мосалёв Денис</t>
  </si>
  <si>
    <t>28 Февраля 1986</t>
  </si>
  <si>
    <t>Ойстрик Натан</t>
  </si>
  <si>
    <t>17 Декабря 1982</t>
  </si>
  <si>
    <t>Роса Павел</t>
  </si>
  <si>
    <t>7 Июня 1977</t>
  </si>
  <si>
    <t>Широков Алексей</t>
  </si>
  <si>
    <t>20 Февраля 1981</t>
  </si>
  <si>
    <t>15 Апреля 1980</t>
  </si>
  <si>
    <t>Бегунц Рубен</t>
  </si>
  <si>
    <t>25 Июня 1989</t>
  </si>
  <si>
    <t>Денисов Денис</t>
  </si>
  <si>
    <t>31 Декабря 1981</t>
  </si>
  <si>
    <t>Конозов Альберт</t>
  </si>
  <si>
    <t>4 Июня 1991</t>
  </si>
  <si>
    <t>Коскиранта Ярно</t>
  </si>
  <si>
    <t>9 Декабря 1986</t>
  </si>
  <si>
    <t>Жульдиков Никита</t>
  </si>
  <si>
    <t>Блэкер Джесси</t>
  </si>
  <si>
    <t>19 Апреля 1991</t>
  </si>
  <si>
    <t>Ляпустин Денис</t>
  </si>
  <si>
    <t>6 Марта 1995</t>
  </si>
  <si>
    <t>Плеханов Андрей</t>
  </si>
  <si>
    <t>12 Июля 1986</t>
  </si>
  <si>
    <t>Альшевский Станислав</t>
  </si>
  <si>
    <t>Казионов Денис</t>
  </si>
  <si>
    <t>8 Декабря 1987</t>
  </si>
  <si>
    <t>Захаров Константин</t>
  </si>
  <si>
    <t>2 Мая 1985</t>
  </si>
  <si>
    <t>Смолин Михаил</t>
  </si>
  <si>
    <t>4 Сентября 1997</t>
  </si>
  <si>
    <t>Валеев Ильдар</t>
  </si>
  <si>
    <t>29 Ноября 1991</t>
  </si>
  <si>
    <t>Павлов Николай</t>
  </si>
  <si>
    <t>20 Июня 1998</t>
  </si>
  <si>
    <t>Шабунов Константин</t>
  </si>
  <si>
    <t>28 Декабря 1994</t>
  </si>
  <si>
    <t>Страхов Андрей</t>
  </si>
  <si>
    <t>17 Ноября 1978</t>
  </si>
  <si>
    <t>Горелов Александр</t>
  </si>
  <si>
    <t>14 Октября 1981</t>
  </si>
  <si>
    <t>Даугавиньш Каспарс</t>
  </si>
  <si>
    <t>18 Мая 1988</t>
  </si>
  <si>
    <t>Семёнов Алексей</t>
  </si>
  <si>
    <t>10 Апреля 1981</t>
  </si>
  <si>
    <t>Букартс Рихардс</t>
  </si>
  <si>
    <t>31 Декабря 1995</t>
  </si>
  <si>
    <t>Муравьёв Юрий</t>
  </si>
  <si>
    <t>19 Апреля 1998</t>
  </si>
  <si>
    <t>Овчинников Максим</t>
  </si>
  <si>
    <t>16 Февраля 1981</t>
  </si>
  <si>
    <t>Лейно Вилле</t>
  </si>
  <si>
    <t>6 Октября 1983</t>
  </si>
  <si>
    <t>Капотов Антон</t>
  </si>
  <si>
    <t>Мисбахов Артур</t>
  </si>
  <si>
    <t>18 Марта 1996</t>
  </si>
  <si>
    <t>Мелин Бьёрн</t>
  </si>
  <si>
    <t>4 Июля 1981</t>
  </si>
  <si>
    <t>Капуш Рихард</t>
  </si>
  <si>
    <t>9 Февраля 1973</t>
  </si>
  <si>
    <t>Шишков Владислав</t>
  </si>
  <si>
    <t>19 Марта 1997</t>
  </si>
  <si>
    <t>Назаров Егор</t>
  </si>
  <si>
    <t>14 Июня 1995</t>
  </si>
  <si>
    <t>Надь Ладислав</t>
  </si>
  <si>
    <t>1 Июня 1979</t>
  </si>
  <si>
    <t>Аликин Евгений</t>
  </si>
  <si>
    <t>18 Октября 1994</t>
  </si>
  <si>
    <t>Сучков Павел</t>
  </si>
  <si>
    <t>21 Ноября 1992</t>
  </si>
  <si>
    <t>Коусал Роберт</t>
  </si>
  <si>
    <t>7 Октября 1990</t>
  </si>
  <si>
    <t>Булик Томаш</t>
  </si>
  <si>
    <t>27 Августа 1985</t>
  </si>
  <si>
    <t>Валски Якуб</t>
  </si>
  <si>
    <t>7 Сентября 1988</t>
  </si>
  <si>
    <t>Хлыстов Никита</t>
  </si>
  <si>
    <t>Киселёв Евгений</t>
  </si>
  <si>
    <t>7 Сентября 1997</t>
  </si>
  <si>
    <t>Корнеев Дмитрий</t>
  </si>
  <si>
    <t>30 Июня 1984</t>
  </si>
  <si>
    <t>Щербатов Элиэзер</t>
  </si>
  <si>
    <t>9 Октября 1991</t>
  </si>
  <si>
    <t>Аронсон Тэйлор</t>
  </si>
  <si>
    <t>30 Декабря 1991</t>
  </si>
  <si>
    <t>Соловьёв Евгений</t>
  </si>
  <si>
    <t>14 Февраля 1992</t>
  </si>
  <si>
    <t>Юньков Александр</t>
  </si>
  <si>
    <t>21 Ноября 1982</t>
  </si>
  <si>
    <t>Гербер Мартин</t>
  </si>
  <si>
    <t>3 Сентября 1974</t>
  </si>
  <si>
    <t>Швейцария</t>
  </si>
  <si>
    <t>Енсен Никлас</t>
  </si>
  <si>
    <t>6 Марта 1993</t>
  </si>
  <si>
    <t>Горбунов Денис</t>
  </si>
  <si>
    <t>11 Ноября 1994</t>
  </si>
  <si>
    <t>Шемелин Денис</t>
  </si>
  <si>
    <t>24 Июля 1978</t>
  </si>
  <si>
    <t>Кучерявенко Александр</t>
  </si>
  <si>
    <t>Шуленин Дмитрий</t>
  </si>
  <si>
    <t>17 Декабря 1995</t>
  </si>
  <si>
    <t>Осипов Денис</t>
  </si>
  <si>
    <t>9 Мая 1987</t>
  </si>
  <si>
    <t>Бартович Милан</t>
  </si>
  <si>
    <t>9 Апреля 1981</t>
  </si>
  <si>
    <t>Палола Олли</t>
  </si>
  <si>
    <t>8 Апреля 1988</t>
  </si>
  <si>
    <t>Лямкин Никита</t>
  </si>
  <si>
    <t>6 Февраля 1996</t>
  </si>
  <si>
    <t>Тимкин Евгений</t>
  </si>
  <si>
    <t>3 Сентября 1990</t>
  </si>
  <si>
    <t>Макеев Никита</t>
  </si>
  <si>
    <t>13 Февраля 1998</t>
  </si>
  <si>
    <t>Леснухин Сергей</t>
  </si>
  <si>
    <t>Гусев Владимир</t>
  </si>
  <si>
    <t>24 Ноября 1982</t>
  </si>
  <si>
    <t>Анисин Михаил</t>
  </si>
  <si>
    <t>Эллиотт Стефан</t>
  </si>
  <si>
    <t>30 Января 1991</t>
  </si>
  <si>
    <t>Митрофанов Алексей</t>
  </si>
  <si>
    <t>11 Июня 1994</t>
  </si>
  <si>
    <t>Вольский Войтек</t>
  </si>
  <si>
    <t>24 Февраля 1986</t>
  </si>
  <si>
    <t>Польша</t>
  </si>
  <si>
    <t>Ворис Янис</t>
  </si>
  <si>
    <t>20 Января 2000</t>
  </si>
  <si>
    <t>Дюкарев Владислав</t>
  </si>
  <si>
    <t>16 Января 1997</t>
  </si>
  <si>
    <t>Иванов Андрей</t>
  </si>
  <si>
    <t>10 Марта 1981</t>
  </si>
  <si>
    <t>Хайдар Даррен</t>
  </si>
  <si>
    <t>22 Октября 1979</t>
  </si>
  <si>
    <t>Данё Марко</t>
  </si>
  <si>
    <t>30 Ноября 1994</t>
  </si>
  <si>
    <t>Йоэнсуу Ессе</t>
  </si>
  <si>
    <t>5 Октября 1987</t>
  </si>
  <si>
    <t>Ковалёв Денис</t>
  </si>
  <si>
    <t>Кучин Андрей</t>
  </si>
  <si>
    <t>11 Февраля 1991</t>
  </si>
  <si>
    <t>Лауридсен Оливер</t>
  </si>
  <si>
    <t>Сёмин Николай</t>
  </si>
  <si>
    <t>20 Февраля 1973</t>
  </si>
  <si>
    <t>Сергеев Артём</t>
  </si>
  <si>
    <t>20 Апреля 1993</t>
  </si>
  <si>
    <t>Александров Денис</t>
  </si>
  <si>
    <t>17 Января 1995</t>
  </si>
  <si>
    <t>Мингалеев Денис</t>
  </si>
  <si>
    <t>13 Ноября 1994</t>
  </si>
  <si>
    <t>Рахманов Михаил</t>
  </si>
  <si>
    <t>27 Мая 1992</t>
  </si>
  <si>
    <t>Сохатский Владимир</t>
  </si>
  <si>
    <t>28 Декабря 1989</t>
  </si>
  <si>
    <t>Турбин Павел</t>
  </si>
  <si>
    <t>24 Февраля 1990</t>
  </si>
  <si>
    <t>Большаков Александр</t>
  </si>
  <si>
    <t>7 Мая 1992</t>
  </si>
  <si>
    <t>Хелльберг Магнус</t>
  </si>
  <si>
    <t>4 Апреля 1991</t>
  </si>
  <si>
    <t>Агеев Сергей</t>
  </si>
  <si>
    <t>5 Июня 1984</t>
  </si>
  <si>
    <t>Ежов Денис</t>
  </si>
  <si>
    <t>28 Февраля 1985</t>
  </si>
  <si>
    <t>Маслов Артём</t>
  </si>
  <si>
    <t>12 Июля 1990</t>
  </si>
  <si>
    <t>Епрев Максим</t>
  </si>
  <si>
    <t>3 Декабря 1988</t>
  </si>
  <si>
    <t>Миронов Андрей С.</t>
  </si>
  <si>
    <t>18 Мая 1995</t>
  </si>
  <si>
    <t>Риддервалль Калле</t>
  </si>
  <si>
    <t>28 Мая 1988</t>
  </si>
  <si>
    <t>Смирнов Алексей</t>
  </si>
  <si>
    <t>28 Января 1982</t>
  </si>
  <si>
    <t>Романов Александр</t>
  </si>
  <si>
    <t>18 Августа 1980</t>
  </si>
  <si>
    <t>Падакин Павел</t>
  </si>
  <si>
    <t>8 Июня 1994</t>
  </si>
  <si>
    <t>Мнихович Андрей</t>
  </si>
  <si>
    <t>16 Декабря 1994</t>
  </si>
  <si>
    <t>Черепанов Никита</t>
  </si>
  <si>
    <t>19 Ноября 1995</t>
  </si>
  <si>
    <t>Лэмпмэн Брайс</t>
  </si>
  <si>
    <t>Микфликер Джейкоб</t>
  </si>
  <si>
    <t>11 Июля 1984</t>
  </si>
  <si>
    <t>Шелег Сергей</t>
  </si>
  <si>
    <t>24 Мая 1990</t>
  </si>
  <si>
    <t>Шитиков Дмитрий</t>
  </si>
  <si>
    <t>21 Января 1986</t>
  </si>
  <si>
    <t>Громов Дмитрий</t>
  </si>
  <si>
    <t>2 Июля 1991</t>
  </si>
  <si>
    <t>Ипатов Вячеслав</t>
  </si>
  <si>
    <t>11 Сентября 1995</t>
  </si>
  <si>
    <t>Тертышный Алексей</t>
  </si>
  <si>
    <t>27 Марта 1977</t>
  </si>
  <si>
    <t>Олимб Матис</t>
  </si>
  <si>
    <t>1 Февраля 1986</t>
  </si>
  <si>
    <t>Норвегия</t>
  </si>
  <si>
    <t>Воропаев Владислав</t>
  </si>
  <si>
    <t>Каллен Марк</t>
  </si>
  <si>
    <t>28 Октября 1978</t>
  </si>
  <si>
    <t>Гловацкий Антон</t>
  </si>
  <si>
    <t>6 Августа 1988</t>
  </si>
  <si>
    <t>Фэйрчайлд Кейд</t>
  </si>
  <si>
    <t>15 Января 1989</t>
  </si>
  <si>
    <t>Иванов Никита</t>
  </si>
  <si>
    <t>31 Марта 1989</t>
  </si>
  <si>
    <t>Совэ Янн</t>
  </si>
  <si>
    <t>18 Февраля 1990</t>
  </si>
  <si>
    <t>Щитов Никита</t>
  </si>
  <si>
    <t>24 Декабря 1983</t>
  </si>
  <si>
    <t>Филиппи Томаш</t>
  </si>
  <si>
    <t>4 Мая 1992</t>
  </si>
  <si>
    <t>Хвостов Евгений</t>
  </si>
  <si>
    <t>28 Мая 1981</t>
  </si>
  <si>
    <t>Моисеев Дмитрий Ал.</t>
  </si>
  <si>
    <t>12 Июня 1995</t>
  </si>
  <si>
    <t>Шалдыбин Евгений</t>
  </si>
  <si>
    <t>29 Июля 1975</t>
  </si>
  <si>
    <t>Ячменёв Денис</t>
  </si>
  <si>
    <t>Гурьянов Денис</t>
  </si>
  <si>
    <t>7 Июня 1997</t>
  </si>
  <si>
    <t>Рыбин Максим</t>
  </si>
  <si>
    <t>15 Июня 1981</t>
  </si>
  <si>
    <t>Карпухин Павел</t>
  </si>
  <si>
    <t>19 Декабря 1990</t>
  </si>
  <si>
    <t>Губарев Данил</t>
  </si>
  <si>
    <t>15 Октября 1991</t>
  </si>
  <si>
    <t>Йокела Микко</t>
  </si>
  <si>
    <t>4 Марта 1980</t>
  </si>
  <si>
    <t>Каблуков Илья</t>
  </si>
  <si>
    <t>Креган Александр</t>
  </si>
  <si>
    <t>23 Февраля 1996</t>
  </si>
  <si>
    <t>Заборников Станислав</t>
  </si>
  <si>
    <t>Пухов Никита</t>
  </si>
  <si>
    <t>3 Ноября 1994</t>
  </si>
  <si>
    <t>Зайцев Никита</t>
  </si>
  <si>
    <t>29 Октября 1991</t>
  </si>
  <si>
    <t>Тарасов Александр</t>
  </si>
  <si>
    <t>24 Декабря 1990</t>
  </si>
  <si>
    <t>Гольц Александр</t>
  </si>
  <si>
    <t>12 Марта 1972</t>
  </si>
  <si>
    <t>Баринка Михал</t>
  </si>
  <si>
    <t>12 Июня 1984</t>
  </si>
  <si>
    <t>Таркки Ииро</t>
  </si>
  <si>
    <t>1 Июля 1985</t>
  </si>
  <si>
    <t>Синегубкин Егор</t>
  </si>
  <si>
    <t>8 Января 2000</t>
  </si>
  <si>
    <t>Сергеев Андрей</t>
  </si>
  <si>
    <t>26 Марта 1991</t>
  </si>
  <si>
    <t>Сухи Радослав</t>
  </si>
  <si>
    <t>7 Апреля 1976</t>
  </si>
  <si>
    <t>Манукян Тигран</t>
  </si>
  <si>
    <t>30 Января 1997</t>
  </si>
  <si>
    <t>Мищенко Иван</t>
  </si>
  <si>
    <t>22 Июля 1995</t>
  </si>
  <si>
    <t>Сковронский Андрей</t>
  </si>
  <si>
    <t>25 Марта 1998</t>
  </si>
  <si>
    <t>Костючёнок Виктор</t>
  </si>
  <si>
    <t>7 Июня 1979</t>
  </si>
  <si>
    <t>Антипов Артём</t>
  </si>
  <si>
    <t>24 Мая 1994</t>
  </si>
  <si>
    <t>Шефер Нолан</t>
  </si>
  <si>
    <t>15 Января 1980</t>
  </si>
  <si>
    <t>Шамыгин Дмитрий</t>
  </si>
  <si>
    <t>17 Июня 1987</t>
  </si>
  <si>
    <t>Разгалс Френкс</t>
  </si>
  <si>
    <t>8 Августа 1996</t>
  </si>
  <si>
    <t>Евсеев Владислав</t>
  </si>
  <si>
    <t>10 Сентября 1984</t>
  </si>
  <si>
    <t>Лапин Евгений</t>
  </si>
  <si>
    <t>8 Мая 1980</t>
  </si>
  <si>
    <t>Козловский Александр</t>
  </si>
  <si>
    <t>13 Февраля 1999</t>
  </si>
  <si>
    <t>Первушин Владимир</t>
  </si>
  <si>
    <t>25 Марта 1986</t>
  </si>
  <si>
    <t>Акесон Джейсон</t>
  </si>
  <si>
    <t>3 Июня 1990</t>
  </si>
  <si>
    <t>Дравецки Владимир</t>
  </si>
  <si>
    <t>3 Июня 1985</t>
  </si>
  <si>
    <t>Меньшиков Виталий</t>
  </si>
  <si>
    <t>15 Июля 1989</t>
  </si>
  <si>
    <t>Хорак Роман</t>
  </si>
  <si>
    <t>21 Мая 1991</t>
  </si>
  <si>
    <t>Поникаровский Алексей</t>
  </si>
  <si>
    <t>9 Апреля 1980</t>
  </si>
  <si>
    <t>Гаврилычев Кирилл</t>
  </si>
  <si>
    <t>21 Февраля 1989</t>
  </si>
  <si>
    <t>Рахимуллин Дамир</t>
  </si>
  <si>
    <t>11 Августа 1998</t>
  </si>
  <si>
    <t>Пискунов Сергей</t>
  </si>
  <si>
    <t>11 Марта 1981</t>
  </si>
  <si>
    <t>Соломонов Евгений</t>
  </si>
  <si>
    <t>9 Мая 1990</t>
  </si>
  <si>
    <t>Богданов Егор</t>
  </si>
  <si>
    <t>27 Января 1998</t>
  </si>
  <si>
    <t>Доника Виталий</t>
  </si>
  <si>
    <t>12 Мая 1982</t>
  </si>
  <si>
    <t>Ольховцев Сергей</t>
  </si>
  <si>
    <t>19 Октября 1987</t>
  </si>
  <si>
    <t>Ковалёв Антон</t>
  </si>
  <si>
    <t>3 Июля 1997</t>
  </si>
  <si>
    <t>Мерескин Александр</t>
  </si>
  <si>
    <t>3 Декабря 1987</t>
  </si>
  <si>
    <t>Сушко Вадим</t>
  </si>
  <si>
    <t>27 Апреля 1986</t>
  </si>
  <si>
    <t>Беланже Эрик</t>
  </si>
  <si>
    <t>16 Декабря 1977</t>
  </si>
  <si>
    <t>Земчёнок Артём</t>
  </si>
  <si>
    <t>24 Июня 1991</t>
  </si>
  <si>
    <t>Мочалов Фёдор</t>
  </si>
  <si>
    <t>24 Мая 1999</t>
  </si>
  <si>
    <t>Митряков Вадим</t>
  </si>
  <si>
    <t>18 Апреля 1991</t>
  </si>
  <si>
    <t>Прайзингер Мирослав</t>
  </si>
  <si>
    <t>3 Февраля 1991</t>
  </si>
  <si>
    <t>Бадун Алексей</t>
  </si>
  <si>
    <t>30 Августа 1989</t>
  </si>
  <si>
    <t>Балдаев Виктор</t>
  </si>
  <si>
    <t>Толпеко Денис</t>
  </si>
  <si>
    <t>29 Января 1985</t>
  </si>
  <si>
    <t>Беспалов Дмитрий</t>
  </si>
  <si>
    <t>26 Января 1995</t>
  </si>
  <si>
    <t>Торесен Патрик</t>
  </si>
  <si>
    <t>7 Ноября 1983</t>
  </si>
  <si>
    <t>Корчемкин Дмитрий</t>
  </si>
  <si>
    <t>2 Сентября 1996</t>
  </si>
  <si>
    <t>Севостьянов Михаил</t>
  </si>
  <si>
    <t>24 Июля 1980</t>
  </si>
  <si>
    <t>Белкин Олег</t>
  </si>
  <si>
    <t>11 Апреля 1974</t>
  </si>
  <si>
    <t>Кравцов Виталий</t>
  </si>
  <si>
    <t>23 Декабря 1999</t>
  </si>
  <si>
    <t>Ниеминен Яни</t>
  </si>
  <si>
    <t>28 Июля 1987</t>
  </si>
  <si>
    <t>О'Коннор Райан</t>
  </si>
  <si>
    <t>12 Января 1992</t>
  </si>
  <si>
    <t>Забавин Константин</t>
  </si>
  <si>
    <t>1 Августа 1995</t>
  </si>
  <si>
    <t>Кузьмин Кирилл</t>
  </si>
  <si>
    <t>Аблаев Кирилл</t>
  </si>
  <si>
    <t>1 Марта 1996</t>
  </si>
  <si>
    <t>Трощинский Алексей</t>
  </si>
  <si>
    <t>9 Октября 1973</t>
  </si>
  <si>
    <t>О'Доннелл Брендэн</t>
  </si>
  <si>
    <t>25 Июня 1992</t>
  </si>
  <si>
    <t>Лазарев Максим</t>
  </si>
  <si>
    <t>29 Января 1996</t>
  </si>
  <si>
    <t>Белоцкий Артём</t>
  </si>
  <si>
    <t>Васильев Андрей</t>
  </si>
  <si>
    <t>25 Сентября 1979</t>
  </si>
  <si>
    <t>Францоуз Павел</t>
  </si>
  <si>
    <t>15 Августа 1983</t>
  </si>
  <si>
    <t>Акимов Сергей</t>
  </si>
  <si>
    <t>15 Октября 1976</t>
  </si>
  <si>
    <t>Маслихин Владислав</t>
  </si>
  <si>
    <t>17 Ноября 1995</t>
  </si>
  <si>
    <t>Пестушко Максим</t>
  </si>
  <si>
    <t>9 Февраля 1985</t>
  </si>
  <si>
    <t>Хёгстрём Маркус</t>
  </si>
  <si>
    <t>20 Марта 1989</t>
  </si>
  <si>
    <t>Лушняк Патрик</t>
  </si>
  <si>
    <t>6 Ноября 1988</t>
  </si>
  <si>
    <t>Лоптев Дмитрий</t>
  </si>
  <si>
    <t>5 Сентября 1984</t>
  </si>
  <si>
    <t>Гимбатов Пахрудин</t>
  </si>
  <si>
    <t>24 Марта 1987</t>
  </si>
  <si>
    <t>Двуреченский Никита</t>
  </si>
  <si>
    <t>30 Июля 1991</t>
  </si>
  <si>
    <t>Кривченков Алексей</t>
  </si>
  <si>
    <t>11 Июня 1974</t>
  </si>
  <si>
    <t>Карцев Денис</t>
  </si>
  <si>
    <t>25 Апреля 1976</t>
  </si>
  <si>
    <t>Бодуэн Эрик</t>
  </si>
  <si>
    <t>3 Мая 1980</t>
  </si>
  <si>
    <t>Журавлёв Семён</t>
  </si>
  <si>
    <t>23 Июля 1999</t>
  </si>
  <si>
    <t>Шэн Павел</t>
  </si>
  <si>
    <t>14 Августа 1999</t>
  </si>
  <si>
    <t>Акишин Дмитрий</t>
  </si>
  <si>
    <t>21 Апреля 1992</t>
  </si>
  <si>
    <t>Нискала Янне</t>
  </si>
  <si>
    <t>22 Сентября 1981</t>
  </si>
  <si>
    <t>Щербина Александр</t>
  </si>
  <si>
    <t>Зацепилин Виталий</t>
  </si>
  <si>
    <t>15 Июня 1994</t>
  </si>
  <si>
    <t>Шаров Александр А.</t>
  </si>
  <si>
    <t>5 Ноября 1995</t>
  </si>
  <si>
    <t>Смоленяк Радек</t>
  </si>
  <si>
    <t>3 Декабря 1986</t>
  </si>
  <si>
    <t>Фахрутдинов Марат</t>
  </si>
  <si>
    <t>27 Ноября 1988</t>
  </si>
  <si>
    <t>Назаров Юрий</t>
  </si>
  <si>
    <t>13 Ноября 1992</t>
  </si>
  <si>
    <t>Бердюков Георгий</t>
  </si>
  <si>
    <t>19 Августа 1991</t>
  </si>
  <si>
    <t>Жуков Сергей</t>
  </si>
  <si>
    <t>23 Ноября 1975</t>
  </si>
  <si>
    <t>Сухачёв Владислав</t>
  </si>
  <si>
    <t>14 Мая 1998</t>
  </si>
  <si>
    <t>Марек Давид</t>
  </si>
  <si>
    <t>15 Февраля 1991</t>
  </si>
  <si>
    <t>Баклунд Юхан</t>
  </si>
  <si>
    <t>24 Июля 1981</t>
  </si>
  <si>
    <t>Поперечный Владислав</t>
  </si>
  <si>
    <t>Гурков Дмитрий</t>
  </si>
  <si>
    <t>3 Июня 1996</t>
  </si>
  <si>
    <t>Беляков Сергей</t>
  </si>
  <si>
    <t>21 Сентября 1987</t>
  </si>
  <si>
    <t>Первов Антон</t>
  </si>
  <si>
    <t>20 Мая 1997</t>
  </si>
  <si>
    <t>Витасек Ондржей</t>
  </si>
  <si>
    <t>4 Сентября 1990</t>
  </si>
  <si>
    <t>Стефанович Михаил</t>
  </si>
  <si>
    <t>11 Мая 1989</t>
  </si>
  <si>
    <t>Скворцов Гунарс</t>
  </si>
  <si>
    <t>13 Января 1990</t>
  </si>
  <si>
    <t>Точицкий Никита</t>
  </si>
  <si>
    <t>17 Августа 1991</t>
  </si>
  <si>
    <t>Джонсон Джеми</t>
  </si>
  <si>
    <t>23 Января 1982</t>
  </si>
  <si>
    <t>Бартечко Любош</t>
  </si>
  <si>
    <t>14 Июля 1976</t>
  </si>
  <si>
    <t>Коциан Ондржей</t>
  </si>
  <si>
    <t>20 Марта 1991</t>
  </si>
  <si>
    <t>Редлихс Екабс</t>
  </si>
  <si>
    <t>29 Марта 1982</t>
  </si>
  <si>
    <t>Столлери Карл</t>
  </si>
  <si>
    <t>Ефимов Алексей</t>
  </si>
  <si>
    <t>15 Февраля 1988</t>
  </si>
  <si>
    <t>Казакевич Павел</t>
  </si>
  <si>
    <t>28 Октября 1993</t>
  </si>
  <si>
    <t>Штепанек Якуб</t>
  </si>
  <si>
    <t>Анкипанс Гиртс</t>
  </si>
  <si>
    <t>Баев Денис</t>
  </si>
  <si>
    <t>25 Ноября 1983</t>
  </si>
  <si>
    <t>Бутурлин Александр</t>
  </si>
  <si>
    <t>3 Сентября 1981</t>
  </si>
  <si>
    <t>Пулен Кевин</t>
  </si>
  <si>
    <t>12 Апреля 1990</t>
  </si>
  <si>
    <t>Стрельцов Александр</t>
  </si>
  <si>
    <t>Шангин Георгий</t>
  </si>
  <si>
    <t>Дергачёв Александр</t>
  </si>
  <si>
    <t>27 Сентября 1996</t>
  </si>
  <si>
    <t>Морен Джереми</t>
  </si>
  <si>
    <t>16 Апреля 1991</t>
  </si>
  <si>
    <t>Мыльников Сергей</t>
  </si>
  <si>
    <t>18 Июня 1982</t>
  </si>
  <si>
    <t>Попов Егор</t>
  </si>
  <si>
    <t>16 Февраля 1997</t>
  </si>
  <si>
    <t>Козлов Виктор</t>
  </si>
  <si>
    <t>14 Февраля 1975</t>
  </si>
  <si>
    <t>Буханко Антон</t>
  </si>
  <si>
    <t>Йордан Михал</t>
  </si>
  <si>
    <t>17 Июля 1990</t>
  </si>
  <si>
    <t>Пархоменко Константин</t>
  </si>
  <si>
    <t>13 Июля 1996</t>
  </si>
  <si>
    <t>Арзамасцев Захар</t>
  </si>
  <si>
    <t>6 Ноября 1992</t>
  </si>
  <si>
    <t>Михеев Артём</t>
  </si>
  <si>
    <t>27 Мая 1995</t>
  </si>
  <si>
    <t>Гареев Артём</t>
  </si>
  <si>
    <t>4 Марта 1992</t>
  </si>
  <si>
    <t>Коланос Кристофер</t>
  </si>
  <si>
    <t>27 Июля 1981</t>
  </si>
  <si>
    <t>Ружичка Штефан</t>
  </si>
  <si>
    <t>17 Февраля 1985</t>
  </si>
  <si>
    <t>Иванников Евгений</t>
  </si>
  <si>
    <t>29 Апреля 1991</t>
  </si>
  <si>
    <t>Гончаров Сергей</t>
  </si>
  <si>
    <t>22 Февраля 1989</t>
  </si>
  <si>
    <t>18 Апреля 1971</t>
  </si>
  <si>
    <t>Пеллетье Паскаль</t>
  </si>
  <si>
    <t>16 Июня 1983</t>
  </si>
  <si>
    <t>Новотны Филип</t>
  </si>
  <si>
    <t>6 Мая 1991</t>
  </si>
  <si>
    <t>Федосеев Александр</t>
  </si>
  <si>
    <t>Шахрайчук Вадим</t>
  </si>
  <si>
    <t>12 Июня 1974</t>
  </si>
  <si>
    <t>Мигалик Владимир</t>
  </si>
  <si>
    <t>Беленький Леонид</t>
  </si>
  <si>
    <t>19 Сентября 1993</t>
  </si>
  <si>
    <t>Крюков Артём</t>
  </si>
  <si>
    <t>5 Марта 1982</t>
  </si>
  <si>
    <t>Голованов Станислав</t>
  </si>
  <si>
    <t>15 Сентября 1983</t>
  </si>
  <si>
    <t>Жердев Николай</t>
  </si>
  <si>
    <t>5 Ноября 1984</t>
  </si>
  <si>
    <t>Чуприс Ярослав</t>
  </si>
  <si>
    <t>12 Сентября 1981</t>
  </si>
  <si>
    <t>Баранов Илья</t>
  </si>
  <si>
    <t>22 Сентября 1995</t>
  </si>
  <si>
    <t>Барбашев Сергей</t>
  </si>
  <si>
    <t>26 Июля 1992</t>
  </si>
  <si>
    <t>Подъяпольский Владислав</t>
  </si>
  <si>
    <t>4 Июня 1995</t>
  </si>
  <si>
    <t>Кудако Вадим</t>
  </si>
  <si>
    <t>Поллок Джеймс</t>
  </si>
  <si>
    <t>16 Апреля 1979</t>
  </si>
  <si>
    <t>Сикснис Андрис</t>
  </si>
  <si>
    <t>6 Мая 1993</t>
  </si>
  <si>
    <t>Шкенин Николай</t>
  </si>
  <si>
    <t>20 Октября 1990</t>
  </si>
  <si>
    <t>Мельников Сергей</t>
  </si>
  <si>
    <t>3 Августа 1997</t>
  </si>
  <si>
    <t>Князев Кирилл</t>
  </si>
  <si>
    <t>9 Июня 1983</t>
  </si>
  <si>
    <t>Складниченко Николай</t>
  </si>
  <si>
    <t>13 Июля 1994</t>
  </si>
  <si>
    <t>Дубинин Артём</t>
  </si>
  <si>
    <t>30 Марта 1989</t>
  </si>
  <si>
    <t>Брюклер Бернд</t>
  </si>
  <si>
    <t>26 Сентября 1981</t>
  </si>
  <si>
    <t>Австрия</t>
  </si>
  <si>
    <t>Лысенко Владислав</t>
  </si>
  <si>
    <t>12 Марта 1995</t>
  </si>
  <si>
    <t>Хлопотов Вадим</t>
  </si>
  <si>
    <t>22 Апреля 1994</t>
  </si>
  <si>
    <t>Туоккола Пекка</t>
  </si>
  <si>
    <t>22 Октября 1983</t>
  </si>
  <si>
    <t>Песонен Янне</t>
  </si>
  <si>
    <t>11 Мая 1982</t>
  </si>
  <si>
    <t>Бек Тэйлор</t>
  </si>
  <si>
    <t>13 Мая 1991</t>
  </si>
  <si>
    <t>Капустин Кирилл</t>
  </si>
  <si>
    <t>8 Февраля 1993</t>
  </si>
  <si>
    <t>Гавриков Владислав</t>
  </si>
  <si>
    <t>21 Ноября 1995</t>
  </si>
  <si>
    <t>Кузнецов Сергей</t>
  </si>
  <si>
    <t>5 Января 1991</t>
  </si>
  <si>
    <t>Ячанов Дмитрий</t>
  </si>
  <si>
    <t>17 Апреля 1972</t>
  </si>
  <si>
    <t>Кивистё Томми</t>
  </si>
  <si>
    <t>7 Июня 1991</t>
  </si>
  <si>
    <t>Калинин Александр О.</t>
  </si>
  <si>
    <t>8 Февраля 1998</t>
  </si>
  <si>
    <t>Ткачёв Владимир Э.</t>
  </si>
  <si>
    <t>5 Октября 1995</t>
  </si>
  <si>
    <t>Кулагин Александр</t>
  </si>
  <si>
    <t>12 Января 1994</t>
  </si>
  <si>
    <t>Давыдов Илья</t>
  </si>
  <si>
    <t>25 Января 1989</t>
  </si>
  <si>
    <t>Шашков Глеб</t>
  </si>
  <si>
    <t>13 Апреля 1996</t>
  </si>
  <si>
    <t>Маллен Патрик</t>
  </si>
  <si>
    <t>6 Мая 1986</t>
  </si>
  <si>
    <t>Шибаев Александр</t>
  </si>
  <si>
    <t>18 Апреля 1987</t>
  </si>
  <si>
    <t>Трунёв Максим</t>
  </si>
  <si>
    <t>7 Сентября 1990</t>
  </si>
  <si>
    <t>Радивоевич Бранко</t>
  </si>
  <si>
    <t>24 Ноября 1980</t>
  </si>
  <si>
    <t>Бусаров Георгий</t>
  </si>
  <si>
    <t>23 Апреля 1994</t>
  </si>
  <si>
    <t>Гуна Рудольф</t>
  </si>
  <si>
    <t>27 Мая 1980</t>
  </si>
  <si>
    <t>Квятковски Джоэл</t>
  </si>
  <si>
    <t>22 Марта 1977</t>
  </si>
  <si>
    <t>Коренев Илья</t>
  </si>
  <si>
    <t>10 Февраля 1995</t>
  </si>
  <si>
    <t>Саари Сантери</t>
  </si>
  <si>
    <t>Коротеев Денис</t>
  </si>
  <si>
    <t>9 Декабря 1983</t>
  </si>
  <si>
    <t>Григорьев Кирилл</t>
  </si>
  <si>
    <t>5 Января 1995</t>
  </si>
  <si>
    <t>Левицкий Игорь</t>
  </si>
  <si>
    <t>Тарасов Данил</t>
  </si>
  <si>
    <t>2 Марта 1995</t>
  </si>
  <si>
    <t>Коларж Ян</t>
  </si>
  <si>
    <t>22 Ноября 1986</t>
  </si>
  <si>
    <t>Рачинский Роман</t>
  </si>
  <si>
    <t>10 Марта 1995</t>
  </si>
  <si>
    <t>Рясенский Евгений</t>
  </si>
  <si>
    <t>18 Июля 1987</t>
  </si>
  <si>
    <t>Мозес Стив</t>
  </si>
  <si>
    <t>9 Августа 1989</t>
  </si>
  <si>
    <t>Никоноров Арсений</t>
  </si>
  <si>
    <t>3 Ноября 1999</t>
  </si>
  <si>
    <t>Баранов Егор</t>
  </si>
  <si>
    <t>27 Декабря 1998</t>
  </si>
  <si>
    <t>Костин Клим</t>
  </si>
  <si>
    <t>5 Мая 1999</t>
  </si>
  <si>
    <t>Макрицкий Александр</t>
  </si>
  <si>
    <t>11 Августа 1971</t>
  </si>
  <si>
    <t>Морозов Сергей</t>
  </si>
  <si>
    <t>2 Января 1997</t>
  </si>
  <si>
    <t>Шевченко Эрикс</t>
  </si>
  <si>
    <t>28 Апреля 1991</t>
  </si>
  <si>
    <t>Гудачек Либор</t>
  </si>
  <si>
    <t>Кожокин Егор</t>
  </si>
  <si>
    <t>14 Ноября 1994</t>
  </si>
  <si>
    <t>Андерсен Лукас</t>
  </si>
  <si>
    <t>30 Января 1999</t>
  </si>
  <si>
    <t>Сарканис Дейвидс</t>
  </si>
  <si>
    <t>7 Ноября 1994</t>
  </si>
  <si>
    <t>Гальярди Терри</t>
  </si>
  <si>
    <t>22 Апреля 1988</t>
  </si>
  <si>
    <t>22 Февраля 1987</t>
  </si>
  <si>
    <t>Сироткин Никита</t>
  </si>
  <si>
    <t>26 Ноября 1993</t>
  </si>
  <si>
    <t>Отмахов Владислав</t>
  </si>
  <si>
    <t>29 Мая 1974</t>
  </si>
  <si>
    <t>Захаров Виктор</t>
  </si>
  <si>
    <t>8 Января 1994</t>
  </si>
  <si>
    <t>Эберт Ник</t>
  </si>
  <si>
    <t>11 Мая 1994</t>
  </si>
  <si>
    <t>Ушенин Вячеслав</t>
  </si>
  <si>
    <t>Постников Виктор</t>
  </si>
  <si>
    <t>14 Января 1992</t>
  </si>
  <si>
    <t>Фролов Александр</t>
  </si>
  <si>
    <t>19 Июня 1982</t>
  </si>
  <si>
    <t>Тарасов Вадим</t>
  </si>
  <si>
    <t>31 Декабря 1976</t>
  </si>
  <si>
    <t>Шарыченков Александр</t>
  </si>
  <si>
    <t>3 Октября 1991</t>
  </si>
  <si>
    <t>Шураков Денис</t>
  </si>
  <si>
    <t>Васильев Александр И.</t>
  </si>
  <si>
    <t>16 Мая 1989</t>
  </si>
  <si>
    <t>Тайми Томми</t>
  </si>
  <si>
    <t>21 Сентября 1990</t>
  </si>
  <si>
    <t>Хульт Андре</t>
  </si>
  <si>
    <t>5 Декабря 1987</t>
  </si>
  <si>
    <t>Ситников Максим</t>
  </si>
  <si>
    <t>24 Июня 1992</t>
  </si>
  <si>
    <t>Ходжмэн Джастин</t>
  </si>
  <si>
    <t>27 Июня 1988</t>
  </si>
  <si>
    <t>Канифадин Дмитрий</t>
  </si>
  <si>
    <t>3 Апреля 1991</t>
  </si>
  <si>
    <t>Зиновьев Илья</t>
  </si>
  <si>
    <t>15 Марта 1996</t>
  </si>
  <si>
    <t>Вальберг Микаэль</t>
  </si>
  <si>
    <t>28 Декабря 1976</t>
  </si>
  <si>
    <t>Зарипов Марат</t>
  </si>
  <si>
    <t>6 Февраля 1990</t>
  </si>
  <si>
    <t>Попович Юлиан</t>
  </si>
  <si>
    <t>15 Июня 1990</t>
  </si>
  <si>
    <t>Гладских Евгений</t>
  </si>
  <si>
    <t>24 Апреля 1982</t>
  </si>
  <si>
    <t>Артюхин Евгений</t>
  </si>
  <si>
    <t>Кугрышев Дмитрий</t>
  </si>
  <si>
    <t>18 Января 1990</t>
  </si>
  <si>
    <t>Черны Томаш</t>
  </si>
  <si>
    <t>15 Августа 1997</t>
  </si>
  <si>
    <t>Раутанен Юхо</t>
  </si>
  <si>
    <t>25 Мая 1997</t>
  </si>
  <si>
    <t>Уппер Дмитрий</t>
  </si>
  <si>
    <t>27 Июля 1978</t>
  </si>
  <si>
    <t>Шалагин Михаил</t>
  </si>
  <si>
    <t>12 Сентября 1999</t>
  </si>
  <si>
    <t>Рябыкин Дмитрий</t>
  </si>
  <si>
    <t>24 Марта 1976</t>
  </si>
  <si>
    <t>Ближняк Марио</t>
  </si>
  <si>
    <t>Карле Мэтью</t>
  </si>
  <si>
    <t>30 Сентября 1987</t>
  </si>
  <si>
    <t>Хелльстрём Александр</t>
  </si>
  <si>
    <t>17 Апреля 1987</t>
  </si>
  <si>
    <t>Головков Игорь</t>
  </si>
  <si>
    <t>Анттила Марко</t>
  </si>
  <si>
    <t>27 Мая 1985</t>
  </si>
  <si>
    <t>Фильппула Илари</t>
  </si>
  <si>
    <t>5 Ноября 1981</t>
  </si>
  <si>
    <t>Новотны Штепан</t>
  </si>
  <si>
    <t>Лахти Миика</t>
  </si>
  <si>
    <t>6 Февраля 1987</t>
  </si>
  <si>
    <t>Кузменков Артур</t>
  </si>
  <si>
    <t>1 Декабря 1993</t>
  </si>
  <si>
    <t>Фефелов Игорь</t>
  </si>
  <si>
    <t>3 Августа 1993</t>
  </si>
  <si>
    <t>Сквайрз Грег</t>
  </si>
  <si>
    <t>6 Июля 1988</t>
  </si>
  <si>
    <t>Корешков Александр</t>
  </si>
  <si>
    <t>28 Октября 1968</t>
  </si>
  <si>
    <t>Казаковцев Николай</t>
  </si>
  <si>
    <t>23 Марта 1990</t>
  </si>
  <si>
    <t>Лемешевский Евгений</t>
  </si>
  <si>
    <t>8 Февраля 1981</t>
  </si>
  <si>
    <t>Стальнов Даниил</t>
  </si>
  <si>
    <t>4 Ноября 1994</t>
  </si>
  <si>
    <t>Яковлев Дмитрий</t>
  </si>
  <si>
    <t>Татичек Петр</t>
  </si>
  <si>
    <t>22 Сентября 1983</t>
  </si>
  <si>
    <t>Сидоров Михаил</t>
  </si>
  <si>
    <t>25 Июня 1997</t>
  </si>
  <si>
    <t>Льюис Грант</t>
  </si>
  <si>
    <t>20 Января 1985</t>
  </si>
  <si>
    <t>21 Марта 1981</t>
  </si>
  <si>
    <t>Фарафонов Иван</t>
  </si>
  <si>
    <t>7 Апреля 1994</t>
  </si>
  <si>
    <t>Шевченко Александр</t>
  </si>
  <si>
    <t>20 Августа 1992</t>
  </si>
  <si>
    <t>Кодола Владислав</t>
  </si>
  <si>
    <t>30 Октября 1996</t>
  </si>
  <si>
    <t>Миронов Андрей А.</t>
  </si>
  <si>
    <t>29 Июля 1994</t>
  </si>
  <si>
    <t>Гренков Андрей</t>
  </si>
  <si>
    <t>31 Мая 1990</t>
  </si>
  <si>
    <t>Кирющенков Виталий</t>
  </si>
  <si>
    <t>31 Января 1992</t>
  </si>
  <si>
    <t>Титов Александр</t>
  </si>
  <si>
    <t>21 Июня 1991</t>
  </si>
  <si>
    <t>Лукин Никита</t>
  </si>
  <si>
    <t>17 Января 1992</t>
  </si>
  <si>
    <t>Беляков Иван</t>
  </si>
  <si>
    <t>9 Марта 1998</t>
  </si>
  <si>
    <t>Голик Петр</t>
  </si>
  <si>
    <t>3 Марта 1992</t>
  </si>
  <si>
    <t>Лупачук Росс</t>
  </si>
  <si>
    <t>19 Января 1981</t>
  </si>
  <si>
    <t>Жарков Владимир</t>
  </si>
  <si>
    <t>10 Января 1988</t>
  </si>
  <si>
    <t>Джиллсон Джефф</t>
  </si>
  <si>
    <t>Грымзин Степан</t>
  </si>
  <si>
    <t>22 Декабря 1998</t>
  </si>
  <si>
    <t>Рязанцев Александр</t>
  </si>
  <si>
    <t>15 Марта 1980</t>
  </si>
  <si>
    <t>Короваев Денис</t>
  </si>
  <si>
    <t>21 Июля 1990</t>
  </si>
  <si>
    <t>Абдуллин Денис</t>
  </si>
  <si>
    <t>1 Января 1985</t>
  </si>
  <si>
    <t>Попов Никита</t>
  </si>
  <si>
    <t>Полторак Евгений</t>
  </si>
  <si>
    <t>15 Апреля 1993</t>
  </si>
  <si>
    <t>Хохряков Пётр</t>
  </si>
  <si>
    <t>16 Января 1990</t>
  </si>
  <si>
    <t>Мюйр Брайан</t>
  </si>
  <si>
    <t>8 Июня 1973</t>
  </si>
  <si>
    <t>Кочнев Дмитрий</t>
  </si>
  <si>
    <t>15 Июля 1981</t>
  </si>
  <si>
    <t>Эронен Тему</t>
  </si>
  <si>
    <t>22 Ноября 1990</t>
  </si>
  <si>
    <t>Фрейбергс Ральфс</t>
  </si>
  <si>
    <t>17 Мая 1991</t>
  </si>
  <si>
    <t>Семёнов Максим</t>
  </si>
  <si>
    <t>9 Февраля 1984</t>
  </si>
  <si>
    <t>Гудлевскис Кристерс</t>
  </si>
  <si>
    <t>31 Июля 1992</t>
  </si>
  <si>
    <t>Романов Константин</t>
  </si>
  <si>
    <t>14 Марта 1985</t>
  </si>
  <si>
    <t>Соловьёв Александр</t>
  </si>
  <si>
    <t>Колесников Андрей</t>
  </si>
  <si>
    <t>26 Февраля 1989</t>
  </si>
  <si>
    <t>Гелашвили Георгий</t>
  </si>
  <si>
    <t>30 Августа 1983</t>
  </si>
  <si>
    <t>Хришпенц Вадим</t>
  </si>
  <si>
    <t>Скокан Давид</t>
  </si>
  <si>
    <t>Николишин Андрей</t>
  </si>
  <si>
    <t>25 Марта 1973</t>
  </si>
  <si>
    <t>Муратов Евгений</t>
  </si>
  <si>
    <t>28 Января 1981</t>
  </si>
  <si>
    <t>Станя Растислав</t>
  </si>
  <si>
    <t>10 Января 1980</t>
  </si>
  <si>
    <t>Гурьянов Георгий</t>
  </si>
  <si>
    <t>26 Июня 1990</t>
  </si>
  <si>
    <t>Гаврилов Андрей</t>
  </si>
  <si>
    <t>8 Ноября 1987</t>
  </si>
  <si>
    <t>Лучкин Владислав</t>
  </si>
  <si>
    <t>3 Февраля 1982</t>
  </si>
  <si>
    <t>Соботка Владимир</t>
  </si>
  <si>
    <t>Сегал Брэндон</t>
  </si>
  <si>
    <t>12 Июля 1983</t>
  </si>
  <si>
    <t>Дево Андре</t>
  </si>
  <si>
    <t>23 Февраля 1984</t>
  </si>
  <si>
    <t>Петружалек Якуб</t>
  </si>
  <si>
    <t>24 Апреля 1985</t>
  </si>
  <si>
    <t>Третьяк Максим</t>
  </si>
  <si>
    <t>22 Октября 1996</t>
  </si>
  <si>
    <t>Бобков Игорь</t>
  </si>
  <si>
    <t>2 Января 1991</t>
  </si>
  <si>
    <t>Спиридонов Андрей</t>
  </si>
  <si>
    <t>16 Апреля 1984</t>
  </si>
  <si>
    <t>Полохов Кирилл</t>
  </si>
  <si>
    <t>23 Марта 1998</t>
  </si>
  <si>
    <t>Ибрагимов Ринат</t>
  </si>
  <si>
    <t>7 Марта 1986</t>
  </si>
  <si>
    <t>Хлынцев Иван</t>
  </si>
  <si>
    <t>16 Июня 1981</t>
  </si>
  <si>
    <t>Редлихс Кришьянис</t>
  </si>
  <si>
    <t>15 Января 1981</t>
  </si>
  <si>
    <t>Роман Ондржей</t>
  </si>
  <si>
    <t>Штрбак Мартин</t>
  </si>
  <si>
    <t>15 Января 1975</t>
  </si>
  <si>
    <t>Энгрен Атте</t>
  </si>
  <si>
    <t>19 Февраля 1988</t>
  </si>
  <si>
    <t>Скачков Евгений</t>
  </si>
  <si>
    <t>14 Июля 1984</t>
  </si>
  <si>
    <t>Гареев Станислав</t>
  </si>
  <si>
    <t>13 Августа 1994</t>
  </si>
  <si>
    <t>Романов Георгий</t>
  </si>
  <si>
    <t>15 Декабря 1999</t>
  </si>
  <si>
    <t>Яковлев Егор</t>
  </si>
  <si>
    <t>Григоренко Евгений</t>
  </si>
  <si>
    <t>11 Августа 1992</t>
  </si>
  <si>
    <t>Макаров Игорь</t>
  </si>
  <si>
    <t>19 Сентября 1987</t>
  </si>
  <si>
    <t>Зотов Виталий</t>
  </si>
  <si>
    <t>1 Апреля 1992</t>
  </si>
  <si>
    <t>Магарилов Сергей</t>
  </si>
  <si>
    <t>19 Марта 1985</t>
  </si>
  <si>
    <t>Кархунен Томи</t>
  </si>
  <si>
    <t>29 Октября 1989</t>
  </si>
  <si>
    <t>Урбом Александр</t>
  </si>
  <si>
    <t>20 Декабря 1990</t>
  </si>
  <si>
    <t>Глухов Алексей</t>
  </si>
  <si>
    <t>5 Апреля 1984</t>
  </si>
  <si>
    <t>Павлов Илья</t>
  </si>
  <si>
    <t>27 Августа 1991</t>
  </si>
  <si>
    <t>Мирасти Джон</t>
  </si>
  <si>
    <t>4 Июня 1982</t>
  </si>
  <si>
    <t>Кандзюба Станислав</t>
  </si>
  <si>
    <t>12 Января 1996</t>
  </si>
  <si>
    <t>Антонов Андрей</t>
  </si>
  <si>
    <t>27 Апреля 1985</t>
  </si>
  <si>
    <t>Жариков Дмитрий</t>
  </si>
  <si>
    <t>20 Марта 1992</t>
  </si>
  <si>
    <t>Булянский Артём</t>
  </si>
  <si>
    <t>16 Марта 1985</t>
  </si>
  <si>
    <t>Салминен Сакари</t>
  </si>
  <si>
    <t>31 Мая 1988</t>
  </si>
  <si>
    <t>Полунин Александр</t>
  </si>
  <si>
    <t>Башкиров Андрей</t>
  </si>
  <si>
    <t>22 Июня 1970</t>
  </si>
  <si>
    <t>Костицын Сергей</t>
  </si>
  <si>
    <t>20 Марта 1987</t>
  </si>
  <si>
    <t>Уилсон Кайл</t>
  </si>
  <si>
    <t>15 Декабря 1984</t>
  </si>
  <si>
    <t>Гедера Томаш</t>
  </si>
  <si>
    <t>7 Ноября 1998</t>
  </si>
  <si>
    <t>Матаи Якуб</t>
  </si>
  <si>
    <t>9 Мая 1993</t>
  </si>
  <si>
    <t>Чермак Леош</t>
  </si>
  <si>
    <t>13 Марта 1978</t>
  </si>
  <si>
    <t>Репин Владимир</t>
  </si>
  <si>
    <t>Ефименко Алексей</t>
  </si>
  <si>
    <t>20 Августа 1985</t>
  </si>
  <si>
    <t>Вышедкевич Сергей</t>
  </si>
  <si>
    <t>3 Января 1975</t>
  </si>
  <si>
    <t>Жульдиков Владимир</t>
  </si>
  <si>
    <t>Брент Тим</t>
  </si>
  <si>
    <t>10 Марта 1984</t>
  </si>
  <si>
    <t>Милюков Валентин</t>
  </si>
  <si>
    <t>24 Сентября 1992</t>
  </si>
  <si>
    <t>Логинов Владимир</t>
  </si>
  <si>
    <t>1 Января 1981</t>
  </si>
  <si>
    <t>Боярчук Михаил</t>
  </si>
  <si>
    <t>4 Января 1997</t>
  </si>
  <si>
    <t>Голещихин Игорь</t>
  </si>
  <si>
    <t>11 Августа 1997</t>
  </si>
  <si>
    <t>Ряжинов Дмитрий</t>
  </si>
  <si>
    <t>2 Февраля 1991</t>
  </si>
  <si>
    <t>Арефьев Даниил</t>
  </si>
  <si>
    <t>5 Февраля 1994</t>
  </si>
  <si>
    <t>Кубалик Томаш</t>
  </si>
  <si>
    <t>1 Мая 1990</t>
  </si>
  <si>
    <t>Берестнев Алексей</t>
  </si>
  <si>
    <t>12 Апреля 1991</t>
  </si>
  <si>
    <t>Куклев Михаил</t>
  </si>
  <si>
    <t>24 Августа 1982</t>
  </si>
  <si>
    <t>Ячник Павел</t>
  </si>
  <si>
    <t>8 Мая 1993</t>
  </si>
  <si>
    <t>Галвиньш Гунтис</t>
  </si>
  <si>
    <t>25 Января 1986</t>
  </si>
  <si>
    <t>Васильев Валерий С.</t>
  </si>
  <si>
    <t>31 Мая 1994</t>
  </si>
  <si>
    <t>Еремеев Виталий</t>
  </si>
  <si>
    <t>23 Сентября 1975</t>
  </si>
  <si>
    <t>Файзуллин Данил</t>
  </si>
  <si>
    <t>3 Декабря 1993</t>
  </si>
  <si>
    <t>Лофквист Сэм</t>
  </si>
  <si>
    <t>15 Марта 1990</t>
  </si>
  <si>
    <t>Регин Петер</t>
  </si>
  <si>
    <t>16 Апреля 1986</t>
  </si>
  <si>
    <t>Башкатов Егор</t>
  </si>
  <si>
    <t>23 Апреля 1971</t>
  </si>
  <si>
    <t>Санников Степан</t>
  </si>
  <si>
    <t>25 Сентября 1990</t>
  </si>
  <si>
    <t>Клементьев Антон</t>
  </si>
  <si>
    <t>Харитонов Александр</t>
  </si>
  <si>
    <t>30 Марта 1976</t>
  </si>
  <si>
    <t>Ермолаев Вадим</t>
  </si>
  <si>
    <t>14 Февраля 1989</t>
  </si>
  <si>
    <t>Гункес Иржи</t>
  </si>
  <si>
    <t>31 Июля 1984</t>
  </si>
  <si>
    <t>Корепанов Артём</t>
  </si>
  <si>
    <t>21 Января 1998</t>
  </si>
  <si>
    <t>Норрена Фредрик</t>
  </si>
  <si>
    <t>29 Ноября 1973</t>
  </si>
  <si>
    <t>Хлыстов Денис</t>
  </si>
  <si>
    <t>4 Июля 1979</t>
  </si>
  <si>
    <t>Бессонов Владимир</t>
  </si>
  <si>
    <t>22 Февраля 1990</t>
  </si>
  <si>
    <t>Афиногенов Максим</t>
  </si>
  <si>
    <t>4 Сентября 1979</t>
  </si>
  <si>
    <t>Огиенко Егор</t>
  </si>
  <si>
    <t>10 Марта 1996</t>
  </si>
  <si>
    <t>Ахметов Данияр</t>
  </si>
  <si>
    <t>30 Марта 1988</t>
  </si>
  <si>
    <t>Лейтон Майкл</t>
  </si>
  <si>
    <t>19 Мая 1981</t>
  </si>
  <si>
    <t>Макаров Андрей</t>
  </si>
  <si>
    <t>Якимов Богдан</t>
  </si>
  <si>
    <t>4 Октября 1994</t>
  </si>
  <si>
    <t>Андерсен Никлас</t>
  </si>
  <si>
    <t>28 Апреля 1988</t>
  </si>
  <si>
    <t>Мужжухин Алексей</t>
  </si>
  <si>
    <t>14 Июля 1987</t>
  </si>
  <si>
    <t>Липсбергс Кришс</t>
  </si>
  <si>
    <t>3 Апреля 1993</t>
  </si>
  <si>
    <t>Дубровин Евгений</t>
  </si>
  <si>
    <t>27 Января 1986</t>
  </si>
  <si>
    <t>Скороходов Игорь</t>
  </si>
  <si>
    <t>4 Мая 1986</t>
  </si>
  <si>
    <t>Берзиньш Армандс</t>
  </si>
  <si>
    <t>27 Декабря 1983</t>
  </si>
  <si>
    <t>Головков Георгс</t>
  </si>
  <si>
    <t>12 Июля 1995</t>
  </si>
  <si>
    <t>Вестлунд Алекс</t>
  </si>
  <si>
    <t>28 Декабря 1975</t>
  </si>
  <si>
    <t>Обидин Андрей</t>
  </si>
  <si>
    <t>28 Февраля 1997</t>
  </si>
  <si>
    <t>Игнатушкин Игорь</t>
  </si>
  <si>
    <t>Хомутов Иван</t>
  </si>
  <si>
    <t>11 Марта 1985</t>
  </si>
  <si>
    <t>Гундерсон Райан</t>
  </si>
  <si>
    <t>16 Августа 1985</t>
  </si>
  <si>
    <t>Карпухин Илья</t>
  </si>
  <si>
    <t>Чистоклетов Василий</t>
  </si>
  <si>
    <t>23 Сентября 1976</t>
  </si>
  <si>
    <t>Колена Милан</t>
  </si>
  <si>
    <t>12 Мая 1994</t>
  </si>
  <si>
    <t>Дульнев Георгий</t>
  </si>
  <si>
    <t>25 Марта 1991</t>
  </si>
  <si>
    <t>Лукаш Ян</t>
  </si>
  <si>
    <t>2 Июня 1993</t>
  </si>
  <si>
    <t>Мякиниеми Эту</t>
  </si>
  <si>
    <t>19 Апреля 1999</t>
  </si>
  <si>
    <t>Джессимэн Хью</t>
  </si>
  <si>
    <t>28 Марта 1984</t>
  </si>
  <si>
    <t>Хостикка Вилле</t>
  </si>
  <si>
    <t>21 Марта 1985</t>
  </si>
  <si>
    <t>Морозов Иван</t>
  </si>
  <si>
    <t>5 Мая 2000</t>
  </si>
  <si>
    <t>Карпов Владимир</t>
  </si>
  <si>
    <t>3 Октября 1986</t>
  </si>
  <si>
    <t>Фёдоров Артём</t>
  </si>
  <si>
    <t>11 Августа 1993</t>
  </si>
  <si>
    <t>Закриссон Патрик</t>
  </si>
  <si>
    <t>27 Марта 1987</t>
  </si>
  <si>
    <t>Носков Максим</t>
  </si>
  <si>
    <t>18 Апреля 1990</t>
  </si>
  <si>
    <t>Скиннер Бретт</t>
  </si>
  <si>
    <t>28 Июня 1983</t>
  </si>
  <si>
    <t>Ивананс Райтис</t>
  </si>
  <si>
    <t>3 Января 1979</t>
  </si>
  <si>
    <t>Плотников Сергей</t>
  </si>
  <si>
    <t>Эш Роберт</t>
  </si>
  <si>
    <t>22 Января 1978</t>
  </si>
  <si>
    <t>Гудачек Юлиус</t>
  </si>
  <si>
    <t>9 Августа 1988</t>
  </si>
  <si>
    <t>Дыбленко Ярослав</t>
  </si>
  <si>
    <t>28 Декабря 1993</t>
  </si>
  <si>
    <t>Кузьменко Андрей</t>
  </si>
  <si>
    <t>4 Февраля 1996</t>
  </si>
  <si>
    <t>Погоришный Олег</t>
  </si>
  <si>
    <t>17 Августа 1994</t>
  </si>
  <si>
    <t>Коршков Егор</t>
  </si>
  <si>
    <t>10 Июля 1996</t>
  </si>
  <si>
    <t>Порядин Павел</t>
  </si>
  <si>
    <t>21 Июля 1996</t>
  </si>
  <si>
    <t>Литвинов Андрей</t>
  </si>
  <si>
    <t>19 Марта 1993</t>
  </si>
  <si>
    <t>Коларик Чад</t>
  </si>
  <si>
    <t>26 Января 1986</t>
  </si>
  <si>
    <t>Медведев Павел</t>
  </si>
  <si>
    <t>17 Октября 1995</t>
  </si>
  <si>
    <t>Петров Александр</t>
  </si>
  <si>
    <t>27 Сентября 1993</t>
  </si>
  <si>
    <t>Бойчук Дмитрий</t>
  </si>
  <si>
    <t>7 Июня 1995</t>
  </si>
  <si>
    <t>Жуков Михаил</t>
  </si>
  <si>
    <t>3 Января 1985</t>
  </si>
  <si>
    <t>Жафяров Дамир</t>
  </si>
  <si>
    <t>17 Марта 1994</t>
  </si>
  <si>
    <t>Хохлов Илья</t>
  </si>
  <si>
    <t>Цуккарелло Матс</t>
  </si>
  <si>
    <t>1 Сентября 1987</t>
  </si>
  <si>
    <t>Бутузов Владимир</t>
  </si>
  <si>
    <t>27 Мая 1994</t>
  </si>
  <si>
    <t>Гераськин Игорь</t>
  </si>
  <si>
    <t>26 Августа 1998</t>
  </si>
  <si>
    <t>Краснослободцев Вадим</t>
  </si>
  <si>
    <t>16 Августа 1983</t>
  </si>
  <si>
    <t>Стась Андрей</t>
  </si>
  <si>
    <t>18 Октября 1988</t>
  </si>
  <si>
    <t>Регак Доминик</t>
  </si>
  <si>
    <t>Никифоров Евгений</t>
  </si>
  <si>
    <t>Каспарайтис Дарюс</t>
  </si>
  <si>
    <t>16 Октября 1972</t>
  </si>
  <si>
    <t>Болякин Евгений</t>
  </si>
  <si>
    <t>30 Апреля 1990</t>
  </si>
  <si>
    <t>Журавлёв Егор</t>
  </si>
  <si>
    <t>Москалёв Сергей</t>
  </si>
  <si>
    <t>25 Мая 1974</t>
  </si>
  <si>
    <t>Сёмин Дмитрий</t>
  </si>
  <si>
    <t>14 Августа 1983</t>
  </si>
  <si>
    <t>Калинин Сергей П.</t>
  </si>
  <si>
    <t>Галимов Станислав</t>
  </si>
  <si>
    <t>12 Февраля 1988</t>
  </si>
  <si>
    <t>Мясищев Игорь</t>
  </si>
  <si>
    <t>26 Марта 1997</t>
  </si>
  <si>
    <t>Секера Андрей</t>
  </si>
  <si>
    <t>8 Июня 1986</t>
  </si>
  <si>
    <t>Геноуэй Колби</t>
  </si>
  <si>
    <t>12 Декабря 1983</t>
  </si>
  <si>
    <t>Кулёмин Николай</t>
  </si>
  <si>
    <t>14 Июля 1986</t>
  </si>
  <si>
    <t>Гарбатт Райан</t>
  </si>
  <si>
    <t>12 Августа 1985</t>
  </si>
  <si>
    <t>Гашек Доминик</t>
  </si>
  <si>
    <t>29 Января 1965</t>
  </si>
  <si>
    <t>Бумедьенн Юсеф</t>
  </si>
  <si>
    <t>12 Января 1978</t>
  </si>
  <si>
    <t>Мартынов Егор</t>
  </si>
  <si>
    <t>15 Августа 1990</t>
  </si>
  <si>
    <t>Будкин Александр</t>
  </si>
  <si>
    <t>8 Сентября 1986</t>
  </si>
  <si>
    <t>Михайлов Дмитрий</t>
  </si>
  <si>
    <t>2 Мая 1993</t>
  </si>
  <si>
    <t>Кара Владислав</t>
  </si>
  <si>
    <t>20 Апреля 1998</t>
  </si>
  <si>
    <t>Джо Брэйден</t>
  </si>
  <si>
    <t>Устинский Игорь</t>
  </si>
  <si>
    <t>14 Июня 1994</t>
  </si>
  <si>
    <t>Нюландер Петер</t>
  </si>
  <si>
    <t>20 Января 1976</t>
  </si>
  <si>
    <t>Сошников Никита</t>
  </si>
  <si>
    <t>14 Октября 1993</t>
  </si>
  <si>
    <t>Андерсонс Янис</t>
  </si>
  <si>
    <t>7 Октября 1986</t>
  </si>
  <si>
    <t>Шелепнёв Ян</t>
  </si>
  <si>
    <t>16 Февраля 1993</t>
  </si>
  <si>
    <t>Беспалов Никита</t>
  </si>
  <si>
    <t>28 Декабря 1987</t>
  </si>
  <si>
    <t>Павликовский Растислав</t>
  </si>
  <si>
    <t>2 Марта 1977</t>
  </si>
  <si>
    <t>Алексеев Денис</t>
  </si>
  <si>
    <t>Плэтт Джефф</t>
  </si>
  <si>
    <t>10 Июля 1985</t>
  </si>
  <si>
    <t>Никулин Александр</t>
  </si>
  <si>
    <t>25 Августа 1985</t>
  </si>
  <si>
    <t>Костев Ион-Георгий</t>
  </si>
  <si>
    <t>24 Марта 1990</t>
  </si>
  <si>
    <t>Готовец Кирилл</t>
  </si>
  <si>
    <t>Кручинин Андрей</t>
  </si>
  <si>
    <t>18 Мая 1978</t>
  </si>
  <si>
    <t>Иванов Семён</t>
  </si>
  <si>
    <t>10 Июля 1995</t>
  </si>
  <si>
    <t>Дельнов Александр</t>
  </si>
  <si>
    <t>14 Января 1994</t>
  </si>
  <si>
    <t>Анисимов Алексей</t>
  </si>
  <si>
    <t>15 Апреля 1984</t>
  </si>
  <si>
    <t>Томкин Максим</t>
  </si>
  <si>
    <t>14 Марта 1992</t>
  </si>
  <si>
    <t>Пулиш Радован</t>
  </si>
  <si>
    <t>17 Сентября 1991</t>
  </si>
  <si>
    <t>О'Нилл Брайан</t>
  </si>
  <si>
    <t>1 Июня 1988</t>
  </si>
  <si>
    <t>Шепеленко Андрей</t>
  </si>
  <si>
    <t>12 Мая 1980</t>
  </si>
  <si>
    <t>Баландин Максим</t>
  </si>
  <si>
    <t>15 Мая 2000</t>
  </si>
  <si>
    <t>Гутов Александр</t>
  </si>
  <si>
    <t>23 Марта 1982</t>
  </si>
  <si>
    <t>Волков Вячеслав</t>
  </si>
  <si>
    <t>7 Января 1995</t>
  </si>
  <si>
    <t>Кузьмин Денис</t>
  </si>
  <si>
    <t>7 Апреля 1989</t>
  </si>
  <si>
    <t>Ефремов Антон</t>
  </si>
  <si>
    <t>3 Ноября 1993</t>
  </si>
  <si>
    <t>Бурк Крис</t>
  </si>
  <si>
    <t>29 Января 1986</t>
  </si>
  <si>
    <t>Ежек Алеш</t>
  </si>
  <si>
    <t>Хелениус Рику</t>
  </si>
  <si>
    <t>Свитов Александр</t>
  </si>
  <si>
    <t>Смирнов Никита</t>
  </si>
  <si>
    <t>26 Июня 1987</t>
  </si>
  <si>
    <t>Костин Денис</t>
  </si>
  <si>
    <t>Мицкевич Никита</t>
  </si>
  <si>
    <t>25 Ноября 1994</t>
  </si>
  <si>
    <t>Беляев Максим</t>
  </si>
  <si>
    <t>24 Августа 1979</t>
  </si>
  <si>
    <t>Юдин Дмитрий</t>
  </si>
  <si>
    <t>31 Июля 1995</t>
  </si>
  <si>
    <t>Зиго Томаш</t>
  </si>
  <si>
    <t>11 Апреля 1992</t>
  </si>
  <si>
    <t>Пикар Александр</t>
  </si>
  <si>
    <t>9 Октября 1985</t>
  </si>
  <si>
    <t>Яхим Милослав</t>
  </si>
  <si>
    <t>Порселанд Матиас</t>
  </si>
  <si>
    <t>12 Июня 1986</t>
  </si>
  <si>
    <t>Литовченко Вячеслав</t>
  </si>
  <si>
    <t>7 Января 1990</t>
  </si>
  <si>
    <t>Рехтин Антон</t>
  </si>
  <si>
    <t>15 Сентября 1989</t>
  </si>
  <si>
    <t>Галайша Александр</t>
  </si>
  <si>
    <t>6 Апреля 1991</t>
  </si>
  <si>
    <t>Подхрадски Петер</t>
  </si>
  <si>
    <t>10 Декабря 1979</t>
  </si>
  <si>
    <t>Горохов Игорь</t>
  </si>
  <si>
    <t>28 Ноября 1990</t>
  </si>
  <si>
    <t>Захаров Владилен</t>
  </si>
  <si>
    <t>Евсеенков Александр</t>
  </si>
  <si>
    <t>2 Октября 1985</t>
  </si>
  <si>
    <t>Теряев Сергей</t>
  </si>
  <si>
    <t>13 Октября 1994</t>
  </si>
  <si>
    <t>Вяливаара Юрки</t>
  </si>
  <si>
    <t>30 Мая 1976</t>
  </si>
  <si>
    <t>Нокелайнен Петтери</t>
  </si>
  <si>
    <t>16 Января 1986</t>
  </si>
  <si>
    <t>Чубукин Никита</t>
  </si>
  <si>
    <t>7 Августа 1994</t>
  </si>
  <si>
    <t>Окса Мика</t>
  </si>
  <si>
    <t>6 Июля 1976</t>
  </si>
  <si>
    <t>Балан Станислав</t>
  </si>
  <si>
    <t>30 Января 1986</t>
  </si>
  <si>
    <t>Фёдоров Фёдор</t>
  </si>
  <si>
    <t>11 Июня 1981</t>
  </si>
  <si>
    <t>Ничушкин Валерий</t>
  </si>
  <si>
    <t>Керянен Михаэль</t>
  </si>
  <si>
    <t>4 Января 1990</t>
  </si>
  <si>
    <t>Зубов Илья</t>
  </si>
  <si>
    <t>14 Февраля 1987</t>
  </si>
  <si>
    <t>Полещенков Сергей</t>
  </si>
  <si>
    <t>10 Декабря 1997</t>
  </si>
  <si>
    <t>Лужа Патрик</t>
  </si>
  <si>
    <t>27 Июля 1994</t>
  </si>
  <si>
    <t>Михайлов Герман</t>
  </si>
  <si>
    <t>5 Декабря 1990</t>
  </si>
  <si>
    <t>Крикуненко Роман</t>
  </si>
  <si>
    <t>27 Декабря 1997</t>
  </si>
  <si>
    <t>Шевченко Дмитрий</t>
  </si>
  <si>
    <t>15 Декабря 1995</t>
  </si>
  <si>
    <t>Корабейников Андрей</t>
  </si>
  <si>
    <t>Переляев Семён</t>
  </si>
  <si>
    <t>24 Августа 1999</t>
  </si>
  <si>
    <t>Остроушко Артём</t>
  </si>
  <si>
    <t>18 Марта 1974</t>
  </si>
  <si>
    <t>Зубов Сергей</t>
  </si>
  <si>
    <t>22 Июля 1970</t>
  </si>
  <si>
    <t>Епанчинцев Вадим</t>
  </si>
  <si>
    <t>16 Марта 1976</t>
  </si>
  <si>
    <t>Попов Дмитрий</t>
  </si>
  <si>
    <t>25 Мая 1990</t>
  </si>
  <si>
    <t>Лусениус Никлас</t>
  </si>
  <si>
    <t>3 Мая 1989</t>
  </si>
  <si>
    <t>Соин Сергей</t>
  </si>
  <si>
    <t>31 Марта 1982</t>
  </si>
  <si>
    <t>Черепенин Александр</t>
  </si>
  <si>
    <t>24 Августа 1987</t>
  </si>
  <si>
    <t>Шолохов Марсель</t>
  </si>
  <si>
    <t>12 Января 1998</t>
  </si>
  <si>
    <t>Кучеров Никита</t>
  </si>
  <si>
    <t>17 Июня 1993</t>
  </si>
  <si>
    <t>Смирнов Василий</t>
  </si>
  <si>
    <t>25 Июня 1973</t>
  </si>
  <si>
    <t>Пережогин Александр</t>
  </si>
  <si>
    <t>10 Августа 1983</t>
  </si>
  <si>
    <t>Брызгалов Илья</t>
  </si>
  <si>
    <t>22 Июня 1980</t>
  </si>
  <si>
    <t>Бабчук Антон</t>
  </si>
  <si>
    <t>6 Мая 1984</t>
  </si>
  <si>
    <t>Жуков Валерий</t>
  </si>
  <si>
    <t>8 Февраля 1988</t>
  </si>
  <si>
    <t>Бернацкий Сергей</t>
  </si>
  <si>
    <t>1 Марта 1982</t>
  </si>
  <si>
    <t>Томас Билл</t>
  </si>
  <si>
    <t>20 Июня 1983</t>
  </si>
  <si>
    <t>Рюнняс Юсси</t>
  </si>
  <si>
    <t>22 Мая 1987</t>
  </si>
  <si>
    <t>Мироманов Даниил</t>
  </si>
  <si>
    <t>Седлачек Якуб</t>
  </si>
  <si>
    <t>5 Апреля 1990</t>
  </si>
  <si>
    <t>Хайруллин Марат</t>
  </si>
  <si>
    <t>15 Июля 1996</t>
  </si>
  <si>
    <t>Шиксатдаров Ильдар</t>
  </si>
  <si>
    <t>11 Июля 1994</t>
  </si>
  <si>
    <t>Томленович Мате</t>
  </si>
  <si>
    <t>Чащухин Константин</t>
  </si>
  <si>
    <t>6 Мая 1978</t>
  </si>
  <si>
    <t>Приступлюк Максим</t>
  </si>
  <si>
    <t>Лобанов Евгений</t>
  </si>
  <si>
    <t>25 Июня 1984</t>
  </si>
  <si>
    <t>Крысанов Александр</t>
  </si>
  <si>
    <t>2 Января 1981</t>
  </si>
  <si>
    <t>Марьямс Артём</t>
  </si>
  <si>
    <t>19 Июля 1980</t>
  </si>
  <si>
    <t>Фернхольм Даниэль</t>
  </si>
  <si>
    <t>20 Декабря 1983</t>
  </si>
  <si>
    <t>Камалетдинов Рустем</t>
  </si>
  <si>
    <t>30 Июня 1972</t>
  </si>
  <si>
    <t>Весткотт Дьюи</t>
  </si>
  <si>
    <t>30 Октября 1977</t>
  </si>
  <si>
    <t>Сопин Алексей</t>
  </si>
  <si>
    <t>4 Марта 1987</t>
  </si>
  <si>
    <t>Накладал Якуб</t>
  </si>
  <si>
    <t>30 Декабря 1987</t>
  </si>
  <si>
    <t>Петров Марк</t>
  </si>
  <si>
    <t>11 Января 1997</t>
  </si>
  <si>
    <t>Чиодо Энди</t>
  </si>
  <si>
    <t>25 Апреля 1983</t>
  </si>
  <si>
    <t>Тврдонь Марек</t>
  </si>
  <si>
    <t>31 Января 1993</t>
  </si>
  <si>
    <t>Фадеев Евгений</t>
  </si>
  <si>
    <t>9 Июля 1982</t>
  </si>
  <si>
    <t>Петунин Александр</t>
  </si>
  <si>
    <t>31 Января 1997</t>
  </si>
  <si>
    <t>Конрад Бранислав</t>
  </si>
  <si>
    <t>10 Октября 1987</t>
  </si>
  <si>
    <t>Орехов Валерий</t>
  </si>
  <si>
    <t>17 Июля 1999</t>
  </si>
  <si>
    <t>Дорожко Максим</t>
  </si>
  <si>
    <t>3 Августа 1998</t>
  </si>
  <si>
    <t>Белоусов Георгий</t>
  </si>
  <si>
    <t>26 Декабря 1990</t>
  </si>
  <si>
    <t>Есипов Андрей</t>
  </si>
  <si>
    <t>9 Мая 1980</t>
  </si>
  <si>
    <t>Копиенко Роман</t>
  </si>
  <si>
    <t>Лассила Тему</t>
  </si>
  <si>
    <t>Пёпперле Томаш</t>
  </si>
  <si>
    <t>10 Октября 1984</t>
  </si>
  <si>
    <t>Турукин Константин</t>
  </si>
  <si>
    <t>28 Сентября 1990</t>
  </si>
  <si>
    <t>Малютин Максим</t>
  </si>
  <si>
    <t>16 Сентября 1988</t>
  </si>
  <si>
    <t>Валуйский Семён</t>
  </si>
  <si>
    <t>10 Февраля 1991</t>
  </si>
  <si>
    <t>Сигарёв Андрей</t>
  </si>
  <si>
    <t>Белухин Евгений</t>
  </si>
  <si>
    <t>20 Августа 1983</t>
  </si>
  <si>
    <t>Кулик Евгений</t>
  </si>
  <si>
    <t>12 Июня 1993</t>
  </si>
  <si>
    <t>О'Бирн Райан</t>
  </si>
  <si>
    <t>19 Июля 1984</t>
  </si>
  <si>
    <t>Дюрягин Денис</t>
  </si>
  <si>
    <t>10 Мая 1995</t>
  </si>
  <si>
    <t>Ларсен Филип</t>
  </si>
  <si>
    <t>7 Декабря 1989</t>
  </si>
  <si>
    <t>Банников Кирилл</t>
  </si>
  <si>
    <t>21 Мая 1982</t>
  </si>
  <si>
    <t>Кудрявцев Павел</t>
  </si>
  <si>
    <t>5 Сентября 1997</t>
  </si>
  <si>
    <t>Бут Дэвид</t>
  </si>
  <si>
    <t>24 Ноября 1984</t>
  </si>
  <si>
    <t>Желдаков Григорий</t>
  </si>
  <si>
    <t>11 Февраля 1992</t>
  </si>
  <si>
    <t>Кагайкин Сергей</t>
  </si>
  <si>
    <t>10 Ноября 1980</t>
  </si>
  <si>
    <t>Никонцев Анатолий</t>
  </si>
  <si>
    <t>Варянов Владимир</t>
  </si>
  <si>
    <t>30 Марта 1990</t>
  </si>
  <si>
    <t>Савичев Роман</t>
  </si>
  <si>
    <t>Вороной Кирилл</t>
  </si>
  <si>
    <t>29 Июля 1993</t>
  </si>
  <si>
    <t>Григорьев Михаил</t>
  </si>
  <si>
    <t>1 Февраля 1991</t>
  </si>
  <si>
    <t>Житков Павел</t>
  </si>
  <si>
    <t>Бердников Вадим</t>
  </si>
  <si>
    <t>7 Июля 1987</t>
  </si>
  <si>
    <t>Барзман Кирилл</t>
  </si>
  <si>
    <t>14 Июля 1993</t>
  </si>
  <si>
    <t>Лисутин Иван</t>
  </si>
  <si>
    <t>23 Февраля 1987</t>
  </si>
  <si>
    <t>Хлебников Валерий</t>
  </si>
  <si>
    <t>13 Октября 1981</t>
  </si>
  <si>
    <t>Глазунов Станислав</t>
  </si>
  <si>
    <t>14 Мая 1992</t>
  </si>
  <si>
    <t>Силаев Иван</t>
  </si>
  <si>
    <t>21 Января 1996</t>
  </si>
  <si>
    <t>Батлер Бобби</t>
  </si>
  <si>
    <t>26 Апреля 1987</t>
  </si>
  <si>
    <t>Лепистё Сами</t>
  </si>
  <si>
    <t>17 Октября 1984</t>
  </si>
  <si>
    <t>Лаланд Кевин</t>
  </si>
  <si>
    <t>19 Февраля 1987</t>
  </si>
  <si>
    <t>Сикора Петр</t>
  </si>
  <si>
    <t>19 Ноября 1976</t>
  </si>
  <si>
    <t>Донченко Илья</t>
  </si>
  <si>
    <t>27 Ноября 1997</t>
  </si>
  <si>
    <t>Грибанов Сергей</t>
  </si>
  <si>
    <t>2 Января 1986</t>
  </si>
  <si>
    <t>Хартикайнен Тему</t>
  </si>
  <si>
    <t>Кукин Фёдор</t>
  </si>
  <si>
    <t>Данилишин Александр</t>
  </si>
  <si>
    <t>22 Декабря 1989</t>
  </si>
  <si>
    <t>Меляков Кирилл</t>
  </si>
  <si>
    <t>21 Декабря 1997</t>
  </si>
  <si>
    <t>Скворцов Юрий</t>
  </si>
  <si>
    <t>14 Марта 1991</t>
  </si>
  <si>
    <t>Ложкин Андрей</t>
  </si>
  <si>
    <t>Бушуев Николай</t>
  </si>
  <si>
    <t>Сестито Тим</t>
  </si>
  <si>
    <t>28 Августа 1984</t>
  </si>
  <si>
    <t>Насыбуллин Даниэль</t>
  </si>
  <si>
    <t>2 Июня 1986</t>
  </si>
  <si>
    <t>Микеска Михал</t>
  </si>
  <si>
    <t>28 Апреля 1976</t>
  </si>
  <si>
    <t>Зайцев Егор</t>
  </si>
  <si>
    <t>3 Мая 1998</t>
  </si>
  <si>
    <t>Вейссманн Эрик</t>
  </si>
  <si>
    <t>27 Мая 1978</t>
  </si>
  <si>
    <t>Стасенко Николай</t>
  </si>
  <si>
    <t>15 Февраля 1987</t>
  </si>
  <si>
    <t>Купцов Егор</t>
  </si>
  <si>
    <t>24 Февраля 1989</t>
  </si>
  <si>
    <t>Галоха Кирилл</t>
  </si>
  <si>
    <t>14 Апреля 1996</t>
  </si>
  <si>
    <t>Курбатов Евгений</t>
  </si>
  <si>
    <t>Туппурайнен Яни</t>
  </si>
  <si>
    <t>Болдюк Александр</t>
  </si>
  <si>
    <t>26 Июня 1985</t>
  </si>
  <si>
    <t>Затёвич Мартин</t>
  </si>
  <si>
    <t>25 Января 1985</t>
  </si>
  <si>
    <t>Стулов Дмитрий</t>
  </si>
  <si>
    <t>Ли Крис</t>
  </si>
  <si>
    <t>3 Октября 1980</t>
  </si>
  <si>
    <t>Стасюк Денис</t>
  </si>
  <si>
    <t>2 Сентября 1985</t>
  </si>
  <si>
    <t>Белов Сергей</t>
  </si>
  <si>
    <t>27 Сентября 1982</t>
  </si>
  <si>
    <t>Варфоломеев Павел</t>
  </si>
  <si>
    <t>15 Апреля 1995</t>
  </si>
  <si>
    <t>Гришин Алексей</t>
  </si>
  <si>
    <t>28 Сентября 1988</t>
  </si>
  <si>
    <t>Свечников Евгений</t>
  </si>
  <si>
    <t>31 Октября 1996</t>
  </si>
  <si>
    <t>Никулин Владислав</t>
  </si>
  <si>
    <t>10 Ноября 1994</t>
  </si>
  <si>
    <t>Синягин Денис</t>
  </si>
  <si>
    <t>3 Февраля 1994</t>
  </si>
  <si>
    <t>Циркуль Никита</t>
  </si>
  <si>
    <t>4 Марта 1997</t>
  </si>
  <si>
    <t>Розаков Раиль</t>
  </si>
  <si>
    <t>Трясунов Вячеслав</t>
  </si>
  <si>
    <t>24 Июня 1985</t>
  </si>
  <si>
    <t>Воробьёв Артём</t>
  </si>
  <si>
    <t>15 Июля 1993</t>
  </si>
  <si>
    <t>Мурыгин Алексей</t>
  </si>
  <si>
    <t>16 Ноября 1986</t>
  </si>
  <si>
    <t>Блатяк Мирослав</t>
  </si>
  <si>
    <t>25 Мая 1982</t>
  </si>
  <si>
    <t>Страупе Янис</t>
  </si>
  <si>
    <t>3 Июня 1989</t>
  </si>
  <si>
    <t>Семёнов Кирилл</t>
  </si>
  <si>
    <t>27 Октября 1994</t>
  </si>
  <si>
    <t>Горошко Олег</t>
  </si>
  <si>
    <t>19 Ноября 1989</t>
  </si>
  <si>
    <t>Линтнер Рихард</t>
  </si>
  <si>
    <t>15 Ноября 1977</t>
  </si>
  <si>
    <t>Шалимов Владислав</t>
  </si>
  <si>
    <t>23 Сентября 1993</t>
  </si>
  <si>
    <t>Козловский Константин</t>
  </si>
  <si>
    <t>8 Марта 1995</t>
  </si>
  <si>
    <t>Губачек Петр</t>
  </si>
  <si>
    <t>2 Сентября 1979</t>
  </si>
  <si>
    <t>11 Июля 1992</t>
  </si>
  <si>
    <t>Любушкин Илья</t>
  </si>
  <si>
    <t>6 Апреля 1994</t>
  </si>
  <si>
    <t>Верёвкин Максим</t>
  </si>
  <si>
    <t>Селуянов Александр</t>
  </si>
  <si>
    <t>24 Марта 1982</t>
  </si>
  <si>
    <t>Дятелинка Иван</t>
  </si>
  <si>
    <t>6 Марта 1983</t>
  </si>
  <si>
    <t>Пронин Николай</t>
  </si>
  <si>
    <t>13 Апреля 1979</t>
  </si>
  <si>
    <t>17 Мая 1988</t>
  </si>
  <si>
    <t>Флёри Дамьен</t>
  </si>
  <si>
    <t>Бикмуллин Рафаэль</t>
  </si>
  <si>
    <t>12 Июля 1997</t>
  </si>
  <si>
    <t>Швец-Роговой Артём</t>
  </si>
  <si>
    <t>3 Марта 1995</t>
  </si>
  <si>
    <t>Лавиньш Родриго</t>
  </si>
  <si>
    <t>3 Августа 1974</t>
  </si>
  <si>
    <t>Граняк Доминик</t>
  </si>
  <si>
    <t>11 Июня 1983</t>
  </si>
  <si>
    <t>Людучин Роман</t>
  </si>
  <si>
    <t>4 Мая 1988</t>
  </si>
  <si>
    <t>Порейс Мартиньш</t>
  </si>
  <si>
    <t>6 Июля 1991</t>
  </si>
  <si>
    <t>Бондырев Игорь</t>
  </si>
  <si>
    <t>4 Июня 1997</t>
  </si>
  <si>
    <t>Денежкин Александр</t>
  </si>
  <si>
    <t>14 Октября 1991</t>
  </si>
  <si>
    <t>Энгквист Андреас</t>
  </si>
  <si>
    <t>23 Декабря 1987</t>
  </si>
  <si>
    <t>Орлов Алексей</t>
  </si>
  <si>
    <t>21 Июня 1988</t>
  </si>
  <si>
    <t>Во Джефф</t>
  </si>
  <si>
    <t>25 Августа 1983</t>
  </si>
  <si>
    <t>Захарчук Степан</t>
  </si>
  <si>
    <t>30 Ноября 1986</t>
  </si>
  <si>
    <t>Аболс Родриго</t>
  </si>
  <si>
    <t>5 Января 1996</t>
  </si>
  <si>
    <t>Жиру Раймон</t>
  </si>
  <si>
    <t>20 Июля 1976</t>
  </si>
  <si>
    <t>Мяенпя Микко</t>
  </si>
  <si>
    <t>19 Апреля 1983</t>
  </si>
  <si>
    <t>Цулыгин Кирилл</t>
  </si>
  <si>
    <t>Купаринен Матти</t>
  </si>
  <si>
    <t>16 Октября 1984</t>
  </si>
  <si>
    <t>Енсен Еспер Б.</t>
  </si>
  <si>
    <t>Скугарев Александр</t>
  </si>
  <si>
    <t>13 Марта 1975</t>
  </si>
  <si>
    <t>Шингареев Тимур</t>
  </si>
  <si>
    <t>30 Июля 1994</t>
  </si>
  <si>
    <t>Щукин Кирилл</t>
  </si>
  <si>
    <t>24 Февраля 1996</t>
  </si>
  <si>
    <t>Коварж Якуб</t>
  </si>
  <si>
    <t>19 Июля 1988</t>
  </si>
  <si>
    <t>Гринбергс Ралфс</t>
  </si>
  <si>
    <t>10 Ноября 1995</t>
  </si>
  <si>
    <t>Деканич Марк</t>
  </si>
  <si>
    <t>Яковлев Алексей</t>
  </si>
  <si>
    <t>Хара Здено</t>
  </si>
  <si>
    <t>18 Марта 1977</t>
  </si>
  <si>
    <t>Гусманов Равиль</t>
  </si>
  <si>
    <t>25 Июля 1972</t>
  </si>
  <si>
    <t>Ибрагимов Марсель</t>
  </si>
  <si>
    <t>4 Августа 1997</t>
  </si>
  <si>
    <t>Полухин Александр</t>
  </si>
  <si>
    <t>19 Декабря 1988</t>
  </si>
  <si>
    <t>Маслеников Ярослав</t>
  </si>
  <si>
    <t>23 Апреля 1982</t>
  </si>
  <si>
    <t>Хешка Шон</t>
  </si>
  <si>
    <t>30 Июля 1985</t>
  </si>
  <si>
    <t>Белов Олег</t>
  </si>
  <si>
    <t>20 Апреля 1973</t>
  </si>
  <si>
    <t>Умарк Линус</t>
  </si>
  <si>
    <t>5 Февраля 1987</t>
  </si>
  <si>
    <t>Мунро Скотт</t>
  </si>
  <si>
    <t>20 Января 1982</t>
  </si>
  <si>
    <t>Зернов Денис</t>
  </si>
  <si>
    <t>10 Января 1996</t>
  </si>
  <si>
    <t>Нильсон Маркус</t>
  </si>
  <si>
    <t>1 Марта 1978</t>
  </si>
  <si>
    <t>Дойч Адам</t>
  </si>
  <si>
    <t>22 Мая 1995</t>
  </si>
  <si>
    <t>Дудко Сергей</t>
  </si>
  <si>
    <t>Шастин Егор</t>
  </si>
  <si>
    <t>10 Сентября 1982</t>
  </si>
  <si>
    <t>Кашпар Лукаш</t>
  </si>
  <si>
    <t>Сперрле Даниэль</t>
  </si>
  <si>
    <t>7 Октября 1982</t>
  </si>
  <si>
    <t>Филиппов Алексей</t>
  </si>
  <si>
    <t>Козловский Юрий</t>
  </si>
  <si>
    <t>29 Июня 1994</t>
  </si>
  <si>
    <t>Ворошнин Павел</t>
  </si>
  <si>
    <t>23 Марта 1984</t>
  </si>
  <si>
    <t>Исангулов Ильдар</t>
  </si>
  <si>
    <t>20 Мая 1992</t>
  </si>
  <si>
    <t>Алексеев Кирилл</t>
  </si>
  <si>
    <t>27 Февраля 1981</t>
  </si>
  <si>
    <t>Эммертон Кори</t>
  </si>
  <si>
    <t>Свиязов Кирилл</t>
  </si>
  <si>
    <t>23 Октября 1992</t>
  </si>
  <si>
    <t>Ураков Кирилл</t>
  </si>
  <si>
    <t>Осипов Никита</t>
  </si>
  <si>
    <t>22 Января 1984</t>
  </si>
  <si>
    <t>Спанг Дэн</t>
  </si>
  <si>
    <t>Висневский Джеймс</t>
  </si>
  <si>
    <t>21 Февраля 1984</t>
  </si>
  <si>
    <t>Кудроч Кристиан</t>
  </si>
  <si>
    <t>21 Мая 1981</t>
  </si>
  <si>
    <t>Баранов Максим</t>
  </si>
  <si>
    <t>3 Марта 1994</t>
  </si>
  <si>
    <t>Смирнов Кирилл</t>
  </si>
  <si>
    <t>23 Мая 1994</t>
  </si>
  <si>
    <t>Даниэльссон Никлас</t>
  </si>
  <si>
    <t>7 Декабря 1984</t>
  </si>
  <si>
    <t>Пиккарайнен Илькка</t>
  </si>
  <si>
    <t>19 Апреля 1981</t>
  </si>
  <si>
    <t>Since distortions in camera-captured document images significantly affect the accuracy of optical character recognition (OCR), distortion removal plays a critical role for document digitalization systems using a camera for image capturing. This paper proposes a novel framework that performs three-dimensional (3D) reconstruction and rectification of camera-captured document images. While most existing methods rely on additional calibrated hardware or multiple images to recover the 3D shape of a document page, or make a simple but not always valid assumption on the corresponding 3D shape, our framework is more flexible and practical since it only requires a single input image and is able to handle a general locally smooth document surface. The main contributions of this paper include a new iterative refinement scheme for baseline fitting from connected components of text line, an efficient discrete vertical text direction estimation algorithm based on convex hull projection profile analysis, and a 2D distortion grid construction method based on text direction function estimation using 3D regularization. In order to examine the performance of our proposed method, both qualitative and quantitative evaluation and comparison with several recent methods are conducted in our experiments. The experimental results demonstrate that the proposed method outperforms relevant approaches for camera-captured document image rectification, in terms of improvements on both visual distortion removal and OCR accuracy.</t>
  </si>
  <si>
    <t>Артикул</t>
  </si>
  <si>
    <t>Категория</t>
  </si>
  <si>
    <t>Наименование</t>
  </si>
  <si>
    <t>цена за 1кг</t>
  </si>
  <si>
    <t>мин фасовка, кг</t>
  </si>
  <si>
    <t>Заказанное количество, кг</t>
  </si>
  <si>
    <t>Итого</t>
  </si>
  <si>
    <t>Скидка</t>
  </si>
  <si>
    <t>Итого со скидкой</t>
  </si>
  <si>
    <t>Дата заказа</t>
  </si>
  <si>
    <t>GT-18</t>
  </si>
  <si>
    <t>Жасминовый чай</t>
  </si>
  <si>
    <t>Жасминовый чай крупный</t>
  </si>
  <si>
    <t>0,5 кг</t>
  </si>
  <si>
    <t>BT-06</t>
  </si>
  <si>
    <t xml:space="preserve">Красный чай </t>
  </si>
  <si>
    <t>Красный чай крупный</t>
  </si>
  <si>
    <t>1 кг</t>
  </si>
  <si>
    <t>BT-38</t>
  </si>
  <si>
    <t>Пуэр рассыпной</t>
  </si>
  <si>
    <t>Пуэр дворцовый 2</t>
  </si>
  <si>
    <t>BT-04</t>
  </si>
  <si>
    <t>Молочный красный 2</t>
  </si>
  <si>
    <t>GT-42A</t>
  </si>
  <si>
    <t>Улун</t>
  </si>
  <si>
    <t>Улун премиум</t>
  </si>
  <si>
    <t>GT-41</t>
  </si>
  <si>
    <t>GT-13</t>
  </si>
  <si>
    <t>Белый чай</t>
  </si>
  <si>
    <t>BT-46</t>
  </si>
  <si>
    <t>BT-45</t>
  </si>
  <si>
    <t xml:space="preserve">Пуэр дворцовый 1       </t>
  </si>
  <si>
    <t>Улун рассыпной</t>
  </si>
  <si>
    <t>GT-04</t>
  </si>
  <si>
    <t>Зеленый чай</t>
  </si>
  <si>
    <t>Зеленый чай крупнолистовой 2</t>
  </si>
  <si>
    <t>GT-31</t>
  </si>
  <si>
    <t>Связанный чай</t>
  </si>
  <si>
    <t>Цветок с ароматом молока</t>
  </si>
  <si>
    <t>GT-02</t>
  </si>
  <si>
    <t>Зеленый чай Премиум</t>
  </si>
  <si>
    <t>GT-01</t>
  </si>
  <si>
    <t>Зеленый чай мелкий</t>
  </si>
  <si>
    <t>BT-07</t>
  </si>
  <si>
    <t>Молочный красный 1</t>
  </si>
  <si>
    <t>2017-04-17</t>
  </si>
  <si>
    <t>BT-05</t>
  </si>
  <si>
    <t>Красный чай мелкий</t>
  </si>
  <si>
    <t>BT-44</t>
  </si>
  <si>
    <t>Молочный пуэр</t>
  </si>
  <si>
    <t>BT-43</t>
  </si>
  <si>
    <t>Шен пуэр</t>
  </si>
  <si>
    <t>2016-03-03</t>
  </si>
  <si>
    <t>GT-28</t>
  </si>
  <si>
    <t xml:space="preserve">Цветок с ароматом жасмина  </t>
  </si>
  <si>
    <t>2019-09-09</t>
  </si>
  <si>
    <t>GT-27</t>
  </si>
  <si>
    <t>2016-07-06</t>
  </si>
  <si>
    <t>GT-09</t>
  </si>
  <si>
    <t>Зеленый чай крупнолистовой 1</t>
  </si>
  <si>
    <t>BT-09</t>
  </si>
  <si>
    <t>Фруктовый чай</t>
  </si>
  <si>
    <t>Лимонный</t>
  </si>
  <si>
    <t>GT-23</t>
  </si>
  <si>
    <t>Добавки</t>
  </si>
  <si>
    <t>Жасмин</t>
  </si>
  <si>
    <t>GT-30</t>
  </si>
  <si>
    <t>2015-07-07</t>
  </si>
  <si>
    <t>2017-04-18</t>
  </si>
  <si>
    <t>GT-20</t>
  </si>
  <si>
    <t>Жасминовый чай мелкий</t>
  </si>
  <si>
    <t>GT-26</t>
  </si>
  <si>
    <t>Лайм</t>
  </si>
  <si>
    <t>2017-03-15</t>
  </si>
  <si>
    <t>2015-10-20</t>
  </si>
  <si>
    <t>GT-44</t>
  </si>
  <si>
    <t>Улун выдержанный</t>
  </si>
  <si>
    <t>GT-12</t>
  </si>
  <si>
    <t>Желтый чай</t>
  </si>
  <si>
    <t>2020-07-02</t>
  </si>
  <si>
    <t>BT-42</t>
  </si>
  <si>
    <t>2018-10-24</t>
  </si>
  <si>
    <t>BT-10</t>
  </si>
  <si>
    <t>Апельсиновый</t>
  </si>
  <si>
    <t>GT-24</t>
  </si>
  <si>
    <t>Имбирь</t>
  </si>
  <si>
    <t>2016-10-10</t>
  </si>
  <si>
    <t>2017-03-03</t>
  </si>
  <si>
    <t>BT-36</t>
  </si>
  <si>
    <t>GT-16</t>
  </si>
  <si>
    <t>Почки</t>
  </si>
  <si>
    <t>2020-09-09</t>
  </si>
  <si>
    <t>2019-11-29</t>
  </si>
  <si>
    <t>GT-22</t>
  </si>
  <si>
    <t>Роза</t>
  </si>
  <si>
    <t>2019-06-10</t>
  </si>
  <si>
    <t>BT-40</t>
  </si>
  <si>
    <t>Пуэр дворцовый 1</t>
  </si>
  <si>
    <t>2019-07-22</t>
  </si>
  <si>
    <t>2018-07-18</t>
  </si>
  <si>
    <t>GT-14</t>
  </si>
  <si>
    <t>Белый чай Премиум</t>
  </si>
  <si>
    <t>2020-02-10</t>
  </si>
  <si>
    <t>2019-12-10</t>
  </si>
  <si>
    <t>BT-37</t>
  </si>
  <si>
    <t>Пуэр рассыпной премиум</t>
  </si>
  <si>
    <t>2015-08-13</t>
  </si>
  <si>
    <t>2015-06-05</t>
  </si>
  <si>
    <t>2016-11-18</t>
  </si>
  <si>
    <t>2020-11-04</t>
  </si>
  <si>
    <t>GT-29</t>
  </si>
  <si>
    <t xml:space="preserve">Цветок с ароматом персика </t>
  </si>
  <si>
    <t>2018-11-21</t>
  </si>
  <si>
    <t>2020-05-22</t>
  </si>
  <si>
    <t>2015-08-04</t>
  </si>
  <si>
    <t>2015-07-29</t>
  </si>
  <si>
    <t>2015-12-07</t>
  </si>
  <si>
    <t>2015-05-01</t>
  </si>
  <si>
    <t>2018-12-26</t>
  </si>
  <si>
    <t>2020-08-11</t>
  </si>
  <si>
    <t>2019-07-11</t>
  </si>
  <si>
    <t>2016-10-07</t>
  </si>
  <si>
    <t>2018-03-19</t>
  </si>
  <si>
    <t>2016-09-01</t>
  </si>
  <si>
    <t>2020-07-21</t>
  </si>
  <si>
    <t>2016-11-17</t>
  </si>
  <si>
    <t>2020-07-22</t>
  </si>
  <si>
    <t>2015-09-10</t>
  </si>
  <si>
    <t>2020-10-13</t>
  </si>
  <si>
    <t>2016-03-29</t>
  </si>
  <si>
    <t>2018-03-07</t>
  </si>
  <si>
    <t>2020-05-26</t>
  </si>
  <si>
    <t>2015-05-22</t>
  </si>
  <si>
    <t>2019-02-14</t>
  </si>
  <si>
    <t>2016-01-06</t>
  </si>
  <si>
    <t>2020-06-25</t>
  </si>
  <si>
    <t>2015-10-23</t>
  </si>
  <si>
    <t>2018-01-05</t>
  </si>
  <si>
    <t>2015-06-22</t>
  </si>
  <si>
    <t>2016-05-17</t>
  </si>
  <si>
    <t>2017-07-18</t>
  </si>
  <si>
    <t>2016-02-10</t>
  </si>
  <si>
    <t>2020-10-02</t>
  </si>
  <si>
    <t>Дата сделки</t>
  </si>
  <si>
    <t>Тип сделки</t>
  </si>
  <si>
    <t>Количество</t>
  </si>
  <si>
    <t>Продажа</t>
  </si>
  <si>
    <t>2015-05-07</t>
  </si>
  <si>
    <t>2015-05-13</t>
  </si>
  <si>
    <t>Покупка</t>
  </si>
  <si>
    <t>2015-05-26</t>
  </si>
  <si>
    <t>2015-05-28</t>
  </si>
  <si>
    <t>2015-06-01</t>
  </si>
  <si>
    <t>2015-06-02</t>
  </si>
  <si>
    <t>2015-06-18</t>
  </si>
  <si>
    <t>2015-07-16</t>
  </si>
  <si>
    <t>2015-07-22</t>
  </si>
  <si>
    <t>2015-07-23</t>
  </si>
  <si>
    <t>2015-08-19</t>
  </si>
  <si>
    <t>2015-08-26</t>
  </si>
  <si>
    <t>2015-08-28</t>
  </si>
  <si>
    <t>2015-08-31</t>
  </si>
  <si>
    <t>2015-09-23</t>
  </si>
  <si>
    <t>2015-10-07</t>
  </si>
  <si>
    <t>2015-10-08</t>
  </si>
  <si>
    <t>2015-10-13</t>
  </si>
  <si>
    <t>2015-10-15</t>
  </si>
  <si>
    <t>2015-10-29</t>
  </si>
  <si>
    <t>2015-12-11</t>
  </si>
  <si>
    <t>2015-12-23</t>
  </si>
  <si>
    <t>2016-01-08</t>
  </si>
  <si>
    <t>2016-01-12</t>
  </si>
  <si>
    <t>2016-01-15</t>
  </si>
  <si>
    <t>2016-01-19</t>
  </si>
  <si>
    <t>2016-01-20</t>
  </si>
  <si>
    <t>2016-01-26</t>
  </si>
  <si>
    <t>2016-02-04</t>
  </si>
  <si>
    <t>2016-02-12</t>
  </si>
  <si>
    <t>2016-02-24</t>
  </si>
  <si>
    <t>2016-03-08</t>
  </si>
  <si>
    <t>2016-03-11</t>
  </si>
  <si>
    <t>2016-03-14</t>
  </si>
  <si>
    <t>2016-03-18</t>
  </si>
  <si>
    <t>2016-03-28</t>
  </si>
  <si>
    <t>2016-04-06</t>
  </si>
  <si>
    <t>2016-04-08</t>
  </si>
  <si>
    <t>2016-04-11</t>
  </si>
  <si>
    <t>2016-04-12</t>
  </si>
  <si>
    <t>2016-04-15</t>
  </si>
  <si>
    <t>2016-04-19</t>
  </si>
  <si>
    <t>2016-04-22</t>
  </si>
  <si>
    <t>2016-05-09</t>
  </si>
  <si>
    <t>2016-05-16</t>
  </si>
  <si>
    <t>2016-05-18</t>
  </si>
  <si>
    <t>2016-06-01</t>
  </si>
  <si>
    <t>2016-06-02</t>
  </si>
  <si>
    <t>2016-06-08</t>
  </si>
  <si>
    <t>2016-06-16</t>
  </si>
  <si>
    <t>2016-06-28</t>
  </si>
  <si>
    <t>2016-07-01</t>
  </si>
  <si>
    <t>2016-07-14</t>
  </si>
  <si>
    <t>2016-07-18</t>
  </si>
  <si>
    <t>2016-07-22</t>
  </si>
  <si>
    <t>2016-07-28</t>
  </si>
  <si>
    <t>2016-08-01</t>
  </si>
  <si>
    <t>2016-08-02</t>
  </si>
  <si>
    <t>2016-08-03</t>
  </si>
  <si>
    <t>2016-08-04</t>
  </si>
  <si>
    <t>2016-08-10</t>
  </si>
  <si>
    <t>2016-08-16</t>
  </si>
  <si>
    <t>2016-08-22</t>
  </si>
  <si>
    <t>2016-08-24</t>
  </si>
  <si>
    <t>2016-08-25</t>
  </si>
  <si>
    <t>2016-08-29</t>
  </si>
  <si>
    <t>2016-09-15</t>
  </si>
  <si>
    <t>2016-10-12</t>
  </si>
  <si>
    <t>2016-10-27</t>
  </si>
  <si>
    <t>2016-11-01</t>
  </si>
  <si>
    <t>2016-11-14</t>
  </si>
  <si>
    <t>2016-11-28</t>
  </si>
  <si>
    <t>2016-12-02</t>
  </si>
  <si>
    <t>2016-12-13</t>
  </si>
  <si>
    <t>2016-12-15</t>
  </si>
  <si>
    <t>2016-12-22</t>
  </si>
  <si>
    <t>2017-01-04</t>
  </si>
  <si>
    <t>2017-01-10</t>
  </si>
  <si>
    <t>2017-01-11</t>
  </si>
  <si>
    <t>2017-01-23</t>
  </si>
  <si>
    <t>2017-01-30</t>
  </si>
  <si>
    <t>2017-02-01</t>
  </si>
  <si>
    <t>2017-02-02</t>
  </si>
  <si>
    <t>2017-02-17</t>
  </si>
  <si>
    <t>2017-02-24</t>
  </si>
  <si>
    <t>2017-03-23</t>
  </si>
  <si>
    <t>2017-04-04</t>
  </si>
  <si>
    <t>2017-04-19</t>
  </si>
  <si>
    <t>2017-04-24</t>
  </si>
  <si>
    <t>2017-05-11</t>
  </si>
  <si>
    <t>2017-05-30</t>
  </si>
  <si>
    <t>2017-05-31</t>
  </si>
  <si>
    <t>2017-06-22</t>
  </si>
  <si>
    <t>2017-06-29</t>
  </si>
  <si>
    <t>2017-07-19</t>
  </si>
  <si>
    <t>2017-07-21</t>
  </si>
  <si>
    <t>2017-07-24</t>
  </si>
  <si>
    <t>2017-08-21</t>
  </si>
  <si>
    <t>2017-08-25</t>
  </si>
  <si>
    <t>2017-08-30</t>
  </si>
  <si>
    <t>2017-09-01</t>
  </si>
  <si>
    <t>2017-09-05</t>
  </si>
  <si>
    <t>2017-09-06</t>
  </si>
  <si>
    <t>2017-09-12</t>
  </si>
  <si>
    <t>2017-09-14</t>
  </si>
  <si>
    <t>2017-09-19</t>
  </si>
  <si>
    <t>2017-09-26</t>
  </si>
  <si>
    <t>2017-09-28</t>
  </si>
  <si>
    <t>2017-09-29</t>
  </si>
  <si>
    <t>2017-10-23</t>
  </si>
  <si>
    <t>2017-10-24</t>
  </si>
  <si>
    <t>2017-10-27</t>
  </si>
  <si>
    <t>2017-11-02</t>
  </si>
  <si>
    <t>2017-11-17</t>
  </si>
  <si>
    <t>2017-11-20</t>
  </si>
  <si>
    <t>2017-11-27</t>
  </si>
  <si>
    <t>2017-11-28</t>
  </si>
  <si>
    <t>2017-11-29</t>
  </si>
  <si>
    <t>2017-12-14</t>
  </si>
  <si>
    <t>2017-12-21</t>
  </si>
  <si>
    <t>2017-12-26</t>
  </si>
  <si>
    <t>2017-12-29</t>
  </si>
  <si>
    <t>2018-01-12</t>
  </si>
  <si>
    <t>2018-01-17</t>
  </si>
  <si>
    <t>2018-02-06</t>
  </si>
  <si>
    <t>2018-02-20</t>
  </si>
  <si>
    <t>2018-03-01</t>
  </si>
  <si>
    <t>2018-03-02</t>
  </si>
  <si>
    <t>2018-03-28</t>
  </si>
  <si>
    <t>2018-04-10</t>
  </si>
  <si>
    <t>2018-04-16</t>
  </si>
  <si>
    <t>2018-05-21</t>
  </si>
  <si>
    <t>2018-06-01</t>
  </si>
  <si>
    <t>2018-06-11</t>
  </si>
  <si>
    <t>2018-06-14</t>
  </si>
  <si>
    <t>2018-06-20</t>
  </si>
  <si>
    <t>2018-06-26</t>
  </si>
  <si>
    <t>2018-07-10</t>
  </si>
  <si>
    <t>2018-07-11</t>
  </si>
  <si>
    <t>2018-07-20</t>
  </si>
  <si>
    <t>2018-07-24</t>
  </si>
  <si>
    <t>2018-08-08</t>
  </si>
  <si>
    <t>2018-08-10</t>
  </si>
  <si>
    <t>2018-08-22</t>
  </si>
  <si>
    <t>2018-08-24</t>
  </si>
  <si>
    <t>2018-09-13</t>
  </si>
  <si>
    <t>2018-09-18</t>
  </si>
  <si>
    <t>2018-09-21</t>
  </si>
  <si>
    <t>2018-09-24</t>
  </si>
  <si>
    <t>2018-10-01</t>
  </si>
  <si>
    <t>2018-10-19</t>
  </si>
  <si>
    <t>2018-10-30</t>
  </si>
  <si>
    <t>2018-12-06</t>
  </si>
  <si>
    <t>2018-12-07</t>
  </si>
  <si>
    <t>2018-12-18</t>
  </si>
  <si>
    <t>2018-12-19</t>
  </si>
  <si>
    <t>2018-12-20</t>
  </si>
  <si>
    <t>2019-01-11</t>
  </si>
  <si>
    <t>2019-01-18</t>
  </si>
  <si>
    <t>2019-01-22</t>
  </si>
  <si>
    <t>2019-01-24</t>
  </si>
  <si>
    <t>2019-01-30</t>
  </si>
  <si>
    <t>2019-02-01</t>
  </si>
  <si>
    <t>2019-02-11</t>
  </si>
  <si>
    <t>2019-02-20</t>
  </si>
  <si>
    <t>2019-03-08</t>
  </si>
  <si>
    <t>2019-03-13</t>
  </si>
  <si>
    <t>2019-03-18</t>
  </si>
  <si>
    <t>2019-04-03</t>
  </si>
  <si>
    <t>2019-04-04</t>
  </si>
  <si>
    <t>2019-04-08</t>
  </si>
  <si>
    <t>2019-04-11</t>
  </si>
  <si>
    <t>2019-05-01</t>
  </si>
  <si>
    <t>2019-05-07</t>
  </si>
  <si>
    <t>2019-05-08</t>
  </si>
  <si>
    <t>2019-05-09</t>
  </si>
  <si>
    <t>2019-05-20</t>
  </si>
  <si>
    <t>2019-05-23</t>
  </si>
  <si>
    <t>2019-05-31</t>
  </si>
  <si>
    <t>2019-06-04</t>
  </si>
  <si>
    <t>2019-06-07</t>
  </si>
  <si>
    <t>2019-06-12</t>
  </si>
  <si>
    <t>2019-06-14</t>
  </si>
  <si>
    <t>2019-07-05</t>
  </si>
  <si>
    <t>2019-07-08</t>
  </si>
  <si>
    <t>2019-07-17</t>
  </si>
  <si>
    <t>2019-07-18</t>
  </si>
  <si>
    <t>2019-08-13</t>
  </si>
  <si>
    <t>2019-08-14</t>
  </si>
  <si>
    <t>2019-08-23</t>
  </si>
  <si>
    <t>2019-08-26</t>
  </si>
  <si>
    <t>2019-08-30</t>
  </si>
  <si>
    <t>2019-09-13</t>
  </si>
  <si>
    <t>2019-09-18</t>
  </si>
  <si>
    <t>2019-09-27</t>
  </si>
  <si>
    <t>2019-10-10</t>
  </si>
  <si>
    <t>2019-10-15</t>
  </si>
  <si>
    <t>2019-11-12</t>
  </si>
  <si>
    <t>2019-11-19</t>
  </si>
  <si>
    <t>2019-11-22</t>
  </si>
  <si>
    <t>2019-11-26</t>
  </si>
  <si>
    <t>2019-12-03</t>
  </si>
  <si>
    <t>2019-12-12</t>
  </si>
  <si>
    <t>2019-12-24</t>
  </si>
  <si>
    <t>2019-12-26</t>
  </si>
  <si>
    <t>2020-01-16</t>
  </si>
  <si>
    <t>2020-01-21</t>
  </si>
  <si>
    <t>2020-01-29</t>
  </si>
  <si>
    <t>2020-02-20</t>
  </si>
  <si>
    <t>2020-02-21</t>
  </si>
  <si>
    <t>2020-03-04</t>
  </si>
  <si>
    <t>2020-03-13</t>
  </si>
  <si>
    <t>2020-03-24</t>
  </si>
  <si>
    <t>2020-03-27</t>
  </si>
  <si>
    <t>2020-03-30</t>
  </si>
  <si>
    <t>2020-03-31</t>
  </si>
  <si>
    <t>2020-04-01</t>
  </si>
  <si>
    <t>2020-04-02</t>
  </si>
  <si>
    <t>2020-04-03</t>
  </si>
  <si>
    <t>2020-04-06</t>
  </si>
  <si>
    <t>2020-04-16</t>
  </si>
  <si>
    <t>2020-04-21</t>
  </si>
  <si>
    <t>2020-04-22</t>
  </si>
  <si>
    <t>2020-04-23</t>
  </si>
  <si>
    <t>2020-04-28</t>
  </si>
  <si>
    <t>2020-04-30</t>
  </si>
  <si>
    <t>2020-05-06</t>
  </si>
  <si>
    <t>2020-05-28</t>
  </si>
  <si>
    <t>2020-06-01</t>
  </si>
  <si>
    <t>2020-06-12</t>
  </si>
  <si>
    <t>2020-06-15</t>
  </si>
  <si>
    <t>2020-06-17</t>
  </si>
  <si>
    <t>2020-06-19</t>
  </si>
  <si>
    <t>2020-07-07</t>
  </si>
  <si>
    <t>2020-07-08</t>
  </si>
  <si>
    <t>2020-07-20</t>
  </si>
  <si>
    <t>2020-07-24</t>
  </si>
  <si>
    <t>2020-07-28</t>
  </si>
  <si>
    <t>2020-08-04</t>
  </si>
  <si>
    <t>2020-08-06</t>
  </si>
  <si>
    <t>2020-08-07</t>
  </si>
  <si>
    <t>2020-08-14</t>
  </si>
  <si>
    <t>2020-09-01</t>
  </si>
  <si>
    <t>2020-09-10</t>
  </si>
  <si>
    <t>2020-09-14</t>
  </si>
  <si>
    <t>2020-09-17</t>
  </si>
  <si>
    <t>2020-09-18</t>
  </si>
  <si>
    <t>2020-10-05</t>
  </si>
  <si>
    <t>2020-10-06</t>
  </si>
  <si>
    <t>2020-10-07</t>
  </si>
  <si>
    <t>2020-10-28</t>
  </si>
  <si>
    <t>2020-10-30</t>
  </si>
  <si>
    <t>2020-11-05</t>
  </si>
  <si>
    <t>2020-11-06</t>
  </si>
  <si>
    <t>2020-11-19</t>
  </si>
  <si>
    <t>2020-11-20</t>
  </si>
  <si>
    <t>2020-11-25</t>
  </si>
  <si>
    <t>2020-12-08</t>
  </si>
  <si>
    <t>Количество_net</t>
  </si>
  <si>
    <t>Итог</t>
  </si>
  <si>
    <t>Столбец1</t>
  </si>
  <si>
    <t>Сумма по полю Количество_net</t>
  </si>
  <si>
    <t>Воскр</t>
  </si>
  <si>
    <t>пн</t>
  </si>
  <si>
    <t>вт</t>
  </si>
  <si>
    <t>ср</t>
  </si>
  <si>
    <t>чт</t>
  </si>
  <si>
    <t>пт</t>
  </si>
  <si>
    <t>сб</t>
  </si>
  <si>
    <t>День недели</t>
  </si>
  <si>
    <t>Месяц</t>
  </si>
  <si>
    <t>Доходность</t>
  </si>
  <si>
    <t>Денежный поток/стоимость</t>
  </si>
  <si>
    <t>Приведенная стоимость</t>
  </si>
  <si>
    <t>Ставка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</si>
</sst>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 &quot;₽&quot;"/>
  </numFmts>
  <fonts count="6" x14ac:knownFonts="1">
    <font>
      <sz val="11"/>
      <color theme="1"/>
      <name val="Calibri"/>
      <family val="2"/>
      <scheme val="minor"/>
    </font>
    <font>
      <b/>
      <sz val="11"/>
      <name val="Calibri"/>
    </font>
    <font>
      <b/>
      <sz val="11"/>
      <name val="Calibri"/>
      <family val="2"/>
    </font>
    <font>
      <b/>
      <sz val="11"/>
      <color theme="1"/>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C0C0C0"/>
        <bgColor rgb="FFC0C0C0"/>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993366"/>
      </left>
      <right style="medium">
        <color rgb="FF993366"/>
      </right>
      <top style="medium">
        <color rgb="FF993366"/>
      </top>
      <bottom style="medium">
        <color rgb="FF993366"/>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top"/>
    </xf>
    <xf numFmtId="0" fontId="0" fillId="0" borderId="2" xfId="0" applyBorder="1"/>
    <xf numFmtId="0" fontId="0" fillId="2" borderId="3" xfId="0" applyFill="1" applyBorder="1"/>
    <xf numFmtId="0" fontId="1" fillId="0" borderId="0" xfId="0" applyFont="1"/>
    <xf numFmtId="0" fontId="0" fillId="0" borderId="4" xfId="0" applyBorder="1" applyAlignment="1">
      <alignment vertical="center" wrapText="1"/>
    </xf>
    <xf numFmtId="0" fontId="0" fillId="2" borderId="2" xfId="0" applyFill="1" applyBorder="1"/>
    <xf numFmtId="0" fontId="1" fillId="0" borderId="4" xfId="0" applyFont="1" applyBorder="1" applyAlignment="1">
      <alignment vertical="center" wrapText="1"/>
    </xf>
    <xf numFmtId="0" fontId="0" fillId="0" borderId="0" xfId="0"/>
    <xf numFmtId="14" fontId="0" fillId="0" borderId="0" xfId="0" applyNumberFormat="1"/>
    <xf numFmtId="0" fontId="1" fillId="0" borderId="6" xfId="0" applyFont="1" applyBorder="1" applyAlignment="1">
      <alignment horizontal="center" vertical="top"/>
    </xf>
    <xf numFmtId="0" fontId="2" fillId="0" borderId="6" xfId="0" applyFont="1" applyBorder="1" applyAlignment="1">
      <alignment horizontal="center" vertical="top"/>
    </xf>
    <xf numFmtId="0" fontId="0" fillId="0" borderId="0" xfId="0" applyNumberFormat="1"/>
    <xf numFmtId="0" fontId="0" fillId="0" borderId="0" xfId="0" pivotButton="1"/>
    <xf numFmtId="0" fontId="0" fillId="3" borderId="2" xfId="0" applyFill="1" applyBorder="1"/>
    <xf numFmtId="0" fontId="2" fillId="0" borderId="5" xfId="0" applyFont="1" applyFill="1" applyBorder="1" applyAlignment="1">
      <alignment horizontal="center" vertical="top"/>
    </xf>
    <xf numFmtId="10" fontId="0" fillId="0" borderId="2" xfId="0" applyNumberFormat="1" applyBorder="1"/>
    <xf numFmtId="0" fontId="2" fillId="0" borderId="5" xfId="0" applyFont="1" applyBorder="1" applyAlignment="1">
      <alignment horizontal="center" vertical="top"/>
    </xf>
    <xf numFmtId="0" fontId="0" fillId="4" borderId="2" xfId="0" applyFill="1" applyBorder="1"/>
    <xf numFmtId="0" fontId="0" fillId="0" borderId="2" xfId="0" applyFill="1" applyBorder="1"/>
    <xf numFmtId="0" fontId="4" fillId="4" borderId="2" xfId="0" applyFont="1" applyFill="1" applyBorder="1"/>
    <xf numFmtId="0" fontId="1" fillId="0" borderId="7" xfId="0" applyFont="1" applyBorder="1" applyAlignment="1">
      <alignment horizontal="center" vertical="top"/>
    </xf>
    <xf numFmtId="14" fontId="1" fillId="0" borderId="7" xfId="0" applyNumberFormat="1" applyFont="1" applyBorder="1" applyAlignment="1">
      <alignment horizontal="center" vertical="top"/>
    </xf>
    <xf numFmtId="166" fontId="0" fillId="0" borderId="0" xfId="0" applyNumberFormat="1"/>
    <xf numFmtId="0" fontId="5" fillId="0" borderId="0" xfId="0" applyFont="1"/>
    <xf numFmtId="0" fontId="3" fillId="0" borderId="0" xfId="0" applyFont="1"/>
    <xf numFmtId="166" fontId="0" fillId="0" borderId="2" xfId="0" applyNumberFormat="1" applyBorder="1"/>
    <xf numFmtId="0" fontId="0" fillId="4" borderId="4" xfId="0" applyFill="1" applyBorder="1" applyAlignment="1">
      <alignment vertical="center" wrapText="1"/>
    </xf>
    <xf numFmtId="0" fontId="4" fillId="0" borderId="0" xfId="0" applyFont="1" applyFill="1"/>
    <xf numFmtId="0" fontId="0" fillId="0" borderId="4" xfId="0" applyFill="1" applyBorder="1" applyAlignment="1">
      <alignment vertical="center" wrapText="1"/>
    </xf>
    <xf numFmtId="0" fontId="0" fillId="5" borderId="2" xfId="0" applyFill="1" applyBorder="1"/>
  </cellXfs>
  <cellStyles count="1">
    <cellStyle name="Обычный" xfId="0" builtinId="0"/>
  </cellStyles>
  <dxfs count="21">
    <dxf>
      <numFmt numFmtId="166" formatCode="#,##0.00\ &quot;₽&quot;"/>
    </dxf>
    <dxf>
      <numFmt numFmtId="166" formatCode="#,##0.00\ &quot;₽&quot;"/>
    </dxf>
    <dxf>
      <numFmt numFmtId="0" formatCode="General"/>
    </dxf>
    <dxf>
      <numFmt numFmtId="19" formatCode="dd/mm/yyyy"/>
    </dxf>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0.00\ &quot;₽&quot;"/>
    </dxf>
    <dxf>
      <numFmt numFmtId="166" formatCode="#,##0.00\ &quot;₽&quot;"/>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numFmt numFmtId="19" formatCode="dd/mm/yyyy"/>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9" formatCode="dd/mm/yyyy"/>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Сделки!$H$2</c:f>
              <c:strCache>
                <c:ptCount val="1"/>
                <c:pt idx="0">
                  <c:v>Денежный поток/стоимость</c:v>
                </c:pt>
              </c:strCache>
            </c:strRef>
          </c:tx>
          <c:spPr>
            <a:ln w="28575" cap="rnd">
              <a:solidFill>
                <a:schemeClr val="accent1"/>
              </a:solidFill>
              <a:round/>
            </a:ln>
            <a:effectLst/>
          </c:spPr>
          <c:marker>
            <c:symbol val="none"/>
          </c:marker>
          <c:cat>
            <c:numRef>
              <c:f>Сделки!$D$3:$D$348</c:f>
              <c:numCache>
                <c:formatCode>m/d/yy</c:formatCode>
                <c:ptCount val="346"/>
                <c:pt idx="0">
                  <c:v>42125</c:v>
                </c:pt>
                <c:pt idx="1">
                  <c:v>42131</c:v>
                </c:pt>
                <c:pt idx="2">
                  <c:v>42137</c:v>
                </c:pt>
                <c:pt idx="3">
                  <c:v>42146</c:v>
                </c:pt>
                <c:pt idx="4">
                  <c:v>42146</c:v>
                </c:pt>
                <c:pt idx="5">
                  <c:v>42150</c:v>
                </c:pt>
                <c:pt idx="6">
                  <c:v>42152</c:v>
                </c:pt>
                <c:pt idx="7">
                  <c:v>42156</c:v>
                </c:pt>
                <c:pt idx="8">
                  <c:v>42157</c:v>
                </c:pt>
                <c:pt idx="9">
                  <c:v>42160</c:v>
                </c:pt>
                <c:pt idx="10">
                  <c:v>42173</c:v>
                </c:pt>
                <c:pt idx="11">
                  <c:v>42177</c:v>
                </c:pt>
                <c:pt idx="12">
                  <c:v>42192</c:v>
                </c:pt>
                <c:pt idx="13">
                  <c:v>42192</c:v>
                </c:pt>
                <c:pt idx="14">
                  <c:v>42201</c:v>
                </c:pt>
                <c:pt idx="15">
                  <c:v>42207</c:v>
                </c:pt>
                <c:pt idx="16">
                  <c:v>42208</c:v>
                </c:pt>
                <c:pt idx="17">
                  <c:v>42214</c:v>
                </c:pt>
                <c:pt idx="18">
                  <c:v>42220</c:v>
                </c:pt>
                <c:pt idx="19">
                  <c:v>42229</c:v>
                </c:pt>
                <c:pt idx="20">
                  <c:v>42235</c:v>
                </c:pt>
                <c:pt idx="21">
                  <c:v>42242</c:v>
                </c:pt>
                <c:pt idx="22">
                  <c:v>42244</c:v>
                </c:pt>
                <c:pt idx="23">
                  <c:v>42244</c:v>
                </c:pt>
                <c:pt idx="24">
                  <c:v>42247</c:v>
                </c:pt>
                <c:pt idx="25">
                  <c:v>42257</c:v>
                </c:pt>
                <c:pt idx="26">
                  <c:v>42270</c:v>
                </c:pt>
                <c:pt idx="27">
                  <c:v>42284</c:v>
                </c:pt>
                <c:pt idx="28">
                  <c:v>42285</c:v>
                </c:pt>
                <c:pt idx="29">
                  <c:v>42290</c:v>
                </c:pt>
                <c:pt idx="30">
                  <c:v>42292</c:v>
                </c:pt>
                <c:pt idx="31">
                  <c:v>42297</c:v>
                </c:pt>
                <c:pt idx="32">
                  <c:v>42300</c:v>
                </c:pt>
                <c:pt idx="33">
                  <c:v>42306</c:v>
                </c:pt>
                <c:pt idx="34">
                  <c:v>42345</c:v>
                </c:pt>
                <c:pt idx="35">
                  <c:v>42349</c:v>
                </c:pt>
                <c:pt idx="36">
                  <c:v>42361</c:v>
                </c:pt>
                <c:pt idx="37">
                  <c:v>42375</c:v>
                </c:pt>
                <c:pt idx="38">
                  <c:v>42377</c:v>
                </c:pt>
                <c:pt idx="39">
                  <c:v>42381</c:v>
                </c:pt>
                <c:pt idx="40">
                  <c:v>42381</c:v>
                </c:pt>
                <c:pt idx="41">
                  <c:v>42384</c:v>
                </c:pt>
                <c:pt idx="42">
                  <c:v>42388</c:v>
                </c:pt>
                <c:pt idx="43">
                  <c:v>42389</c:v>
                </c:pt>
                <c:pt idx="44">
                  <c:v>42395</c:v>
                </c:pt>
                <c:pt idx="45">
                  <c:v>42404</c:v>
                </c:pt>
                <c:pt idx="46">
                  <c:v>42410</c:v>
                </c:pt>
                <c:pt idx="47">
                  <c:v>42412</c:v>
                </c:pt>
                <c:pt idx="48">
                  <c:v>42412</c:v>
                </c:pt>
                <c:pt idx="49">
                  <c:v>42424</c:v>
                </c:pt>
                <c:pt idx="50">
                  <c:v>42432</c:v>
                </c:pt>
                <c:pt idx="51">
                  <c:v>42437</c:v>
                </c:pt>
                <c:pt idx="52">
                  <c:v>42440</c:v>
                </c:pt>
                <c:pt idx="53">
                  <c:v>42443</c:v>
                </c:pt>
                <c:pt idx="54">
                  <c:v>42447</c:v>
                </c:pt>
                <c:pt idx="55">
                  <c:v>42457</c:v>
                </c:pt>
                <c:pt idx="56">
                  <c:v>42458</c:v>
                </c:pt>
                <c:pt idx="57">
                  <c:v>42466</c:v>
                </c:pt>
                <c:pt idx="58">
                  <c:v>42468</c:v>
                </c:pt>
                <c:pt idx="59">
                  <c:v>42471</c:v>
                </c:pt>
                <c:pt idx="60">
                  <c:v>42472</c:v>
                </c:pt>
                <c:pt idx="61">
                  <c:v>42475</c:v>
                </c:pt>
                <c:pt idx="62">
                  <c:v>42479</c:v>
                </c:pt>
                <c:pt idx="63">
                  <c:v>42482</c:v>
                </c:pt>
                <c:pt idx="64">
                  <c:v>42482</c:v>
                </c:pt>
                <c:pt idx="65">
                  <c:v>42482</c:v>
                </c:pt>
                <c:pt idx="66">
                  <c:v>42499</c:v>
                </c:pt>
                <c:pt idx="67">
                  <c:v>42506</c:v>
                </c:pt>
                <c:pt idx="68">
                  <c:v>42507</c:v>
                </c:pt>
                <c:pt idx="69">
                  <c:v>42508</c:v>
                </c:pt>
                <c:pt idx="70">
                  <c:v>42522</c:v>
                </c:pt>
                <c:pt idx="71">
                  <c:v>42523</c:v>
                </c:pt>
                <c:pt idx="72">
                  <c:v>42529</c:v>
                </c:pt>
                <c:pt idx="73">
                  <c:v>42529</c:v>
                </c:pt>
                <c:pt idx="74">
                  <c:v>42537</c:v>
                </c:pt>
                <c:pt idx="75">
                  <c:v>42549</c:v>
                </c:pt>
                <c:pt idx="76">
                  <c:v>42552</c:v>
                </c:pt>
                <c:pt idx="77">
                  <c:v>42557</c:v>
                </c:pt>
                <c:pt idx="78">
                  <c:v>42565</c:v>
                </c:pt>
                <c:pt idx="79">
                  <c:v>42569</c:v>
                </c:pt>
                <c:pt idx="80">
                  <c:v>42573</c:v>
                </c:pt>
                <c:pt idx="81">
                  <c:v>42579</c:v>
                </c:pt>
                <c:pt idx="82">
                  <c:v>42583</c:v>
                </c:pt>
                <c:pt idx="83">
                  <c:v>42584</c:v>
                </c:pt>
                <c:pt idx="84">
                  <c:v>42585</c:v>
                </c:pt>
                <c:pt idx="85">
                  <c:v>42586</c:v>
                </c:pt>
                <c:pt idx="86">
                  <c:v>42592</c:v>
                </c:pt>
                <c:pt idx="87">
                  <c:v>42598</c:v>
                </c:pt>
                <c:pt idx="88">
                  <c:v>42604</c:v>
                </c:pt>
                <c:pt idx="89">
                  <c:v>42606</c:v>
                </c:pt>
                <c:pt idx="90">
                  <c:v>42607</c:v>
                </c:pt>
                <c:pt idx="91">
                  <c:v>42611</c:v>
                </c:pt>
                <c:pt idx="92">
                  <c:v>42614</c:v>
                </c:pt>
                <c:pt idx="93">
                  <c:v>42614</c:v>
                </c:pt>
                <c:pt idx="94">
                  <c:v>42628</c:v>
                </c:pt>
                <c:pt idx="95">
                  <c:v>42650</c:v>
                </c:pt>
                <c:pt idx="96">
                  <c:v>42653</c:v>
                </c:pt>
                <c:pt idx="97">
                  <c:v>42655</c:v>
                </c:pt>
                <c:pt idx="98">
                  <c:v>42655</c:v>
                </c:pt>
                <c:pt idx="99">
                  <c:v>42670</c:v>
                </c:pt>
                <c:pt idx="100">
                  <c:v>42675</c:v>
                </c:pt>
                <c:pt idx="101">
                  <c:v>42688</c:v>
                </c:pt>
                <c:pt idx="102">
                  <c:v>42691</c:v>
                </c:pt>
                <c:pt idx="103">
                  <c:v>42692</c:v>
                </c:pt>
                <c:pt idx="104">
                  <c:v>42702</c:v>
                </c:pt>
                <c:pt idx="105">
                  <c:v>42706</c:v>
                </c:pt>
                <c:pt idx="106">
                  <c:v>42717</c:v>
                </c:pt>
                <c:pt idx="107">
                  <c:v>42719</c:v>
                </c:pt>
                <c:pt idx="108">
                  <c:v>42726</c:v>
                </c:pt>
                <c:pt idx="109">
                  <c:v>42739</c:v>
                </c:pt>
                <c:pt idx="110">
                  <c:v>42745</c:v>
                </c:pt>
                <c:pt idx="111">
                  <c:v>42746</c:v>
                </c:pt>
                <c:pt idx="112">
                  <c:v>42758</c:v>
                </c:pt>
                <c:pt idx="113">
                  <c:v>42765</c:v>
                </c:pt>
                <c:pt idx="114">
                  <c:v>42767</c:v>
                </c:pt>
                <c:pt idx="115">
                  <c:v>42768</c:v>
                </c:pt>
                <c:pt idx="116">
                  <c:v>42783</c:v>
                </c:pt>
                <c:pt idx="117">
                  <c:v>42790</c:v>
                </c:pt>
                <c:pt idx="118">
                  <c:v>42797</c:v>
                </c:pt>
                <c:pt idx="119">
                  <c:v>42809</c:v>
                </c:pt>
                <c:pt idx="120">
                  <c:v>42817</c:v>
                </c:pt>
                <c:pt idx="121">
                  <c:v>42829</c:v>
                </c:pt>
                <c:pt idx="122">
                  <c:v>42842</c:v>
                </c:pt>
                <c:pt idx="123">
                  <c:v>42843</c:v>
                </c:pt>
                <c:pt idx="124">
                  <c:v>42844</c:v>
                </c:pt>
                <c:pt idx="125">
                  <c:v>42849</c:v>
                </c:pt>
                <c:pt idx="126">
                  <c:v>42849</c:v>
                </c:pt>
                <c:pt idx="127">
                  <c:v>42866</c:v>
                </c:pt>
                <c:pt idx="128">
                  <c:v>42885</c:v>
                </c:pt>
                <c:pt idx="129">
                  <c:v>42886</c:v>
                </c:pt>
                <c:pt idx="130">
                  <c:v>42908</c:v>
                </c:pt>
                <c:pt idx="131">
                  <c:v>42915</c:v>
                </c:pt>
                <c:pt idx="132">
                  <c:v>42915</c:v>
                </c:pt>
                <c:pt idx="133">
                  <c:v>42934</c:v>
                </c:pt>
                <c:pt idx="134">
                  <c:v>42935</c:v>
                </c:pt>
                <c:pt idx="135">
                  <c:v>42937</c:v>
                </c:pt>
                <c:pt idx="136">
                  <c:v>42940</c:v>
                </c:pt>
                <c:pt idx="137">
                  <c:v>42968</c:v>
                </c:pt>
                <c:pt idx="138">
                  <c:v>42972</c:v>
                </c:pt>
                <c:pt idx="139">
                  <c:v>42972</c:v>
                </c:pt>
                <c:pt idx="140">
                  <c:v>42977</c:v>
                </c:pt>
                <c:pt idx="141">
                  <c:v>42979</c:v>
                </c:pt>
                <c:pt idx="142">
                  <c:v>42983</c:v>
                </c:pt>
                <c:pt idx="143">
                  <c:v>42984</c:v>
                </c:pt>
                <c:pt idx="144">
                  <c:v>42990</c:v>
                </c:pt>
                <c:pt idx="145">
                  <c:v>42992</c:v>
                </c:pt>
                <c:pt idx="146">
                  <c:v>42997</c:v>
                </c:pt>
                <c:pt idx="147">
                  <c:v>43004</c:v>
                </c:pt>
                <c:pt idx="148">
                  <c:v>43006</c:v>
                </c:pt>
                <c:pt idx="149">
                  <c:v>43007</c:v>
                </c:pt>
                <c:pt idx="150">
                  <c:v>43031</c:v>
                </c:pt>
                <c:pt idx="151">
                  <c:v>43032</c:v>
                </c:pt>
                <c:pt idx="152">
                  <c:v>43035</c:v>
                </c:pt>
                <c:pt idx="153">
                  <c:v>43041</c:v>
                </c:pt>
                <c:pt idx="154">
                  <c:v>43056</c:v>
                </c:pt>
                <c:pt idx="155">
                  <c:v>43059</c:v>
                </c:pt>
                <c:pt idx="156">
                  <c:v>43066</c:v>
                </c:pt>
                <c:pt idx="157">
                  <c:v>43067</c:v>
                </c:pt>
                <c:pt idx="158">
                  <c:v>43067</c:v>
                </c:pt>
                <c:pt idx="159">
                  <c:v>43068</c:v>
                </c:pt>
                <c:pt idx="160">
                  <c:v>43083</c:v>
                </c:pt>
                <c:pt idx="161">
                  <c:v>43090</c:v>
                </c:pt>
                <c:pt idx="162">
                  <c:v>43095</c:v>
                </c:pt>
                <c:pt idx="163">
                  <c:v>43098</c:v>
                </c:pt>
                <c:pt idx="164">
                  <c:v>43105</c:v>
                </c:pt>
                <c:pt idx="165">
                  <c:v>43112</c:v>
                </c:pt>
                <c:pt idx="166">
                  <c:v>43117</c:v>
                </c:pt>
                <c:pt idx="167">
                  <c:v>43137</c:v>
                </c:pt>
                <c:pt idx="168">
                  <c:v>43151</c:v>
                </c:pt>
                <c:pt idx="169">
                  <c:v>43160</c:v>
                </c:pt>
                <c:pt idx="170">
                  <c:v>43161</c:v>
                </c:pt>
                <c:pt idx="171">
                  <c:v>43166</c:v>
                </c:pt>
                <c:pt idx="172">
                  <c:v>43178</c:v>
                </c:pt>
                <c:pt idx="173">
                  <c:v>43187</c:v>
                </c:pt>
                <c:pt idx="174">
                  <c:v>43200</c:v>
                </c:pt>
                <c:pt idx="175">
                  <c:v>43206</c:v>
                </c:pt>
                <c:pt idx="176">
                  <c:v>43241</c:v>
                </c:pt>
                <c:pt idx="177">
                  <c:v>43252</c:v>
                </c:pt>
                <c:pt idx="178">
                  <c:v>43252</c:v>
                </c:pt>
                <c:pt idx="179">
                  <c:v>43262</c:v>
                </c:pt>
                <c:pt idx="180">
                  <c:v>43265</c:v>
                </c:pt>
                <c:pt idx="181">
                  <c:v>43271</c:v>
                </c:pt>
                <c:pt idx="182">
                  <c:v>43277</c:v>
                </c:pt>
                <c:pt idx="183">
                  <c:v>43291</c:v>
                </c:pt>
                <c:pt idx="184">
                  <c:v>43292</c:v>
                </c:pt>
                <c:pt idx="185">
                  <c:v>43299</c:v>
                </c:pt>
                <c:pt idx="186">
                  <c:v>43301</c:v>
                </c:pt>
                <c:pt idx="187">
                  <c:v>43305</c:v>
                </c:pt>
                <c:pt idx="188">
                  <c:v>43320</c:v>
                </c:pt>
                <c:pt idx="189">
                  <c:v>43322</c:v>
                </c:pt>
                <c:pt idx="190">
                  <c:v>43334</c:v>
                </c:pt>
                <c:pt idx="191">
                  <c:v>43336</c:v>
                </c:pt>
                <c:pt idx="192">
                  <c:v>43356</c:v>
                </c:pt>
                <c:pt idx="193">
                  <c:v>43356</c:v>
                </c:pt>
                <c:pt idx="194">
                  <c:v>43361</c:v>
                </c:pt>
                <c:pt idx="195">
                  <c:v>43364</c:v>
                </c:pt>
                <c:pt idx="196">
                  <c:v>43367</c:v>
                </c:pt>
                <c:pt idx="197">
                  <c:v>43374</c:v>
                </c:pt>
                <c:pt idx="198">
                  <c:v>43392</c:v>
                </c:pt>
                <c:pt idx="199">
                  <c:v>43397</c:v>
                </c:pt>
                <c:pt idx="200">
                  <c:v>43397</c:v>
                </c:pt>
                <c:pt idx="201">
                  <c:v>43403</c:v>
                </c:pt>
                <c:pt idx="202">
                  <c:v>43425</c:v>
                </c:pt>
                <c:pt idx="203">
                  <c:v>43440</c:v>
                </c:pt>
                <c:pt idx="204">
                  <c:v>43441</c:v>
                </c:pt>
                <c:pt idx="205">
                  <c:v>43452</c:v>
                </c:pt>
                <c:pt idx="206">
                  <c:v>43452</c:v>
                </c:pt>
                <c:pt idx="207">
                  <c:v>43453</c:v>
                </c:pt>
                <c:pt idx="208">
                  <c:v>43454</c:v>
                </c:pt>
                <c:pt idx="209">
                  <c:v>43460</c:v>
                </c:pt>
                <c:pt idx="210">
                  <c:v>43476</c:v>
                </c:pt>
                <c:pt idx="211">
                  <c:v>43483</c:v>
                </c:pt>
                <c:pt idx="212">
                  <c:v>43487</c:v>
                </c:pt>
                <c:pt idx="213">
                  <c:v>43489</c:v>
                </c:pt>
                <c:pt idx="214">
                  <c:v>43495</c:v>
                </c:pt>
                <c:pt idx="215">
                  <c:v>43497</c:v>
                </c:pt>
                <c:pt idx="216">
                  <c:v>43507</c:v>
                </c:pt>
                <c:pt idx="217">
                  <c:v>43510</c:v>
                </c:pt>
                <c:pt idx="218">
                  <c:v>43516</c:v>
                </c:pt>
                <c:pt idx="219">
                  <c:v>43532</c:v>
                </c:pt>
                <c:pt idx="220">
                  <c:v>43537</c:v>
                </c:pt>
                <c:pt idx="221">
                  <c:v>43542</c:v>
                </c:pt>
                <c:pt idx="222">
                  <c:v>43558</c:v>
                </c:pt>
                <c:pt idx="223">
                  <c:v>43558</c:v>
                </c:pt>
                <c:pt idx="224">
                  <c:v>43559</c:v>
                </c:pt>
                <c:pt idx="225">
                  <c:v>43563</c:v>
                </c:pt>
                <c:pt idx="226">
                  <c:v>43566</c:v>
                </c:pt>
                <c:pt idx="227">
                  <c:v>43586</c:v>
                </c:pt>
                <c:pt idx="228">
                  <c:v>43592</c:v>
                </c:pt>
                <c:pt idx="229">
                  <c:v>43593</c:v>
                </c:pt>
                <c:pt idx="230">
                  <c:v>43594</c:v>
                </c:pt>
                <c:pt idx="231">
                  <c:v>43605</c:v>
                </c:pt>
                <c:pt idx="232">
                  <c:v>43608</c:v>
                </c:pt>
                <c:pt idx="233">
                  <c:v>43616</c:v>
                </c:pt>
                <c:pt idx="234">
                  <c:v>43620</c:v>
                </c:pt>
                <c:pt idx="235">
                  <c:v>43623</c:v>
                </c:pt>
                <c:pt idx="236">
                  <c:v>43626</c:v>
                </c:pt>
                <c:pt idx="237">
                  <c:v>43628</c:v>
                </c:pt>
                <c:pt idx="238">
                  <c:v>43628</c:v>
                </c:pt>
                <c:pt idx="239">
                  <c:v>43630</c:v>
                </c:pt>
                <c:pt idx="240">
                  <c:v>43630</c:v>
                </c:pt>
                <c:pt idx="241">
                  <c:v>43651</c:v>
                </c:pt>
                <c:pt idx="242">
                  <c:v>43654</c:v>
                </c:pt>
                <c:pt idx="243">
                  <c:v>43657</c:v>
                </c:pt>
                <c:pt idx="244">
                  <c:v>43663</c:v>
                </c:pt>
                <c:pt idx="245">
                  <c:v>43664</c:v>
                </c:pt>
                <c:pt idx="246">
                  <c:v>43668</c:v>
                </c:pt>
                <c:pt idx="247">
                  <c:v>43690</c:v>
                </c:pt>
                <c:pt idx="248">
                  <c:v>43691</c:v>
                </c:pt>
                <c:pt idx="249">
                  <c:v>43700</c:v>
                </c:pt>
                <c:pt idx="250">
                  <c:v>43703</c:v>
                </c:pt>
                <c:pt idx="251">
                  <c:v>43707</c:v>
                </c:pt>
                <c:pt idx="252">
                  <c:v>43707</c:v>
                </c:pt>
                <c:pt idx="253">
                  <c:v>43717</c:v>
                </c:pt>
                <c:pt idx="254">
                  <c:v>43721</c:v>
                </c:pt>
                <c:pt idx="255">
                  <c:v>43726</c:v>
                </c:pt>
                <c:pt idx="256">
                  <c:v>43735</c:v>
                </c:pt>
                <c:pt idx="257">
                  <c:v>43735</c:v>
                </c:pt>
                <c:pt idx="258">
                  <c:v>43748</c:v>
                </c:pt>
                <c:pt idx="259">
                  <c:v>43753</c:v>
                </c:pt>
                <c:pt idx="260">
                  <c:v>43781</c:v>
                </c:pt>
                <c:pt idx="261">
                  <c:v>43788</c:v>
                </c:pt>
                <c:pt idx="262">
                  <c:v>43791</c:v>
                </c:pt>
                <c:pt idx="263">
                  <c:v>43795</c:v>
                </c:pt>
                <c:pt idx="264">
                  <c:v>43798</c:v>
                </c:pt>
                <c:pt idx="265">
                  <c:v>43798</c:v>
                </c:pt>
                <c:pt idx="266">
                  <c:v>43802</c:v>
                </c:pt>
                <c:pt idx="267">
                  <c:v>43809</c:v>
                </c:pt>
                <c:pt idx="268">
                  <c:v>43811</c:v>
                </c:pt>
                <c:pt idx="269">
                  <c:v>43823</c:v>
                </c:pt>
                <c:pt idx="270">
                  <c:v>43825</c:v>
                </c:pt>
                <c:pt idx="271">
                  <c:v>43846</c:v>
                </c:pt>
                <c:pt idx="272">
                  <c:v>43851</c:v>
                </c:pt>
                <c:pt idx="273">
                  <c:v>43859</c:v>
                </c:pt>
                <c:pt idx="274">
                  <c:v>43871</c:v>
                </c:pt>
                <c:pt idx="275">
                  <c:v>43881</c:v>
                </c:pt>
                <c:pt idx="276">
                  <c:v>43882</c:v>
                </c:pt>
                <c:pt idx="277">
                  <c:v>43894</c:v>
                </c:pt>
                <c:pt idx="278">
                  <c:v>43903</c:v>
                </c:pt>
                <c:pt idx="279">
                  <c:v>43903</c:v>
                </c:pt>
                <c:pt idx="280">
                  <c:v>43914</c:v>
                </c:pt>
                <c:pt idx="281">
                  <c:v>43917</c:v>
                </c:pt>
                <c:pt idx="282">
                  <c:v>43920</c:v>
                </c:pt>
                <c:pt idx="283">
                  <c:v>43920</c:v>
                </c:pt>
                <c:pt idx="284">
                  <c:v>43921</c:v>
                </c:pt>
                <c:pt idx="285">
                  <c:v>43922</c:v>
                </c:pt>
                <c:pt idx="286">
                  <c:v>43923</c:v>
                </c:pt>
                <c:pt idx="287">
                  <c:v>43924</c:v>
                </c:pt>
                <c:pt idx="288">
                  <c:v>43927</c:v>
                </c:pt>
                <c:pt idx="289">
                  <c:v>43937</c:v>
                </c:pt>
                <c:pt idx="290">
                  <c:v>43942</c:v>
                </c:pt>
                <c:pt idx="291">
                  <c:v>43943</c:v>
                </c:pt>
                <c:pt idx="292">
                  <c:v>43944</c:v>
                </c:pt>
                <c:pt idx="293">
                  <c:v>43949</c:v>
                </c:pt>
                <c:pt idx="294">
                  <c:v>43951</c:v>
                </c:pt>
                <c:pt idx="295">
                  <c:v>43957</c:v>
                </c:pt>
                <c:pt idx="296">
                  <c:v>43973</c:v>
                </c:pt>
                <c:pt idx="297">
                  <c:v>43973</c:v>
                </c:pt>
                <c:pt idx="298">
                  <c:v>43977</c:v>
                </c:pt>
                <c:pt idx="299">
                  <c:v>43979</c:v>
                </c:pt>
                <c:pt idx="300">
                  <c:v>43983</c:v>
                </c:pt>
                <c:pt idx="301">
                  <c:v>43994</c:v>
                </c:pt>
                <c:pt idx="302">
                  <c:v>43997</c:v>
                </c:pt>
                <c:pt idx="303">
                  <c:v>43999</c:v>
                </c:pt>
                <c:pt idx="304">
                  <c:v>43999</c:v>
                </c:pt>
                <c:pt idx="305">
                  <c:v>44001</c:v>
                </c:pt>
                <c:pt idx="306">
                  <c:v>44007</c:v>
                </c:pt>
                <c:pt idx="307">
                  <c:v>44014</c:v>
                </c:pt>
                <c:pt idx="308">
                  <c:v>44019</c:v>
                </c:pt>
                <c:pt idx="309">
                  <c:v>44020</c:v>
                </c:pt>
                <c:pt idx="310">
                  <c:v>44032</c:v>
                </c:pt>
                <c:pt idx="311">
                  <c:v>44033</c:v>
                </c:pt>
                <c:pt idx="312">
                  <c:v>44034</c:v>
                </c:pt>
                <c:pt idx="313">
                  <c:v>44034</c:v>
                </c:pt>
                <c:pt idx="314">
                  <c:v>44036</c:v>
                </c:pt>
                <c:pt idx="315">
                  <c:v>44040</c:v>
                </c:pt>
                <c:pt idx="316">
                  <c:v>44047</c:v>
                </c:pt>
                <c:pt idx="317">
                  <c:v>44049</c:v>
                </c:pt>
                <c:pt idx="318">
                  <c:v>44050</c:v>
                </c:pt>
                <c:pt idx="319">
                  <c:v>44054</c:v>
                </c:pt>
                <c:pt idx="320">
                  <c:v>44054</c:v>
                </c:pt>
                <c:pt idx="321">
                  <c:v>44057</c:v>
                </c:pt>
                <c:pt idx="322">
                  <c:v>44057</c:v>
                </c:pt>
                <c:pt idx="323">
                  <c:v>44075</c:v>
                </c:pt>
                <c:pt idx="324">
                  <c:v>44083</c:v>
                </c:pt>
                <c:pt idx="325">
                  <c:v>44083</c:v>
                </c:pt>
                <c:pt idx="326">
                  <c:v>44084</c:v>
                </c:pt>
                <c:pt idx="327">
                  <c:v>44084</c:v>
                </c:pt>
                <c:pt idx="328">
                  <c:v>44088</c:v>
                </c:pt>
                <c:pt idx="329">
                  <c:v>44091</c:v>
                </c:pt>
                <c:pt idx="330">
                  <c:v>44092</c:v>
                </c:pt>
                <c:pt idx="331">
                  <c:v>44106</c:v>
                </c:pt>
                <c:pt idx="332">
                  <c:v>44109</c:v>
                </c:pt>
                <c:pt idx="333">
                  <c:v>44110</c:v>
                </c:pt>
                <c:pt idx="334">
                  <c:v>44111</c:v>
                </c:pt>
                <c:pt idx="335">
                  <c:v>44117</c:v>
                </c:pt>
                <c:pt idx="336">
                  <c:v>44132</c:v>
                </c:pt>
                <c:pt idx="337">
                  <c:v>44134</c:v>
                </c:pt>
                <c:pt idx="338">
                  <c:v>44139</c:v>
                </c:pt>
                <c:pt idx="339">
                  <c:v>44140</c:v>
                </c:pt>
                <c:pt idx="340">
                  <c:v>44141</c:v>
                </c:pt>
                <c:pt idx="341">
                  <c:v>44141</c:v>
                </c:pt>
                <c:pt idx="342">
                  <c:v>44154</c:v>
                </c:pt>
                <c:pt idx="343">
                  <c:v>44155</c:v>
                </c:pt>
                <c:pt idx="344">
                  <c:v>44160</c:v>
                </c:pt>
                <c:pt idx="345">
                  <c:v>44173</c:v>
                </c:pt>
              </c:numCache>
            </c:numRef>
          </c:cat>
          <c:val>
            <c:numRef>
              <c:f>Сделки!$H$3:$H$348</c:f>
              <c:numCache>
                <c:formatCode>#\ ##0.00\ "₽"</c:formatCode>
                <c:ptCount val="346"/>
                <c:pt idx="0">
                  <c:v>-16088.5</c:v>
                </c:pt>
                <c:pt idx="1">
                  <c:v>-25056.399999999998</c:v>
                </c:pt>
                <c:pt idx="2">
                  <c:v>-14067.9</c:v>
                </c:pt>
                <c:pt idx="3">
                  <c:v>-12843.999999999998</c:v>
                </c:pt>
                <c:pt idx="4">
                  <c:v>16223.999999999998</c:v>
                </c:pt>
                <c:pt idx="5">
                  <c:v>-27625.8</c:v>
                </c:pt>
                <c:pt idx="6">
                  <c:v>-6102</c:v>
                </c:pt>
                <c:pt idx="7">
                  <c:v>-14053.2</c:v>
                </c:pt>
                <c:pt idx="8">
                  <c:v>-2013.8999999999999</c:v>
                </c:pt>
                <c:pt idx="9">
                  <c:v>20608.800000000003</c:v>
                </c:pt>
                <c:pt idx="10">
                  <c:v>0</c:v>
                </c:pt>
                <c:pt idx="11">
                  <c:v>32477.200000000001</c:v>
                </c:pt>
                <c:pt idx="12">
                  <c:v>-21036.799999999999</c:v>
                </c:pt>
                <c:pt idx="13">
                  <c:v>10518.4</c:v>
                </c:pt>
                <c:pt idx="14">
                  <c:v>8837.4</c:v>
                </c:pt>
                <c:pt idx="15">
                  <c:v>8888.1</c:v>
                </c:pt>
                <c:pt idx="16">
                  <c:v>-23242.400000000001</c:v>
                </c:pt>
                <c:pt idx="17">
                  <c:v>-26235.200000000001</c:v>
                </c:pt>
                <c:pt idx="18">
                  <c:v>31170</c:v>
                </c:pt>
                <c:pt idx="19">
                  <c:v>-25396</c:v>
                </c:pt>
                <c:pt idx="20">
                  <c:v>-31193.399999999998</c:v>
                </c:pt>
                <c:pt idx="21">
                  <c:v>-18942</c:v>
                </c:pt>
                <c:pt idx="22">
                  <c:v>12312.300000000001</c:v>
                </c:pt>
                <c:pt idx="23">
                  <c:v>17589</c:v>
                </c:pt>
                <c:pt idx="24">
                  <c:v>9907.6</c:v>
                </c:pt>
                <c:pt idx="25">
                  <c:v>19607.8</c:v>
                </c:pt>
                <c:pt idx="26">
                  <c:v>23404</c:v>
                </c:pt>
                <c:pt idx="27">
                  <c:v>16811.2</c:v>
                </c:pt>
                <c:pt idx="28">
                  <c:v>-18336</c:v>
                </c:pt>
                <c:pt idx="29">
                  <c:v>17585.599999999999</c:v>
                </c:pt>
                <c:pt idx="30">
                  <c:v>24020.100000000002</c:v>
                </c:pt>
                <c:pt idx="31">
                  <c:v>-7372.7999999999993</c:v>
                </c:pt>
                <c:pt idx="32">
                  <c:v>16036.8</c:v>
                </c:pt>
                <c:pt idx="33">
                  <c:v>-3767.4</c:v>
                </c:pt>
                <c:pt idx="34">
                  <c:v>643.9</c:v>
                </c:pt>
                <c:pt idx="35">
                  <c:v>-19055.7</c:v>
                </c:pt>
                <c:pt idx="36">
                  <c:v>6917.9</c:v>
                </c:pt>
                <c:pt idx="37">
                  <c:v>-1197</c:v>
                </c:pt>
                <c:pt idx="38">
                  <c:v>20962.8</c:v>
                </c:pt>
                <c:pt idx="39">
                  <c:v>-6451.5</c:v>
                </c:pt>
                <c:pt idx="40">
                  <c:v>6451.5</c:v>
                </c:pt>
                <c:pt idx="41">
                  <c:v>-3487.8</c:v>
                </c:pt>
                <c:pt idx="42">
                  <c:v>-14025.599999999999</c:v>
                </c:pt>
                <c:pt idx="43">
                  <c:v>579.9</c:v>
                </c:pt>
                <c:pt idx="44">
                  <c:v>-26181</c:v>
                </c:pt>
                <c:pt idx="45">
                  <c:v>19856</c:v>
                </c:pt>
                <c:pt idx="46">
                  <c:v>15115.199999999999</c:v>
                </c:pt>
                <c:pt idx="47">
                  <c:v>28120.399999999998</c:v>
                </c:pt>
                <c:pt idx="48">
                  <c:v>20451.199999999997</c:v>
                </c:pt>
                <c:pt idx="49">
                  <c:v>-7674</c:v>
                </c:pt>
                <c:pt idx="50">
                  <c:v>-21552.3</c:v>
                </c:pt>
                <c:pt idx="51">
                  <c:v>7749.5999999999995</c:v>
                </c:pt>
                <c:pt idx="52">
                  <c:v>-13759.199999999999</c:v>
                </c:pt>
                <c:pt idx="53">
                  <c:v>649.5</c:v>
                </c:pt>
                <c:pt idx="54">
                  <c:v>-26892</c:v>
                </c:pt>
                <c:pt idx="55">
                  <c:v>23386.999999999996</c:v>
                </c:pt>
                <c:pt idx="56">
                  <c:v>14103.599999999999</c:v>
                </c:pt>
                <c:pt idx="57">
                  <c:v>15416.9</c:v>
                </c:pt>
                <c:pt idx="58">
                  <c:v>-18046.8</c:v>
                </c:pt>
                <c:pt idx="59">
                  <c:v>-28051.800000000003</c:v>
                </c:pt>
                <c:pt idx="60">
                  <c:v>-13441.999999999998</c:v>
                </c:pt>
                <c:pt idx="61">
                  <c:v>-19314</c:v>
                </c:pt>
                <c:pt idx="62">
                  <c:v>-33089.699999999997</c:v>
                </c:pt>
                <c:pt idx="63">
                  <c:v>-7888.7999999999993</c:v>
                </c:pt>
                <c:pt idx="64">
                  <c:v>5259.2</c:v>
                </c:pt>
                <c:pt idx="65">
                  <c:v>-4601.7999999999993</c:v>
                </c:pt>
                <c:pt idx="66">
                  <c:v>24867.699999999997</c:v>
                </c:pt>
                <c:pt idx="67">
                  <c:v>25669</c:v>
                </c:pt>
                <c:pt idx="68">
                  <c:v>16775</c:v>
                </c:pt>
                <c:pt idx="69">
                  <c:v>28964.799999999999</c:v>
                </c:pt>
                <c:pt idx="70">
                  <c:v>-12139.199999999999</c:v>
                </c:pt>
                <c:pt idx="71">
                  <c:v>7418.4</c:v>
                </c:pt>
                <c:pt idx="72">
                  <c:v>-23011.200000000001</c:v>
                </c:pt>
                <c:pt idx="73">
                  <c:v>23688.000000000004</c:v>
                </c:pt>
                <c:pt idx="74">
                  <c:v>18611.599999999999</c:v>
                </c:pt>
                <c:pt idx="75">
                  <c:v>-4741.1000000000004</c:v>
                </c:pt>
                <c:pt idx="76">
                  <c:v>-33388.800000000003</c:v>
                </c:pt>
                <c:pt idx="77">
                  <c:v>18059.599999999999</c:v>
                </c:pt>
                <c:pt idx="78">
                  <c:v>-31882.600000000002</c:v>
                </c:pt>
                <c:pt idx="79">
                  <c:v>30513.999999999996</c:v>
                </c:pt>
                <c:pt idx="80">
                  <c:v>21452</c:v>
                </c:pt>
                <c:pt idx="81">
                  <c:v>12450.6</c:v>
                </c:pt>
                <c:pt idx="82">
                  <c:v>-28039.9</c:v>
                </c:pt>
                <c:pt idx="83">
                  <c:v>23157.4</c:v>
                </c:pt>
                <c:pt idx="84">
                  <c:v>-31569.8</c:v>
                </c:pt>
                <c:pt idx="85">
                  <c:v>686.2</c:v>
                </c:pt>
                <c:pt idx="86">
                  <c:v>-3471</c:v>
                </c:pt>
                <c:pt idx="87">
                  <c:v>-32406.5</c:v>
                </c:pt>
                <c:pt idx="88">
                  <c:v>-19972.300000000003</c:v>
                </c:pt>
                <c:pt idx="89">
                  <c:v>32082.2</c:v>
                </c:pt>
                <c:pt idx="90">
                  <c:v>23303.600000000002</c:v>
                </c:pt>
                <c:pt idx="91">
                  <c:v>-19247.199999999997</c:v>
                </c:pt>
                <c:pt idx="92">
                  <c:v>-27464</c:v>
                </c:pt>
                <c:pt idx="93">
                  <c:v>-2059.7999999999997</c:v>
                </c:pt>
                <c:pt idx="94">
                  <c:v>17633.199999999997</c:v>
                </c:pt>
                <c:pt idx="95">
                  <c:v>9580.2000000000007</c:v>
                </c:pt>
                <c:pt idx="96">
                  <c:v>-9588.5999999999985</c:v>
                </c:pt>
                <c:pt idx="97">
                  <c:v>20021.600000000002</c:v>
                </c:pt>
                <c:pt idx="98">
                  <c:v>-29687.200000000004</c:v>
                </c:pt>
                <c:pt idx="99">
                  <c:v>-2703.6000000000004</c:v>
                </c:pt>
                <c:pt idx="100">
                  <c:v>22851.399999999998</c:v>
                </c:pt>
                <c:pt idx="101">
                  <c:v>-11310.4</c:v>
                </c:pt>
                <c:pt idx="102">
                  <c:v>-35172.199999999997</c:v>
                </c:pt>
                <c:pt idx="103">
                  <c:v>16564.599999999999</c:v>
                </c:pt>
                <c:pt idx="104">
                  <c:v>12246.800000000001</c:v>
                </c:pt>
                <c:pt idx="105">
                  <c:v>-29656.2</c:v>
                </c:pt>
                <c:pt idx="106">
                  <c:v>-31359.9</c:v>
                </c:pt>
                <c:pt idx="107">
                  <c:v>-27209.800000000003</c:v>
                </c:pt>
                <c:pt idx="108">
                  <c:v>-31281.600000000002</c:v>
                </c:pt>
                <c:pt idx="109">
                  <c:v>-12642.900000000001</c:v>
                </c:pt>
                <c:pt idx="110">
                  <c:v>18437.5</c:v>
                </c:pt>
                <c:pt idx="111">
                  <c:v>-35491.199999999997</c:v>
                </c:pt>
                <c:pt idx="112">
                  <c:v>5932</c:v>
                </c:pt>
                <c:pt idx="113">
                  <c:v>12097.6</c:v>
                </c:pt>
                <c:pt idx="114">
                  <c:v>-19562.399999999998</c:v>
                </c:pt>
                <c:pt idx="115">
                  <c:v>-22446</c:v>
                </c:pt>
                <c:pt idx="116">
                  <c:v>39415.599999999999</c:v>
                </c:pt>
                <c:pt idx="117">
                  <c:v>-14563.8</c:v>
                </c:pt>
                <c:pt idx="118">
                  <c:v>2455.8000000000002</c:v>
                </c:pt>
                <c:pt idx="119">
                  <c:v>3304.8</c:v>
                </c:pt>
                <c:pt idx="120">
                  <c:v>31691.4</c:v>
                </c:pt>
                <c:pt idx="121">
                  <c:v>-816.3</c:v>
                </c:pt>
                <c:pt idx="122">
                  <c:v>-11410</c:v>
                </c:pt>
                <c:pt idx="123">
                  <c:v>-3212.4</c:v>
                </c:pt>
                <c:pt idx="124">
                  <c:v>-19937.5</c:v>
                </c:pt>
                <c:pt idx="125">
                  <c:v>-4854</c:v>
                </c:pt>
                <c:pt idx="126">
                  <c:v>-33169</c:v>
                </c:pt>
                <c:pt idx="127">
                  <c:v>-839.09999999999991</c:v>
                </c:pt>
                <c:pt idx="128">
                  <c:v>18060</c:v>
                </c:pt>
                <c:pt idx="129">
                  <c:v>-7770.6</c:v>
                </c:pt>
                <c:pt idx="130">
                  <c:v>-8831</c:v>
                </c:pt>
                <c:pt idx="131">
                  <c:v>-30845.5</c:v>
                </c:pt>
                <c:pt idx="132">
                  <c:v>44065</c:v>
                </c:pt>
                <c:pt idx="133">
                  <c:v>19553.599999999999</c:v>
                </c:pt>
                <c:pt idx="134">
                  <c:v>-5355</c:v>
                </c:pt>
                <c:pt idx="135">
                  <c:v>-37447.199999999997</c:v>
                </c:pt>
                <c:pt idx="136">
                  <c:v>5386.2</c:v>
                </c:pt>
                <c:pt idx="137">
                  <c:v>-43578.400000000001</c:v>
                </c:pt>
                <c:pt idx="138">
                  <c:v>25765.599999999999</c:v>
                </c:pt>
                <c:pt idx="139">
                  <c:v>-40488.799999999996</c:v>
                </c:pt>
                <c:pt idx="140">
                  <c:v>-42332.899999999994</c:v>
                </c:pt>
                <c:pt idx="141">
                  <c:v>-35912</c:v>
                </c:pt>
                <c:pt idx="142">
                  <c:v>19027.8</c:v>
                </c:pt>
                <c:pt idx="143">
                  <c:v>875</c:v>
                </c:pt>
                <c:pt idx="144">
                  <c:v>-36748</c:v>
                </c:pt>
                <c:pt idx="145">
                  <c:v>-15385</c:v>
                </c:pt>
                <c:pt idx="146">
                  <c:v>-24607.8</c:v>
                </c:pt>
                <c:pt idx="147">
                  <c:v>2721.9</c:v>
                </c:pt>
                <c:pt idx="148">
                  <c:v>-19170.900000000001</c:v>
                </c:pt>
                <c:pt idx="149">
                  <c:v>7352.7999999999993</c:v>
                </c:pt>
                <c:pt idx="150">
                  <c:v>12086.1</c:v>
                </c:pt>
                <c:pt idx="151">
                  <c:v>28092</c:v>
                </c:pt>
                <c:pt idx="152">
                  <c:v>-38429.300000000003</c:v>
                </c:pt>
                <c:pt idx="153">
                  <c:v>18591.5</c:v>
                </c:pt>
                <c:pt idx="154">
                  <c:v>16027.2</c:v>
                </c:pt>
                <c:pt idx="155">
                  <c:v>16051.199999999999</c:v>
                </c:pt>
                <c:pt idx="156">
                  <c:v>18887.899999999998</c:v>
                </c:pt>
                <c:pt idx="157">
                  <c:v>25222.5</c:v>
                </c:pt>
                <c:pt idx="158">
                  <c:v>-19169.099999999999</c:v>
                </c:pt>
                <c:pt idx="159">
                  <c:v>-16313.599999999999</c:v>
                </c:pt>
                <c:pt idx="160">
                  <c:v>-10265</c:v>
                </c:pt>
                <c:pt idx="161">
                  <c:v>18757.8</c:v>
                </c:pt>
                <c:pt idx="162">
                  <c:v>44866.200000000004</c:v>
                </c:pt>
                <c:pt idx="163">
                  <c:v>50260.799999999996</c:v>
                </c:pt>
                <c:pt idx="164">
                  <c:v>-18336.600000000002</c:v>
                </c:pt>
                <c:pt idx="165">
                  <c:v>31654.1</c:v>
                </c:pt>
                <c:pt idx="166">
                  <c:v>-45733.599999999999</c:v>
                </c:pt>
                <c:pt idx="167">
                  <c:v>8694</c:v>
                </c:pt>
                <c:pt idx="168">
                  <c:v>29031.5</c:v>
                </c:pt>
                <c:pt idx="169">
                  <c:v>-10126.6</c:v>
                </c:pt>
                <c:pt idx="170">
                  <c:v>-19238.099999999999</c:v>
                </c:pt>
                <c:pt idx="171">
                  <c:v>-1867.8</c:v>
                </c:pt>
                <c:pt idx="172">
                  <c:v>-40647.599999999999</c:v>
                </c:pt>
                <c:pt idx="173">
                  <c:v>21760.3</c:v>
                </c:pt>
                <c:pt idx="174">
                  <c:v>-18452.8</c:v>
                </c:pt>
                <c:pt idx="175">
                  <c:v>29259</c:v>
                </c:pt>
                <c:pt idx="176">
                  <c:v>-26770.799999999999</c:v>
                </c:pt>
                <c:pt idx="177">
                  <c:v>25342.2</c:v>
                </c:pt>
                <c:pt idx="178">
                  <c:v>4693</c:v>
                </c:pt>
                <c:pt idx="179">
                  <c:v>-34639.4</c:v>
                </c:pt>
                <c:pt idx="180">
                  <c:v>25056</c:v>
                </c:pt>
                <c:pt idx="181">
                  <c:v>6452.6</c:v>
                </c:pt>
                <c:pt idx="182">
                  <c:v>12910.8</c:v>
                </c:pt>
                <c:pt idx="183">
                  <c:v>-41078.400000000001</c:v>
                </c:pt>
                <c:pt idx="184">
                  <c:v>-17637.7</c:v>
                </c:pt>
                <c:pt idx="185">
                  <c:v>21067.200000000001</c:v>
                </c:pt>
                <c:pt idx="186">
                  <c:v>-32697</c:v>
                </c:pt>
                <c:pt idx="187">
                  <c:v>-25172.100000000002</c:v>
                </c:pt>
                <c:pt idx="188">
                  <c:v>-10913.099999999999</c:v>
                </c:pt>
                <c:pt idx="189">
                  <c:v>-20712.3</c:v>
                </c:pt>
                <c:pt idx="190">
                  <c:v>47764.800000000003</c:v>
                </c:pt>
                <c:pt idx="191">
                  <c:v>10948.3</c:v>
                </c:pt>
                <c:pt idx="192">
                  <c:v>25753</c:v>
                </c:pt>
                <c:pt idx="193">
                  <c:v>42591.5</c:v>
                </c:pt>
                <c:pt idx="194">
                  <c:v>-20230</c:v>
                </c:pt>
                <c:pt idx="195">
                  <c:v>-20364</c:v>
                </c:pt>
                <c:pt idx="196">
                  <c:v>-42159.6</c:v>
                </c:pt>
                <c:pt idx="197">
                  <c:v>-20691.3</c:v>
                </c:pt>
                <c:pt idx="198">
                  <c:v>-43794</c:v>
                </c:pt>
                <c:pt idx="199">
                  <c:v>-8288.1</c:v>
                </c:pt>
                <c:pt idx="200">
                  <c:v>-36836</c:v>
                </c:pt>
                <c:pt idx="201">
                  <c:v>2864.7</c:v>
                </c:pt>
                <c:pt idx="202">
                  <c:v>-37870.1</c:v>
                </c:pt>
                <c:pt idx="203">
                  <c:v>18719.8</c:v>
                </c:pt>
                <c:pt idx="204">
                  <c:v>-14247.7</c:v>
                </c:pt>
                <c:pt idx="205">
                  <c:v>-8151.0000000000009</c:v>
                </c:pt>
                <c:pt idx="206">
                  <c:v>35864.400000000001</c:v>
                </c:pt>
                <c:pt idx="207">
                  <c:v>809.80000000000007</c:v>
                </c:pt>
                <c:pt idx="208">
                  <c:v>-29529.7</c:v>
                </c:pt>
                <c:pt idx="209">
                  <c:v>29896</c:v>
                </c:pt>
                <c:pt idx="210">
                  <c:v>-15855.5</c:v>
                </c:pt>
                <c:pt idx="211">
                  <c:v>41993</c:v>
                </c:pt>
                <c:pt idx="212">
                  <c:v>26616.6</c:v>
                </c:pt>
                <c:pt idx="213">
                  <c:v>41400</c:v>
                </c:pt>
                <c:pt idx="214">
                  <c:v>14847.800000000001</c:v>
                </c:pt>
                <c:pt idx="215">
                  <c:v>16875.8</c:v>
                </c:pt>
                <c:pt idx="216">
                  <c:v>41638.5</c:v>
                </c:pt>
                <c:pt idx="217">
                  <c:v>-5593.8</c:v>
                </c:pt>
                <c:pt idx="218">
                  <c:v>-26616.799999999999</c:v>
                </c:pt>
                <c:pt idx="219">
                  <c:v>35454</c:v>
                </c:pt>
                <c:pt idx="220">
                  <c:v>8419.5</c:v>
                </c:pt>
                <c:pt idx="221">
                  <c:v>45609.599999999999</c:v>
                </c:pt>
                <c:pt idx="222">
                  <c:v>-36343.199999999997</c:v>
                </c:pt>
                <c:pt idx="223">
                  <c:v>-27735.599999999999</c:v>
                </c:pt>
                <c:pt idx="224">
                  <c:v>24017.5</c:v>
                </c:pt>
                <c:pt idx="225">
                  <c:v>8538.3000000000011</c:v>
                </c:pt>
                <c:pt idx="226">
                  <c:v>-14371.5</c:v>
                </c:pt>
                <c:pt idx="227">
                  <c:v>-44100</c:v>
                </c:pt>
                <c:pt idx="228">
                  <c:v>-11479.199999999999</c:v>
                </c:pt>
                <c:pt idx="229">
                  <c:v>-12391.599999999999</c:v>
                </c:pt>
                <c:pt idx="230">
                  <c:v>47195</c:v>
                </c:pt>
                <c:pt idx="231">
                  <c:v>-10553.4</c:v>
                </c:pt>
                <c:pt idx="232">
                  <c:v>-3839.2000000000003</c:v>
                </c:pt>
                <c:pt idx="233">
                  <c:v>-25787.7</c:v>
                </c:pt>
                <c:pt idx="234">
                  <c:v>18597.2</c:v>
                </c:pt>
                <c:pt idx="235">
                  <c:v>35252</c:v>
                </c:pt>
                <c:pt idx="236">
                  <c:v>45355.5</c:v>
                </c:pt>
                <c:pt idx="237">
                  <c:v>-27164.7</c:v>
                </c:pt>
                <c:pt idx="238">
                  <c:v>-36219.599999999999</c:v>
                </c:pt>
                <c:pt idx="239">
                  <c:v>46984.4</c:v>
                </c:pt>
                <c:pt idx="240">
                  <c:v>-28599.200000000001</c:v>
                </c:pt>
                <c:pt idx="241">
                  <c:v>52245</c:v>
                </c:pt>
                <c:pt idx="242">
                  <c:v>-24007.399999999998</c:v>
                </c:pt>
                <c:pt idx="243">
                  <c:v>-8252</c:v>
                </c:pt>
                <c:pt idx="244">
                  <c:v>-14411.6</c:v>
                </c:pt>
                <c:pt idx="245">
                  <c:v>46440</c:v>
                </c:pt>
                <c:pt idx="246">
                  <c:v>48580.799999999996</c:v>
                </c:pt>
                <c:pt idx="247">
                  <c:v>25065.599999999999</c:v>
                </c:pt>
                <c:pt idx="248">
                  <c:v>-40676</c:v>
                </c:pt>
                <c:pt idx="249">
                  <c:v>-29574.2</c:v>
                </c:pt>
                <c:pt idx="250">
                  <c:v>-48508.7</c:v>
                </c:pt>
                <c:pt idx="251">
                  <c:v>-48123.3</c:v>
                </c:pt>
                <c:pt idx="252">
                  <c:v>-1023.9</c:v>
                </c:pt>
                <c:pt idx="253">
                  <c:v>1057.9000000000001</c:v>
                </c:pt>
                <c:pt idx="254">
                  <c:v>-37033.5</c:v>
                </c:pt>
                <c:pt idx="255">
                  <c:v>-47515.6</c:v>
                </c:pt>
                <c:pt idx="256">
                  <c:v>-52836.7</c:v>
                </c:pt>
                <c:pt idx="257">
                  <c:v>50680.1</c:v>
                </c:pt>
                <c:pt idx="258">
                  <c:v>-19285.2</c:v>
                </c:pt>
                <c:pt idx="259">
                  <c:v>-54035</c:v>
                </c:pt>
                <c:pt idx="260">
                  <c:v>-48457.2</c:v>
                </c:pt>
                <c:pt idx="261">
                  <c:v>0</c:v>
                </c:pt>
                <c:pt idx="262">
                  <c:v>46216.800000000003</c:v>
                </c:pt>
                <c:pt idx="263">
                  <c:v>37164.6</c:v>
                </c:pt>
                <c:pt idx="264">
                  <c:v>4454</c:v>
                </c:pt>
                <c:pt idx="265">
                  <c:v>-13362</c:v>
                </c:pt>
                <c:pt idx="266">
                  <c:v>2188.8000000000002</c:v>
                </c:pt>
                <c:pt idx="267">
                  <c:v>-52047.799999999996</c:v>
                </c:pt>
                <c:pt idx="268">
                  <c:v>48554</c:v>
                </c:pt>
                <c:pt idx="269">
                  <c:v>-15563.800000000001</c:v>
                </c:pt>
                <c:pt idx="270">
                  <c:v>14508</c:v>
                </c:pt>
                <c:pt idx="271">
                  <c:v>55752</c:v>
                </c:pt>
                <c:pt idx="272">
                  <c:v>-41230</c:v>
                </c:pt>
                <c:pt idx="273">
                  <c:v>-46160.4</c:v>
                </c:pt>
                <c:pt idx="274">
                  <c:v>-26029.5</c:v>
                </c:pt>
                <c:pt idx="275">
                  <c:v>-39507.199999999997</c:v>
                </c:pt>
                <c:pt idx="276">
                  <c:v>42030.8</c:v>
                </c:pt>
                <c:pt idx="277">
                  <c:v>33207.9</c:v>
                </c:pt>
                <c:pt idx="278">
                  <c:v>19481.7</c:v>
                </c:pt>
                <c:pt idx="279">
                  <c:v>-40818.799999999996</c:v>
                </c:pt>
                <c:pt idx="280">
                  <c:v>0</c:v>
                </c:pt>
                <c:pt idx="281">
                  <c:v>37153.199999999997</c:v>
                </c:pt>
                <c:pt idx="282">
                  <c:v>35963.199999999997</c:v>
                </c:pt>
                <c:pt idx="283">
                  <c:v>-39748.800000000003</c:v>
                </c:pt>
                <c:pt idx="284">
                  <c:v>-37609.300000000003</c:v>
                </c:pt>
                <c:pt idx="285">
                  <c:v>34560</c:v>
                </c:pt>
                <c:pt idx="286">
                  <c:v>-5147.4000000000005</c:v>
                </c:pt>
                <c:pt idx="287">
                  <c:v>14613.199999999999</c:v>
                </c:pt>
                <c:pt idx="288">
                  <c:v>19639.2</c:v>
                </c:pt>
                <c:pt idx="289">
                  <c:v>8993.7000000000007</c:v>
                </c:pt>
                <c:pt idx="290">
                  <c:v>43038.700000000004</c:v>
                </c:pt>
                <c:pt idx="291">
                  <c:v>47935.299999999996</c:v>
                </c:pt>
                <c:pt idx="292">
                  <c:v>4972.5</c:v>
                </c:pt>
                <c:pt idx="293">
                  <c:v>-25460</c:v>
                </c:pt>
                <c:pt idx="294">
                  <c:v>14240.8</c:v>
                </c:pt>
                <c:pt idx="295">
                  <c:v>-39577.200000000004</c:v>
                </c:pt>
                <c:pt idx="296">
                  <c:v>16119.4</c:v>
                </c:pt>
                <c:pt idx="297">
                  <c:v>10430.199999999999</c:v>
                </c:pt>
                <c:pt idx="298">
                  <c:v>23512.5</c:v>
                </c:pt>
                <c:pt idx="299">
                  <c:v>-40286.6</c:v>
                </c:pt>
                <c:pt idx="300">
                  <c:v>42600.1</c:v>
                </c:pt>
                <c:pt idx="301">
                  <c:v>20097</c:v>
                </c:pt>
                <c:pt idx="302">
                  <c:v>24457.5</c:v>
                </c:pt>
                <c:pt idx="303">
                  <c:v>33303</c:v>
                </c:pt>
                <c:pt idx="304">
                  <c:v>25467</c:v>
                </c:pt>
                <c:pt idx="305">
                  <c:v>49365</c:v>
                </c:pt>
                <c:pt idx="306">
                  <c:v>17249.400000000001</c:v>
                </c:pt>
                <c:pt idx="307">
                  <c:v>-36695.1</c:v>
                </c:pt>
                <c:pt idx="308">
                  <c:v>42619</c:v>
                </c:pt>
                <c:pt idx="309">
                  <c:v>-4411</c:v>
                </c:pt>
                <c:pt idx="310">
                  <c:v>5455.8</c:v>
                </c:pt>
                <c:pt idx="311">
                  <c:v>-9186</c:v>
                </c:pt>
                <c:pt idx="312">
                  <c:v>-14028</c:v>
                </c:pt>
                <c:pt idx="313">
                  <c:v>23380</c:v>
                </c:pt>
                <c:pt idx="314">
                  <c:v>-35856.800000000003</c:v>
                </c:pt>
                <c:pt idx="315">
                  <c:v>45212.299999999996</c:v>
                </c:pt>
                <c:pt idx="316">
                  <c:v>22135.199999999997</c:v>
                </c:pt>
                <c:pt idx="317">
                  <c:v>-9448</c:v>
                </c:pt>
                <c:pt idx="318">
                  <c:v>19382</c:v>
                </c:pt>
                <c:pt idx="319">
                  <c:v>32922.199999999997</c:v>
                </c:pt>
                <c:pt idx="320">
                  <c:v>-13556.199999999999</c:v>
                </c:pt>
                <c:pt idx="321">
                  <c:v>24030</c:v>
                </c:pt>
                <c:pt idx="322">
                  <c:v>37486.800000000003</c:v>
                </c:pt>
                <c:pt idx="323">
                  <c:v>-34395.199999999997</c:v>
                </c:pt>
                <c:pt idx="324">
                  <c:v>-925.40000000000009</c:v>
                </c:pt>
                <c:pt idx="325">
                  <c:v>-28687.4</c:v>
                </c:pt>
                <c:pt idx="326">
                  <c:v>17597.8</c:v>
                </c:pt>
                <c:pt idx="327">
                  <c:v>-13893</c:v>
                </c:pt>
                <c:pt idx="328">
                  <c:v>-1899</c:v>
                </c:pt>
                <c:pt idx="329">
                  <c:v>44544</c:v>
                </c:pt>
                <c:pt idx="330">
                  <c:v>-11866.4</c:v>
                </c:pt>
                <c:pt idx="331">
                  <c:v>21394.6</c:v>
                </c:pt>
                <c:pt idx="332">
                  <c:v>29977.600000000002</c:v>
                </c:pt>
                <c:pt idx="333">
                  <c:v>-16677</c:v>
                </c:pt>
                <c:pt idx="334">
                  <c:v>-3731.6000000000004</c:v>
                </c:pt>
                <c:pt idx="335">
                  <c:v>-38551.800000000003</c:v>
                </c:pt>
                <c:pt idx="336">
                  <c:v>-16720</c:v>
                </c:pt>
                <c:pt idx="337">
                  <c:v>-16862.5</c:v>
                </c:pt>
                <c:pt idx="338">
                  <c:v>16567.2</c:v>
                </c:pt>
                <c:pt idx="339">
                  <c:v>25314.799999999999</c:v>
                </c:pt>
                <c:pt idx="340">
                  <c:v>-5469</c:v>
                </c:pt>
                <c:pt idx="341">
                  <c:v>911.5</c:v>
                </c:pt>
                <c:pt idx="342">
                  <c:v>7025.9000000000005</c:v>
                </c:pt>
                <c:pt idx="343">
                  <c:v>-37066.600000000006</c:v>
                </c:pt>
                <c:pt idx="344">
                  <c:v>0</c:v>
                </c:pt>
                <c:pt idx="345">
                  <c:v>166611</c:v>
                </c:pt>
              </c:numCache>
            </c:numRef>
          </c:val>
          <c:smooth val="0"/>
          <c:extLst>
            <c:ext xmlns:c16="http://schemas.microsoft.com/office/drawing/2014/chart" uri="{C3380CC4-5D6E-409C-BE32-E72D297353CC}">
              <c16:uniqueId val="{00000000-7F56-8848-8549-E8BA05DD5D4E}"/>
            </c:ext>
          </c:extLst>
        </c:ser>
        <c:dLbls>
          <c:showLegendKey val="0"/>
          <c:showVal val="0"/>
          <c:showCatName val="0"/>
          <c:showSerName val="0"/>
          <c:showPercent val="0"/>
          <c:showBubbleSize val="0"/>
        </c:dLbls>
        <c:smooth val="0"/>
        <c:axId val="1007440704"/>
        <c:axId val="718836335"/>
      </c:lineChart>
      <c:dateAx>
        <c:axId val="100744070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718836335"/>
        <c:crosses val="autoZero"/>
        <c:auto val="1"/>
        <c:lblOffset val="100"/>
        <c:baseTimeUnit val="days"/>
      </c:dateAx>
      <c:valAx>
        <c:axId val="718836335"/>
        <c:scaling>
          <c:orientation val="minMax"/>
        </c:scaling>
        <c:delete val="0"/>
        <c:axPos val="l"/>
        <c:majorGridlines>
          <c:spPr>
            <a:ln w="9525" cap="flat" cmpd="sng" algn="ctr">
              <a:solidFill>
                <a:schemeClr val="tx1">
                  <a:lumMod val="15000"/>
                  <a:lumOff val="85000"/>
                </a:schemeClr>
              </a:solidFill>
              <a:round/>
            </a:ln>
            <a:effectLst/>
          </c:spPr>
        </c:majorGridlines>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0744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34</xdr:row>
      <xdr:rowOff>0</xdr:rowOff>
    </xdr:from>
    <xdr:to>
      <xdr:col>13</xdr:col>
      <xdr:colOff>579912</xdr:colOff>
      <xdr:row>36</xdr:row>
      <xdr:rowOff>213838</xdr:rowOff>
    </xdr:to>
    <xdr:graphicFrame macro="">
      <xdr:nvGraphicFramePr>
        <xdr:cNvPr id="2" name="Диаграмма 1">
          <a:extLst>
            <a:ext uri="{FF2B5EF4-FFF2-40B4-BE49-F238E27FC236}">
              <a16:creationId xmlns:a16="http://schemas.microsoft.com/office/drawing/2014/main" id="{F944395B-4E15-4D40-86E2-86B01F5EB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71.803077893521" createdVersion="7" refreshedVersion="7" minRefreshableVersion="3" recordCount="346" xr:uid="{2902B584-641A-4147-9D3C-E3B6983C63B2}">
  <cacheSource type="worksheet">
    <worksheetSource name="Сделки"/>
  </cacheSource>
  <cacheFields count="4">
    <cacheField name="Дата сделки" numFmtId="0">
      <sharedItems count="312">
        <s v="2015-05-01"/>
        <s v="2015-05-07"/>
        <s v="2015-05-13"/>
        <s v="2015-05-22"/>
        <s v="2015-05-26"/>
        <s v="2015-05-28"/>
        <s v="2015-06-01"/>
        <s v="2015-06-02"/>
        <s v="2015-06-05"/>
        <s v="2015-06-18"/>
        <s v="2015-06-22"/>
        <s v="2015-07-07"/>
        <s v="2015-07-16"/>
        <s v="2015-07-22"/>
        <s v="2015-07-23"/>
        <s v="2015-07-29"/>
        <s v="2015-08-04"/>
        <s v="2015-08-13"/>
        <s v="2015-08-19"/>
        <s v="2015-08-26"/>
        <s v="2015-08-28"/>
        <s v="2015-08-31"/>
        <s v="2015-09-10"/>
        <s v="2015-09-23"/>
        <s v="2015-10-07"/>
        <s v="2015-10-08"/>
        <s v="2015-10-13"/>
        <s v="2015-10-15"/>
        <s v="2015-10-20"/>
        <s v="2015-10-23"/>
        <s v="2015-10-29"/>
        <s v="2015-12-07"/>
        <s v="2015-12-11"/>
        <s v="2015-12-23"/>
        <s v="2016-01-06"/>
        <s v="2016-01-08"/>
        <s v="2016-01-12"/>
        <s v="2016-01-15"/>
        <s v="2016-01-19"/>
        <s v="2016-01-20"/>
        <s v="2016-01-26"/>
        <s v="2016-02-04"/>
        <s v="2016-02-10"/>
        <s v="2016-02-12"/>
        <s v="2016-02-24"/>
        <s v="2016-03-03"/>
        <s v="2016-03-08"/>
        <s v="2016-03-11"/>
        <s v="2016-03-14"/>
        <s v="2016-03-18"/>
        <s v="2016-03-28"/>
        <s v="2016-03-29"/>
        <s v="2016-04-06"/>
        <s v="2016-04-08"/>
        <s v="2016-04-11"/>
        <s v="2016-04-12"/>
        <s v="2016-04-15"/>
        <s v="2016-04-19"/>
        <s v="2016-04-22"/>
        <s v="2016-05-09"/>
        <s v="2016-05-16"/>
        <s v="2016-05-17"/>
        <s v="2016-05-18"/>
        <s v="2016-06-01"/>
        <s v="2016-06-02"/>
        <s v="2016-06-08"/>
        <s v="2016-06-16"/>
        <s v="2016-06-28"/>
        <s v="2016-07-01"/>
        <s v="2016-07-06"/>
        <s v="2016-07-14"/>
        <s v="2016-07-18"/>
        <s v="2016-07-22"/>
        <s v="2016-07-28"/>
        <s v="2016-08-01"/>
        <s v="2016-08-02"/>
        <s v="2016-08-03"/>
        <s v="2016-08-04"/>
        <s v="2016-08-10"/>
        <s v="2016-08-16"/>
        <s v="2016-08-22"/>
        <s v="2016-08-24"/>
        <s v="2016-08-25"/>
        <s v="2016-08-29"/>
        <s v="2016-09-01"/>
        <s v="2016-09-15"/>
        <s v="2016-10-07"/>
        <s v="2016-10-10"/>
        <s v="2016-10-12"/>
        <s v="2016-10-27"/>
        <s v="2016-11-01"/>
        <s v="2016-11-14"/>
        <s v="2016-11-17"/>
        <s v="2016-11-18"/>
        <s v="2016-11-28"/>
        <s v="2016-12-02"/>
        <s v="2016-12-13"/>
        <s v="2016-12-15"/>
        <s v="2016-12-22"/>
        <s v="2017-01-04"/>
        <s v="2017-01-10"/>
        <s v="2017-01-11"/>
        <s v="2017-01-23"/>
        <s v="2017-01-30"/>
        <s v="2017-02-01"/>
        <s v="2017-02-02"/>
        <s v="2017-02-17"/>
        <s v="2017-02-24"/>
        <s v="2017-03-03"/>
        <s v="2017-03-15"/>
        <s v="2017-03-23"/>
        <s v="2017-04-04"/>
        <s v="2017-04-17"/>
        <s v="2017-04-18"/>
        <s v="2017-04-19"/>
        <s v="2017-04-24"/>
        <s v="2017-05-11"/>
        <s v="2017-05-30"/>
        <s v="2017-05-31"/>
        <s v="2017-06-22"/>
        <s v="2017-06-29"/>
        <s v="2017-07-18"/>
        <s v="2017-07-19"/>
        <s v="2017-07-21"/>
        <s v="2017-07-24"/>
        <s v="2017-08-21"/>
        <s v="2017-08-25"/>
        <s v="2017-08-30"/>
        <s v="2017-09-01"/>
        <s v="2017-09-05"/>
        <s v="2017-09-06"/>
        <s v="2017-09-12"/>
        <s v="2017-09-14"/>
        <s v="2017-09-19"/>
        <s v="2017-09-26"/>
        <s v="2017-09-28"/>
        <s v="2017-09-29"/>
        <s v="2017-10-23"/>
        <s v="2017-10-24"/>
        <s v="2017-10-27"/>
        <s v="2017-11-02"/>
        <s v="2017-11-17"/>
        <s v="2017-11-20"/>
        <s v="2017-11-27"/>
        <s v="2017-11-28"/>
        <s v="2017-11-29"/>
        <s v="2017-12-14"/>
        <s v="2017-12-21"/>
        <s v="2017-12-26"/>
        <s v="2017-12-29"/>
        <s v="2018-01-05"/>
        <s v="2018-01-12"/>
        <s v="2018-01-17"/>
        <s v="2018-02-06"/>
        <s v="2018-02-20"/>
        <s v="2018-03-01"/>
        <s v="2018-03-02"/>
        <s v="2018-03-07"/>
        <s v="2018-03-19"/>
        <s v="2018-03-28"/>
        <s v="2018-04-10"/>
        <s v="2018-04-16"/>
        <s v="2018-05-21"/>
        <s v="2018-06-01"/>
        <s v="2018-06-11"/>
        <s v="2018-06-14"/>
        <s v="2018-06-20"/>
        <s v="2018-06-26"/>
        <s v="2018-07-10"/>
        <s v="2018-07-11"/>
        <s v="2018-07-18"/>
        <s v="2018-07-20"/>
        <s v="2018-07-24"/>
        <s v="2018-08-08"/>
        <s v="2018-08-10"/>
        <s v="2018-08-22"/>
        <s v="2018-08-24"/>
        <s v="2018-09-13"/>
        <s v="2018-09-18"/>
        <s v="2018-09-21"/>
        <s v="2018-09-24"/>
        <s v="2018-10-01"/>
        <s v="2018-10-19"/>
        <s v="2018-10-24"/>
        <s v="2018-10-30"/>
        <s v="2018-11-21"/>
        <s v="2018-12-06"/>
        <s v="2018-12-07"/>
        <s v="2018-12-18"/>
        <s v="2018-12-19"/>
        <s v="2018-12-20"/>
        <s v="2018-12-26"/>
        <s v="2019-01-11"/>
        <s v="2019-01-18"/>
        <s v="2019-01-22"/>
        <s v="2019-01-24"/>
        <s v="2019-01-30"/>
        <s v="2019-02-01"/>
        <s v="2019-02-11"/>
        <s v="2019-02-14"/>
        <s v="2019-02-20"/>
        <s v="2019-03-08"/>
        <s v="2019-03-13"/>
        <s v="2019-03-18"/>
        <s v="2019-04-03"/>
        <s v="2019-04-04"/>
        <s v="2019-04-08"/>
        <s v="2019-04-11"/>
        <s v="2019-05-01"/>
        <s v="2019-05-07"/>
        <s v="2019-05-08"/>
        <s v="2019-05-09"/>
        <s v="2019-05-20"/>
        <s v="2019-05-23"/>
        <s v="2019-05-31"/>
        <s v="2019-06-04"/>
        <s v="2019-06-07"/>
        <s v="2019-06-10"/>
        <s v="2019-06-12"/>
        <s v="2019-06-14"/>
        <s v="2019-07-05"/>
        <s v="2019-07-08"/>
        <s v="2019-07-11"/>
        <s v="2019-07-17"/>
        <s v="2019-07-18"/>
        <s v="2019-07-22"/>
        <s v="2019-08-13"/>
        <s v="2019-08-14"/>
        <s v="2019-08-23"/>
        <s v="2019-08-26"/>
        <s v="2019-08-30"/>
        <s v="2019-09-09"/>
        <s v="2019-09-13"/>
        <s v="2019-09-18"/>
        <s v="2019-09-27"/>
        <s v="2019-10-10"/>
        <s v="2019-10-15"/>
        <s v="2019-11-12"/>
        <s v="2019-11-19"/>
        <s v="2019-11-22"/>
        <s v="2019-11-26"/>
        <s v="2019-11-29"/>
        <s v="2019-12-03"/>
        <s v="2019-12-10"/>
        <s v="2019-12-12"/>
        <s v="2019-12-24"/>
        <s v="2019-12-26"/>
        <s v="2020-01-16"/>
        <s v="2020-01-21"/>
        <s v="2020-01-29"/>
        <s v="2020-02-10"/>
        <s v="2020-02-20"/>
        <s v="2020-02-21"/>
        <s v="2020-03-04"/>
        <s v="2020-03-13"/>
        <s v="2020-03-24"/>
        <s v="2020-03-27"/>
        <s v="2020-03-30"/>
        <s v="2020-03-31"/>
        <s v="2020-04-01"/>
        <s v="2020-04-02"/>
        <s v="2020-04-03"/>
        <s v="2020-04-06"/>
        <s v="2020-04-16"/>
        <s v="2020-04-21"/>
        <s v="2020-04-22"/>
        <s v="2020-04-23"/>
        <s v="2020-04-28"/>
        <s v="2020-04-30"/>
        <s v="2020-05-06"/>
        <s v="2020-05-22"/>
        <s v="2020-05-26"/>
        <s v="2020-05-28"/>
        <s v="2020-06-01"/>
        <s v="2020-06-12"/>
        <s v="2020-06-15"/>
        <s v="2020-06-17"/>
        <s v="2020-06-19"/>
        <s v="2020-06-25"/>
        <s v="2020-07-02"/>
        <s v="2020-07-07"/>
        <s v="2020-07-08"/>
        <s v="2020-07-20"/>
        <s v="2020-07-21"/>
        <s v="2020-07-22"/>
        <s v="2020-07-24"/>
        <s v="2020-07-28"/>
        <s v="2020-08-04"/>
        <s v="2020-08-06"/>
        <s v="2020-08-07"/>
        <s v="2020-08-11"/>
        <s v="2020-08-14"/>
        <s v="2020-09-01"/>
        <s v="2020-09-09"/>
        <s v="2020-09-10"/>
        <s v="2020-09-14"/>
        <s v="2020-09-17"/>
        <s v="2020-09-18"/>
        <s v="2020-10-02"/>
        <s v="2020-10-05"/>
        <s v="2020-10-06"/>
        <s v="2020-10-07"/>
        <s v="2020-10-13"/>
        <s v="2020-10-28"/>
        <s v="2020-10-30"/>
        <s v="2020-11-04"/>
        <s v="2020-11-05"/>
        <s v="2020-11-06"/>
        <s v="2020-11-19"/>
        <s v="2020-11-20"/>
        <s v="2020-11-25"/>
        <s v="2020-12-08"/>
      </sharedItems>
    </cacheField>
    <cacheField name="Тип сделки" numFmtId="0">
      <sharedItems/>
    </cacheField>
    <cacheField name="Количество" numFmtId="0">
      <sharedItems containsSemiMixedTypes="0" containsString="0" containsNumber="1" containsInteger="1" minValue="0" maxValue="1580"/>
    </cacheField>
    <cacheField name="Количество_net" numFmtId="0">
      <sharedItems containsSemiMixedTypes="0" containsString="0" containsNumber="1" containsInteger="1" minValue="-500" maxValue="15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s v="Продажа"/>
    <n v="230"/>
    <n v="-230"/>
  </r>
  <r>
    <x v="1"/>
    <s v="Продажа"/>
    <n v="370"/>
    <n v="-370"/>
  </r>
  <r>
    <x v="2"/>
    <s v="Продажа"/>
    <n v="210"/>
    <n v="-210"/>
  </r>
  <r>
    <x v="3"/>
    <s v="Продажа"/>
    <n v="190"/>
    <n v="-190"/>
  </r>
  <r>
    <x v="3"/>
    <s v="Покупка"/>
    <n v="240"/>
    <n v="240"/>
  </r>
  <r>
    <x v="4"/>
    <s v="Продажа"/>
    <n v="410"/>
    <n v="-410"/>
  </r>
  <r>
    <x v="5"/>
    <s v="Продажа"/>
    <n v="90"/>
    <n v="-90"/>
  </r>
  <r>
    <x v="6"/>
    <s v="Продажа"/>
    <n v="210"/>
    <n v="-210"/>
  </r>
  <r>
    <x v="7"/>
    <s v="Продажа"/>
    <n v="30"/>
    <n v="-30"/>
  </r>
  <r>
    <x v="8"/>
    <s v="Покупка"/>
    <n v="310"/>
    <n v="310"/>
  </r>
  <r>
    <x v="9"/>
    <s v="Покупка"/>
    <n v="0"/>
    <n v="0"/>
  </r>
  <r>
    <x v="10"/>
    <s v="Покупка"/>
    <n v="490"/>
    <n v="490"/>
  </r>
  <r>
    <x v="11"/>
    <s v="Продажа"/>
    <n v="320"/>
    <n v="-320"/>
  </r>
  <r>
    <x v="11"/>
    <s v="Покупка"/>
    <n v="160"/>
    <n v="160"/>
  </r>
  <r>
    <x v="12"/>
    <s v="Покупка"/>
    <n v="130"/>
    <n v="130"/>
  </r>
  <r>
    <x v="13"/>
    <s v="Покупка"/>
    <n v="130"/>
    <n v="130"/>
  </r>
  <r>
    <x v="14"/>
    <s v="Продажа"/>
    <n v="340"/>
    <n v="-340"/>
  </r>
  <r>
    <x v="15"/>
    <s v="Продажа"/>
    <n v="380"/>
    <n v="-380"/>
  </r>
  <r>
    <x v="16"/>
    <s v="Покупка"/>
    <n v="500"/>
    <n v="500"/>
  </r>
  <r>
    <x v="17"/>
    <s v="Продажа"/>
    <n v="400"/>
    <n v="-400"/>
  </r>
  <r>
    <x v="18"/>
    <s v="Продажа"/>
    <n v="490"/>
    <n v="-490"/>
  </r>
  <r>
    <x v="19"/>
    <s v="Продажа"/>
    <n v="330"/>
    <n v="-330"/>
  </r>
  <r>
    <x v="20"/>
    <s v="Покупка"/>
    <n v="210"/>
    <n v="210"/>
  </r>
  <r>
    <x v="20"/>
    <s v="Покупка"/>
    <n v="300"/>
    <n v="300"/>
  </r>
  <r>
    <x v="21"/>
    <s v="Покупка"/>
    <n v="170"/>
    <n v="170"/>
  </r>
  <r>
    <x v="22"/>
    <s v="Покупка"/>
    <n v="340"/>
    <n v="340"/>
  </r>
  <r>
    <x v="23"/>
    <s v="Покупка"/>
    <n v="400"/>
    <n v="400"/>
  </r>
  <r>
    <x v="24"/>
    <s v="Покупка"/>
    <n v="280"/>
    <n v="280"/>
  </r>
  <r>
    <x v="25"/>
    <s v="Продажа"/>
    <n v="300"/>
    <n v="-300"/>
  </r>
  <r>
    <x v="26"/>
    <s v="Покупка"/>
    <n v="290"/>
    <n v="290"/>
  </r>
  <r>
    <x v="27"/>
    <s v="Покупка"/>
    <n v="390"/>
    <n v="390"/>
  </r>
  <r>
    <x v="28"/>
    <s v="Продажа"/>
    <n v="120"/>
    <n v="-120"/>
  </r>
  <r>
    <x v="29"/>
    <s v="Покупка"/>
    <n v="260"/>
    <n v="260"/>
  </r>
  <r>
    <x v="30"/>
    <s v="Продажа"/>
    <n v="60"/>
    <n v="-60"/>
  </r>
  <r>
    <x v="31"/>
    <s v="Покупка"/>
    <n v="10"/>
    <n v="10"/>
  </r>
  <r>
    <x v="32"/>
    <s v="Продажа"/>
    <n v="310"/>
    <n v="-310"/>
  </r>
  <r>
    <x v="33"/>
    <s v="Покупка"/>
    <n v="110"/>
    <n v="110"/>
  </r>
  <r>
    <x v="34"/>
    <s v="Продажа"/>
    <n v="20"/>
    <n v="-20"/>
  </r>
  <r>
    <x v="35"/>
    <s v="Покупка"/>
    <n v="360"/>
    <n v="360"/>
  </r>
  <r>
    <x v="36"/>
    <s v="Продажа"/>
    <n v="110"/>
    <n v="-110"/>
  </r>
  <r>
    <x v="36"/>
    <s v="Покупка"/>
    <n v="110"/>
    <n v="110"/>
  </r>
  <r>
    <x v="37"/>
    <s v="Продажа"/>
    <n v="60"/>
    <n v="-60"/>
  </r>
  <r>
    <x v="38"/>
    <s v="Продажа"/>
    <n v="240"/>
    <n v="-240"/>
  </r>
  <r>
    <x v="39"/>
    <s v="Покупка"/>
    <n v="10"/>
    <n v="10"/>
  </r>
  <r>
    <x v="40"/>
    <s v="Продажа"/>
    <n v="450"/>
    <n v="-450"/>
  </r>
  <r>
    <x v="41"/>
    <s v="Покупка"/>
    <n v="320"/>
    <n v="320"/>
  </r>
  <r>
    <x v="42"/>
    <s v="Покупка"/>
    <n v="240"/>
    <n v="240"/>
  </r>
  <r>
    <x v="43"/>
    <s v="Покупка"/>
    <n v="440"/>
    <n v="440"/>
  </r>
  <r>
    <x v="43"/>
    <s v="Покупка"/>
    <n v="320"/>
    <n v="320"/>
  </r>
  <r>
    <x v="44"/>
    <s v="Продажа"/>
    <n v="120"/>
    <n v="-120"/>
  </r>
  <r>
    <x v="45"/>
    <s v="Продажа"/>
    <n v="330"/>
    <n v="-330"/>
  </r>
  <r>
    <x v="46"/>
    <s v="Покупка"/>
    <n v="120"/>
    <n v="120"/>
  </r>
  <r>
    <x v="47"/>
    <s v="Продажа"/>
    <n v="210"/>
    <n v="-210"/>
  </r>
  <r>
    <x v="48"/>
    <s v="Покупка"/>
    <n v="10"/>
    <n v="10"/>
  </r>
  <r>
    <x v="49"/>
    <s v="Продажа"/>
    <n v="400"/>
    <n v="-400"/>
  </r>
  <r>
    <x v="50"/>
    <s v="Покупка"/>
    <n v="350"/>
    <n v="350"/>
  </r>
  <r>
    <x v="51"/>
    <s v="Покупка"/>
    <n v="210"/>
    <n v="210"/>
  </r>
  <r>
    <x v="52"/>
    <s v="Покупка"/>
    <n v="230"/>
    <n v="230"/>
  </r>
  <r>
    <x v="53"/>
    <s v="Продажа"/>
    <n v="270"/>
    <n v="-270"/>
  </r>
  <r>
    <x v="54"/>
    <s v="Продажа"/>
    <n v="420"/>
    <n v="-420"/>
  </r>
  <r>
    <x v="55"/>
    <s v="Продажа"/>
    <n v="200"/>
    <n v="-200"/>
  </r>
  <r>
    <x v="56"/>
    <s v="Продажа"/>
    <n v="290"/>
    <n v="-290"/>
  </r>
  <r>
    <x v="57"/>
    <s v="Продажа"/>
    <n v="490"/>
    <n v="-490"/>
  </r>
  <r>
    <x v="58"/>
    <s v="Продажа"/>
    <n v="120"/>
    <n v="-120"/>
  </r>
  <r>
    <x v="58"/>
    <s v="Покупка"/>
    <n v="80"/>
    <n v="80"/>
  </r>
  <r>
    <x v="58"/>
    <s v="Продажа"/>
    <n v="70"/>
    <n v="-70"/>
  </r>
  <r>
    <x v="59"/>
    <s v="Покупка"/>
    <n v="370"/>
    <n v="370"/>
  </r>
  <r>
    <x v="60"/>
    <s v="Покупка"/>
    <n v="380"/>
    <n v="380"/>
  </r>
  <r>
    <x v="61"/>
    <s v="Покупка"/>
    <n v="250"/>
    <n v="250"/>
  </r>
  <r>
    <x v="62"/>
    <s v="Покупка"/>
    <n v="430"/>
    <n v="430"/>
  </r>
  <r>
    <x v="63"/>
    <s v="Продажа"/>
    <n v="180"/>
    <n v="-180"/>
  </r>
  <r>
    <x v="64"/>
    <s v="Покупка"/>
    <n v="110"/>
    <n v="110"/>
  </r>
  <r>
    <x v="65"/>
    <s v="Продажа"/>
    <n v="340"/>
    <n v="-340"/>
  </r>
  <r>
    <x v="65"/>
    <s v="Покупка"/>
    <n v="350"/>
    <n v="350"/>
  </r>
  <r>
    <x v="66"/>
    <s v="Покупка"/>
    <n v="280"/>
    <n v="280"/>
  </r>
  <r>
    <x v="67"/>
    <s v="Продажа"/>
    <n v="70"/>
    <n v="-70"/>
  </r>
  <r>
    <x v="68"/>
    <s v="Продажа"/>
    <n v="480"/>
    <n v="-480"/>
  </r>
  <r>
    <x v="69"/>
    <s v="Покупка"/>
    <n v="260"/>
    <n v="260"/>
  </r>
  <r>
    <x v="70"/>
    <s v="Продажа"/>
    <n v="460"/>
    <n v="-460"/>
  </r>
  <r>
    <x v="71"/>
    <s v="Покупка"/>
    <n v="440"/>
    <n v="440"/>
  </r>
  <r>
    <x v="72"/>
    <s v="Покупка"/>
    <n v="310"/>
    <n v="310"/>
  </r>
  <r>
    <x v="73"/>
    <s v="Покупка"/>
    <n v="180"/>
    <n v="180"/>
  </r>
  <r>
    <x v="74"/>
    <s v="Продажа"/>
    <n v="410"/>
    <n v="-410"/>
  </r>
  <r>
    <x v="75"/>
    <s v="Покупка"/>
    <n v="340"/>
    <n v="340"/>
  </r>
  <r>
    <x v="76"/>
    <s v="Продажа"/>
    <n v="460"/>
    <n v="-460"/>
  </r>
  <r>
    <x v="77"/>
    <s v="Покупка"/>
    <n v="10"/>
    <n v="10"/>
  </r>
  <r>
    <x v="78"/>
    <s v="Продажа"/>
    <n v="50"/>
    <n v="-50"/>
  </r>
  <r>
    <x v="79"/>
    <s v="Продажа"/>
    <n v="470"/>
    <n v="-470"/>
  </r>
  <r>
    <x v="80"/>
    <s v="Продажа"/>
    <n v="290"/>
    <n v="-290"/>
  </r>
  <r>
    <x v="81"/>
    <s v="Покупка"/>
    <n v="470"/>
    <n v="470"/>
  </r>
  <r>
    <x v="82"/>
    <s v="Покупка"/>
    <n v="340"/>
    <n v="340"/>
  </r>
  <r>
    <x v="83"/>
    <s v="Продажа"/>
    <n v="280"/>
    <n v="-280"/>
  </r>
  <r>
    <x v="84"/>
    <s v="Продажа"/>
    <n v="400"/>
    <n v="-400"/>
  </r>
  <r>
    <x v="84"/>
    <s v="Продажа"/>
    <n v="30"/>
    <n v="-30"/>
  </r>
  <r>
    <x v="85"/>
    <s v="Покупка"/>
    <n v="260"/>
    <n v="260"/>
  </r>
  <r>
    <x v="86"/>
    <s v="Покупка"/>
    <n v="140"/>
    <n v="140"/>
  </r>
  <r>
    <x v="87"/>
    <s v="Продажа"/>
    <n v="140"/>
    <n v="-140"/>
  </r>
  <r>
    <x v="88"/>
    <s v="Покупка"/>
    <n v="290"/>
    <n v="290"/>
  </r>
  <r>
    <x v="88"/>
    <s v="Продажа"/>
    <n v="430"/>
    <n v="-430"/>
  </r>
  <r>
    <x v="89"/>
    <s v="Продажа"/>
    <n v="40"/>
    <n v="-40"/>
  </r>
  <r>
    <x v="90"/>
    <s v="Покупка"/>
    <n v="340"/>
    <n v="340"/>
  </r>
  <r>
    <x v="91"/>
    <s v="Продажа"/>
    <n v="160"/>
    <n v="-160"/>
  </r>
  <r>
    <x v="92"/>
    <s v="Продажа"/>
    <n v="490"/>
    <n v="-490"/>
  </r>
  <r>
    <x v="93"/>
    <s v="Покупка"/>
    <n v="230"/>
    <n v="230"/>
  </r>
  <r>
    <x v="94"/>
    <s v="Покупка"/>
    <n v="170"/>
    <n v="170"/>
  </r>
  <r>
    <x v="95"/>
    <s v="Продажа"/>
    <n v="420"/>
    <n v="-420"/>
  </r>
  <r>
    <x v="96"/>
    <s v="Продажа"/>
    <n v="430"/>
    <n v="-430"/>
  </r>
  <r>
    <x v="97"/>
    <s v="Продажа"/>
    <n v="370"/>
    <n v="-370"/>
  </r>
  <r>
    <x v="98"/>
    <s v="Продажа"/>
    <n v="420"/>
    <n v="-420"/>
  </r>
  <r>
    <x v="99"/>
    <s v="Продажа"/>
    <n v="170"/>
    <n v="-170"/>
  </r>
  <r>
    <x v="100"/>
    <s v="Покупка"/>
    <n v="250"/>
    <n v="250"/>
  </r>
  <r>
    <x v="101"/>
    <s v="Продажа"/>
    <n v="480"/>
    <n v="-480"/>
  </r>
  <r>
    <x v="102"/>
    <s v="Покупка"/>
    <n v="80"/>
    <n v="80"/>
  </r>
  <r>
    <x v="103"/>
    <s v="Покупка"/>
    <n v="160"/>
    <n v="160"/>
  </r>
  <r>
    <x v="104"/>
    <s v="Продажа"/>
    <n v="260"/>
    <n v="-260"/>
  </r>
  <r>
    <x v="105"/>
    <s v="Продажа"/>
    <n v="290"/>
    <n v="-290"/>
  </r>
  <r>
    <x v="106"/>
    <s v="Покупка"/>
    <n v="490"/>
    <n v="490"/>
  </r>
  <r>
    <x v="107"/>
    <s v="Продажа"/>
    <n v="180"/>
    <n v="-180"/>
  </r>
  <r>
    <x v="108"/>
    <s v="Покупка"/>
    <n v="30"/>
    <n v="30"/>
  </r>
  <r>
    <x v="109"/>
    <s v="Покупка"/>
    <n v="40"/>
    <n v="40"/>
  </r>
  <r>
    <x v="110"/>
    <s v="Покупка"/>
    <n v="390"/>
    <n v="390"/>
  </r>
  <r>
    <x v="111"/>
    <s v="Продажа"/>
    <n v="10"/>
    <n v="-10"/>
  </r>
  <r>
    <x v="112"/>
    <s v="Продажа"/>
    <n v="140"/>
    <n v="-140"/>
  </r>
  <r>
    <x v="113"/>
    <s v="Продажа"/>
    <n v="40"/>
    <n v="-40"/>
  </r>
  <r>
    <x v="114"/>
    <s v="Продажа"/>
    <n v="250"/>
    <n v="-250"/>
  </r>
  <r>
    <x v="115"/>
    <s v="Продажа"/>
    <n v="60"/>
    <n v="-60"/>
  </r>
  <r>
    <x v="115"/>
    <s v="Продажа"/>
    <n v="410"/>
    <n v="-410"/>
  </r>
  <r>
    <x v="116"/>
    <s v="Продажа"/>
    <n v="10"/>
    <n v="-10"/>
  </r>
  <r>
    <x v="117"/>
    <s v="Покупка"/>
    <n v="210"/>
    <n v="210"/>
  </r>
  <r>
    <x v="118"/>
    <s v="Продажа"/>
    <n v="90"/>
    <n v="-90"/>
  </r>
  <r>
    <x v="119"/>
    <s v="Продажа"/>
    <n v="100"/>
    <n v="-100"/>
  </r>
  <r>
    <x v="120"/>
    <s v="Продажа"/>
    <n v="350"/>
    <n v="-350"/>
  </r>
  <r>
    <x v="120"/>
    <s v="Покупка"/>
    <n v="500"/>
    <n v="500"/>
  </r>
  <r>
    <x v="121"/>
    <s v="Покупка"/>
    <n v="220"/>
    <n v="220"/>
  </r>
  <r>
    <x v="122"/>
    <s v="Продажа"/>
    <n v="60"/>
    <n v="-60"/>
  </r>
  <r>
    <x v="123"/>
    <s v="Продажа"/>
    <n v="420"/>
    <n v="-420"/>
  </r>
  <r>
    <x v="124"/>
    <s v="Покупка"/>
    <n v="60"/>
    <n v="60"/>
  </r>
  <r>
    <x v="125"/>
    <s v="Продажа"/>
    <n v="470"/>
    <n v="-470"/>
  </r>
  <r>
    <x v="126"/>
    <s v="Покупка"/>
    <n v="280"/>
    <n v="280"/>
  </r>
  <r>
    <x v="126"/>
    <s v="Продажа"/>
    <n v="440"/>
    <n v="-440"/>
  </r>
  <r>
    <x v="127"/>
    <s v="Продажа"/>
    <n v="470"/>
    <n v="-470"/>
  </r>
  <r>
    <x v="128"/>
    <s v="Продажа"/>
    <n v="400"/>
    <n v="-400"/>
  </r>
  <r>
    <x v="129"/>
    <s v="Покупка"/>
    <n v="220"/>
    <n v="220"/>
  </r>
  <r>
    <x v="130"/>
    <s v="Покупка"/>
    <n v="10"/>
    <n v="10"/>
  </r>
  <r>
    <x v="131"/>
    <s v="Продажа"/>
    <n v="400"/>
    <n v="-400"/>
  </r>
  <r>
    <x v="132"/>
    <s v="Продажа"/>
    <n v="170"/>
    <n v="-170"/>
  </r>
  <r>
    <x v="133"/>
    <s v="Продажа"/>
    <n v="270"/>
    <n v="-270"/>
  </r>
  <r>
    <x v="134"/>
    <s v="Покупка"/>
    <n v="30"/>
    <n v="30"/>
  </r>
  <r>
    <x v="135"/>
    <s v="Продажа"/>
    <n v="210"/>
    <n v="-210"/>
  </r>
  <r>
    <x v="136"/>
    <s v="Покупка"/>
    <n v="80"/>
    <n v="80"/>
  </r>
  <r>
    <x v="137"/>
    <s v="Покупка"/>
    <n v="130"/>
    <n v="130"/>
  </r>
  <r>
    <x v="138"/>
    <s v="Покупка"/>
    <n v="300"/>
    <n v="300"/>
  </r>
  <r>
    <x v="139"/>
    <s v="Продажа"/>
    <n v="410"/>
    <n v="-410"/>
  </r>
  <r>
    <x v="140"/>
    <s v="Покупка"/>
    <n v="190"/>
    <n v="190"/>
  </r>
  <r>
    <x v="141"/>
    <s v="Покупка"/>
    <n v="160"/>
    <n v="160"/>
  </r>
  <r>
    <x v="142"/>
    <s v="Покупка"/>
    <n v="160"/>
    <n v="160"/>
  </r>
  <r>
    <x v="143"/>
    <s v="Покупка"/>
    <n v="190"/>
    <n v="190"/>
  </r>
  <r>
    <x v="144"/>
    <s v="Покупка"/>
    <n v="250"/>
    <n v="250"/>
  </r>
  <r>
    <x v="144"/>
    <s v="Продажа"/>
    <n v="190"/>
    <n v="-190"/>
  </r>
  <r>
    <x v="145"/>
    <s v="Продажа"/>
    <n v="160"/>
    <n v="-160"/>
  </r>
  <r>
    <x v="146"/>
    <s v="Продажа"/>
    <n v="100"/>
    <n v="-100"/>
  </r>
  <r>
    <x v="147"/>
    <s v="Покупка"/>
    <n v="180"/>
    <n v="180"/>
  </r>
  <r>
    <x v="148"/>
    <s v="Покупка"/>
    <n v="430"/>
    <n v="430"/>
  </r>
  <r>
    <x v="149"/>
    <s v="Покупка"/>
    <n v="480"/>
    <n v="480"/>
  </r>
  <r>
    <x v="150"/>
    <s v="Продажа"/>
    <n v="180"/>
    <n v="-180"/>
  </r>
  <r>
    <x v="151"/>
    <s v="Покупка"/>
    <n v="310"/>
    <n v="310"/>
  </r>
  <r>
    <x v="152"/>
    <s v="Продажа"/>
    <n v="440"/>
    <n v="-440"/>
  </r>
  <r>
    <x v="153"/>
    <s v="Покупка"/>
    <n v="90"/>
    <n v="90"/>
  </r>
  <r>
    <x v="154"/>
    <s v="Покупка"/>
    <n v="310"/>
    <n v="310"/>
  </r>
  <r>
    <x v="155"/>
    <s v="Продажа"/>
    <n v="110"/>
    <n v="-110"/>
  </r>
  <r>
    <x v="156"/>
    <s v="Продажа"/>
    <n v="210"/>
    <n v="-210"/>
  </r>
  <r>
    <x v="157"/>
    <s v="Продажа"/>
    <n v="20"/>
    <n v="-20"/>
  </r>
  <r>
    <x v="158"/>
    <s v="Продажа"/>
    <n v="420"/>
    <n v="-420"/>
  </r>
  <r>
    <x v="159"/>
    <s v="Покупка"/>
    <n v="230"/>
    <n v="230"/>
  </r>
  <r>
    <x v="160"/>
    <s v="Продажа"/>
    <n v="190"/>
    <n v="-190"/>
  </r>
  <r>
    <x v="161"/>
    <s v="Покупка"/>
    <n v="300"/>
    <n v="300"/>
  </r>
  <r>
    <x v="162"/>
    <s v="Продажа"/>
    <n v="280"/>
    <n v="-280"/>
  </r>
  <r>
    <x v="163"/>
    <s v="Покупка"/>
    <n v="270"/>
    <n v="270"/>
  </r>
  <r>
    <x v="163"/>
    <s v="Покупка"/>
    <n v="50"/>
    <n v="50"/>
  </r>
  <r>
    <x v="164"/>
    <s v="Продажа"/>
    <n v="370"/>
    <n v="-370"/>
  </r>
  <r>
    <x v="165"/>
    <s v="Покупка"/>
    <n v="270"/>
    <n v="270"/>
  </r>
  <r>
    <x v="166"/>
    <s v="Покупка"/>
    <n v="70"/>
    <n v="70"/>
  </r>
  <r>
    <x v="167"/>
    <s v="Покупка"/>
    <n v="140"/>
    <n v="140"/>
  </r>
  <r>
    <x v="168"/>
    <s v="Продажа"/>
    <n v="440"/>
    <n v="-440"/>
  </r>
  <r>
    <x v="169"/>
    <s v="Продажа"/>
    <n v="190"/>
    <n v="-190"/>
  </r>
  <r>
    <x v="170"/>
    <s v="Покупка"/>
    <n v="220"/>
    <n v="220"/>
  </r>
  <r>
    <x v="171"/>
    <s v="Продажа"/>
    <n v="350"/>
    <n v="-350"/>
  </r>
  <r>
    <x v="172"/>
    <s v="Продажа"/>
    <n v="270"/>
    <n v="-270"/>
  </r>
  <r>
    <x v="173"/>
    <s v="Продажа"/>
    <n v="110"/>
    <n v="-110"/>
  </r>
  <r>
    <x v="174"/>
    <s v="Продажа"/>
    <n v="210"/>
    <n v="-210"/>
  </r>
  <r>
    <x v="175"/>
    <s v="Покупка"/>
    <n v="480"/>
    <n v="480"/>
  </r>
  <r>
    <x v="176"/>
    <s v="Покупка"/>
    <n v="110"/>
    <n v="110"/>
  </r>
  <r>
    <x v="177"/>
    <s v="Покупка"/>
    <n v="260"/>
    <n v="260"/>
  </r>
  <r>
    <x v="177"/>
    <s v="Покупка"/>
    <n v="430"/>
    <n v="430"/>
  </r>
  <r>
    <x v="178"/>
    <s v="Продажа"/>
    <n v="200"/>
    <n v="-200"/>
  </r>
  <r>
    <x v="179"/>
    <s v="Продажа"/>
    <n v="200"/>
    <n v="-200"/>
  </r>
  <r>
    <x v="180"/>
    <s v="Продажа"/>
    <n v="420"/>
    <n v="-420"/>
  </r>
  <r>
    <x v="181"/>
    <s v="Продажа"/>
    <n v="210"/>
    <n v="-210"/>
  </r>
  <r>
    <x v="182"/>
    <s v="Продажа"/>
    <n v="450"/>
    <n v="-450"/>
  </r>
  <r>
    <x v="183"/>
    <s v="Продажа"/>
    <n v="90"/>
    <n v="-90"/>
  </r>
  <r>
    <x v="183"/>
    <s v="Продажа"/>
    <n v="400"/>
    <n v="-400"/>
  </r>
  <r>
    <x v="184"/>
    <s v="Покупка"/>
    <n v="30"/>
    <n v="30"/>
  </r>
  <r>
    <x v="185"/>
    <s v="Продажа"/>
    <n v="430"/>
    <n v="-430"/>
  </r>
  <r>
    <x v="186"/>
    <s v="Покупка"/>
    <n v="220"/>
    <n v="220"/>
  </r>
  <r>
    <x v="187"/>
    <s v="Продажа"/>
    <n v="170"/>
    <n v="-170"/>
  </r>
  <r>
    <x v="188"/>
    <s v="Продажа"/>
    <n v="100"/>
    <n v="-100"/>
  </r>
  <r>
    <x v="188"/>
    <s v="Покупка"/>
    <n v="440"/>
    <n v="440"/>
  </r>
  <r>
    <x v="189"/>
    <s v="Покупка"/>
    <n v="10"/>
    <n v="10"/>
  </r>
  <r>
    <x v="190"/>
    <s v="Продажа"/>
    <n v="370"/>
    <n v="-370"/>
  </r>
  <r>
    <x v="191"/>
    <s v="Покупка"/>
    <n v="370"/>
    <n v="370"/>
  </r>
  <r>
    <x v="192"/>
    <s v="Продажа"/>
    <n v="190"/>
    <n v="-190"/>
  </r>
  <r>
    <x v="193"/>
    <s v="Покупка"/>
    <n v="490"/>
    <n v="490"/>
  </r>
  <r>
    <x v="194"/>
    <s v="Покупка"/>
    <n v="310"/>
    <n v="310"/>
  </r>
  <r>
    <x v="195"/>
    <s v="Покупка"/>
    <n v="480"/>
    <n v="480"/>
  </r>
  <r>
    <x v="196"/>
    <s v="Покупка"/>
    <n v="170"/>
    <n v="170"/>
  </r>
  <r>
    <x v="197"/>
    <s v="Покупка"/>
    <n v="190"/>
    <n v="190"/>
  </r>
  <r>
    <x v="198"/>
    <s v="Покупка"/>
    <n v="450"/>
    <n v="450"/>
  </r>
  <r>
    <x v="199"/>
    <s v="Продажа"/>
    <n v="60"/>
    <n v="-60"/>
  </r>
  <r>
    <x v="200"/>
    <s v="Продажа"/>
    <n v="280"/>
    <n v="-280"/>
  </r>
  <r>
    <x v="201"/>
    <s v="Покупка"/>
    <n v="380"/>
    <n v="380"/>
  </r>
  <r>
    <x v="202"/>
    <s v="Покупка"/>
    <n v="90"/>
    <n v="90"/>
  </r>
  <r>
    <x v="203"/>
    <s v="Покупка"/>
    <n v="480"/>
    <n v="480"/>
  </r>
  <r>
    <x v="204"/>
    <s v="Продажа"/>
    <n v="380"/>
    <n v="-380"/>
  </r>
  <r>
    <x v="204"/>
    <s v="Продажа"/>
    <n v="290"/>
    <n v="-290"/>
  </r>
  <r>
    <x v="205"/>
    <s v="Покупка"/>
    <n v="250"/>
    <n v="250"/>
  </r>
  <r>
    <x v="206"/>
    <s v="Покупка"/>
    <n v="90"/>
    <n v="90"/>
  </r>
  <r>
    <x v="207"/>
    <s v="Продажа"/>
    <n v="150"/>
    <n v="-150"/>
  </r>
  <r>
    <x v="208"/>
    <s v="Продажа"/>
    <n v="450"/>
    <n v="-450"/>
  </r>
  <r>
    <x v="209"/>
    <s v="Продажа"/>
    <n v="120"/>
    <n v="-120"/>
  </r>
  <r>
    <x v="210"/>
    <s v="Продажа"/>
    <n v="130"/>
    <n v="-130"/>
  </r>
  <r>
    <x v="211"/>
    <s v="Покупка"/>
    <n v="500"/>
    <n v="500"/>
  </r>
  <r>
    <x v="212"/>
    <s v="Продажа"/>
    <n v="110"/>
    <n v="-110"/>
  </r>
  <r>
    <x v="213"/>
    <s v="Продажа"/>
    <n v="40"/>
    <n v="-40"/>
  </r>
  <r>
    <x v="214"/>
    <s v="Продажа"/>
    <n v="270"/>
    <n v="-270"/>
  </r>
  <r>
    <x v="215"/>
    <s v="Покупка"/>
    <n v="190"/>
    <n v="190"/>
  </r>
  <r>
    <x v="216"/>
    <s v="Покупка"/>
    <n v="350"/>
    <n v="350"/>
  </r>
  <r>
    <x v="217"/>
    <s v="Покупка"/>
    <n v="450"/>
    <n v="450"/>
  </r>
  <r>
    <x v="218"/>
    <s v="Продажа"/>
    <n v="270"/>
    <n v="-270"/>
  </r>
  <r>
    <x v="218"/>
    <s v="Продажа"/>
    <n v="360"/>
    <n v="-360"/>
  </r>
  <r>
    <x v="219"/>
    <s v="Покупка"/>
    <n v="460"/>
    <n v="460"/>
  </r>
  <r>
    <x v="219"/>
    <s v="Продажа"/>
    <n v="280"/>
    <n v="-280"/>
  </r>
  <r>
    <x v="220"/>
    <s v="Покупка"/>
    <n v="500"/>
    <n v="500"/>
  </r>
  <r>
    <x v="221"/>
    <s v="Продажа"/>
    <n v="230"/>
    <n v="-230"/>
  </r>
  <r>
    <x v="222"/>
    <s v="Продажа"/>
    <n v="80"/>
    <n v="-80"/>
  </r>
  <r>
    <x v="223"/>
    <s v="Продажа"/>
    <n v="140"/>
    <n v="-140"/>
  </r>
  <r>
    <x v="224"/>
    <s v="Покупка"/>
    <n v="450"/>
    <n v="450"/>
  </r>
  <r>
    <x v="225"/>
    <s v="Покупка"/>
    <n v="480"/>
    <n v="480"/>
  </r>
  <r>
    <x v="226"/>
    <s v="Покупка"/>
    <n v="240"/>
    <n v="240"/>
  </r>
  <r>
    <x v="227"/>
    <s v="Продажа"/>
    <n v="400"/>
    <n v="-400"/>
  </r>
  <r>
    <x v="228"/>
    <s v="Продажа"/>
    <n v="290"/>
    <n v="-290"/>
  </r>
  <r>
    <x v="229"/>
    <s v="Продажа"/>
    <n v="470"/>
    <n v="-470"/>
  </r>
  <r>
    <x v="230"/>
    <s v="Продажа"/>
    <n v="470"/>
    <n v="-470"/>
  </r>
  <r>
    <x v="230"/>
    <s v="Продажа"/>
    <n v="10"/>
    <n v="-10"/>
  </r>
  <r>
    <x v="231"/>
    <s v="Покупка"/>
    <n v="10"/>
    <n v="10"/>
  </r>
  <r>
    <x v="232"/>
    <s v="Продажа"/>
    <n v="350"/>
    <n v="-350"/>
  </r>
  <r>
    <x v="233"/>
    <s v="Продажа"/>
    <n v="440"/>
    <n v="-440"/>
  </r>
  <r>
    <x v="234"/>
    <s v="Продажа"/>
    <n v="490"/>
    <n v="-490"/>
  </r>
  <r>
    <x v="234"/>
    <s v="Покупка"/>
    <n v="470"/>
    <n v="470"/>
  </r>
  <r>
    <x v="235"/>
    <s v="Продажа"/>
    <n v="180"/>
    <n v="-180"/>
  </r>
  <r>
    <x v="236"/>
    <s v="Продажа"/>
    <n v="500"/>
    <n v="-500"/>
  </r>
  <r>
    <x v="237"/>
    <s v="Продажа"/>
    <n v="440"/>
    <n v="-440"/>
  </r>
  <r>
    <x v="238"/>
    <s v="Покупка"/>
    <n v="0"/>
    <n v="0"/>
  </r>
  <r>
    <x v="239"/>
    <s v="Покупка"/>
    <n v="420"/>
    <n v="420"/>
  </r>
  <r>
    <x v="240"/>
    <s v="Покупка"/>
    <n v="330"/>
    <n v="330"/>
  </r>
  <r>
    <x v="241"/>
    <s v="Покупка"/>
    <n v="40"/>
    <n v="40"/>
  </r>
  <r>
    <x v="241"/>
    <s v="Продажа"/>
    <n v="120"/>
    <n v="-120"/>
  </r>
  <r>
    <x v="242"/>
    <s v="Покупка"/>
    <n v="20"/>
    <n v="20"/>
  </r>
  <r>
    <x v="243"/>
    <s v="Продажа"/>
    <n v="470"/>
    <n v="-470"/>
  </r>
  <r>
    <x v="244"/>
    <s v="Покупка"/>
    <n v="440"/>
    <n v="440"/>
  </r>
  <r>
    <x v="245"/>
    <s v="Продажа"/>
    <n v="140"/>
    <n v="-140"/>
  </r>
  <r>
    <x v="246"/>
    <s v="Покупка"/>
    <n v="130"/>
    <n v="130"/>
  </r>
  <r>
    <x v="247"/>
    <s v="Покупка"/>
    <n v="480"/>
    <n v="480"/>
  </r>
  <r>
    <x v="248"/>
    <s v="Продажа"/>
    <n v="350"/>
    <n v="-350"/>
  </r>
  <r>
    <x v="249"/>
    <s v="Продажа"/>
    <n v="390"/>
    <n v="-390"/>
  </r>
  <r>
    <x v="250"/>
    <s v="Продажа"/>
    <n v="210"/>
    <n v="-210"/>
  </r>
  <r>
    <x v="251"/>
    <s v="Продажа"/>
    <n v="320"/>
    <n v="-320"/>
  </r>
  <r>
    <x v="252"/>
    <s v="Покупка"/>
    <n v="340"/>
    <n v="340"/>
  </r>
  <r>
    <x v="253"/>
    <s v="Покупка"/>
    <n v="290"/>
    <n v="290"/>
  </r>
  <r>
    <x v="254"/>
    <s v="Покупка"/>
    <n v="210"/>
    <n v="210"/>
  </r>
  <r>
    <x v="254"/>
    <s v="Продажа"/>
    <n v="440"/>
    <n v="-440"/>
  </r>
  <r>
    <x v="255"/>
    <s v="Покупка"/>
    <n v="0"/>
    <n v="0"/>
  </r>
  <r>
    <x v="256"/>
    <s v="Покупка"/>
    <n v="420"/>
    <n v="420"/>
  </r>
  <r>
    <x v="257"/>
    <s v="Покупка"/>
    <n v="380"/>
    <n v="380"/>
  </r>
  <r>
    <x v="257"/>
    <s v="Продажа"/>
    <n v="420"/>
    <n v="-420"/>
  </r>
  <r>
    <x v="258"/>
    <s v="Продажа"/>
    <n v="410"/>
    <n v="-410"/>
  </r>
  <r>
    <x v="259"/>
    <s v="Покупка"/>
    <n v="400"/>
    <n v="400"/>
  </r>
  <r>
    <x v="260"/>
    <s v="Продажа"/>
    <n v="60"/>
    <n v="-60"/>
  </r>
  <r>
    <x v="261"/>
    <s v="Покупка"/>
    <n v="170"/>
    <n v="170"/>
  </r>
  <r>
    <x v="262"/>
    <s v="Покупка"/>
    <n v="210"/>
    <n v="210"/>
  </r>
  <r>
    <x v="263"/>
    <s v="Покупка"/>
    <n v="90"/>
    <n v="90"/>
  </r>
  <r>
    <x v="264"/>
    <s v="Покупка"/>
    <n v="430"/>
    <n v="430"/>
  </r>
  <r>
    <x v="265"/>
    <s v="Покупка"/>
    <n v="470"/>
    <n v="470"/>
  </r>
  <r>
    <x v="266"/>
    <s v="Покупка"/>
    <n v="50"/>
    <n v="50"/>
  </r>
  <r>
    <x v="267"/>
    <s v="Продажа"/>
    <n v="250"/>
    <n v="-250"/>
  </r>
  <r>
    <x v="268"/>
    <s v="Покупка"/>
    <n v="140"/>
    <n v="140"/>
  </r>
  <r>
    <x v="269"/>
    <s v="Продажа"/>
    <n v="390"/>
    <n v="-390"/>
  </r>
  <r>
    <x v="270"/>
    <s v="Покупка"/>
    <n v="170"/>
    <n v="170"/>
  </r>
  <r>
    <x v="270"/>
    <s v="Покупка"/>
    <n v="110"/>
    <n v="110"/>
  </r>
  <r>
    <x v="271"/>
    <s v="Покупка"/>
    <n v="250"/>
    <n v="250"/>
  </r>
  <r>
    <x v="272"/>
    <s v="Продажа"/>
    <n v="410"/>
    <n v="-410"/>
  </r>
  <r>
    <x v="273"/>
    <s v="Покупка"/>
    <n v="430"/>
    <n v="430"/>
  </r>
  <r>
    <x v="274"/>
    <s v="Покупка"/>
    <n v="210"/>
    <n v="210"/>
  </r>
  <r>
    <x v="275"/>
    <s v="Покупка"/>
    <n v="250"/>
    <n v="250"/>
  </r>
  <r>
    <x v="276"/>
    <s v="Покупка"/>
    <n v="340"/>
    <n v="340"/>
  </r>
  <r>
    <x v="276"/>
    <s v="Покупка"/>
    <n v="260"/>
    <n v="260"/>
  </r>
  <r>
    <x v="277"/>
    <s v="Покупка"/>
    <n v="500"/>
    <n v="500"/>
  </r>
  <r>
    <x v="278"/>
    <s v="Покупка"/>
    <n v="180"/>
    <n v="180"/>
  </r>
  <r>
    <x v="279"/>
    <s v="Продажа"/>
    <n v="390"/>
    <n v="-390"/>
  </r>
  <r>
    <x v="280"/>
    <s v="Покупка"/>
    <n v="460"/>
    <n v="460"/>
  </r>
  <r>
    <x v="281"/>
    <s v="Продажа"/>
    <n v="50"/>
    <n v="-50"/>
  </r>
  <r>
    <x v="282"/>
    <s v="Покупка"/>
    <n v="60"/>
    <n v="60"/>
  </r>
  <r>
    <x v="283"/>
    <s v="Продажа"/>
    <n v="100"/>
    <n v="-100"/>
  </r>
  <r>
    <x v="284"/>
    <s v="Продажа"/>
    <n v="150"/>
    <n v="-150"/>
  </r>
  <r>
    <x v="284"/>
    <s v="Покупка"/>
    <n v="250"/>
    <n v="250"/>
  </r>
  <r>
    <x v="285"/>
    <s v="Продажа"/>
    <n v="380"/>
    <n v="-380"/>
  </r>
  <r>
    <x v="286"/>
    <s v="Покупка"/>
    <n v="490"/>
    <n v="490"/>
  </r>
  <r>
    <x v="287"/>
    <s v="Покупка"/>
    <n v="230"/>
    <n v="230"/>
  </r>
  <r>
    <x v="288"/>
    <s v="Продажа"/>
    <n v="100"/>
    <n v="-100"/>
  </r>
  <r>
    <x v="289"/>
    <s v="Покупка"/>
    <n v="200"/>
    <n v="200"/>
  </r>
  <r>
    <x v="290"/>
    <s v="Покупка"/>
    <n v="340"/>
    <n v="340"/>
  </r>
  <r>
    <x v="290"/>
    <s v="Продажа"/>
    <n v="140"/>
    <n v="-140"/>
  </r>
  <r>
    <x v="291"/>
    <s v="Покупка"/>
    <n v="250"/>
    <n v="250"/>
  </r>
  <r>
    <x v="291"/>
    <s v="Покупка"/>
    <n v="390"/>
    <n v="390"/>
  </r>
  <r>
    <x v="292"/>
    <s v="Продажа"/>
    <n v="370"/>
    <n v="-370"/>
  </r>
  <r>
    <x v="293"/>
    <s v="Продажа"/>
    <n v="10"/>
    <n v="-10"/>
  </r>
  <r>
    <x v="293"/>
    <s v="Продажа"/>
    <n v="310"/>
    <n v="-310"/>
  </r>
  <r>
    <x v="294"/>
    <s v="Покупка"/>
    <n v="190"/>
    <n v="190"/>
  </r>
  <r>
    <x v="294"/>
    <s v="Продажа"/>
    <n v="150"/>
    <n v="-150"/>
  </r>
  <r>
    <x v="295"/>
    <s v="Продажа"/>
    <n v="20"/>
    <n v="-20"/>
  </r>
  <r>
    <x v="296"/>
    <s v="Покупка"/>
    <n v="480"/>
    <n v="480"/>
  </r>
  <r>
    <x v="297"/>
    <s v="Продажа"/>
    <n v="130"/>
    <n v="-130"/>
  </r>
  <r>
    <x v="298"/>
    <s v="Покупка"/>
    <n v="230"/>
    <n v="230"/>
  </r>
  <r>
    <x v="299"/>
    <s v="Покупка"/>
    <n v="320"/>
    <n v="320"/>
  </r>
  <r>
    <x v="300"/>
    <s v="Продажа"/>
    <n v="180"/>
    <n v="-180"/>
  </r>
  <r>
    <x v="301"/>
    <s v="Продажа"/>
    <n v="40"/>
    <n v="-40"/>
  </r>
  <r>
    <x v="302"/>
    <s v="Продажа"/>
    <n v="420"/>
    <n v="-420"/>
  </r>
  <r>
    <x v="303"/>
    <s v="Продажа"/>
    <n v="190"/>
    <n v="-190"/>
  </r>
  <r>
    <x v="304"/>
    <s v="Продажа"/>
    <n v="190"/>
    <n v="-190"/>
  </r>
  <r>
    <x v="305"/>
    <s v="Покупка"/>
    <n v="180"/>
    <n v="180"/>
  </r>
  <r>
    <x v="306"/>
    <s v="Покупка"/>
    <n v="280"/>
    <n v="280"/>
  </r>
  <r>
    <x v="307"/>
    <s v="Продажа"/>
    <n v="60"/>
    <n v="-60"/>
  </r>
  <r>
    <x v="307"/>
    <s v="Покупка"/>
    <n v="10"/>
    <n v="10"/>
  </r>
  <r>
    <x v="308"/>
    <s v="Покупка"/>
    <n v="70"/>
    <n v="70"/>
  </r>
  <r>
    <x v="309"/>
    <s v="Продажа"/>
    <n v="370"/>
    <n v="-370"/>
  </r>
  <r>
    <x v="310"/>
    <s v="Покупка"/>
    <n v="0"/>
    <n v="0"/>
  </r>
  <r>
    <x v="311"/>
    <s v="Покупка"/>
    <n v="1580"/>
    <n v="1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67F10-D074-4541-A7B4-9EE590CEEC46}" name="Сводная таблица1" cacheId="4" dataOnRows="1" applyNumberFormats="0" applyBorderFormats="0" applyFontFormats="0" applyPatternFormats="0" applyAlignmentFormats="0" applyWidthHeightFormats="1" dataCaption="Значения" updatedVersion="7" minRefreshableVersion="3" useAutoFormatting="1" rowGrandTotals="0" colGrandTotals="0" itemPrintTitles="1" createdVersion="7" indent="0" compact="0" compactData="0" multipleFieldFilters="0">
  <location ref="D42:E354" firstHeaderRow="1" firstDataRow="1" firstDataCol="1"/>
  <pivotFields count="4">
    <pivotField axis="axisRow" compact="0" outline="0" showAll="0">
      <items count="3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t="default"/>
      </items>
    </pivotField>
    <pivotField compact="0" outline="0" showAll="0"/>
    <pivotField compact="0" outline="0" showAll="0"/>
    <pivotField dataField="1" compact="0" outline="0" showAll="0"/>
  </pivotFields>
  <rowFields count="1">
    <field x="0"/>
  </rowFields>
  <rowItems count="3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rowItems>
  <colItems count="1">
    <i/>
  </colItems>
  <dataFields count="1">
    <dataField name="Сумма по полю Количество_n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2EF702-3548-044C-ACEF-C3215878F13A}" name="Сделки" displayName="Сделки" ref="D2:I349" totalsRowCount="1" headerRowDxfId="18" headerRowBorderDxfId="19" tableBorderDxfId="20">
  <autoFilter ref="D2:I348" xr:uid="{532EF702-3548-044C-ACEF-C3215878F13A}"/>
  <tableColumns count="6">
    <tableColumn id="1" xr3:uid="{2944E836-C0E8-6546-B748-574599F8A154}" name="Дата сделки" totalsRowLabel="Итог" dataDxfId="17"/>
    <tableColumn id="2" xr3:uid="{6035931C-DBF0-0D47-89E8-29E9A9272820}" name="Тип сделки"/>
    <tableColumn id="3" xr3:uid="{97322A8F-4880-AF49-9A19-54511C0850D6}" name="Количество"/>
    <tableColumn id="4" xr3:uid="{606A3879-5514-5D4C-8F9A-9D802574D85C}" name="Количество_net" totalsRowFunction="sum" dataDxfId="9">
      <calculatedColumnFormula>IF(Сделки[[#This Row],[Тип сделки]]="Продажа",Сделки[[#This Row],[Количество]]*-1,Сделки[[#This Row],[Количество]])</calculatedColumnFormula>
    </tableColumn>
    <tableColumn id="6" xr3:uid="{2C4F7681-4704-364C-A8AE-2B686010BA95}" name="Денежный поток/стоимость" totalsRowFunction="sum" dataDxfId="8">
      <calculatedColumnFormula>VLOOKUP(Сделки[[#This Row],[Дата сделки]],Таблица3[],2)*Сделки[[#This Row],[Количество_net]]</calculatedColumnFormula>
    </tableColumn>
    <tableColumn id="7" xr3:uid="{9F4A4A54-429C-6E46-B7CD-72B1482498F1}" name="Приведенная стоимость" totalsRowFunction="sum" dataDxfId="7">
      <calculatedColumnFormula>H3*(1+$M$4)^(-(D3-$D$3)/365)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EFAC15-4122-0840-9447-44FA31835CD0}" name="Сделки7" displayName="Сделки7" ref="D2:I349" totalsRowCount="1" headerRowDxfId="6" headerRowBorderDxfId="4" tableBorderDxfId="5">
  <autoFilter ref="D2:I348" xr:uid="{532EF702-3548-044C-ACEF-C3215878F13A}"/>
  <tableColumns count="6">
    <tableColumn id="1" xr3:uid="{69D9C258-E8D1-4947-B2BC-3939E586D122}" name="Дата сделки" totalsRowLabel="Итог" dataDxfId="3"/>
    <tableColumn id="2" xr3:uid="{E7DED0D0-3C4C-CA43-8866-D0185133CD84}" name="Тип сделки"/>
    <tableColumn id="3" xr3:uid="{0089C6A0-C86F-8142-89ED-802402BA1234}" name="Количество"/>
    <tableColumn id="4" xr3:uid="{D87B6907-0F04-1248-AFEE-5E2BB2E5818B}" name="Количество_net" totalsRowFunction="sum" dataDxfId="2">
      <calculatedColumnFormula>IF(Сделки7[[#This Row],[Тип сделки]]="Продажа",Сделки7[[#This Row],[Количество]]*-1,Сделки7[[#This Row],[Количество]])</calculatedColumnFormula>
    </tableColumn>
    <tableColumn id="6" xr3:uid="{6AC62D7A-644D-4949-97B5-75D18D8D84DB}" name="Денежный поток/стоимость" totalsRowFunction="sum" dataDxfId="1">
      <calculatedColumnFormula>VLOOKUP(Сделки7[[#This Row],[Дата сделки]],Таблица3[],2)*Сделки7[[#This Row],[Количество_net]]</calculatedColumnFormula>
    </tableColumn>
    <tableColumn id="7" xr3:uid="{6E6DEF29-8B78-0846-A521-F3DEE9C38DD7}" name="Приведенная стоимость" totalsRowFunction="sum" dataDxfId="0">
      <calculatedColumnFormula>H3*(1+$M$4)^(-(D3-$D$3)/365)</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69F842-5182-AE40-A25B-617960344CCF}" name="Таблица3" displayName="Таблица3" ref="A1:D1427" totalsRowShown="0" headerRowDxfId="10" tableBorderDxfId="12">
  <autoFilter ref="A1:D1427" xr:uid="{5369F842-5182-AE40-A25B-617960344CCF}"/>
  <tableColumns count="4">
    <tableColumn id="1" xr3:uid="{C6F91C43-F112-C040-BD99-CDE62A2B05BE}" name="Date" dataDxfId="11"/>
    <tableColumn id="2" xr3:uid="{E06B588E-F0F1-284D-906F-4114F44EBDEA}" name="Close"/>
    <tableColumn id="3" xr3:uid="{27727D80-AEA7-E94A-9492-5BE4BD3FAC3C}" name="Volume"/>
    <tableColumn id="4" xr3:uid="{B67EB7AC-5331-F04D-AEF5-E8643F424B0F}" name="Доходность">
      <calculatedColumnFormula>(B2-B1)/B1</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C2F37-CB66-1345-A82E-3C6B5946DA97}" name="Таблица2" displayName="Таблица2" ref="B1:N405" totalsRowShown="0" headerRowDxfId="14">
  <autoFilter ref="B1:N405" xr:uid="{A3CC2F37-CB66-1345-A82E-3C6B5946DA97}"/>
  <tableColumns count="13">
    <tableColumn id="1" xr3:uid="{1005877C-5C76-D946-964D-760628D5D70E}" name="Столбец1" dataDxfId="16"/>
    <tableColumn id="2" xr3:uid="{E4748A54-52B5-2441-986F-1E8A5F031C01}" name="Артикул"/>
    <tableColumn id="3" xr3:uid="{B0C63493-A1C0-5F48-8ED1-AD850742FA77}" name="Категория"/>
    <tableColumn id="4" xr3:uid="{57BDF77C-4C06-DE49-A8DD-B47E113A0ABB}" name="Наименование"/>
    <tableColumn id="5" xr3:uid="{C779B83B-E02A-9F4C-A87A-FC45DC7B5A95}" name="цена за 1кг"/>
    <tableColumn id="6" xr3:uid="{119982DB-D494-3B44-A39E-CBD29D42969E}" name="мин фасовка, кг"/>
    <tableColumn id="7" xr3:uid="{6CC99A87-0544-8F43-B7D4-875E9FABF271}" name="Заказанное количество, кг"/>
    <tableColumn id="8" xr3:uid="{874E6B48-52C7-E742-9549-90C1146C7251}" name="Итого"/>
    <tableColumn id="9" xr3:uid="{60755242-A6A6-9E42-A492-E4617B480614}" name="Скидка"/>
    <tableColumn id="10" xr3:uid="{AF6334F1-2F76-7E4B-AA8C-4CB9DF3658D7}" name="Итого со скидкой"/>
    <tableColumn id="11" xr3:uid="{AB5F68EF-CA07-464A-A820-B5233ED5C185}" name="Дата заказа" dataDxfId="15"/>
    <tableColumn id="12" xr3:uid="{49D7CFD7-81A9-A14A-96D9-EB5C74F8620D}" name="День недели">
      <calculatedColumnFormula>WEEKDAY(L2,2)</calculatedColumnFormula>
    </tableColumn>
    <tableColumn id="13" xr3:uid="{9C87CEF7-9072-334B-B4C7-8EF09EBDDA12}" name="Месяц" dataDxfId="13">
      <calculatedColumnFormula>MONTH(Таблица2[[#This Row],[Дата заказа]])</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4"/>
  <sheetViews>
    <sheetView tabSelected="1" topLeftCell="A27" workbookViewId="0">
      <selection activeCell="G30" sqref="G30"/>
    </sheetView>
  </sheetViews>
  <sheetFormatPr baseColWidth="10" defaultColWidth="8.83203125" defaultRowHeight="15" x14ac:dyDescent="0.2"/>
  <cols>
    <col min="1" max="1" width="25" customWidth="1"/>
    <col min="3" max="3" width="50" customWidth="1"/>
    <col min="4" max="4" width="13.5" bestFit="1" customWidth="1"/>
    <col min="5" max="5" width="27.1640625" bestFit="1" customWidth="1"/>
    <col min="6" max="6" width="10.1640625" bestFit="1" customWidth="1"/>
    <col min="13" max="13" width="21.33203125" customWidth="1"/>
  </cols>
  <sheetData>
    <row r="1" spans="1:4" x14ac:dyDescent="0.2">
      <c r="B1" t="s">
        <v>0</v>
      </c>
      <c r="C1" s="2"/>
    </row>
    <row r="2" spans="1:4" x14ac:dyDescent="0.2">
      <c r="B2" t="s">
        <v>1</v>
      </c>
      <c r="C2" s="2"/>
    </row>
    <row r="3" spans="1:4" x14ac:dyDescent="0.2">
      <c r="B3" t="s">
        <v>2</v>
      </c>
      <c r="C3" s="3">
        <v>28</v>
      </c>
    </row>
    <row r="4" spans="1:4" x14ac:dyDescent="0.2">
      <c r="A4" s="4" t="s">
        <v>3</v>
      </c>
      <c r="B4" s="4" t="s">
        <v>4</v>
      </c>
      <c r="C4" s="4" t="s">
        <v>5</v>
      </c>
      <c r="D4" s="4" t="s">
        <v>6</v>
      </c>
    </row>
    <row r="5" spans="1:4" ht="16" x14ac:dyDescent="0.2">
      <c r="A5" s="7" t="s">
        <v>7</v>
      </c>
      <c r="B5" s="1">
        <v>1</v>
      </c>
      <c r="C5" s="5" t="s">
        <v>8</v>
      </c>
      <c r="D5" s="2">
        <f>AVERAGE(Акции!B2:B1426)</f>
        <v>86.755108771929741</v>
      </c>
    </row>
    <row r="6" spans="1:4" ht="16" x14ac:dyDescent="0.2">
      <c r="A6" s="8"/>
      <c r="B6" s="1">
        <v>2</v>
      </c>
      <c r="C6" s="5" t="s">
        <v>9</v>
      </c>
      <c r="D6" s="2">
        <f>MIN(Акции!B2:B1426)</f>
        <v>56.99</v>
      </c>
    </row>
    <row r="7" spans="1:4" ht="16" x14ac:dyDescent="0.2">
      <c r="A7" s="8"/>
      <c r="B7" s="1">
        <v>3</v>
      </c>
      <c r="C7" s="5" t="s">
        <v>10</v>
      </c>
      <c r="D7" s="2">
        <f>MEDIAN(Акции!D2:D1427)</f>
        <v>1.1076998452110372E-3</v>
      </c>
    </row>
    <row r="8" spans="1:4" ht="16" x14ac:dyDescent="0.2">
      <c r="A8" s="8"/>
      <c r="B8" s="1">
        <v>4</v>
      </c>
      <c r="C8" s="5" t="s">
        <v>11</v>
      </c>
      <c r="D8" s="2">
        <f>VAR(Акции!D2:D1427)</f>
        <v>2.2896565982364665E-4</v>
      </c>
    </row>
    <row r="9" spans="1:4" ht="16" x14ac:dyDescent="0.2">
      <c r="A9" s="8"/>
      <c r="B9" s="1">
        <v>5</v>
      </c>
      <c r="C9" s="5" t="s">
        <v>12</v>
      </c>
      <c r="D9" s="2">
        <f>SKEW(Акции!C2:C1427)</f>
        <v>2.8036225136809971</v>
      </c>
    </row>
    <row r="10" spans="1:4" ht="16" x14ac:dyDescent="0.2">
      <c r="A10" s="8"/>
      <c r="B10" s="1">
        <v>6</v>
      </c>
      <c r="C10" s="5" t="s">
        <v>13</v>
      </c>
      <c r="D10" s="2">
        <f>_xlfn.QUARTILE.INC(Акции!C2:C1427,3)</f>
        <v>2453850</v>
      </c>
    </row>
    <row r="11" spans="1:4" ht="16" x14ac:dyDescent="0.2">
      <c r="A11" s="7" t="s">
        <v>14</v>
      </c>
      <c r="B11" s="1">
        <v>7</v>
      </c>
      <c r="C11" s="5" t="s">
        <v>15</v>
      </c>
      <c r="D11" s="2">
        <f>COUNTIF(КХЛ!E2:E1452,"вратарь")</f>
        <v>199</v>
      </c>
    </row>
    <row r="12" spans="1:4" ht="32" x14ac:dyDescent="0.2">
      <c r="A12" s="8"/>
      <c r="B12" s="1">
        <v>8</v>
      </c>
      <c r="C12" s="5" t="s">
        <v>16</v>
      </c>
      <c r="D12" s="19">
        <f>COUNTIFS(КХЛ!G2:G1452,"&lt;=32",КХЛ!H2:H1452,"США")</f>
        <v>24</v>
      </c>
    </row>
    <row r="13" spans="1:4" ht="32" x14ac:dyDescent="0.2">
      <c r="A13" s="8"/>
      <c r="B13" s="1">
        <v>9</v>
      </c>
      <c r="C13" s="5" t="s">
        <v>17</v>
      </c>
      <c r="D13" s="20">
        <f>SUMIFS(КХЛ!I2:I1452,КХЛ!E2:E1452,"защитник",КХЛ!F2:F1452,"*1986")</f>
        <v>940545173</v>
      </c>
    </row>
    <row r="14" spans="1:4" ht="48" x14ac:dyDescent="0.2">
      <c r="A14" s="8"/>
      <c r="B14" s="1">
        <v>10</v>
      </c>
      <c r="C14" s="5" t="s">
        <v>18</v>
      </c>
      <c r="D14" s="19">
        <f>IFERROR(AVERAGEIFS(КХЛ!I2:I1452,КХЛ!H2:H1452,"Швейцария",КХЛ!D2:D1452,"К*"),0)</f>
        <v>0</v>
      </c>
    </row>
    <row r="15" spans="1:4" ht="16" x14ac:dyDescent="0.2">
      <c r="A15" s="8"/>
      <c r="B15" s="1">
        <v>11</v>
      </c>
      <c r="C15" s="5" t="s">
        <v>19</v>
      </c>
      <c r="D15" s="2">
        <f>VLOOKUP(285,КХЛ!C2:I1452,5,FALSE)</f>
        <v>27</v>
      </c>
    </row>
    <row r="16" spans="1:4" ht="16" x14ac:dyDescent="0.2">
      <c r="A16" s="8"/>
      <c r="B16" s="1">
        <v>12</v>
      </c>
      <c r="C16" s="5" t="s">
        <v>20</v>
      </c>
      <c r="D16" s="14"/>
    </row>
    <row r="17" spans="1:6" ht="16" x14ac:dyDescent="0.2">
      <c r="A17" s="7" t="s">
        <v>21</v>
      </c>
      <c r="B17" s="1">
        <v>13</v>
      </c>
      <c r="C17" s="5" t="s">
        <v>22</v>
      </c>
      <c r="D17" s="2">
        <f>LEN(Текст!B1)</f>
        <v>1521</v>
      </c>
    </row>
    <row r="18" spans="1:6" ht="32" x14ac:dyDescent="0.2">
      <c r="A18" s="8"/>
      <c r="B18" s="1">
        <v>14</v>
      </c>
      <c r="C18" s="5" t="s">
        <v>23</v>
      </c>
      <c r="D18" s="2" t="str">
        <f>MID(Текст!B1,122,131-122+1)</f>
        <v>OCR), dist</v>
      </c>
    </row>
    <row r="19" spans="1:6" ht="32" x14ac:dyDescent="0.2">
      <c r="A19" s="8"/>
      <c r="B19" s="1">
        <v>15</v>
      </c>
      <c r="C19" s="5" t="s">
        <v>24</v>
      </c>
      <c r="D19" s="2">
        <f>SEARCH("(",Текст!B1)</f>
        <v>121</v>
      </c>
    </row>
    <row r="20" spans="1:6" ht="16" x14ac:dyDescent="0.2">
      <c r="A20" s="8"/>
      <c r="B20" s="1">
        <v>16</v>
      </c>
      <c r="C20" s="5" t="s">
        <v>25</v>
      </c>
      <c r="D20" s="2">
        <f>LEN(SUBSTITUTE(Текст!B1,",",""))</f>
        <v>1514</v>
      </c>
    </row>
    <row r="21" spans="1:6" ht="32" x14ac:dyDescent="0.2">
      <c r="A21" s="8"/>
      <c r="B21" s="1">
        <v>17</v>
      </c>
      <c r="C21" s="5" t="s">
        <v>26</v>
      </c>
      <c r="D21" s="2">
        <f>LEN(Текст!B1)-LEN(SUBSTITUTE(Текст!B1,"k",""))</f>
        <v>3</v>
      </c>
    </row>
    <row r="22" spans="1:6" ht="32" x14ac:dyDescent="0.2">
      <c r="A22" s="8"/>
      <c r="B22" s="1">
        <v>18</v>
      </c>
      <c r="C22" s="5" t="s">
        <v>27</v>
      </c>
      <c r="D22" s="2">
        <f>SEARCH("-",LOWER(Текст!B1))</f>
        <v>28</v>
      </c>
    </row>
    <row r="23" spans="1:6" ht="16" x14ac:dyDescent="0.2">
      <c r="A23" s="7" t="s">
        <v>28</v>
      </c>
      <c r="B23" s="1">
        <v>19</v>
      </c>
      <c r="C23" s="5" t="s">
        <v>29</v>
      </c>
      <c r="D23" s="18">
        <f>COUNTIF(Таблица2[Месяц],11)</f>
        <v>28</v>
      </c>
    </row>
    <row r="24" spans="1:6" ht="33" thickBot="1" x14ac:dyDescent="0.25">
      <c r="A24" s="8"/>
      <c r="B24" s="1">
        <v>20</v>
      </c>
      <c r="C24" s="5" t="s">
        <v>30</v>
      </c>
      <c r="D24" s="16">
        <f>COUNTIF(Таблица2[День недели],5)/COUNT(Продажи!L2:L405)</f>
        <v>0.13118811881188119</v>
      </c>
    </row>
    <row r="25" spans="1:6" ht="33" thickBot="1" x14ac:dyDescent="0.25">
      <c r="A25" s="8"/>
      <c r="B25" s="1">
        <v>21</v>
      </c>
      <c r="C25" s="5" t="s">
        <v>31</v>
      </c>
      <c r="D25" s="2">
        <f>SUMIFS(Продажи!K2:K405,Продажи!L2:L405,"&gt;="&amp;E25,Продажи!L2:L405,"&lt;="&amp;F25,Продажи!D2:D405,"&lt;&gt;Добавки")</f>
        <v>5349083.7799999984</v>
      </c>
      <c r="E25" s="9">
        <v>42963</v>
      </c>
      <c r="F25" s="9">
        <v>43932</v>
      </c>
    </row>
    <row r="26" spans="1:6" ht="49" thickBot="1" x14ac:dyDescent="0.25">
      <c r="A26" s="8"/>
      <c r="B26" s="1">
        <v>22</v>
      </c>
      <c r="C26" s="5" t="s">
        <v>32</v>
      </c>
      <c r="D26" s="14"/>
    </row>
    <row r="27" spans="1:6" ht="33" thickBot="1" x14ac:dyDescent="0.25">
      <c r="A27" s="8"/>
      <c r="B27" s="1">
        <v>23</v>
      </c>
      <c r="C27" s="5" t="s">
        <v>33</v>
      </c>
      <c r="D27" s="14"/>
    </row>
    <row r="28" spans="1:6" ht="65" thickBot="1" x14ac:dyDescent="0.25">
      <c r="A28" s="8"/>
      <c r="B28" s="1">
        <v>24</v>
      </c>
      <c r="C28" s="5" t="s">
        <v>34</v>
      </c>
      <c r="D28" s="14"/>
    </row>
    <row r="29" spans="1:6" ht="32" x14ac:dyDescent="0.2">
      <c r="A29" s="7" t="s">
        <v>35</v>
      </c>
      <c r="B29" s="1">
        <v>25</v>
      </c>
      <c r="C29" s="5" t="s">
        <v>36</v>
      </c>
      <c r="D29" s="14"/>
    </row>
    <row r="30" spans="1:6" ht="32" x14ac:dyDescent="0.2">
      <c r="A30" s="8"/>
      <c r="B30" s="1">
        <v>26</v>
      </c>
      <c r="C30" s="5" t="s">
        <v>37</v>
      </c>
      <c r="D30" s="14"/>
    </row>
    <row r="31" spans="1:6" ht="32" x14ac:dyDescent="0.2">
      <c r="A31" s="8"/>
      <c r="B31" s="1">
        <v>27</v>
      </c>
      <c r="C31" s="5" t="s">
        <v>38</v>
      </c>
      <c r="D31" s="14"/>
    </row>
    <row r="32" spans="1:6" ht="32" x14ac:dyDescent="0.2">
      <c r="A32" s="8"/>
      <c r="B32" s="1">
        <v>28</v>
      </c>
      <c r="C32" s="5" t="s">
        <v>39</v>
      </c>
      <c r="D32" s="14"/>
    </row>
    <row r="33" spans="1:5" ht="16" x14ac:dyDescent="0.2">
      <c r="A33" s="8"/>
      <c r="B33" s="1">
        <v>29</v>
      </c>
      <c r="C33" s="5" t="s">
        <v>40</v>
      </c>
      <c r="D33" s="14"/>
    </row>
    <row r="34" spans="1:5" ht="33" thickBot="1" x14ac:dyDescent="0.25">
      <c r="A34" s="8"/>
      <c r="B34" s="1">
        <v>30</v>
      </c>
      <c r="C34" s="5" t="s">
        <v>41</v>
      </c>
      <c r="D34" s="14"/>
    </row>
    <row r="35" spans="1:5" ht="97" thickBot="1" x14ac:dyDescent="0.25">
      <c r="A35" s="7" t="s">
        <v>42</v>
      </c>
      <c r="B35" s="1">
        <v>31</v>
      </c>
      <c r="C35" s="5" t="s">
        <v>43</v>
      </c>
      <c r="D35" s="19">
        <f>SUM(Сделки[Количество_net])</f>
        <v>0</v>
      </c>
    </row>
    <row r="36" spans="1:5" ht="97" thickBot="1" x14ac:dyDescent="0.25">
      <c r="A36" s="8"/>
      <c r="B36" s="1">
        <v>32</v>
      </c>
      <c r="C36" s="5" t="s">
        <v>44</v>
      </c>
      <c r="D36" s="30"/>
    </row>
    <row r="37" spans="1:5" ht="97" thickBot="1" x14ac:dyDescent="0.25">
      <c r="A37" s="8"/>
      <c r="B37" s="1">
        <v>33</v>
      </c>
      <c r="C37" s="27" t="s">
        <v>45</v>
      </c>
      <c r="D37" s="26">
        <f>SUM(Сделки[Денежный поток/стоимость])</f>
        <v>40987.100000000355</v>
      </c>
    </row>
    <row r="38" spans="1:5" ht="81" thickBot="1" x14ac:dyDescent="0.25">
      <c r="A38" s="8"/>
      <c r="B38" s="1">
        <v>34</v>
      </c>
      <c r="C38" s="27" t="s">
        <v>46</v>
      </c>
      <c r="D38" s="26">
        <f>SUM(Сделки[Приведенная стоимость])</f>
        <v>-18809.487467599829</v>
      </c>
    </row>
    <row r="39" spans="1:5" ht="65" thickBot="1" x14ac:dyDescent="0.25">
      <c r="A39" s="8"/>
      <c r="B39" s="1">
        <v>35</v>
      </c>
      <c r="C39" s="29" t="s">
        <v>47</v>
      </c>
      <c r="D39" s="2">
        <f>ROUND('Сделки подбор'!M4,4)</f>
        <v>2.98E-2</v>
      </c>
    </row>
    <row r="40" spans="1:5" ht="49" thickBot="1" x14ac:dyDescent="0.25">
      <c r="A40" s="8"/>
      <c r="B40" s="1">
        <v>36</v>
      </c>
      <c r="C40" s="5" t="s">
        <v>48</v>
      </c>
      <c r="D40" s="6"/>
    </row>
    <row r="42" spans="1:5" x14ac:dyDescent="0.2">
      <c r="D42" s="13" t="s">
        <v>2932</v>
      </c>
      <c r="E42" t="s">
        <v>3198</v>
      </c>
    </row>
    <row r="43" spans="1:5" x14ac:dyDescent="0.2">
      <c r="D43" t="s">
        <v>2906</v>
      </c>
      <c r="E43" s="12">
        <v>-230</v>
      </c>
    </row>
    <row r="44" spans="1:5" x14ac:dyDescent="0.2">
      <c r="D44" t="s">
        <v>2936</v>
      </c>
      <c r="E44" s="12">
        <v>-370</v>
      </c>
    </row>
    <row r="45" spans="1:5" x14ac:dyDescent="0.2">
      <c r="D45" t="s">
        <v>2937</v>
      </c>
      <c r="E45" s="12">
        <v>-210</v>
      </c>
    </row>
    <row r="46" spans="1:5" x14ac:dyDescent="0.2">
      <c r="D46" t="s">
        <v>2921</v>
      </c>
      <c r="E46" s="12">
        <v>50</v>
      </c>
    </row>
    <row r="47" spans="1:5" x14ac:dyDescent="0.2">
      <c r="D47" t="s">
        <v>2939</v>
      </c>
      <c r="E47" s="12">
        <v>-410</v>
      </c>
    </row>
    <row r="48" spans="1:5" x14ac:dyDescent="0.2">
      <c r="D48" t="s">
        <v>2940</v>
      </c>
      <c r="E48" s="12">
        <v>-90</v>
      </c>
    </row>
    <row r="49" spans="4:5" x14ac:dyDescent="0.2">
      <c r="D49" t="s">
        <v>2941</v>
      </c>
      <c r="E49" s="12">
        <v>-210</v>
      </c>
    </row>
    <row r="50" spans="4:5" x14ac:dyDescent="0.2">
      <c r="D50" t="s">
        <v>2942</v>
      </c>
      <c r="E50" s="12">
        <v>-30</v>
      </c>
    </row>
    <row r="51" spans="4:5" x14ac:dyDescent="0.2">
      <c r="D51" t="s">
        <v>2896</v>
      </c>
      <c r="E51" s="12">
        <v>310</v>
      </c>
    </row>
    <row r="52" spans="4:5" x14ac:dyDescent="0.2">
      <c r="D52" t="s">
        <v>2943</v>
      </c>
      <c r="E52" s="12">
        <v>0</v>
      </c>
    </row>
    <row r="53" spans="4:5" x14ac:dyDescent="0.2">
      <c r="D53" t="s">
        <v>2927</v>
      </c>
      <c r="E53" s="12">
        <v>490</v>
      </c>
    </row>
    <row r="54" spans="4:5" x14ac:dyDescent="0.2">
      <c r="D54" t="s">
        <v>2856</v>
      </c>
      <c r="E54" s="12">
        <v>-160</v>
      </c>
    </row>
    <row r="55" spans="4:5" x14ac:dyDescent="0.2">
      <c r="D55" t="s">
        <v>2944</v>
      </c>
      <c r="E55" s="12">
        <v>130</v>
      </c>
    </row>
    <row r="56" spans="4:5" x14ac:dyDescent="0.2">
      <c r="D56" t="s">
        <v>2945</v>
      </c>
      <c r="E56" s="12">
        <v>130</v>
      </c>
    </row>
    <row r="57" spans="4:5" x14ac:dyDescent="0.2">
      <c r="D57" t="s">
        <v>2946</v>
      </c>
      <c r="E57" s="12">
        <v>-340</v>
      </c>
    </row>
    <row r="58" spans="4:5" x14ac:dyDescent="0.2">
      <c r="D58" t="s">
        <v>2904</v>
      </c>
      <c r="E58" s="12">
        <v>-380</v>
      </c>
    </row>
    <row r="59" spans="4:5" x14ac:dyDescent="0.2">
      <c r="D59" t="s">
        <v>2903</v>
      </c>
      <c r="E59" s="12">
        <v>500</v>
      </c>
    </row>
    <row r="60" spans="4:5" x14ac:dyDescent="0.2">
      <c r="D60" t="s">
        <v>2895</v>
      </c>
      <c r="E60" s="12">
        <v>-400</v>
      </c>
    </row>
    <row r="61" spans="4:5" x14ac:dyDescent="0.2">
      <c r="D61" t="s">
        <v>2947</v>
      </c>
      <c r="E61" s="12">
        <v>-490</v>
      </c>
    </row>
    <row r="62" spans="4:5" x14ac:dyDescent="0.2">
      <c r="D62" t="s">
        <v>2948</v>
      </c>
      <c r="E62" s="12">
        <v>-330</v>
      </c>
    </row>
    <row r="63" spans="4:5" x14ac:dyDescent="0.2">
      <c r="D63" t="s">
        <v>2949</v>
      </c>
      <c r="E63" s="12">
        <v>510</v>
      </c>
    </row>
    <row r="64" spans="4:5" x14ac:dyDescent="0.2">
      <c r="D64" t="s">
        <v>2950</v>
      </c>
      <c r="E64" s="12">
        <v>170</v>
      </c>
    </row>
    <row r="65" spans="4:5" x14ac:dyDescent="0.2">
      <c r="D65" t="s">
        <v>2916</v>
      </c>
      <c r="E65" s="12">
        <v>340</v>
      </c>
    </row>
    <row r="66" spans="4:5" x14ac:dyDescent="0.2">
      <c r="D66" t="s">
        <v>2951</v>
      </c>
      <c r="E66" s="12">
        <v>400</v>
      </c>
    </row>
    <row r="67" spans="4:5" x14ac:dyDescent="0.2">
      <c r="D67" t="s">
        <v>2952</v>
      </c>
      <c r="E67" s="12">
        <v>280</v>
      </c>
    </row>
    <row r="68" spans="4:5" x14ac:dyDescent="0.2">
      <c r="D68" t="s">
        <v>2953</v>
      </c>
      <c r="E68" s="12">
        <v>-300</v>
      </c>
    </row>
    <row r="69" spans="4:5" x14ac:dyDescent="0.2">
      <c r="D69" t="s">
        <v>2954</v>
      </c>
      <c r="E69" s="12">
        <v>290</v>
      </c>
    </row>
    <row r="70" spans="4:5" x14ac:dyDescent="0.2">
      <c r="D70" t="s">
        <v>2955</v>
      </c>
      <c r="E70" s="12">
        <v>390</v>
      </c>
    </row>
    <row r="71" spans="4:5" x14ac:dyDescent="0.2">
      <c r="D71" t="s">
        <v>2863</v>
      </c>
      <c r="E71" s="12">
        <v>-120</v>
      </c>
    </row>
    <row r="72" spans="4:5" x14ac:dyDescent="0.2">
      <c r="D72" t="s">
        <v>2925</v>
      </c>
      <c r="E72" s="12">
        <v>260</v>
      </c>
    </row>
    <row r="73" spans="4:5" x14ac:dyDescent="0.2">
      <c r="D73" t="s">
        <v>2956</v>
      </c>
      <c r="E73" s="12">
        <v>-60</v>
      </c>
    </row>
    <row r="74" spans="4:5" x14ac:dyDescent="0.2">
      <c r="D74" t="s">
        <v>2905</v>
      </c>
      <c r="E74" s="12">
        <v>10</v>
      </c>
    </row>
    <row r="75" spans="4:5" x14ac:dyDescent="0.2">
      <c r="D75" t="s">
        <v>2957</v>
      </c>
      <c r="E75" s="12">
        <v>-310</v>
      </c>
    </row>
    <row r="76" spans="4:5" x14ac:dyDescent="0.2">
      <c r="D76" t="s">
        <v>2958</v>
      </c>
      <c r="E76" s="12">
        <v>110</v>
      </c>
    </row>
    <row r="77" spans="4:5" x14ac:dyDescent="0.2">
      <c r="D77" t="s">
        <v>2923</v>
      </c>
      <c r="E77" s="12">
        <v>-20</v>
      </c>
    </row>
    <row r="78" spans="4:5" x14ac:dyDescent="0.2">
      <c r="D78" t="s">
        <v>2959</v>
      </c>
      <c r="E78" s="12">
        <v>360</v>
      </c>
    </row>
    <row r="79" spans="4:5" x14ac:dyDescent="0.2">
      <c r="D79" t="s">
        <v>2960</v>
      </c>
      <c r="E79" s="12">
        <v>0</v>
      </c>
    </row>
    <row r="80" spans="4:5" x14ac:dyDescent="0.2">
      <c r="D80" t="s">
        <v>2961</v>
      </c>
      <c r="E80" s="12">
        <v>-60</v>
      </c>
    </row>
    <row r="81" spans="4:5" x14ac:dyDescent="0.2">
      <c r="D81" t="s">
        <v>2962</v>
      </c>
      <c r="E81" s="12">
        <v>-240</v>
      </c>
    </row>
    <row r="82" spans="4:5" x14ac:dyDescent="0.2">
      <c r="D82" t="s">
        <v>2963</v>
      </c>
      <c r="E82" s="12">
        <v>10</v>
      </c>
    </row>
    <row r="83" spans="4:5" x14ac:dyDescent="0.2">
      <c r="D83" t="s">
        <v>2964</v>
      </c>
      <c r="E83" s="12">
        <v>-450</v>
      </c>
    </row>
    <row r="84" spans="4:5" x14ac:dyDescent="0.2">
      <c r="D84" t="s">
        <v>2965</v>
      </c>
      <c r="E84" s="12">
        <v>320</v>
      </c>
    </row>
    <row r="85" spans="4:5" x14ac:dyDescent="0.2">
      <c r="D85" t="s">
        <v>2930</v>
      </c>
      <c r="E85" s="12">
        <v>240</v>
      </c>
    </row>
    <row r="86" spans="4:5" x14ac:dyDescent="0.2">
      <c r="D86" t="s">
        <v>2966</v>
      </c>
      <c r="E86" s="12">
        <v>760</v>
      </c>
    </row>
    <row r="87" spans="4:5" x14ac:dyDescent="0.2">
      <c r="D87" t="s">
        <v>2967</v>
      </c>
      <c r="E87" s="12">
        <v>-120</v>
      </c>
    </row>
    <row r="88" spans="4:5" x14ac:dyDescent="0.2">
      <c r="D88" t="s">
        <v>2841</v>
      </c>
      <c r="E88" s="12">
        <v>-330</v>
      </c>
    </row>
    <row r="89" spans="4:5" x14ac:dyDescent="0.2">
      <c r="D89" t="s">
        <v>2968</v>
      </c>
      <c r="E89" s="12">
        <v>120</v>
      </c>
    </row>
    <row r="90" spans="4:5" x14ac:dyDescent="0.2">
      <c r="D90" t="s">
        <v>2969</v>
      </c>
      <c r="E90" s="12">
        <v>-210</v>
      </c>
    </row>
    <row r="91" spans="4:5" x14ac:dyDescent="0.2">
      <c r="D91" t="s">
        <v>2970</v>
      </c>
      <c r="E91" s="12">
        <v>10</v>
      </c>
    </row>
    <row r="92" spans="4:5" x14ac:dyDescent="0.2">
      <c r="D92" t="s">
        <v>2971</v>
      </c>
      <c r="E92" s="12">
        <v>-400</v>
      </c>
    </row>
    <row r="93" spans="4:5" x14ac:dyDescent="0.2">
      <c r="D93" t="s">
        <v>2972</v>
      </c>
      <c r="E93" s="12">
        <v>350</v>
      </c>
    </row>
    <row r="94" spans="4:5" x14ac:dyDescent="0.2">
      <c r="D94" t="s">
        <v>2918</v>
      </c>
      <c r="E94" s="12">
        <v>210</v>
      </c>
    </row>
    <row r="95" spans="4:5" x14ac:dyDescent="0.2">
      <c r="D95" t="s">
        <v>2973</v>
      </c>
      <c r="E95" s="12">
        <v>230</v>
      </c>
    </row>
    <row r="96" spans="4:5" x14ac:dyDescent="0.2">
      <c r="D96" t="s">
        <v>2974</v>
      </c>
      <c r="E96" s="12">
        <v>-270</v>
      </c>
    </row>
    <row r="97" spans="4:5" x14ac:dyDescent="0.2">
      <c r="D97" t="s">
        <v>2975</v>
      </c>
      <c r="E97" s="12">
        <v>-420</v>
      </c>
    </row>
    <row r="98" spans="4:5" x14ac:dyDescent="0.2">
      <c r="D98" t="s">
        <v>2976</v>
      </c>
      <c r="E98" s="12">
        <v>-200</v>
      </c>
    </row>
    <row r="99" spans="4:5" x14ac:dyDescent="0.2">
      <c r="D99" t="s">
        <v>2977</v>
      </c>
      <c r="E99" s="12">
        <v>-290</v>
      </c>
    </row>
    <row r="100" spans="4:5" x14ac:dyDescent="0.2">
      <c r="D100" t="s">
        <v>2978</v>
      </c>
      <c r="E100" s="12">
        <v>-490</v>
      </c>
    </row>
    <row r="101" spans="4:5" x14ac:dyDescent="0.2">
      <c r="D101" t="s">
        <v>2979</v>
      </c>
      <c r="E101" s="12">
        <v>-110</v>
      </c>
    </row>
    <row r="102" spans="4:5" x14ac:dyDescent="0.2">
      <c r="D102" t="s">
        <v>2980</v>
      </c>
      <c r="E102" s="12">
        <v>370</v>
      </c>
    </row>
    <row r="103" spans="4:5" x14ac:dyDescent="0.2">
      <c r="D103" t="s">
        <v>2981</v>
      </c>
      <c r="E103" s="12">
        <v>380</v>
      </c>
    </row>
    <row r="104" spans="4:5" x14ac:dyDescent="0.2">
      <c r="D104" t="s">
        <v>2928</v>
      </c>
      <c r="E104" s="12">
        <v>250</v>
      </c>
    </row>
    <row r="105" spans="4:5" x14ac:dyDescent="0.2">
      <c r="D105" t="s">
        <v>2982</v>
      </c>
      <c r="E105" s="12">
        <v>430</v>
      </c>
    </row>
    <row r="106" spans="4:5" x14ac:dyDescent="0.2">
      <c r="D106" t="s">
        <v>2983</v>
      </c>
      <c r="E106" s="12">
        <v>-180</v>
      </c>
    </row>
    <row r="107" spans="4:5" x14ac:dyDescent="0.2">
      <c r="D107" t="s">
        <v>2984</v>
      </c>
      <c r="E107" s="12">
        <v>110</v>
      </c>
    </row>
    <row r="108" spans="4:5" x14ac:dyDescent="0.2">
      <c r="D108" t="s">
        <v>2985</v>
      </c>
      <c r="E108" s="12">
        <v>10</v>
      </c>
    </row>
    <row r="109" spans="4:5" x14ac:dyDescent="0.2">
      <c r="D109" t="s">
        <v>2986</v>
      </c>
      <c r="E109" s="12">
        <v>280</v>
      </c>
    </row>
    <row r="110" spans="4:5" x14ac:dyDescent="0.2">
      <c r="D110" t="s">
        <v>2987</v>
      </c>
      <c r="E110" s="12">
        <v>-70</v>
      </c>
    </row>
    <row r="111" spans="4:5" x14ac:dyDescent="0.2">
      <c r="D111" t="s">
        <v>2988</v>
      </c>
      <c r="E111" s="12">
        <v>-480</v>
      </c>
    </row>
    <row r="112" spans="4:5" x14ac:dyDescent="0.2">
      <c r="D112" t="s">
        <v>2846</v>
      </c>
      <c r="E112" s="12">
        <v>260</v>
      </c>
    </row>
    <row r="113" spans="4:5" x14ac:dyDescent="0.2">
      <c r="D113" t="s">
        <v>2989</v>
      </c>
      <c r="E113" s="12">
        <v>-460</v>
      </c>
    </row>
    <row r="114" spans="4:5" x14ac:dyDescent="0.2">
      <c r="D114" t="s">
        <v>2990</v>
      </c>
      <c r="E114" s="12">
        <v>440</v>
      </c>
    </row>
    <row r="115" spans="4:5" x14ac:dyDescent="0.2">
      <c r="D115" t="s">
        <v>2991</v>
      </c>
      <c r="E115" s="12">
        <v>310</v>
      </c>
    </row>
    <row r="116" spans="4:5" x14ac:dyDescent="0.2">
      <c r="D116" t="s">
        <v>2992</v>
      </c>
      <c r="E116" s="12">
        <v>180</v>
      </c>
    </row>
    <row r="117" spans="4:5" x14ac:dyDescent="0.2">
      <c r="D117" t="s">
        <v>2993</v>
      </c>
      <c r="E117" s="12">
        <v>-410</v>
      </c>
    </row>
    <row r="118" spans="4:5" x14ac:dyDescent="0.2">
      <c r="D118" t="s">
        <v>2994</v>
      </c>
      <c r="E118" s="12">
        <v>340</v>
      </c>
    </row>
    <row r="119" spans="4:5" x14ac:dyDescent="0.2">
      <c r="D119" t="s">
        <v>2995</v>
      </c>
      <c r="E119" s="12">
        <v>-460</v>
      </c>
    </row>
    <row r="120" spans="4:5" x14ac:dyDescent="0.2">
      <c r="D120" t="s">
        <v>2996</v>
      </c>
      <c r="E120" s="12">
        <v>10</v>
      </c>
    </row>
    <row r="121" spans="4:5" x14ac:dyDescent="0.2">
      <c r="D121" t="s">
        <v>2997</v>
      </c>
      <c r="E121" s="12">
        <v>-50</v>
      </c>
    </row>
    <row r="122" spans="4:5" x14ac:dyDescent="0.2">
      <c r="D122" t="s">
        <v>2998</v>
      </c>
      <c r="E122" s="12">
        <v>-470</v>
      </c>
    </row>
    <row r="123" spans="4:5" x14ac:dyDescent="0.2">
      <c r="D123" t="s">
        <v>2999</v>
      </c>
      <c r="E123" s="12">
        <v>-290</v>
      </c>
    </row>
    <row r="124" spans="4:5" x14ac:dyDescent="0.2">
      <c r="D124" t="s">
        <v>3000</v>
      </c>
      <c r="E124" s="12">
        <v>470</v>
      </c>
    </row>
    <row r="125" spans="4:5" x14ac:dyDescent="0.2">
      <c r="D125" t="s">
        <v>3001</v>
      </c>
      <c r="E125" s="12">
        <v>340</v>
      </c>
    </row>
    <row r="126" spans="4:5" x14ac:dyDescent="0.2">
      <c r="D126" t="s">
        <v>3002</v>
      </c>
      <c r="E126" s="12">
        <v>-280</v>
      </c>
    </row>
    <row r="127" spans="4:5" x14ac:dyDescent="0.2">
      <c r="D127" t="s">
        <v>2912</v>
      </c>
      <c r="E127" s="12">
        <v>-430</v>
      </c>
    </row>
    <row r="128" spans="4:5" x14ac:dyDescent="0.2">
      <c r="D128" t="s">
        <v>3003</v>
      </c>
      <c r="E128" s="12">
        <v>260</v>
      </c>
    </row>
    <row r="129" spans="4:5" x14ac:dyDescent="0.2">
      <c r="D129" t="s">
        <v>2910</v>
      </c>
      <c r="E129" s="12">
        <v>140</v>
      </c>
    </row>
    <row r="130" spans="4:5" x14ac:dyDescent="0.2">
      <c r="D130" t="s">
        <v>2875</v>
      </c>
      <c r="E130" s="12">
        <v>-140</v>
      </c>
    </row>
    <row r="131" spans="4:5" x14ac:dyDescent="0.2">
      <c r="D131" t="s">
        <v>3004</v>
      </c>
      <c r="E131" s="12">
        <v>-140</v>
      </c>
    </row>
    <row r="132" spans="4:5" x14ac:dyDescent="0.2">
      <c r="D132" t="s">
        <v>3005</v>
      </c>
      <c r="E132" s="12">
        <v>-40</v>
      </c>
    </row>
    <row r="133" spans="4:5" x14ac:dyDescent="0.2">
      <c r="D133" t="s">
        <v>3006</v>
      </c>
      <c r="E133" s="12">
        <v>340</v>
      </c>
    </row>
    <row r="134" spans="4:5" x14ac:dyDescent="0.2">
      <c r="D134" t="s">
        <v>3007</v>
      </c>
      <c r="E134" s="12">
        <v>-160</v>
      </c>
    </row>
    <row r="135" spans="4:5" x14ac:dyDescent="0.2">
      <c r="D135" t="s">
        <v>2914</v>
      </c>
      <c r="E135" s="12">
        <v>-490</v>
      </c>
    </row>
    <row r="136" spans="4:5" x14ac:dyDescent="0.2">
      <c r="D136" t="s">
        <v>2897</v>
      </c>
      <c r="E136" s="12">
        <v>230</v>
      </c>
    </row>
    <row r="137" spans="4:5" x14ac:dyDescent="0.2">
      <c r="D137" t="s">
        <v>3008</v>
      </c>
      <c r="E137" s="12">
        <v>170</v>
      </c>
    </row>
    <row r="138" spans="4:5" x14ac:dyDescent="0.2">
      <c r="D138" t="s">
        <v>3009</v>
      </c>
      <c r="E138" s="12">
        <v>-420</v>
      </c>
    </row>
    <row r="139" spans="4:5" x14ac:dyDescent="0.2">
      <c r="D139" t="s">
        <v>3010</v>
      </c>
      <c r="E139" s="12">
        <v>-430</v>
      </c>
    </row>
    <row r="140" spans="4:5" x14ac:dyDescent="0.2">
      <c r="D140" t="s">
        <v>3011</v>
      </c>
      <c r="E140" s="12">
        <v>-370</v>
      </c>
    </row>
    <row r="141" spans="4:5" x14ac:dyDescent="0.2">
      <c r="D141" t="s">
        <v>3012</v>
      </c>
      <c r="E141" s="12">
        <v>-420</v>
      </c>
    </row>
    <row r="142" spans="4:5" x14ac:dyDescent="0.2">
      <c r="D142" t="s">
        <v>3013</v>
      </c>
      <c r="E142" s="12">
        <v>-170</v>
      </c>
    </row>
    <row r="143" spans="4:5" x14ac:dyDescent="0.2">
      <c r="D143" t="s">
        <v>3014</v>
      </c>
      <c r="E143" s="12">
        <v>250</v>
      </c>
    </row>
    <row r="144" spans="4:5" x14ac:dyDescent="0.2">
      <c r="D144" t="s">
        <v>3015</v>
      </c>
      <c r="E144" s="12">
        <v>-480</v>
      </c>
    </row>
    <row r="145" spans="4:5" x14ac:dyDescent="0.2">
      <c r="D145" t="s">
        <v>3016</v>
      </c>
      <c r="E145" s="12">
        <v>80</v>
      </c>
    </row>
    <row r="146" spans="4:5" x14ac:dyDescent="0.2">
      <c r="D146" t="s">
        <v>3017</v>
      </c>
      <c r="E146" s="12">
        <v>160</v>
      </c>
    </row>
    <row r="147" spans="4:5" x14ac:dyDescent="0.2">
      <c r="D147" t="s">
        <v>3018</v>
      </c>
      <c r="E147" s="12">
        <v>-260</v>
      </c>
    </row>
    <row r="148" spans="4:5" x14ac:dyDescent="0.2">
      <c r="D148" t="s">
        <v>3019</v>
      </c>
      <c r="E148" s="12">
        <v>-290</v>
      </c>
    </row>
    <row r="149" spans="4:5" x14ac:dyDescent="0.2">
      <c r="D149" t="s">
        <v>3020</v>
      </c>
      <c r="E149" s="12">
        <v>490</v>
      </c>
    </row>
    <row r="150" spans="4:5" x14ac:dyDescent="0.2">
      <c r="D150" t="s">
        <v>3021</v>
      </c>
      <c r="E150" s="12">
        <v>-180</v>
      </c>
    </row>
    <row r="151" spans="4:5" x14ac:dyDescent="0.2">
      <c r="D151" t="s">
        <v>2876</v>
      </c>
      <c r="E151" s="12">
        <v>30</v>
      </c>
    </row>
    <row r="152" spans="4:5" x14ac:dyDescent="0.2">
      <c r="D152" t="s">
        <v>2862</v>
      </c>
      <c r="E152" s="12">
        <v>40</v>
      </c>
    </row>
    <row r="153" spans="4:5" x14ac:dyDescent="0.2">
      <c r="D153" t="s">
        <v>3022</v>
      </c>
      <c r="E153" s="12">
        <v>390</v>
      </c>
    </row>
    <row r="154" spans="4:5" x14ac:dyDescent="0.2">
      <c r="D154" t="s">
        <v>3023</v>
      </c>
      <c r="E154" s="12">
        <v>-10</v>
      </c>
    </row>
    <row r="155" spans="4:5" x14ac:dyDescent="0.2">
      <c r="D155" t="s">
        <v>2834</v>
      </c>
      <c r="E155" s="12">
        <v>-140</v>
      </c>
    </row>
    <row r="156" spans="4:5" x14ac:dyDescent="0.2">
      <c r="D156" t="s">
        <v>2857</v>
      </c>
      <c r="E156" s="12">
        <v>-40</v>
      </c>
    </row>
    <row r="157" spans="4:5" x14ac:dyDescent="0.2">
      <c r="D157" t="s">
        <v>3024</v>
      </c>
      <c r="E157" s="12">
        <v>-250</v>
      </c>
    </row>
    <row r="158" spans="4:5" x14ac:dyDescent="0.2">
      <c r="D158" t="s">
        <v>3025</v>
      </c>
      <c r="E158" s="12">
        <v>-470</v>
      </c>
    </row>
    <row r="159" spans="4:5" x14ac:dyDescent="0.2">
      <c r="D159" t="s">
        <v>3026</v>
      </c>
      <c r="E159" s="12">
        <v>-10</v>
      </c>
    </row>
    <row r="160" spans="4:5" x14ac:dyDescent="0.2">
      <c r="D160" t="s">
        <v>3027</v>
      </c>
      <c r="E160" s="12">
        <v>210</v>
      </c>
    </row>
    <row r="161" spans="4:5" x14ac:dyDescent="0.2">
      <c r="D161" t="s">
        <v>3028</v>
      </c>
      <c r="E161" s="12">
        <v>-90</v>
      </c>
    </row>
    <row r="162" spans="4:5" x14ac:dyDescent="0.2">
      <c r="D162" t="s">
        <v>3029</v>
      </c>
      <c r="E162" s="12">
        <v>-100</v>
      </c>
    </row>
    <row r="163" spans="4:5" x14ac:dyDescent="0.2">
      <c r="D163" t="s">
        <v>3030</v>
      </c>
      <c r="E163" s="12">
        <v>150</v>
      </c>
    </row>
    <row r="164" spans="4:5" x14ac:dyDescent="0.2">
      <c r="D164" t="s">
        <v>2929</v>
      </c>
      <c r="E164" s="12">
        <v>220</v>
      </c>
    </row>
    <row r="165" spans="4:5" x14ac:dyDescent="0.2">
      <c r="D165" t="s">
        <v>3031</v>
      </c>
      <c r="E165" s="12">
        <v>-60</v>
      </c>
    </row>
    <row r="166" spans="4:5" x14ac:dyDescent="0.2">
      <c r="D166" t="s">
        <v>3032</v>
      </c>
      <c r="E166" s="12">
        <v>-420</v>
      </c>
    </row>
    <row r="167" spans="4:5" x14ac:dyDescent="0.2">
      <c r="D167" t="s">
        <v>3033</v>
      </c>
      <c r="E167" s="12">
        <v>60</v>
      </c>
    </row>
    <row r="168" spans="4:5" x14ac:dyDescent="0.2">
      <c r="D168" t="s">
        <v>3034</v>
      </c>
      <c r="E168" s="12">
        <v>-470</v>
      </c>
    </row>
    <row r="169" spans="4:5" x14ac:dyDescent="0.2">
      <c r="D169" t="s">
        <v>3035</v>
      </c>
      <c r="E169" s="12">
        <v>-160</v>
      </c>
    </row>
    <row r="170" spans="4:5" x14ac:dyDescent="0.2">
      <c r="D170" t="s">
        <v>3036</v>
      </c>
      <c r="E170" s="12">
        <v>-470</v>
      </c>
    </row>
    <row r="171" spans="4:5" x14ac:dyDescent="0.2">
      <c r="D171" t="s">
        <v>3037</v>
      </c>
      <c r="E171" s="12">
        <v>-400</v>
      </c>
    </row>
    <row r="172" spans="4:5" x14ac:dyDescent="0.2">
      <c r="D172" t="s">
        <v>3038</v>
      </c>
      <c r="E172" s="12">
        <v>220</v>
      </c>
    </row>
    <row r="173" spans="4:5" x14ac:dyDescent="0.2">
      <c r="D173" t="s">
        <v>3039</v>
      </c>
      <c r="E173" s="12">
        <v>10</v>
      </c>
    </row>
    <row r="174" spans="4:5" x14ac:dyDescent="0.2">
      <c r="D174" t="s">
        <v>3040</v>
      </c>
      <c r="E174" s="12">
        <v>-400</v>
      </c>
    </row>
    <row r="175" spans="4:5" x14ac:dyDescent="0.2">
      <c r="D175" t="s">
        <v>3041</v>
      </c>
      <c r="E175" s="12">
        <v>-170</v>
      </c>
    </row>
    <row r="176" spans="4:5" x14ac:dyDescent="0.2">
      <c r="D176" t="s">
        <v>3042</v>
      </c>
      <c r="E176" s="12">
        <v>-270</v>
      </c>
    </row>
    <row r="177" spans="4:5" x14ac:dyDescent="0.2">
      <c r="D177" t="s">
        <v>3043</v>
      </c>
      <c r="E177" s="12">
        <v>30</v>
      </c>
    </row>
    <row r="178" spans="4:5" x14ac:dyDescent="0.2">
      <c r="D178" t="s">
        <v>3044</v>
      </c>
      <c r="E178" s="12">
        <v>-210</v>
      </c>
    </row>
    <row r="179" spans="4:5" x14ac:dyDescent="0.2">
      <c r="D179" t="s">
        <v>3045</v>
      </c>
      <c r="E179" s="12">
        <v>80</v>
      </c>
    </row>
    <row r="180" spans="4:5" x14ac:dyDescent="0.2">
      <c r="D180" t="s">
        <v>3046</v>
      </c>
      <c r="E180" s="12">
        <v>130</v>
      </c>
    </row>
    <row r="181" spans="4:5" x14ac:dyDescent="0.2">
      <c r="D181" t="s">
        <v>3047</v>
      </c>
      <c r="E181" s="12">
        <v>300</v>
      </c>
    </row>
    <row r="182" spans="4:5" x14ac:dyDescent="0.2">
      <c r="D182" t="s">
        <v>3048</v>
      </c>
      <c r="E182" s="12">
        <v>-410</v>
      </c>
    </row>
    <row r="183" spans="4:5" x14ac:dyDescent="0.2">
      <c r="D183" t="s">
        <v>3049</v>
      </c>
      <c r="E183" s="12">
        <v>190</v>
      </c>
    </row>
    <row r="184" spans="4:5" x14ac:dyDescent="0.2">
      <c r="D184" t="s">
        <v>3050</v>
      </c>
      <c r="E184" s="12">
        <v>160</v>
      </c>
    </row>
    <row r="185" spans="4:5" x14ac:dyDescent="0.2">
      <c r="D185" t="s">
        <v>3051</v>
      </c>
      <c r="E185" s="12">
        <v>160</v>
      </c>
    </row>
    <row r="186" spans="4:5" x14ac:dyDescent="0.2">
      <c r="D186" t="s">
        <v>3052</v>
      </c>
      <c r="E186" s="12">
        <v>190</v>
      </c>
    </row>
    <row r="187" spans="4:5" x14ac:dyDescent="0.2">
      <c r="D187" t="s">
        <v>3053</v>
      </c>
      <c r="E187" s="12">
        <v>60</v>
      </c>
    </row>
    <row r="188" spans="4:5" x14ac:dyDescent="0.2">
      <c r="D188" t="s">
        <v>3054</v>
      </c>
      <c r="E188" s="12">
        <v>-160</v>
      </c>
    </row>
    <row r="189" spans="4:5" x14ac:dyDescent="0.2">
      <c r="D189" t="s">
        <v>3055</v>
      </c>
      <c r="E189" s="12">
        <v>-100</v>
      </c>
    </row>
    <row r="190" spans="4:5" x14ac:dyDescent="0.2">
      <c r="D190" t="s">
        <v>3056</v>
      </c>
      <c r="E190" s="12">
        <v>180</v>
      </c>
    </row>
    <row r="191" spans="4:5" x14ac:dyDescent="0.2">
      <c r="D191" t="s">
        <v>3057</v>
      </c>
      <c r="E191" s="12">
        <v>430</v>
      </c>
    </row>
    <row r="192" spans="4:5" x14ac:dyDescent="0.2">
      <c r="D192" t="s">
        <v>3058</v>
      </c>
      <c r="E192" s="12">
        <v>480</v>
      </c>
    </row>
    <row r="193" spans="4:5" x14ac:dyDescent="0.2">
      <c r="D193" t="s">
        <v>2926</v>
      </c>
      <c r="E193" s="12">
        <v>-180</v>
      </c>
    </row>
    <row r="194" spans="4:5" x14ac:dyDescent="0.2">
      <c r="D194" t="s">
        <v>3059</v>
      </c>
      <c r="E194" s="12">
        <v>310</v>
      </c>
    </row>
    <row r="195" spans="4:5" x14ac:dyDescent="0.2">
      <c r="D195" t="s">
        <v>3060</v>
      </c>
      <c r="E195" s="12">
        <v>-440</v>
      </c>
    </row>
    <row r="196" spans="4:5" x14ac:dyDescent="0.2">
      <c r="D196" t="s">
        <v>3061</v>
      </c>
      <c r="E196" s="12">
        <v>90</v>
      </c>
    </row>
    <row r="197" spans="4:5" x14ac:dyDescent="0.2">
      <c r="D197" t="s">
        <v>3062</v>
      </c>
      <c r="E197" s="12">
        <v>310</v>
      </c>
    </row>
    <row r="198" spans="4:5" x14ac:dyDescent="0.2">
      <c r="D198" t="s">
        <v>3063</v>
      </c>
      <c r="E198" s="12">
        <v>-110</v>
      </c>
    </row>
    <row r="199" spans="4:5" x14ac:dyDescent="0.2">
      <c r="D199" t="s">
        <v>3064</v>
      </c>
      <c r="E199" s="12">
        <v>-210</v>
      </c>
    </row>
    <row r="200" spans="4:5" x14ac:dyDescent="0.2">
      <c r="D200" t="s">
        <v>2919</v>
      </c>
      <c r="E200" s="12">
        <v>-20</v>
      </c>
    </row>
    <row r="201" spans="4:5" x14ac:dyDescent="0.2">
      <c r="D201" t="s">
        <v>2911</v>
      </c>
      <c r="E201" s="12">
        <v>-420</v>
      </c>
    </row>
    <row r="202" spans="4:5" x14ac:dyDescent="0.2">
      <c r="D202" t="s">
        <v>3065</v>
      </c>
      <c r="E202" s="12">
        <v>230</v>
      </c>
    </row>
    <row r="203" spans="4:5" x14ac:dyDescent="0.2">
      <c r="D203" t="s">
        <v>3066</v>
      </c>
      <c r="E203" s="12">
        <v>-190</v>
      </c>
    </row>
    <row r="204" spans="4:5" x14ac:dyDescent="0.2">
      <c r="D204" t="s">
        <v>3067</v>
      </c>
      <c r="E204" s="12">
        <v>300</v>
      </c>
    </row>
    <row r="205" spans="4:5" x14ac:dyDescent="0.2">
      <c r="D205" t="s">
        <v>3068</v>
      </c>
      <c r="E205" s="12">
        <v>-280</v>
      </c>
    </row>
    <row r="206" spans="4:5" x14ac:dyDescent="0.2">
      <c r="D206" t="s">
        <v>3069</v>
      </c>
      <c r="E206" s="12">
        <v>320</v>
      </c>
    </row>
    <row r="207" spans="4:5" x14ac:dyDescent="0.2">
      <c r="D207" t="s">
        <v>3070</v>
      </c>
      <c r="E207" s="12">
        <v>-370</v>
      </c>
    </row>
    <row r="208" spans="4:5" x14ac:dyDescent="0.2">
      <c r="D208" t="s">
        <v>3071</v>
      </c>
      <c r="E208" s="12">
        <v>270</v>
      </c>
    </row>
    <row r="209" spans="4:5" x14ac:dyDescent="0.2">
      <c r="D209" t="s">
        <v>3072</v>
      </c>
      <c r="E209" s="12">
        <v>70</v>
      </c>
    </row>
    <row r="210" spans="4:5" x14ac:dyDescent="0.2">
      <c r="D210" t="s">
        <v>3073</v>
      </c>
      <c r="E210" s="12">
        <v>140</v>
      </c>
    </row>
    <row r="211" spans="4:5" x14ac:dyDescent="0.2">
      <c r="D211" t="s">
        <v>3074</v>
      </c>
      <c r="E211" s="12">
        <v>-440</v>
      </c>
    </row>
    <row r="212" spans="4:5" x14ac:dyDescent="0.2">
      <c r="D212" t="s">
        <v>3075</v>
      </c>
      <c r="E212" s="12">
        <v>-190</v>
      </c>
    </row>
    <row r="213" spans="4:5" x14ac:dyDescent="0.2">
      <c r="D213" t="s">
        <v>2888</v>
      </c>
      <c r="E213" s="12">
        <v>220</v>
      </c>
    </row>
    <row r="214" spans="4:5" x14ac:dyDescent="0.2">
      <c r="D214" t="s">
        <v>3076</v>
      </c>
      <c r="E214" s="12">
        <v>-350</v>
      </c>
    </row>
    <row r="215" spans="4:5" x14ac:dyDescent="0.2">
      <c r="D215" t="s">
        <v>3077</v>
      </c>
      <c r="E215" s="12">
        <v>-270</v>
      </c>
    </row>
    <row r="216" spans="4:5" x14ac:dyDescent="0.2">
      <c r="D216" t="s">
        <v>3078</v>
      </c>
      <c r="E216" s="12">
        <v>-110</v>
      </c>
    </row>
    <row r="217" spans="4:5" x14ac:dyDescent="0.2">
      <c r="D217" t="s">
        <v>3079</v>
      </c>
      <c r="E217" s="12">
        <v>-210</v>
      </c>
    </row>
    <row r="218" spans="4:5" x14ac:dyDescent="0.2">
      <c r="D218" t="s">
        <v>3080</v>
      </c>
      <c r="E218" s="12">
        <v>480</v>
      </c>
    </row>
    <row r="219" spans="4:5" x14ac:dyDescent="0.2">
      <c r="D219" t="s">
        <v>3081</v>
      </c>
      <c r="E219" s="12">
        <v>110</v>
      </c>
    </row>
    <row r="220" spans="4:5" x14ac:dyDescent="0.2">
      <c r="D220" t="s">
        <v>3082</v>
      </c>
      <c r="E220" s="12">
        <v>690</v>
      </c>
    </row>
    <row r="221" spans="4:5" x14ac:dyDescent="0.2">
      <c r="D221" t="s">
        <v>3083</v>
      </c>
      <c r="E221" s="12">
        <v>-200</v>
      </c>
    </row>
    <row r="222" spans="4:5" x14ac:dyDescent="0.2">
      <c r="D222" t="s">
        <v>3084</v>
      </c>
      <c r="E222" s="12">
        <v>-200</v>
      </c>
    </row>
    <row r="223" spans="4:5" x14ac:dyDescent="0.2">
      <c r="D223" t="s">
        <v>3085</v>
      </c>
      <c r="E223" s="12">
        <v>-420</v>
      </c>
    </row>
    <row r="224" spans="4:5" x14ac:dyDescent="0.2">
      <c r="D224" t="s">
        <v>3086</v>
      </c>
      <c r="E224" s="12">
        <v>-210</v>
      </c>
    </row>
    <row r="225" spans="4:5" x14ac:dyDescent="0.2">
      <c r="D225" t="s">
        <v>3087</v>
      </c>
      <c r="E225" s="12">
        <v>-450</v>
      </c>
    </row>
    <row r="226" spans="4:5" x14ac:dyDescent="0.2">
      <c r="D226" t="s">
        <v>2870</v>
      </c>
      <c r="E226" s="12">
        <v>-490</v>
      </c>
    </row>
    <row r="227" spans="4:5" x14ac:dyDescent="0.2">
      <c r="D227" t="s">
        <v>3088</v>
      </c>
      <c r="E227" s="12">
        <v>30</v>
      </c>
    </row>
    <row r="228" spans="4:5" x14ac:dyDescent="0.2">
      <c r="D228" t="s">
        <v>2901</v>
      </c>
      <c r="E228" s="12">
        <v>-430</v>
      </c>
    </row>
    <row r="229" spans="4:5" x14ac:dyDescent="0.2">
      <c r="D229" t="s">
        <v>3089</v>
      </c>
      <c r="E229" s="12">
        <v>220</v>
      </c>
    </row>
    <row r="230" spans="4:5" x14ac:dyDescent="0.2">
      <c r="D230" t="s">
        <v>3090</v>
      </c>
      <c r="E230" s="12">
        <v>-170</v>
      </c>
    </row>
    <row r="231" spans="4:5" x14ac:dyDescent="0.2">
      <c r="D231" t="s">
        <v>3091</v>
      </c>
      <c r="E231" s="12">
        <v>340</v>
      </c>
    </row>
    <row r="232" spans="4:5" x14ac:dyDescent="0.2">
      <c r="D232" t="s">
        <v>3092</v>
      </c>
      <c r="E232" s="12">
        <v>10</v>
      </c>
    </row>
    <row r="233" spans="4:5" x14ac:dyDescent="0.2">
      <c r="D233" t="s">
        <v>3093</v>
      </c>
      <c r="E233" s="12">
        <v>-370</v>
      </c>
    </row>
    <row r="234" spans="4:5" x14ac:dyDescent="0.2">
      <c r="D234" t="s">
        <v>2907</v>
      </c>
      <c r="E234" s="12">
        <v>370</v>
      </c>
    </row>
    <row r="235" spans="4:5" x14ac:dyDescent="0.2">
      <c r="D235" t="s">
        <v>3094</v>
      </c>
      <c r="E235" s="12">
        <v>-190</v>
      </c>
    </row>
    <row r="236" spans="4:5" x14ac:dyDescent="0.2">
      <c r="D236" t="s">
        <v>3095</v>
      </c>
      <c r="E236" s="12">
        <v>490</v>
      </c>
    </row>
    <row r="237" spans="4:5" x14ac:dyDescent="0.2">
      <c r="D237" t="s">
        <v>3096</v>
      </c>
      <c r="E237" s="12">
        <v>310</v>
      </c>
    </row>
    <row r="238" spans="4:5" x14ac:dyDescent="0.2">
      <c r="D238" t="s">
        <v>3097</v>
      </c>
      <c r="E238" s="12">
        <v>480</v>
      </c>
    </row>
    <row r="239" spans="4:5" x14ac:dyDescent="0.2">
      <c r="D239" t="s">
        <v>3098</v>
      </c>
      <c r="E239" s="12">
        <v>170</v>
      </c>
    </row>
    <row r="240" spans="4:5" x14ac:dyDescent="0.2">
      <c r="D240" t="s">
        <v>3099</v>
      </c>
      <c r="E240" s="12">
        <v>190</v>
      </c>
    </row>
    <row r="241" spans="4:5" x14ac:dyDescent="0.2">
      <c r="D241" t="s">
        <v>3100</v>
      </c>
      <c r="E241" s="12">
        <v>450</v>
      </c>
    </row>
    <row r="242" spans="4:5" x14ac:dyDescent="0.2">
      <c r="D242" t="s">
        <v>2922</v>
      </c>
      <c r="E242" s="12">
        <v>-60</v>
      </c>
    </row>
    <row r="243" spans="4:5" x14ac:dyDescent="0.2">
      <c r="D243" t="s">
        <v>3101</v>
      </c>
      <c r="E243" s="12">
        <v>-280</v>
      </c>
    </row>
    <row r="244" spans="4:5" x14ac:dyDescent="0.2">
      <c r="D244" t="s">
        <v>3102</v>
      </c>
      <c r="E244" s="12">
        <v>380</v>
      </c>
    </row>
    <row r="245" spans="4:5" x14ac:dyDescent="0.2">
      <c r="D245" t="s">
        <v>3103</v>
      </c>
      <c r="E245" s="12">
        <v>90</v>
      </c>
    </row>
    <row r="246" spans="4:5" x14ac:dyDescent="0.2">
      <c r="D246" t="s">
        <v>3104</v>
      </c>
      <c r="E246" s="12">
        <v>480</v>
      </c>
    </row>
    <row r="247" spans="4:5" x14ac:dyDescent="0.2">
      <c r="D247" t="s">
        <v>3105</v>
      </c>
      <c r="E247" s="12">
        <v>-670</v>
      </c>
    </row>
    <row r="248" spans="4:5" x14ac:dyDescent="0.2">
      <c r="D248" t="s">
        <v>3106</v>
      </c>
      <c r="E248" s="12">
        <v>250</v>
      </c>
    </row>
    <row r="249" spans="4:5" x14ac:dyDescent="0.2">
      <c r="D249" t="s">
        <v>3107</v>
      </c>
      <c r="E249" s="12">
        <v>90</v>
      </c>
    </row>
    <row r="250" spans="4:5" x14ac:dyDescent="0.2">
      <c r="D250" t="s">
        <v>3108</v>
      </c>
      <c r="E250" s="12">
        <v>-150</v>
      </c>
    </row>
    <row r="251" spans="4:5" x14ac:dyDescent="0.2">
      <c r="D251" t="s">
        <v>3109</v>
      </c>
      <c r="E251" s="12">
        <v>-450</v>
      </c>
    </row>
    <row r="252" spans="4:5" x14ac:dyDescent="0.2">
      <c r="D252" t="s">
        <v>3110</v>
      </c>
      <c r="E252" s="12">
        <v>-120</v>
      </c>
    </row>
    <row r="253" spans="4:5" x14ac:dyDescent="0.2">
      <c r="D253" t="s">
        <v>3111</v>
      </c>
      <c r="E253" s="12">
        <v>-130</v>
      </c>
    </row>
    <row r="254" spans="4:5" x14ac:dyDescent="0.2">
      <c r="D254" t="s">
        <v>3112</v>
      </c>
      <c r="E254" s="12">
        <v>500</v>
      </c>
    </row>
    <row r="255" spans="4:5" x14ac:dyDescent="0.2">
      <c r="D255" t="s">
        <v>3113</v>
      </c>
      <c r="E255" s="12">
        <v>-110</v>
      </c>
    </row>
    <row r="256" spans="4:5" x14ac:dyDescent="0.2">
      <c r="D256" t="s">
        <v>3114</v>
      </c>
      <c r="E256" s="12">
        <v>-40</v>
      </c>
    </row>
    <row r="257" spans="4:5" x14ac:dyDescent="0.2">
      <c r="D257" t="s">
        <v>3115</v>
      </c>
      <c r="E257" s="12">
        <v>-270</v>
      </c>
    </row>
    <row r="258" spans="4:5" x14ac:dyDescent="0.2">
      <c r="D258" t="s">
        <v>3116</v>
      </c>
      <c r="E258" s="12">
        <v>190</v>
      </c>
    </row>
    <row r="259" spans="4:5" x14ac:dyDescent="0.2">
      <c r="D259" t="s">
        <v>3117</v>
      </c>
      <c r="E259" s="12">
        <v>350</v>
      </c>
    </row>
    <row r="260" spans="4:5" x14ac:dyDescent="0.2">
      <c r="D260" t="s">
        <v>2884</v>
      </c>
      <c r="E260" s="12">
        <v>450</v>
      </c>
    </row>
    <row r="261" spans="4:5" x14ac:dyDescent="0.2">
      <c r="D261" t="s">
        <v>3118</v>
      </c>
      <c r="E261" s="12">
        <v>-630</v>
      </c>
    </row>
    <row r="262" spans="4:5" x14ac:dyDescent="0.2">
      <c r="D262" t="s">
        <v>3119</v>
      </c>
      <c r="E262" s="12">
        <v>180</v>
      </c>
    </row>
    <row r="263" spans="4:5" x14ac:dyDescent="0.2">
      <c r="D263" t="s">
        <v>3120</v>
      </c>
      <c r="E263" s="12">
        <v>500</v>
      </c>
    </row>
    <row r="264" spans="4:5" x14ac:dyDescent="0.2">
      <c r="D264" t="s">
        <v>3121</v>
      </c>
      <c r="E264" s="12">
        <v>-230</v>
      </c>
    </row>
    <row r="265" spans="4:5" x14ac:dyDescent="0.2">
      <c r="D265" t="s">
        <v>2909</v>
      </c>
      <c r="E265" s="12">
        <v>-80</v>
      </c>
    </row>
    <row r="266" spans="4:5" x14ac:dyDescent="0.2">
      <c r="D266" t="s">
        <v>3122</v>
      </c>
      <c r="E266" s="12">
        <v>-140</v>
      </c>
    </row>
    <row r="267" spans="4:5" x14ac:dyDescent="0.2">
      <c r="D267" t="s">
        <v>3123</v>
      </c>
      <c r="E267" s="12">
        <v>450</v>
      </c>
    </row>
    <row r="268" spans="4:5" x14ac:dyDescent="0.2">
      <c r="D268" t="s">
        <v>2887</v>
      </c>
      <c r="E268" s="12">
        <v>480</v>
      </c>
    </row>
    <row r="269" spans="4:5" x14ac:dyDescent="0.2">
      <c r="D269" t="s">
        <v>3124</v>
      </c>
      <c r="E269" s="12">
        <v>240</v>
      </c>
    </row>
    <row r="270" spans="4:5" x14ac:dyDescent="0.2">
      <c r="D270" t="s">
        <v>3125</v>
      </c>
      <c r="E270" s="12">
        <v>-400</v>
      </c>
    </row>
    <row r="271" spans="4:5" x14ac:dyDescent="0.2">
      <c r="D271" t="s">
        <v>3126</v>
      </c>
      <c r="E271" s="12">
        <v>-290</v>
      </c>
    </row>
    <row r="272" spans="4:5" x14ac:dyDescent="0.2">
      <c r="D272" t="s">
        <v>3127</v>
      </c>
      <c r="E272" s="12">
        <v>-470</v>
      </c>
    </row>
    <row r="273" spans="4:5" x14ac:dyDescent="0.2">
      <c r="D273" t="s">
        <v>3128</v>
      </c>
      <c r="E273" s="12">
        <v>-480</v>
      </c>
    </row>
    <row r="274" spans="4:5" x14ac:dyDescent="0.2">
      <c r="D274" t="s">
        <v>2844</v>
      </c>
      <c r="E274" s="12">
        <v>10</v>
      </c>
    </row>
    <row r="275" spans="4:5" x14ac:dyDescent="0.2">
      <c r="D275" t="s">
        <v>3129</v>
      </c>
      <c r="E275" s="12">
        <v>-350</v>
      </c>
    </row>
    <row r="276" spans="4:5" x14ac:dyDescent="0.2">
      <c r="D276" t="s">
        <v>3130</v>
      </c>
      <c r="E276" s="12">
        <v>-440</v>
      </c>
    </row>
    <row r="277" spans="4:5" x14ac:dyDescent="0.2">
      <c r="D277" t="s">
        <v>3131</v>
      </c>
      <c r="E277" s="12">
        <v>-20</v>
      </c>
    </row>
    <row r="278" spans="4:5" x14ac:dyDescent="0.2">
      <c r="D278" t="s">
        <v>3132</v>
      </c>
      <c r="E278" s="12">
        <v>-180</v>
      </c>
    </row>
    <row r="279" spans="4:5" x14ac:dyDescent="0.2">
      <c r="D279" t="s">
        <v>3133</v>
      </c>
      <c r="E279" s="12">
        <v>-500</v>
      </c>
    </row>
    <row r="280" spans="4:5" x14ac:dyDescent="0.2">
      <c r="D280" t="s">
        <v>3134</v>
      </c>
      <c r="E280" s="12">
        <v>-440</v>
      </c>
    </row>
    <row r="281" spans="4:5" x14ac:dyDescent="0.2">
      <c r="D281" t="s">
        <v>3135</v>
      </c>
      <c r="E281" s="12">
        <v>0</v>
      </c>
    </row>
    <row r="282" spans="4:5" x14ac:dyDescent="0.2">
      <c r="D282" t="s">
        <v>3136</v>
      </c>
      <c r="E282" s="12">
        <v>420</v>
      </c>
    </row>
    <row r="283" spans="4:5" x14ac:dyDescent="0.2">
      <c r="D283" t="s">
        <v>3137</v>
      </c>
      <c r="E283" s="12">
        <v>330</v>
      </c>
    </row>
    <row r="284" spans="4:5" x14ac:dyDescent="0.2">
      <c r="D284" t="s">
        <v>2881</v>
      </c>
      <c r="E284" s="12">
        <v>-80</v>
      </c>
    </row>
    <row r="285" spans="4:5" x14ac:dyDescent="0.2">
      <c r="D285" t="s">
        <v>3138</v>
      </c>
      <c r="E285" s="12">
        <v>20</v>
      </c>
    </row>
    <row r="286" spans="4:5" x14ac:dyDescent="0.2">
      <c r="D286" t="s">
        <v>2892</v>
      </c>
      <c r="E286" s="12">
        <v>-470</v>
      </c>
    </row>
    <row r="287" spans="4:5" x14ac:dyDescent="0.2">
      <c r="D287" t="s">
        <v>3139</v>
      </c>
      <c r="E287" s="12">
        <v>440</v>
      </c>
    </row>
    <row r="288" spans="4:5" x14ac:dyDescent="0.2">
      <c r="D288" t="s">
        <v>3140</v>
      </c>
      <c r="E288" s="12">
        <v>-140</v>
      </c>
    </row>
    <row r="289" spans="4:5" x14ac:dyDescent="0.2">
      <c r="D289" t="s">
        <v>3141</v>
      </c>
      <c r="E289" s="12">
        <v>130</v>
      </c>
    </row>
    <row r="290" spans="4:5" x14ac:dyDescent="0.2">
      <c r="D290" t="s">
        <v>3142</v>
      </c>
      <c r="E290" s="12">
        <v>480</v>
      </c>
    </row>
    <row r="291" spans="4:5" x14ac:dyDescent="0.2">
      <c r="D291" t="s">
        <v>3143</v>
      </c>
      <c r="E291" s="12">
        <v>-350</v>
      </c>
    </row>
    <row r="292" spans="4:5" x14ac:dyDescent="0.2">
      <c r="D292" t="s">
        <v>3144</v>
      </c>
      <c r="E292" s="12">
        <v>-390</v>
      </c>
    </row>
    <row r="293" spans="4:5" x14ac:dyDescent="0.2">
      <c r="D293" t="s">
        <v>2891</v>
      </c>
      <c r="E293" s="12">
        <v>-210</v>
      </c>
    </row>
    <row r="294" spans="4:5" x14ac:dyDescent="0.2">
      <c r="D294" t="s">
        <v>3145</v>
      </c>
      <c r="E294" s="12">
        <v>-320</v>
      </c>
    </row>
    <row r="295" spans="4:5" x14ac:dyDescent="0.2">
      <c r="D295" t="s">
        <v>3146</v>
      </c>
      <c r="E295" s="12">
        <v>340</v>
      </c>
    </row>
    <row r="296" spans="4:5" x14ac:dyDescent="0.2">
      <c r="D296" t="s">
        <v>3147</v>
      </c>
      <c r="E296" s="12">
        <v>290</v>
      </c>
    </row>
    <row r="297" spans="4:5" x14ac:dyDescent="0.2">
      <c r="D297" t="s">
        <v>3148</v>
      </c>
      <c r="E297" s="12">
        <v>-230</v>
      </c>
    </row>
    <row r="298" spans="4:5" x14ac:dyDescent="0.2">
      <c r="D298" t="s">
        <v>3149</v>
      </c>
      <c r="E298" s="12">
        <v>0</v>
      </c>
    </row>
    <row r="299" spans="4:5" x14ac:dyDescent="0.2">
      <c r="D299" t="s">
        <v>3150</v>
      </c>
      <c r="E299" s="12">
        <v>420</v>
      </c>
    </row>
    <row r="300" spans="4:5" x14ac:dyDescent="0.2">
      <c r="D300" t="s">
        <v>3151</v>
      </c>
      <c r="E300" s="12">
        <v>-40</v>
      </c>
    </row>
    <row r="301" spans="4:5" x14ac:dyDescent="0.2">
      <c r="D301" t="s">
        <v>3152</v>
      </c>
      <c r="E301" s="12">
        <v>-410</v>
      </c>
    </row>
    <row r="302" spans="4:5" x14ac:dyDescent="0.2">
      <c r="D302" t="s">
        <v>3153</v>
      </c>
      <c r="E302" s="12">
        <v>400</v>
      </c>
    </row>
    <row r="303" spans="4:5" x14ac:dyDescent="0.2">
      <c r="D303" t="s">
        <v>3154</v>
      </c>
      <c r="E303" s="12">
        <v>-60</v>
      </c>
    </row>
    <row r="304" spans="4:5" x14ac:dyDescent="0.2">
      <c r="D304" t="s">
        <v>3155</v>
      </c>
      <c r="E304" s="12">
        <v>170</v>
      </c>
    </row>
    <row r="305" spans="4:5" x14ac:dyDescent="0.2">
      <c r="D305" t="s">
        <v>3156</v>
      </c>
      <c r="E305" s="12">
        <v>210</v>
      </c>
    </row>
    <row r="306" spans="4:5" x14ac:dyDescent="0.2">
      <c r="D306" t="s">
        <v>3157</v>
      </c>
      <c r="E306" s="12">
        <v>90</v>
      </c>
    </row>
    <row r="307" spans="4:5" x14ac:dyDescent="0.2">
      <c r="D307" t="s">
        <v>3158</v>
      </c>
      <c r="E307" s="12">
        <v>430</v>
      </c>
    </row>
    <row r="308" spans="4:5" x14ac:dyDescent="0.2">
      <c r="D308" t="s">
        <v>3159</v>
      </c>
      <c r="E308" s="12">
        <v>470</v>
      </c>
    </row>
    <row r="309" spans="4:5" x14ac:dyDescent="0.2">
      <c r="D309" t="s">
        <v>3160</v>
      </c>
      <c r="E309" s="12">
        <v>50</v>
      </c>
    </row>
    <row r="310" spans="4:5" x14ac:dyDescent="0.2">
      <c r="D310" t="s">
        <v>3161</v>
      </c>
      <c r="E310" s="12">
        <v>-250</v>
      </c>
    </row>
    <row r="311" spans="4:5" x14ac:dyDescent="0.2">
      <c r="D311" t="s">
        <v>3162</v>
      </c>
      <c r="E311" s="12">
        <v>140</v>
      </c>
    </row>
    <row r="312" spans="4:5" x14ac:dyDescent="0.2">
      <c r="D312" t="s">
        <v>3163</v>
      </c>
      <c r="E312" s="12">
        <v>-390</v>
      </c>
    </row>
    <row r="313" spans="4:5" x14ac:dyDescent="0.2">
      <c r="D313" t="s">
        <v>2902</v>
      </c>
      <c r="E313" s="12">
        <v>280</v>
      </c>
    </row>
    <row r="314" spans="4:5" x14ac:dyDescent="0.2">
      <c r="D314" t="s">
        <v>2920</v>
      </c>
      <c r="E314" s="12">
        <v>250</v>
      </c>
    </row>
    <row r="315" spans="4:5" x14ac:dyDescent="0.2">
      <c r="D315" t="s">
        <v>3164</v>
      </c>
      <c r="E315" s="12">
        <v>-410</v>
      </c>
    </row>
    <row r="316" spans="4:5" x14ac:dyDescent="0.2">
      <c r="D316" t="s">
        <v>3165</v>
      </c>
      <c r="E316" s="12">
        <v>430</v>
      </c>
    </row>
    <row r="317" spans="4:5" x14ac:dyDescent="0.2">
      <c r="D317" t="s">
        <v>3166</v>
      </c>
      <c r="E317" s="12">
        <v>210</v>
      </c>
    </row>
    <row r="318" spans="4:5" x14ac:dyDescent="0.2">
      <c r="D318" t="s">
        <v>3167</v>
      </c>
      <c r="E318" s="12">
        <v>250</v>
      </c>
    </row>
    <row r="319" spans="4:5" x14ac:dyDescent="0.2">
      <c r="D319" t="s">
        <v>3168</v>
      </c>
      <c r="E319" s="12">
        <v>600</v>
      </c>
    </row>
    <row r="320" spans="4:5" x14ac:dyDescent="0.2">
      <c r="D320" t="s">
        <v>3169</v>
      </c>
      <c r="E320" s="12">
        <v>500</v>
      </c>
    </row>
    <row r="321" spans="4:5" x14ac:dyDescent="0.2">
      <c r="D321" t="s">
        <v>2924</v>
      </c>
      <c r="E321" s="12">
        <v>180</v>
      </c>
    </row>
    <row r="322" spans="4:5" x14ac:dyDescent="0.2">
      <c r="D322" t="s">
        <v>2868</v>
      </c>
      <c r="E322" s="12">
        <v>-390</v>
      </c>
    </row>
    <row r="323" spans="4:5" x14ac:dyDescent="0.2">
      <c r="D323" t="s">
        <v>3170</v>
      </c>
      <c r="E323" s="12">
        <v>460</v>
      </c>
    </row>
    <row r="324" spans="4:5" x14ac:dyDescent="0.2">
      <c r="D324" t="s">
        <v>3171</v>
      </c>
      <c r="E324" s="12">
        <v>-50</v>
      </c>
    </row>
    <row r="325" spans="4:5" x14ac:dyDescent="0.2">
      <c r="D325" t="s">
        <v>3172</v>
      </c>
      <c r="E325" s="12">
        <v>60</v>
      </c>
    </row>
    <row r="326" spans="4:5" x14ac:dyDescent="0.2">
      <c r="D326" t="s">
        <v>2913</v>
      </c>
      <c r="E326" s="12">
        <v>-100</v>
      </c>
    </row>
    <row r="327" spans="4:5" x14ac:dyDescent="0.2">
      <c r="D327" t="s">
        <v>2915</v>
      </c>
      <c r="E327" s="12">
        <v>100</v>
      </c>
    </row>
    <row r="328" spans="4:5" x14ac:dyDescent="0.2">
      <c r="D328" t="s">
        <v>3173</v>
      </c>
      <c r="E328" s="12">
        <v>-380</v>
      </c>
    </row>
    <row r="329" spans="4:5" x14ac:dyDescent="0.2">
      <c r="D329" t="s">
        <v>3174</v>
      </c>
      <c r="E329" s="12">
        <v>490</v>
      </c>
    </row>
    <row r="330" spans="4:5" x14ac:dyDescent="0.2">
      <c r="D330" t="s">
        <v>3175</v>
      </c>
      <c r="E330" s="12">
        <v>230</v>
      </c>
    </row>
    <row r="331" spans="4:5" x14ac:dyDescent="0.2">
      <c r="D331" t="s">
        <v>3176</v>
      </c>
      <c r="E331" s="12">
        <v>-100</v>
      </c>
    </row>
    <row r="332" spans="4:5" x14ac:dyDescent="0.2">
      <c r="D332" t="s">
        <v>3177</v>
      </c>
      <c r="E332" s="12">
        <v>200</v>
      </c>
    </row>
    <row r="333" spans="4:5" x14ac:dyDescent="0.2">
      <c r="D333" t="s">
        <v>2908</v>
      </c>
      <c r="E333" s="12">
        <v>200</v>
      </c>
    </row>
    <row r="334" spans="4:5" x14ac:dyDescent="0.2">
      <c r="D334" t="s">
        <v>3178</v>
      </c>
      <c r="E334" s="12">
        <v>640</v>
      </c>
    </row>
    <row r="335" spans="4:5" x14ac:dyDescent="0.2">
      <c r="D335" t="s">
        <v>3179</v>
      </c>
      <c r="E335" s="12">
        <v>-370</v>
      </c>
    </row>
    <row r="336" spans="4:5" x14ac:dyDescent="0.2">
      <c r="D336" t="s">
        <v>2880</v>
      </c>
      <c r="E336" s="12">
        <v>-320</v>
      </c>
    </row>
    <row r="337" spans="4:5" x14ac:dyDescent="0.2">
      <c r="D337" t="s">
        <v>3180</v>
      </c>
      <c r="E337" s="12">
        <v>40</v>
      </c>
    </row>
    <row r="338" spans="4:5" x14ac:dyDescent="0.2">
      <c r="D338" t="s">
        <v>3181</v>
      </c>
      <c r="E338" s="12">
        <v>-20</v>
      </c>
    </row>
    <row r="339" spans="4:5" x14ac:dyDescent="0.2">
      <c r="D339" t="s">
        <v>3182</v>
      </c>
      <c r="E339" s="12">
        <v>480</v>
      </c>
    </row>
    <row r="340" spans="4:5" x14ac:dyDescent="0.2">
      <c r="D340" t="s">
        <v>3183</v>
      </c>
      <c r="E340" s="12">
        <v>-130</v>
      </c>
    </row>
    <row r="341" spans="4:5" x14ac:dyDescent="0.2">
      <c r="D341" t="s">
        <v>2931</v>
      </c>
      <c r="E341" s="12">
        <v>230</v>
      </c>
    </row>
    <row r="342" spans="4:5" x14ac:dyDescent="0.2">
      <c r="D342" t="s">
        <v>3184</v>
      </c>
      <c r="E342" s="12">
        <v>320</v>
      </c>
    </row>
    <row r="343" spans="4:5" x14ac:dyDescent="0.2">
      <c r="D343" t="s">
        <v>3185</v>
      </c>
      <c r="E343" s="12">
        <v>-180</v>
      </c>
    </row>
    <row r="344" spans="4:5" x14ac:dyDescent="0.2">
      <c r="D344" t="s">
        <v>3186</v>
      </c>
      <c r="E344" s="12">
        <v>-40</v>
      </c>
    </row>
    <row r="345" spans="4:5" x14ac:dyDescent="0.2">
      <c r="D345" t="s">
        <v>2917</v>
      </c>
      <c r="E345" s="12">
        <v>-420</v>
      </c>
    </row>
    <row r="346" spans="4:5" x14ac:dyDescent="0.2">
      <c r="D346" t="s">
        <v>3187</v>
      </c>
      <c r="E346" s="12">
        <v>-190</v>
      </c>
    </row>
    <row r="347" spans="4:5" x14ac:dyDescent="0.2">
      <c r="D347" t="s">
        <v>3188</v>
      </c>
      <c r="E347" s="12">
        <v>-190</v>
      </c>
    </row>
    <row r="348" spans="4:5" x14ac:dyDescent="0.2">
      <c r="D348" t="s">
        <v>2898</v>
      </c>
      <c r="E348" s="12">
        <v>180</v>
      </c>
    </row>
    <row r="349" spans="4:5" x14ac:dyDescent="0.2">
      <c r="D349" t="s">
        <v>3189</v>
      </c>
      <c r="E349" s="12">
        <v>280</v>
      </c>
    </row>
    <row r="350" spans="4:5" x14ac:dyDescent="0.2">
      <c r="D350" t="s">
        <v>3190</v>
      </c>
      <c r="E350" s="12">
        <v>-50</v>
      </c>
    </row>
    <row r="351" spans="4:5" x14ac:dyDescent="0.2">
      <c r="D351" t="s">
        <v>3191</v>
      </c>
      <c r="E351" s="12">
        <v>70</v>
      </c>
    </row>
    <row r="352" spans="4:5" x14ac:dyDescent="0.2">
      <c r="D352" t="s">
        <v>3192</v>
      </c>
      <c r="E352" s="12">
        <v>-370</v>
      </c>
    </row>
    <row r="353" spans="4:5" x14ac:dyDescent="0.2">
      <c r="D353" t="s">
        <v>3193</v>
      </c>
      <c r="E353" s="12">
        <v>0</v>
      </c>
    </row>
    <row r="354" spans="4:5" x14ac:dyDescent="0.2">
      <c r="D354" t="s">
        <v>3194</v>
      </c>
      <c r="E354" s="12">
        <v>1580</v>
      </c>
    </row>
  </sheetData>
  <mergeCells count="6">
    <mergeCell ref="A35:A40"/>
    <mergeCell ref="A5:A10"/>
    <mergeCell ref="A11:A16"/>
    <mergeCell ref="A17:A22"/>
    <mergeCell ref="A23:A28"/>
    <mergeCell ref="A29:A34"/>
  </mergeCells>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M353"/>
  <sheetViews>
    <sheetView topLeftCell="A307" workbookViewId="0">
      <selection activeCell="M322" sqref="M322"/>
    </sheetView>
  </sheetViews>
  <sheetFormatPr baseColWidth="10" defaultColWidth="8.83203125" defaultRowHeight="15" x14ac:dyDescent="0.2"/>
  <cols>
    <col min="4" max="4" width="13" customWidth="1"/>
    <col min="5" max="5" width="12.33203125" customWidth="1"/>
    <col min="6" max="6" width="12.6640625" customWidth="1"/>
    <col min="7" max="7" width="14.1640625" customWidth="1"/>
    <col min="8" max="8" width="22.33203125" customWidth="1"/>
    <col min="9" max="9" width="34" customWidth="1"/>
  </cols>
  <sheetData>
    <row r="2" spans="4:13" x14ac:dyDescent="0.2">
      <c r="D2" s="10" t="s">
        <v>2932</v>
      </c>
      <c r="E2" s="10" t="s">
        <v>2933</v>
      </c>
      <c r="F2" s="11" t="s">
        <v>2934</v>
      </c>
      <c r="G2" s="11" t="s">
        <v>3195</v>
      </c>
      <c r="H2" s="11" t="s">
        <v>3209</v>
      </c>
      <c r="I2" s="11" t="s">
        <v>3210</v>
      </c>
    </row>
    <row r="3" spans="4:13" x14ac:dyDescent="0.2">
      <c r="D3" s="9">
        <v>42125</v>
      </c>
      <c r="E3" t="s">
        <v>2935</v>
      </c>
      <c r="F3">
        <v>230</v>
      </c>
      <c r="G3">
        <f>IF(Сделки[[#This Row],[Тип сделки]]="Продажа",Сделки[[#This Row],[Количество]]*-1,Сделки[[#This Row],[Количество]])</f>
        <v>-230</v>
      </c>
      <c r="H3" s="23">
        <f>VLOOKUP(Сделки[[#This Row],[Дата сделки]],Таблица3[],2)*Сделки[[#This Row],[Количество_net]]</f>
        <v>-16088.5</v>
      </c>
      <c r="I3" s="23">
        <f>H3*(1+$M$4)^(-(D3-$D$3)/365)</f>
        <v>-16088.5</v>
      </c>
    </row>
    <row r="4" spans="4:13" x14ac:dyDescent="0.2">
      <c r="D4" s="9">
        <v>42131</v>
      </c>
      <c r="E4" t="s">
        <v>2935</v>
      </c>
      <c r="F4">
        <v>370</v>
      </c>
      <c r="G4">
        <f>IF(Сделки[[#This Row],[Тип сделки]]="Продажа",Сделки[[#This Row],[Количество]]*-1,Сделки[[#This Row],[Количество]])</f>
        <v>-370</v>
      </c>
      <c r="H4" s="23">
        <f>VLOOKUP(Сделки[[#This Row],[Дата сделки]],Таблица3[],2)*Сделки[[#This Row],[Количество_net]]</f>
        <v>-25056.399999999998</v>
      </c>
      <c r="I4" s="23">
        <f>H4*(1+$M$4)^(-(D4-$D$3)/365)</f>
        <v>-25037.804255998828</v>
      </c>
      <c r="L4" s="25" t="s">
        <v>3211</v>
      </c>
      <c r="M4" s="24">
        <v>4.6199999999999998E-2</v>
      </c>
    </row>
    <row r="5" spans="4:13" x14ac:dyDescent="0.2">
      <c r="D5" s="9">
        <v>42137</v>
      </c>
      <c r="E5" t="s">
        <v>2935</v>
      </c>
      <c r="F5">
        <v>210</v>
      </c>
      <c r="G5">
        <f>IF(Сделки[[#This Row],[Тип сделки]]="Продажа",Сделки[[#This Row],[Количество]]*-1,Сделки[[#This Row],[Количество]])</f>
        <v>-210</v>
      </c>
      <c r="H5" s="23">
        <f>VLOOKUP(Сделки[[#This Row],[Дата сделки]],Таблица3[],2)*Сделки[[#This Row],[Количество_net]]</f>
        <v>-14067.9</v>
      </c>
      <c r="I5" s="23">
        <f t="shared" ref="I4:I66" si="0">H5*(1+$M$4)^(-(D5-$D$3)/365)</f>
        <v>-14047.026611008592</v>
      </c>
    </row>
    <row r="6" spans="4:13" x14ac:dyDescent="0.2">
      <c r="D6" s="9">
        <v>42146</v>
      </c>
      <c r="E6" t="s">
        <v>2935</v>
      </c>
      <c r="F6">
        <v>190</v>
      </c>
      <c r="G6">
        <f>IF(Сделки[[#This Row],[Тип сделки]]="Продажа",Сделки[[#This Row],[Количество]]*-1,Сделки[[#This Row],[Количество]])</f>
        <v>-190</v>
      </c>
      <c r="H6" s="23">
        <f>VLOOKUP(Сделки[[#This Row],[Дата сделки]],Таблица3[],2)*Сделки[[#This Row],[Количество_net]]</f>
        <v>-12843.999999999998</v>
      </c>
      <c r="I6" s="23">
        <f>H6*(1+$M$4)^(-(D6-$D$3)/365)</f>
        <v>-12810.668082619433</v>
      </c>
    </row>
    <row r="7" spans="4:13" x14ac:dyDescent="0.2">
      <c r="D7" s="9">
        <v>42146</v>
      </c>
      <c r="E7" t="s">
        <v>2938</v>
      </c>
      <c r="F7">
        <v>240</v>
      </c>
      <c r="G7">
        <f>IF(Сделки[[#This Row],[Тип сделки]]="Продажа",Сделки[[#This Row],[Количество]]*-1,Сделки[[#This Row],[Количество]])</f>
        <v>240</v>
      </c>
      <c r="H7" s="23">
        <f>VLOOKUP(Сделки[[#This Row],[Дата сделки]],Таблица3[],2)*Сделки[[#This Row],[Количество_net]]</f>
        <v>16223.999999999998</v>
      </c>
      <c r="I7" s="23">
        <f t="shared" si="0"/>
        <v>16181.896525414022</v>
      </c>
      <c r="L7" s="28">
        <f>XIRR(Сделки[Денежный поток/стоимость],Сделки[Дата сделки])</f>
        <v>2.9775789380073549E-2</v>
      </c>
    </row>
    <row r="8" spans="4:13" x14ac:dyDescent="0.2">
      <c r="D8" s="9">
        <v>42150</v>
      </c>
      <c r="E8" t="s">
        <v>2935</v>
      </c>
      <c r="F8">
        <v>410</v>
      </c>
      <c r="G8">
        <f>IF(Сделки[[#This Row],[Тип сделки]]="Продажа",Сделки[[#This Row],[Количество]]*-1,Сделки[[#This Row],[Количество]])</f>
        <v>-410</v>
      </c>
      <c r="H8" s="23">
        <f>VLOOKUP(Сделки[[#This Row],[Дата сделки]],Таблица3[],2)*Сделки[[#This Row],[Количество_net]]</f>
        <v>-27625.8</v>
      </c>
      <c r="I8" s="23">
        <f t="shared" si="0"/>
        <v>-27540.472671189324</v>
      </c>
      <c r="L8">
        <f>ROUND(L7,4)</f>
        <v>2.98E-2</v>
      </c>
    </row>
    <row r="9" spans="4:13" x14ac:dyDescent="0.2">
      <c r="D9" s="9">
        <v>42152</v>
      </c>
      <c r="E9" t="s">
        <v>2935</v>
      </c>
      <c r="F9">
        <v>90</v>
      </c>
      <c r="G9">
        <f>IF(Сделки[[#This Row],[Тип сделки]]="Продажа",Сделки[[#This Row],[Количество]]*-1,Сделки[[#This Row],[Количество]])</f>
        <v>-90</v>
      </c>
      <c r="H9" s="23">
        <f>VLOOKUP(Сделки[[#This Row],[Дата сделки]],Таблица3[],2)*Сделки[[#This Row],[Количество_net]]</f>
        <v>-6102</v>
      </c>
      <c r="I9" s="23">
        <f t="shared" si="0"/>
        <v>-6081.6476044089559</v>
      </c>
    </row>
    <row r="10" spans="4:13" x14ac:dyDescent="0.2">
      <c r="D10" s="9">
        <v>42156</v>
      </c>
      <c r="E10" t="s">
        <v>2935</v>
      </c>
      <c r="F10">
        <v>210</v>
      </c>
      <c r="G10">
        <f>IF(Сделки[[#This Row],[Тип сделки]]="Продажа",Сделки[[#This Row],[Количество]]*-1,Сделки[[#This Row],[Количество]])</f>
        <v>-210</v>
      </c>
      <c r="H10" s="23">
        <f>VLOOKUP(Сделки[[#This Row],[Дата сделки]],Таблица3[],2)*Сделки[[#This Row],[Количество_net]]</f>
        <v>-14053.2</v>
      </c>
      <c r="I10" s="23">
        <f t="shared" si="0"/>
        <v>-13999.396679990716</v>
      </c>
    </row>
    <row r="11" spans="4:13" x14ac:dyDescent="0.2">
      <c r="D11" s="9">
        <v>42157</v>
      </c>
      <c r="E11" t="s">
        <v>2935</v>
      </c>
      <c r="F11">
        <v>30</v>
      </c>
      <c r="G11">
        <f>IF(Сделки[[#This Row],[Тип сделки]]="Продажа",Сделки[[#This Row],[Количество]]*-1,Сделки[[#This Row],[Количество]])</f>
        <v>-30</v>
      </c>
      <c r="H11" s="23">
        <f>VLOOKUP(Сделки[[#This Row],[Дата сделки]],Таблица3[],2)*Сделки[[#This Row],[Количество_net]]</f>
        <v>-2013.8999999999999</v>
      </c>
      <c r="I11" s="23">
        <f t="shared" si="0"/>
        <v>-2005.9414640464424</v>
      </c>
    </row>
    <row r="12" spans="4:13" x14ac:dyDescent="0.2">
      <c r="D12" s="9">
        <v>42160</v>
      </c>
      <c r="E12" t="s">
        <v>2938</v>
      </c>
      <c r="F12">
        <v>310</v>
      </c>
      <c r="G12">
        <f>IF(Сделки[[#This Row],[Тип сделки]]="Продажа",Сделки[[#This Row],[Количество]]*-1,Сделки[[#This Row],[Количество]])</f>
        <v>310</v>
      </c>
      <c r="H12" s="23">
        <f>VLOOKUP(Сделки[[#This Row],[Дата сделки]],Таблица3[],2)*Сделки[[#This Row],[Количество_net]]</f>
        <v>20608.800000000003</v>
      </c>
      <c r="I12" s="23">
        <f t="shared" si="0"/>
        <v>20519.739424207353</v>
      </c>
    </row>
    <row r="13" spans="4:13" x14ac:dyDescent="0.2">
      <c r="D13" s="9">
        <v>42173</v>
      </c>
      <c r="E13" t="s">
        <v>2938</v>
      </c>
      <c r="F13">
        <v>0</v>
      </c>
      <c r="G13">
        <f>IF(Сделки[[#This Row],[Тип сделки]]="Продажа",Сделки[[#This Row],[Количество]]*-1,Сделки[[#This Row],[Количество]])</f>
        <v>0</v>
      </c>
      <c r="H13" s="23">
        <f>VLOOKUP(Сделки[[#This Row],[Дата сделки]],Таблица3[],2)*Сделки[[#This Row],[Количество_net]]</f>
        <v>0</v>
      </c>
      <c r="I13" s="23">
        <f t="shared" si="0"/>
        <v>0</v>
      </c>
    </row>
    <row r="14" spans="4:13" x14ac:dyDescent="0.2">
      <c r="D14" s="9">
        <v>42177</v>
      </c>
      <c r="E14" t="s">
        <v>2938</v>
      </c>
      <c r="F14">
        <v>490</v>
      </c>
      <c r="G14">
        <f>IF(Сделки[[#This Row],[Тип сделки]]="Продажа",Сделки[[#This Row],[Количество]]*-1,Сделки[[#This Row],[Количество]])</f>
        <v>490</v>
      </c>
      <c r="H14" s="23">
        <f>VLOOKUP(Сделки[[#This Row],[Дата сделки]],Таблица3[],2)*Сделки[[#This Row],[Количество_net]]</f>
        <v>32477.200000000001</v>
      </c>
      <c r="I14" s="23">
        <f>H14*(1+$M$4)^(-(D14-$D$3)/365)</f>
        <v>32268.899505105266</v>
      </c>
    </row>
    <row r="15" spans="4:13" x14ac:dyDescent="0.2">
      <c r="D15" s="9">
        <v>42192</v>
      </c>
      <c r="E15" t="s">
        <v>2935</v>
      </c>
      <c r="F15">
        <v>320</v>
      </c>
      <c r="G15">
        <f>IF(Сделки[[#This Row],[Тип сделки]]="Продажа",Сделки[[#This Row],[Количество]]*-1,Сделки[[#This Row],[Количество]])</f>
        <v>-320</v>
      </c>
      <c r="H15" s="23">
        <f>VLOOKUP(Сделки[[#This Row],[Дата сделки]],Таблица3[],2)*Сделки[[#This Row],[Количество_net]]</f>
        <v>-21036.799999999999</v>
      </c>
      <c r="I15" s="23">
        <f t="shared" si="0"/>
        <v>-20863.115800405536</v>
      </c>
    </row>
    <row r="16" spans="4:13" x14ac:dyDescent="0.2">
      <c r="D16" s="9">
        <v>42192</v>
      </c>
      <c r="E16" t="s">
        <v>2938</v>
      </c>
      <c r="F16">
        <v>160</v>
      </c>
      <c r="G16">
        <f>IF(Сделки[[#This Row],[Тип сделки]]="Продажа",Сделки[[#This Row],[Количество]]*-1,Сделки[[#This Row],[Количество]])</f>
        <v>160</v>
      </c>
      <c r="H16" s="23">
        <f>VLOOKUP(Сделки[[#This Row],[Дата сделки]],Таблица3[],2)*Сделки[[#This Row],[Количество_net]]</f>
        <v>10518.4</v>
      </c>
      <c r="I16" s="23">
        <f t="shared" si="0"/>
        <v>10431.557900202768</v>
      </c>
    </row>
    <row r="17" spans="4:9" x14ac:dyDescent="0.2">
      <c r="D17" s="9">
        <v>42201</v>
      </c>
      <c r="E17" t="s">
        <v>2938</v>
      </c>
      <c r="F17">
        <v>130</v>
      </c>
      <c r="G17">
        <f>IF(Сделки[[#This Row],[Тип сделки]]="Продажа",Сделки[[#This Row],[Количество]]*-1,Сделки[[#This Row],[Количество]])</f>
        <v>130</v>
      </c>
      <c r="H17" s="23">
        <f>VLOOKUP(Сделки[[#This Row],[Дата сделки]],Таблица3[],2)*Сделки[[#This Row],[Количество_net]]</f>
        <v>8837.4</v>
      </c>
      <c r="I17" s="23">
        <f t="shared" si="0"/>
        <v>8754.6815349384324</v>
      </c>
    </row>
    <row r="18" spans="4:9" x14ac:dyDescent="0.2">
      <c r="D18" s="9">
        <v>42207</v>
      </c>
      <c r="E18" t="s">
        <v>2938</v>
      </c>
      <c r="F18">
        <v>130</v>
      </c>
      <c r="G18">
        <f>IF(Сделки[[#This Row],[Тип сделки]]="Продажа",Сделки[[#This Row],[Количество]]*-1,Сделки[[#This Row],[Количество]])</f>
        <v>130</v>
      </c>
      <c r="H18" s="23">
        <f>VLOOKUP(Сделки[[#This Row],[Дата сделки]],Таблица3[],2)*Сделки[[#This Row],[Количество_net]]</f>
        <v>8888.1</v>
      </c>
      <c r="I18" s="23">
        <f t="shared" si="0"/>
        <v>8798.372370870542</v>
      </c>
    </row>
    <row r="19" spans="4:9" x14ac:dyDescent="0.2">
      <c r="D19" s="9">
        <v>42208</v>
      </c>
      <c r="E19" t="s">
        <v>2935</v>
      </c>
      <c r="F19">
        <v>340</v>
      </c>
      <c r="G19">
        <f>IF(Сделки[[#This Row],[Тип сделки]]="Продажа",Сделки[[#This Row],[Количество]]*-1,Сделки[[#This Row],[Количество]])</f>
        <v>-340</v>
      </c>
      <c r="H19" s="23">
        <f>VLOOKUP(Сделки[[#This Row],[Дата сделки]],Таблица3[],2)*Сделки[[#This Row],[Количество_net]]</f>
        <v>-23242.400000000001</v>
      </c>
      <c r="I19" s="23">
        <f t="shared" si="0"/>
        <v>-23004.915293263759</v>
      </c>
    </row>
    <row r="20" spans="4:9" x14ac:dyDescent="0.2">
      <c r="D20" s="9">
        <v>42214</v>
      </c>
      <c r="E20" t="s">
        <v>2935</v>
      </c>
      <c r="F20">
        <v>380</v>
      </c>
      <c r="G20">
        <f>IF(Сделки[[#This Row],[Тип сделки]]="Продажа",Сделки[[#This Row],[Количество]]*-1,Сделки[[#This Row],[Количество]])</f>
        <v>-380</v>
      </c>
      <c r="H20" s="23">
        <f>VLOOKUP(Сделки[[#This Row],[Дата сделки]],Таблица3[],2)*Сделки[[#This Row],[Количество_net]]</f>
        <v>-26235.200000000001</v>
      </c>
      <c r="I20" s="23">
        <f t="shared" si="0"/>
        <v>-25947.864001587248</v>
      </c>
    </row>
    <row r="21" spans="4:9" x14ac:dyDescent="0.2">
      <c r="D21" s="9">
        <v>42220</v>
      </c>
      <c r="E21" t="s">
        <v>2938</v>
      </c>
      <c r="F21">
        <v>500</v>
      </c>
      <c r="G21">
        <f>IF(Сделки[[#This Row],[Тип сделки]]="Продажа",Сделки[[#This Row],[Количество]]*-1,Сделки[[#This Row],[Количество]])</f>
        <v>500</v>
      </c>
      <c r="H21" s="23">
        <f>VLOOKUP(Сделки[[#This Row],[Дата сделки]],Таблица3[],2)*Сделки[[#This Row],[Количество_net]]</f>
        <v>31170</v>
      </c>
      <c r="I21" s="23">
        <f t="shared" si="0"/>
        <v>30805.736924629578</v>
      </c>
    </row>
    <row r="22" spans="4:9" x14ac:dyDescent="0.2">
      <c r="D22" s="9">
        <v>42229</v>
      </c>
      <c r="E22" t="s">
        <v>2935</v>
      </c>
      <c r="F22">
        <v>400</v>
      </c>
      <c r="G22">
        <f>IF(Сделки[[#This Row],[Тип сделки]]="Продажа",Сделки[[#This Row],[Количество]]*-1,Сделки[[#This Row],[Количество]])</f>
        <v>-400</v>
      </c>
      <c r="H22" s="23">
        <f>VLOOKUP(Сделки[[#This Row],[Дата сделки]],Таблица3[],2)*Сделки[[#This Row],[Количество_net]]</f>
        <v>-25396</v>
      </c>
      <c r="I22" s="23">
        <f t="shared" si="0"/>
        <v>-25071.277732466959</v>
      </c>
    </row>
    <row r="23" spans="4:9" x14ac:dyDescent="0.2">
      <c r="D23" s="9">
        <v>42235</v>
      </c>
      <c r="E23" t="s">
        <v>2935</v>
      </c>
      <c r="F23">
        <v>490</v>
      </c>
      <c r="G23">
        <f>IF(Сделки[[#This Row],[Тип сделки]]="Продажа",Сделки[[#This Row],[Количество]]*-1,Сделки[[#This Row],[Количество]])</f>
        <v>-490</v>
      </c>
      <c r="H23" s="23">
        <f>VLOOKUP(Сделки[[#This Row],[Дата сделки]],Таблица3[],2)*Сделки[[#This Row],[Количество_net]]</f>
        <v>-31193.399999999998</v>
      </c>
      <c r="I23" s="23">
        <f t="shared" si="0"/>
        <v>-30771.695775486874</v>
      </c>
    </row>
    <row r="24" spans="4:9" x14ac:dyDescent="0.2">
      <c r="D24" s="9">
        <v>42242</v>
      </c>
      <c r="E24" t="s">
        <v>2935</v>
      </c>
      <c r="F24">
        <v>330</v>
      </c>
      <c r="G24">
        <f>IF(Сделки[[#This Row],[Тип сделки]]="Продажа",Сделки[[#This Row],[Количество]]*-1,Сделки[[#This Row],[Количество]])</f>
        <v>-330</v>
      </c>
      <c r="H24" s="23">
        <f>VLOOKUP(Сделки[[#This Row],[Дата сделки]],Таблица3[],2)*Сделки[[#This Row],[Количество_net]]</f>
        <v>-18942</v>
      </c>
      <c r="I24" s="23">
        <f t="shared" si="0"/>
        <v>-18669.744538740819</v>
      </c>
    </row>
    <row r="25" spans="4:9" x14ac:dyDescent="0.2">
      <c r="D25" s="9">
        <v>42244</v>
      </c>
      <c r="E25" t="s">
        <v>2938</v>
      </c>
      <c r="F25">
        <v>210</v>
      </c>
      <c r="G25">
        <f>IF(Сделки[[#This Row],[Тип сделки]]="Продажа",Сделки[[#This Row],[Количество]]*-1,Сделки[[#This Row],[Количество]])</f>
        <v>210</v>
      </c>
      <c r="H25" s="23">
        <f>VLOOKUP(Сделки[[#This Row],[Дата сделки]],Таблица3[],2)*Сделки[[#This Row],[Количество_net]]</f>
        <v>12312.300000000001</v>
      </c>
      <c r="I25" s="23">
        <f t="shared" si="0"/>
        <v>12132.331105760612</v>
      </c>
    </row>
    <row r="26" spans="4:9" x14ac:dyDescent="0.2">
      <c r="D26" s="9">
        <v>42244</v>
      </c>
      <c r="E26" t="s">
        <v>2938</v>
      </c>
      <c r="F26">
        <v>300</v>
      </c>
      <c r="G26">
        <f>IF(Сделки[[#This Row],[Тип сделки]]="Продажа",Сделки[[#This Row],[Количество]]*-1,Сделки[[#This Row],[Количество]])</f>
        <v>300</v>
      </c>
      <c r="H26" s="23">
        <f>VLOOKUP(Сделки[[#This Row],[Дата сделки]],Таблица3[],2)*Сделки[[#This Row],[Количество_net]]</f>
        <v>17589</v>
      </c>
      <c r="I26" s="23">
        <f t="shared" si="0"/>
        <v>17331.901579658017</v>
      </c>
    </row>
    <row r="27" spans="4:9" x14ac:dyDescent="0.2">
      <c r="D27" s="9">
        <v>42247</v>
      </c>
      <c r="E27" t="s">
        <v>2938</v>
      </c>
      <c r="F27">
        <v>170</v>
      </c>
      <c r="G27">
        <f>IF(Сделки[[#This Row],[Тип сделки]]="Продажа",Сделки[[#This Row],[Количество]]*-1,Сделки[[#This Row],[Количество]])</f>
        <v>170</v>
      </c>
      <c r="H27" s="23">
        <f>VLOOKUP(Сделки[[#This Row],[Дата сделки]],Таблица3[],2)*Сделки[[#This Row],[Количество_net]]</f>
        <v>9907.6</v>
      </c>
      <c r="I27" s="23">
        <f t="shared" si="0"/>
        <v>9759.1571838008331</v>
      </c>
    </row>
    <row r="28" spans="4:9" x14ac:dyDescent="0.2">
      <c r="D28" s="9">
        <v>42257</v>
      </c>
      <c r="E28" t="s">
        <v>2938</v>
      </c>
      <c r="F28">
        <v>340</v>
      </c>
      <c r="G28">
        <f>IF(Сделки[[#This Row],[Тип сделки]]="Продажа",Сделки[[#This Row],[Количество]]*-1,Сделки[[#This Row],[Количество]])</f>
        <v>340</v>
      </c>
      <c r="H28" s="23">
        <f>VLOOKUP(Сделки[[#This Row],[Дата сделки]],Таблица3[],2)*Сделки[[#This Row],[Количество_net]]</f>
        <v>19607.8</v>
      </c>
      <c r="I28" s="23">
        <f t="shared" si="0"/>
        <v>19290.137683542976</v>
      </c>
    </row>
    <row r="29" spans="4:9" x14ac:dyDescent="0.2">
      <c r="D29" s="9">
        <v>42270</v>
      </c>
      <c r="E29" t="s">
        <v>2938</v>
      </c>
      <c r="F29">
        <v>400</v>
      </c>
      <c r="G29">
        <f>IF(Сделки[[#This Row],[Тип сделки]]="Продажа",Сделки[[#This Row],[Количество]]*-1,Сделки[[#This Row],[Количество]])</f>
        <v>400</v>
      </c>
      <c r="H29" s="23">
        <f>VLOOKUP(Сделки[[#This Row],[Дата сделки]],Таблица3[],2)*Сделки[[#This Row],[Количество_net]]</f>
        <v>23404</v>
      </c>
      <c r="I29" s="23">
        <f t="shared" si="0"/>
        <v>22987.828165279021</v>
      </c>
    </row>
    <row r="30" spans="4:9" x14ac:dyDescent="0.2">
      <c r="D30" s="9">
        <v>42284</v>
      </c>
      <c r="E30" t="s">
        <v>2938</v>
      </c>
      <c r="F30">
        <v>280</v>
      </c>
      <c r="G30">
        <f>IF(Сделки[[#This Row],[Тип сделки]]="Продажа",Сделки[[#This Row],[Количество]]*-1,Сделки[[#This Row],[Количество]])</f>
        <v>280</v>
      </c>
      <c r="H30" s="23">
        <f>VLOOKUP(Сделки[[#This Row],[Дата сделки]],Таблица3[],2)*Сделки[[#This Row],[Количество_net]]</f>
        <v>16811.2</v>
      </c>
      <c r="I30" s="23">
        <f t="shared" si="0"/>
        <v>16483.681799454363</v>
      </c>
    </row>
    <row r="31" spans="4:9" x14ac:dyDescent="0.2">
      <c r="D31" s="9">
        <v>42285</v>
      </c>
      <c r="E31" t="s">
        <v>2935</v>
      </c>
      <c r="F31">
        <v>300</v>
      </c>
      <c r="G31">
        <f>IF(Сделки[[#This Row],[Тип сделки]]="Продажа",Сделки[[#This Row],[Количество]]*-1,Сделки[[#This Row],[Количество]])</f>
        <v>-300</v>
      </c>
      <c r="H31" s="23">
        <f>VLOOKUP(Сделки[[#This Row],[Дата сделки]],Таблица3[],2)*Сделки[[#This Row],[Количество_net]]</f>
        <v>-18336</v>
      </c>
      <c r="I31" s="23">
        <f t="shared" si="0"/>
        <v>-17976.550898932663</v>
      </c>
    </row>
    <row r="32" spans="4:9" x14ac:dyDescent="0.2">
      <c r="D32" s="9">
        <v>42290</v>
      </c>
      <c r="E32" t="s">
        <v>2938</v>
      </c>
      <c r="F32">
        <v>290</v>
      </c>
      <c r="G32">
        <f>IF(Сделки[[#This Row],[Тип сделки]]="Продажа",Сделки[[#This Row],[Количество]]*-1,Сделки[[#This Row],[Количество]])</f>
        <v>290</v>
      </c>
      <c r="H32" s="23">
        <f>VLOOKUP(Сделки[[#This Row],[Дата сделки]],Таблица3[],2)*Сделки[[#This Row],[Количество_net]]</f>
        <v>17585.599999999999</v>
      </c>
      <c r="I32" s="23">
        <f t="shared" si="0"/>
        <v>17230.197845288254</v>
      </c>
    </row>
    <row r="33" spans="4:9" x14ac:dyDescent="0.2">
      <c r="D33" s="9">
        <v>42292</v>
      </c>
      <c r="E33" t="s">
        <v>2938</v>
      </c>
      <c r="F33">
        <v>390</v>
      </c>
      <c r="G33">
        <f>IF(Сделки[[#This Row],[Тип сделки]]="Продажа",Сделки[[#This Row],[Количество]]*-1,Сделки[[#This Row],[Количество]])</f>
        <v>390</v>
      </c>
      <c r="H33" s="23">
        <f>VLOOKUP(Сделки[[#This Row],[Дата сделки]],Таблица3[],2)*Сделки[[#This Row],[Количество_net]]</f>
        <v>24020.100000000002</v>
      </c>
      <c r="I33" s="23">
        <f t="shared" si="0"/>
        <v>23528.834066818661</v>
      </c>
    </row>
    <row r="34" spans="4:9" x14ac:dyDescent="0.2">
      <c r="D34" s="9">
        <v>42297</v>
      </c>
      <c r="E34" t="s">
        <v>2935</v>
      </c>
      <c r="F34">
        <v>120</v>
      </c>
      <c r="G34">
        <f>IF(Сделки[[#This Row],[Тип сделки]]="Продажа",Сделки[[#This Row],[Количество]]*-1,Сделки[[#This Row],[Количество]])</f>
        <v>-120</v>
      </c>
      <c r="H34" s="23">
        <f>VLOOKUP(Сделки[[#This Row],[Дата сделки]],Таблица3[],2)*Сделки[[#This Row],[Количество_net]]</f>
        <v>-7372.7999999999993</v>
      </c>
      <c r="I34" s="23">
        <f t="shared" si="0"/>
        <v>-7217.5425714052508</v>
      </c>
    </row>
    <row r="35" spans="4:9" x14ac:dyDescent="0.2">
      <c r="D35" s="9">
        <v>42300</v>
      </c>
      <c r="E35" t="s">
        <v>2938</v>
      </c>
      <c r="F35">
        <v>260</v>
      </c>
      <c r="G35">
        <f>IF(Сделки[[#This Row],[Тип сделки]]="Продажа",Сделки[[#This Row],[Количество]]*-1,Сделки[[#This Row],[Количество]])</f>
        <v>260</v>
      </c>
      <c r="H35" s="23">
        <f>VLOOKUP(Сделки[[#This Row],[Дата сделки]],Таблица3[],2)*Сделки[[#This Row],[Количество_net]]</f>
        <v>16036.8</v>
      </c>
      <c r="I35" s="23">
        <f t="shared" si="0"/>
        <v>15693.268211252715</v>
      </c>
    </row>
    <row r="36" spans="4:9" x14ac:dyDescent="0.2">
      <c r="D36" s="9">
        <v>42306</v>
      </c>
      <c r="E36" t="s">
        <v>2935</v>
      </c>
      <c r="F36">
        <v>60</v>
      </c>
      <c r="G36">
        <f>IF(Сделки[[#This Row],[Тип сделки]]="Продажа",Сделки[[#This Row],[Количество]]*-1,Сделки[[#This Row],[Количество]])</f>
        <v>-60</v>
      </c>
      <c r="H36" s="23">
        <f>VLOOKUP(Сделки[[#This Row],[Дата сделки]],Таблица3[],2)*Сделки[[#This Row],[Количество_net]]</f>
        <v>-3767.4</v>
      </c>
      <c r="I36" s="23">
        <f t="shared" si="0"/>
        <v>-3683.9606615130583</v>
      </c>
    </row>
    <row r="37" spans="4:9" x14ac:dyDescent="0.2">
      <c r="D37" s="9">
        <v>42345</v>
      </c>
      <c r="E37" t="s">
        <v>2938</v>
      </c>
      <c r="F37">
        <v>10</v>
      </c>
      <c r="G37">
        <f>IF(Сделки[[#This Row],[Тип сделки]]="Продажа",Сделки[[#This Row],[Количество]]*-1,Сделки[[#This Row],[Количество]])</f>
        <v>10</v>
      </c>
      <c r="H37" s="23">
        <f>VLOOKUP(Сделки[[#This Row],[Дата сделки]],Таблица3[],2)*Сделки[[#This Row],[Количество_net]]</f>
        <v>643.9</v>
      </c>
      <c r="I37" s="23">
        <f t="shared" si="0"/>
        <v>626.60788665962309</v>
      </c>
    </row>
    <row r="38" spans="4:9" x14ac:dyDescent="0.2">
      <c r="D38" s="9">
        <v>42349</v>
      </c>
      <c r="E38" t="s">
        <v>2935</v>
      </c>
      <c r="F38">
        <v>310</v>
      </c>
      <c r="G38">
        <f>IF(Сделки[[#This Row],[Тип сделки]]="Продажа",Сделки[[#This Row],[Количество]]*-1,Сделки[[#This Row],[Количество]])</f>
        <v>-310</v>
      </c>
      <c r="H38" s="23">
        <f>VLOOKUP(Сделки[[#This Row],[Дата сделки]],Таблица3[],2)*Сделки[[#This Row],[Количество_net]]</f>
        <v>-19055.7</v>
      </c>
      <c r="I38" s="23">
        <f t="shared" si="0"/>
        <v>-18534.777750893027</v>
      </c>
    </row>
    <row r="39" spans="4:9" x14ac:dyDescent="0.2">
      <c r="D39" s="9">
        <v>42361</v>
      </c>
      <c r="E39" t="s">
        <v>2938</v>
      </c>
      <c r="F39">
        <v>110</v>
      </c>
      <c r="G39">
        <f>IF(Сделки[[#This Row],[Тип сделки]]="Продажа",Сделки[[#This Row],[Количество]]*-1,Сделки[[#This Row],[Количество]])</f>
        <v>110</v>
      </c>
      <c r="H39" s="23">
        <f>VLOOKUP(Сделки[[#This Row],[Дата сделки]],Таблица3[],2)*Сделки[[#This Row],[Количество_net]]</f>
        <v>6917.9</v>
      </c>
      <c r="I39" s="23">
        <f t="shared" si="0"/>
        <v>6718.8027047056812</v>
      </c>
    </row>
    <row r="40" spans="4:9" x14ac:dyDescent="0.2">
      <c r="D40" s="9">
        <v>42375</v>
      </c>
      <c r="E40" t="s">
        <v>2935</v>
      </c>
      <c r="F40">
        <v>20</v>
      </c>
      <c r="G40">
        <f>IF(Сделки[[#This Row],[Тип сделки]]="Продажа",Сделки[[#This Row],[Количество]]*-1,Сделки[[#This Row],[Количество]])</f>
        <v>-20</v>
      </c>
      <c r="H40" s="23">
        <f>VLOOKUP(Сделки[[#This Row],[Дата сделки]],Таблица3[],2)*Сделки[[#This Row],[Количество_net]]</f>
        <v>-1197</v>
      </c>
      <c r="I40" s="23">
        <f t="shared" si="0"/>
        <v>-1160.538129105925</v>
      </c>
    </row>
    <row r="41" spans="4:9" x14ac:dyDescent="0.2">
      <c r="D41" s="9">
        <v>42377</v>
      </c>
      <c r="E41" t="s">
        <v>2938</v>
      </c>
      <c r="F41">
        <v>360</v>
      </c>
      <c r="G41">
        <f>IF(Сделки[[#This Row],[Тип сделки]]="Продажа",Сделки[[#This Row],[Количество]]*-1,Сделки[[#This Row],[Количество]])</f>
        <v>360</v>
      </c>
      <c r="H41" s="23">
        <f>VLOOKUP(Сделки[[#This Row],[Дата сделки]],Таблица3[],2)*Сделки[[#This Row],[Количество_net]]</f>
        <v>20962.8</v>
      </c>
      <c r="I41" s="23">
        <f t="shared" si="0"/>
        <v>20319.222043036691</v>
      </c>
    </row>
    <row r="42" spans="4:9" x14ac:dyDescent="0.2">
      <c r="D42" s="9">
        <v>42381</v>
      </c>
      <c r="E42" t="s">
        <v>2935</v>
      </c>
      <c r="F42">
        <v>110</v>
      </c>
      <c r="G42">
        <f>IF(Сделки[[#This Row],[Тип сделки]]="Продажа",Сделки[[#This Row],[Количество]]*-1,Сделки[[#This Row],[Количество]])</f>
        <v>-110</v>
      </c>
      <c r="H42" s="23">
        <f>VLOOKUP(Сделки[[#This Row],[Дата сделки]],Таблица3[],2)*Сделки[[#This Row],[Количество_net]]</f>
        <v>-6451.5</v>
      </c>
      <c r="I42" s="23">
        <f t="shared" si="0"/>
        <v>-6250.3384000617089</v>
      </c>
    </row>
    <row r="43" spans="4:9" x14ac:dyDescent="0.2">
      <c r="D43" s="9">
        <v>42381</v>
      </c>
      <c r="E43" t="s">
        <v>2938</v>
      </c>
      <c r="F43">
        <v>110</v>
      </c>
      <c r="G43">
        <f>IF(Сделки[[#This Row],[Тип сделки]]="Продажа",Сделки[[#This Row],[Количество]]*-1,Сделки[[#This Row],[Количество]])</f>
        <v>110</v>
      </c>
      <c r="H43" s="23">
        <f>VLOOKUP(Сделки[[#This Row],[Дата сделки]],Таблица3[],2)*Сделки[[#This Row],[Количество_net]]</f>
        <v>6451.5</v>
      </c>
      <c r="I43" s="23">
        <f t="shared" si="0"/>
        <v>6250.3384000617089</v>
      </c>
    </row>
    <row r="44" spans="4:9" x14ac:dyDescent="0.2">
      <c r="D44" s="9">
        <v>42384</v>
      </c>
      <c r="E44" t="s">
        <v>2935</v>
      </c>
      <c r="F44">
        <v>60</v>
      </c>
      <c r="G44">
        <f>IF(Сделки[[#This Row],[Тип сделки]]="Продажа",Сделки[[#This Row],[Количество]]*-1,Сделки[[#This Row],[Количество]])</f>
        <v>-60</v>
      </c>
      <c r="H44" s="23">
        <f>VLOOKUP(Сделки[[#This Row],[Дата сделки]],Таблица3[],2)*Сделки[[#This Row],[Количество_net]]</f>
        <v>-3487.8</v>
      </c>
      <c r="I44" s="23">
        <f t="shared" si="0"/>
        <v>-3377.7942031553671</v>
      </c>
    </row>
    <row r="45" spans="4:9" x14ac:dyDescent="0.2">
      <c r="D45" s="9">
        <v>42388</v>
      </c>
      <c r="E45" t="s">
        <v>2935</v>
      </c>
      <c r="F45">
        <v>240</v>
      </c>
      <c r="G45">
        <f>IF(Сделки[[#This Row],[Тип сделки]]="Продажа",Сделки[[#This Row],[Количество]]*-1,Сделки[[#This Row],[Количество]])</f>
        <v>-240</v>
      </c>
      <c r="H45" s="23">
        <f>VLOOKUP(Сделки[[#This Row],[Дата сделки]],Таблица3[],2)*Сделки[[#This Row],[Количество_net]]</f>
        <v>-14025.599999999999</v>
      </c>
      <c r="I45" s="23">
        <f t="shared" si="0"/>
        <v>-13576.50881362642</v>
      </c>
    </row>
    <row r="46" spans="4:9" x14ac:dyDescent="0.2">
      <c r="D46" s="9">
        <v>42389</v>
      </c>
      <c r="E46" t="s">
        <v>2938</v>
      </c>
      <c r="F46">
        <v>10</v>
      </c>
      <c r="G46">
        <f>IF(Сделки[[#This Row],[Тип сделки]]="Продажа",Сделки[[#This Row],[Количество]]*-1,Сделки[[#This Row],[Количество]])</f>
        <v>10</v>
      </c>
      <c r="H46" s="23">
        <f>VLOOKUP(Сделки[[#This Row],[Дата сделки]],Таблица3[],2)*Сделки[[#This Row],[Количество_net]]</f>
        <v>579.9</v>
      </c>
      <c r="I46" s="23">
        <f t="shared" si="0"/>
        <v>561.26250042300364</v>
      </c>
    </row>
    <row r="47" spans="4:9" x14ac:dyDescent="0.2">
      <c r="D47" s="9">
        <v>42395</v>
      </c>
      <c r="E47" t="s">
        <v>2935</v>
      </c>
      <c r="F47">
        <v>450</v>
      </c>
      <c r="G47">
        <f>IF(Сделки[[#This Row],[Тип сделки]]="Продажа",Сделки[[#This Row],[Количество]]*-1,Сделки[[#This Row],[Количество]])</f>
        <v>-450</v>
      </c>
      <c r="H47" s="23">
        <f>VLOOKUP(Сделки[[#This Row],[Дата сделки]],Таблица3[],2)*Сделки[[#This Row],[Количество_net]]</f>
        <v>-26181</v>
      </c>
      <c r="I47" s="23">
        <f t="shared" si="0"/>
        <v>-25320.758724583204</v>
      </c>
    </row>
    <row r="48" spans="4:9" x14ac:dyDescent="0.2">
      <c r="D48" s="9">
        <v>42404</v>
      </c>
      <c r="E48" t="s">
        <v>2938</v>
      </c>
      <c r="F48">
        <v>320</v>
      </c>
      <c r="G48">
        <f>IF(Сделки[[#This Row],[Тип сделки]]="Продажа",Сделки[[#This Row],[Количество]]*-1,Сделки[[#This Row],[Количество]])</f>
        <v>320</v>
      </c>
      <c r="H48" s="23">
        <f>VLOOKUP(Сделки[[#This Row],[Дата сделки]],Таблица3[],2)*Сделки[[#This Row],[Количество_net]]</f>
        <v>19856</v>
      </c>
      <c r="I48" s="23">
        <f t="shared" si="0"/>
        <v>19182.208088875705</v>
      </c>
    </row>
    <row r="49" spans="4:9" x14ac:dyDescent="0.2">
      <c r="D49" s="9">
        <v>42410</v>
      </c>
      <c r="E49" t="s">
        <v>2938</v>
      </c>
      <c r="F49">
        <v>240</v>
      </c>
      <c r="G49">
        <f>IF(Сделки[[#This Row],[Тип сделки]]="Продажа",Сделки[[#This Row],[Количество]]*-1,Сделки[[#This Row],[Количество]])</f>
        <v>240</v>
      </c>
      <c r="H49" s="23">
        <f>VLOOKUP(Сделки[[#This Row],[Дата сделки]],Таблица3[],2)*Сделки[[#This Row],[Количество_net]]</f>
        <v>15115.199999999999</v>
      </c>
      <c r="I49" s="23">
        <f t="shared" si="0"/>
        <v>14591.444852474644</v>
      </c>
    </row>
    <row r="50" spans="4:9" x14ac:dyDescent="0.2">
      <c r="D50" s="9">
        <v>42412</v>
      </c>
      <c r="E50" t="s">
        <v>2938</v>
      </c>
      <c r="F50">
        <v>440</v>
      </c>
      <c r="G50">
        <f>IF(Сделки[[#This Row],[Тип сделки]]="Продажа",Сделки[[#This Row],[Количество]]*-1,Сделки[[#This Row],[Количество]])</f>
        <v>440</v>
      </c>
      <c r="H50" s="23">
        <f>VLOOKUP(Сделки[[#This Row],[Дата сделки]],Таблица3[],2)*Сделки[[#This Row],[Количество_net]]</f>
        <v>28120.399999999998</v>
      </c>
      <c r="I50" s="23">
        <f t="shared" si="0"/>
        <v>27139.285904826611</v>
      </c>
    </row>
    <row r="51" spans="4:9" x14ac:dyDescent="0.2">
      <c r="D51" s="9">
        <v>42412</v>
      </c>
      <c r="E51" t="s">
        <v>2938</v>
      </c>
      <c r="F51">
        <v>320</v>
      </c>
      <c r="G51">
        <f>IF(Сделки[[#This Row],[Тип сделки]]="Продажа",Сделки[[#This Row],[Количество]]*-1,Сделки[[#This Row],[Количество]])</f>
        <v>320</v>
      </c>
      <c r="H51" s="23">
        <f>VLOOKUP(Сделки[[#This Row],[Дата сделки]],Таблица3[],2)*Сделки[[#This Row],[Количество_net]]</f>
        <v>20451.199999999997</v>
      </c>
      <c r="I51" s="23">
        <f t="shared" si="0"/>
        <v>19737.662476237536</v>
      </c>
    </row>
    <row r="52" spans="4:9" x14ac:dyDescent="0.2">
      <c r="D52" s="9">
        <v>42424</v>
      </c>
      <c r="E52" t="s">
        <v>2935</v>
      </c>
      <c r="F52">
        <v>120</v>
      </c>
      <c r="G52">
        <f>IF(Сделки[[#This Row],[Тип сделки]]="Продажа",Сделки[[#This Row],[Количество]]*-1,Сделки[[#This Row],[Количество]])</f>
        <v>-120</v>
      </c>
      <c r="H52" s="23">
        <f>VLOOKUP(Сделки[[#This Row],[Дата сделки]],Таблица3[],2)*Сделки[[#This Row],[Количество_net]]</f>
        <v>-7674</v>
      </c>
      <c r="I52" s="23">
        <f t="shared" si="0"/>
        <v>-7395.2668504978474</v>
      </c>
    </row>
    <row r="53" spans="4:9" x14ac:dyDescent="0.2">
      <c r="D53" s="9">
        <v>42432</v>
      </c>
      <c r="E53" t="s">
        <v>2935</v>
      </c>
      <c r="F53">
        <v>330</v>
      </c>
      <c r="G53">
        <f>IF(Сделки[[#This Row],[Тип сделки]]="Продажа",Сделки[[#This Row],[Количество]]*-1,Сделки[[#This Row],[Количество]])</f>
        <v>-330</v>
      </c>
      <c r="H53" s="23">
        <f>VLOOKUP(Сделки[[#This Row],[Дата сделки]],Таблица3[],2)*Сделки[[#This Row],[Количество_net]]</f>
        <v>-21552.3</v>
      </c>
      <c r="I53" s="23">
        <f t="shared" si="0"/>
        <v>-20748.932931197756</v>
      </c>
    </row>
    <row r="54" spans="4:9" x14ac:dyDescent="0.2">
      <c r="D54" s="9">
        <v>42437</v>
      </c>
      <c r="E54" t="s">
        <v>2938</v>
      </c>
      <c r="F54">
        <v>120</v>
      </c>
      <c r="G54">
        <f>IF(Сделки[[#This Row],[Тип сделки]]="Продажа",Сделки[[#This Row],[Количество]]*-1,Сделки[[#This Row],[Количество]])</f>
        <v>120</v>
      </c>
      <c r="H54" s="23">
        <f>VLOOKUP(Сделки[[#This Row],[Дата сделки]],Таблица3[],2)*Сделки[[#This Row],[Количество_net]]</f>
        <v>7749.5999999999995</v>
      </c>
      <c r="I54" s="23">
        <f t="shared" si="0"/>
        <v>7456.1173599528529</v>
      </c>
    </row>
    <row r="55" spans="4:9" x14ac:dyDescent="0.2">
      <c r="D55" s="9">
        <v>42440</v>
      </c>
      <c r="E55" t="s">
        <v>2935</v>
      </c>
      <c r="F55">
        <v>210</v>
      </c>
      <c r="G55">
        <f>IF(Сделки[[#This Row],[Тип сделки]]="Продажа",Сделки[[#This Row],[Количество]]*-1,Сделки[[#This Row],[Количество]])</f>
        <v>-210</v>
      </c>
      <c r="H55" s="23">
        <f>VLOOKUP(Сделки[[#This Row],[Дата сделки]],Таблица3[],2)*Сделки[[#This Row],[Количество_net]]</f>
        <v>-13759.199999999999</v>
      </c>
      <c r="I55" s="23">
        <f t="shared" si="0"/>
        <v>-13233.216420340432</v>
      </c>
    </row>
    <row r="56" spans="4:9" x14ac:dyDescent="0.2">
      <c r="D56" s="9">
        <v>42443</v>
      </c>
      <c r="E56" t="s">
        <v>2938</v>
      </c>
      <c r="F56">
        <v>10</v>
      </c>
      <c r="G56">
        <f>IF(Сделки[[#This Row],[Тип сделки]]="Продажа",Сделки[[#This Row],[Количество]]*-1,Сделки[[#This Row],[Количество]])</f>
        <v>10</v>
      </c>
      <c r="H56" s="23">
        <f>VLOOKUP(Сделки[[#This Row],[Дата сделки]],Таблица3[],2)*Сделки[[#This Row],[Количество_net]]</f>
        <v>649.5</v>
      </c>
      <c r="I56" s="23">
        <f t="shared" si="0"/>
        <v>624.43921663898527</v>
      </c>
    </row>
    <row r="57" spans="4:9" x14ac:dyDescent="0.2">
      <c r="D57" s="9">
        <v>42447</v>
      </c>
      <c r="E57" t="s">
        <v>2935</v>
      </c>
      <c r="F57">
        <v>400</v>
      </c>
      <c r="G57">
        <f>IF(Сделки[[#This Row],[Тип сделки]]="Продажа",Сделки[[#This Row],[Количество]]*-1,Сделки[[#This Row],[Количество]])</f>
        <v>-400</v>
      </c>
      <c r="H57" s="23">
        <f>VLOOKUP(Сделки[[#This Row],[Дата сделки]],Таблица3[],2)*Сделки[[#This Row],[Количество_net]]</f>
        <v>-26892</v>
      </c>
      <c r="I57" s="23">
        <f t="shared" si="0"/>
        <v>-25841.585828109328</v>
      </c>
    </row>
    <row r="58" spans="4:9" x14ac:dyDescent="0.2">
      <c r="D58" s="9">
        <v>42457</v>
      </c>
      <c r="E58" t="s">
        <v>2938</v>
      </c>
      <c r="F58">
        <v>350</v>
      </c>
      <c r="G58">
        <f>IF(Сделки[[#This Row],[Тип сделки]]="Продажа",Сделки[[#This Row],[Количество]]*-1,Сделки[[#This Row],[Количество]])</f>
        <v>350</v>
      </c>
      <c r="H58" s="23">
        <f>VLOOKUP(Сделки[[#This Row],[Дата сделки]],Таблица3[],2)*Сделки[[#This Row],[Количество_net]]</f>
        <v>23386.999999999996</v>
      </c>
      <c r="I58" s="23">
        <f t="shared" si="0"/>
        <v>22445.701612315097</v>
      </c>
    </row>
    <row r="59" spans="4:9" x14ac:dyDescent="0.2">
      <c r="D59" s="9">
        <v>42458</v>
      </c>
      <c r="E59" t="s">
        <v>2938</v>
      </c>
      <c r="F59">
        <v>210</v>
      </c>
      <c r="G59">
        <f>IF(Сделки[[#This Row],[Тип сделки]]="Продажа",Сделки[[#This Row],[Количество]]*-1,Сделки[[#This Row],[Количество]])</f>
        <v>210</v>
      </c>
      <c r="H59" s="23">
        <f>VLOOKUP(Сделки[[#This Row],[Дата сделки]],Таблица3[],2)*Сделки[[#This Row],[Количество_net]]</f>
        <v>14103.599999999999</v>
      </c>
      <c r="I59" s="23">
        <f t="shared" si="0"/>
        <v>13534.272389817354</v>
      </c>
    </row>
    <row r="60" spans="4:9" x14ac:dyDescent="0.2">
      <c r="D60" s="9">
        <v>42466</v>
      </c>
      <c r="E60" t="s">
        <v>2938</v>
      </c>
      <c r="F60">
        <v>230</v>
      </c>
      <c r="G60">
        <f>IF(Сделки[[#This Row],[Тип сделки]]="Продажа",Сделки[[#This Row],[Количество]]*-1,Сделки[[#This Row],[Количество]])</f>
        <v>230</v>
      </c>
      <c r="H60" s="23">
        <f>VLOOKUP(Сделки[[#This Row],[Дата сделки]],Таблица3[],2)*Сделки[[#This Row],[Количество_net]]</f>
        <v>15416.9</v>
      </c>
      <c r="I60" s="23">
        <f t="shared" si="0"/>
        <v>14779.91969753129</v>
      </c>
    </row>
    <row r="61" spans="4:9" x14ac:dyDescent="0.2">
      <c r="D61" s="9">
        <v>42468</v>
      </c>
      <c r="E61" t="s">
        <v>2935</v>
      </c>
      <c r="F61">
        <v>270</v>
      </c>
      <c r="G61">
        <f>IF(Сделки[[#This Row],[Тип сделки]]="Продажа",Сделки[[#This Row],[Количество]]*-1,Сделки[[#This Row],[Количество]])</f>
        <v>-270</v>
      </c>
      <c r="H61" s="23">
        <f>VLOOKUP(Сделки[[#This Row],[Дата сделки]],Таблица3[],2)*Сделки[[#This Row],[Количество_net]]</f>
        <v>-18046.8</v>
      </c>
      <c r="I61" s="23">
        <f t="shared" si="0"/>
        <v>-17296.878968028203</v>
      </c>
    </row>
    <row r="62" spans="4:9" x14ac:dyDescent="0.2">
      <c r="D62" s="9">
        <v>42471</v>
      </c>
      <c r="E62" t="s">
        <v>2935</v>
      </c>
      <c r="F62">
        <v>420</v>
      </c>
      <c r="G62">
        <f>IF(Сделки[[#This Row],[Тип сделки]]="Продажа",Сделки[[#This Row],[Количество]]*-1,Сделки[[#This Row],[Количество]])</f>
        <v>-420</v>
      </c>
      <c r="H62" s="23">
        <f>VLOOKUP(Сделки[[#This Row],[Дата сделки]],Таблица3[],2)*Сделки[[#This Row],[Количество_net]]</f>
        <v>-28051.800000000003</v>
      </c>
      <c r="I62" s="23">
        <f t="shared" si="0"/>
        <v>-26876.150116106041</v>
      </c>
    </row>
    <row r="63" spans="4:9" x14ac:dyDescent="0.2">
      <c r="D63" s="9">
        <v>42472</v>
      </c>
      <c r="E63" t="s">
        <v>2935</v>
      </c>
      <c r="F63">
        <v>200</v>
      </c>
      <c r="G63">
        <f>IF(Сделки[[#This Row],[Тип сделки]]="Продажа",Сделки[[#This Row],[Количество]]*-1,Сделки[[#This Row],[Количество]])</f>
        <v>-200</v>
      </c>
      <c r="H63" s="23">
        <f>VLOOKUP(Сделки[[#This Row],[Дата сделки]],Таблица3[],2)*Сделки[[#This Row],[Количество_net]]</f>
        <v>-13441.999999999998</v>
      </c>
      <c r="I63" s="23">
        <f t="shared" si="0"/>
        <v>-12877.052799347439</v>
      </c>
    </row>
    <row r="64" spans="4:9" x14ac:dyDescent="0.2">
      <c r="D64" s="9">
        <v>42475</v>
      </c>
      <c r="E64" t="s">
        <v>2935</v>
      </c>
      <c r="F64">
        <v>290</v>
      </c>
      <c r="G64">
        <f>IF(Сделки[[#This Row],[Тип сделки]]="Продажа",Сделки[[#This Row],[Количество]]*-1,Сделки[[#This Row],[Количество]])</f>
        <v>-290</v>
      </c>
      <c r="H64" s="23">
        <f>VLOOKUP(Сделки[[#This Row],[Дата сделки]],Таблица3[],2)*Сделки[[#This Row],[Количество_net]]</f>
        <v>-19314</v>
      </c>
      <c r="I64" s="23">
        <f t="shared" si="0"/>
        <v>-18495.39435059017</v>
      </c>
    </row>
    <row r="65" spans="4:9" x14ac:dyDescent="0.2">
      <c r="D65" s="9">
        <v>42479</v>
      </c>
      <c r="E65" t="s">
        <v>2935</v>
      </c>
      <c r="F65">
        <v>490</v>
      </c>
      <c r="G65">
        <f>IF(Сделки[[#This Row],[Тип сделки]]="Продажа",Сделки[[#This Row],[Количество]]*-1,Сделки[[#This Row],[Количество]])</f>
        <v>-490</v>
      </c>
      <c r="H65" s="23">
        <f>VLOOKUP(Сделки[[#This Row],[Дата сделки]],Таблица3[],2)*Сделки[[#This Row],[Количество_net]]</f>
        <v>-33089.699999999997</v>
      </c>
      <c r="I65" s="23">
        <f t="shared" si="0"/>
        <v>-31671.544478665681</v>
      </c>
    </row>
    <row r="66" spans="4:9" x14ac:dyDescent="0.2">
      <c r="D66" s="9">
        <v>42482</v>
      </c>
      <c r="E66" t="s">
        <v>2935</v>
      </c>
      <c r="F66">
        <v>120</v>
      </c>
      <c r="G66">
        <f>IF(Сделки[[#This Row],[Тип сделки]]="Продажа",Сделки[[#This Row],[Количество]]*-1,Сделки[[#This Row],[Количество]])</f>
        <v>-120</v>
      </c>
      <c r="H66" s="23">
        <f>VLOOKUP(Сделки[[#This Row],[Дата сделки]],Таблица3[],2)*Сделки[[#This Row],[Количество_net]]</f>
        <v>-7888.7999999999993</v>
      </c>
      <c r="I66" s="23">
        <f t="shared" si="0"/>
        <v>-7547.9000693936478</v>
      </c>
    </row>
    <row r="67" spans="4:9" x14ac:dyDescent="0.2">
      <c r="D67" s="9">
        <v>42482</v>
      </c>
      <c r="E67" t="s">
        <v>2938</v>
      </c>
      <c r="F67">
        <v>80</v>
      </c>
      <c r="G67">
        <f>IF(Сделки[[#This Row],[Тип сделки]]="Продажа",Сделки[[#This Row],[Количество]]*-1,Сделки[[#This Row],[Количество]])</f>
        <v>80</v>
      </c>
      <c r="H67" s="23">
        <f>VLOOKUP(Сделки[[#This Row],[Дата сделки]],Таблица3[],2)*Сделки[[#This Row],[Количество_net]]</f>
        <v>5259.2</v>
      </c>
      <c r="I67" s="23">
        <f t="shared" ref="I67:I130" si="1">H67*(1+$M$4)^(-(D67-$D$3)/365)</f>
        <v>5031.9333795957655</v>
      </c>
    </row>
    <row r="68" spans="4:9" x14ac:dyDescent="0.2">
      <c r="D68" s="9">
        <v>42482</v>
      </c>
      <c r="E68" t="s">
        <v>2935</v>
      </c>
      <c r="F68">
        <v>70</v>
      </c>
      <c r="G68">
        <f>IF(Сделки[[#This Row],[Тип сделки]]="Продажа",Сделки[[#This Row],[Количество]]*-1,Сделки[[#This Row],[Количество]])</f>
        <v>-70</v>
      </c>
      <c r="H68" s="23">
        <f>VLOOKUP(Сделки[[#This Row],[Дата сделки]],Таблица3[],2)*Сделки[[#This Row],[Количество_net]]</f>
        <v>-4601.7999999999993</v>
      </c>
      <c r="I68" s="23">
        <f t="shared" si="1"/>
        <v>-4402.941707146294</v>
      </c>
    </row>
    <row r="69" spans="4:9" x14ac:dyDescent="0.2">
      <c r="D69" s="9">
        <v>42499</v>
      </c>
      <c r="E69" t="s">
        <v>2938</v>
      </c>
      <c r="F69">
        <v>370</v>
      </c>
      <c r="G69">
        <f>IF(Сделки[[#This Row],[Тип сделки]]="Продажа",Сделки[[#This Row],[Количество]]*-1,Сделки[[#This Row],[Количество]])</f>
        <v>370</v>
      </c>
      <c r="H69" s="23">
        <f>VLOOKUP(Сделки[[#This Row],[Дата сделки]],Таблица3[],2)*Сделки[[#This Row],[Количество_net]]</f>
        <v>24867.699999999997</v>
      </c>
      <c r="I69" s="23">
        <f t="shared" si="1"/>
        <v>23743.090793452659</v>
      </c>
    </row>
    <row r="70" spans="4:9" x14ac:dyDescent="0.2">
      <c r="D70" s="9">
        <v>42506</v>
      </c>
      <c r="E70" t="s">
        <v>2938</v>
      </c>
      <c r="F70">
        <v>380</v>
      </c>
      <c r="G70">
        <f>IF(Сделки[[#This Row],[Тип сделки]]="Продажа",Сделки[[#This Row],[Количество]]*-1,Сделки[[#This Row],[Количество]])</f>
        <v>380</v>
      </c>
      <c r="H70" s="23">
        <f>VLOOKUP(Сделки[[#This Row],[Дата сделки]],Таблица3[],2)*Сделки[[#This Row],[Количество_net]]</f>
        <v>25669</v>
      </c>
      <c r="I70" s="23">
        <f t="shared" si="1"/>
        <v>24486.934025566919</v>
      </c>
    </row>
    <row r="71" spans="4:9" x14ac:dyDescent="0.2">
      <c r="D71" s="9">
        <v>42507</v>
      </c>
      <c r="E71" t="s">
        <v>2938</v>
      </c>
      <c r="F71">
        <v>250</v>
      </c>
      <c r="G71">
        <f>IF(Сделки[[#This Row],[Тип сделки]]="Продажа",Сделки[[#This Row],[Количество]]*-1,Сделки[[#This Row],[Количество]])</f>
        <v>250</v>
      </c>
      <c r="H71" s="23">
        <f>VLOOKUP(Сделки[[#This Row],[Дата сделки]],Таблица3[],2)*Сделки[[#This Row],[Количество_net]]</f>
        <v>16775</v>
      </c>
      <c r="I71" s="23">
        <f t="shared" si="1"/>
        <v>16000.525675659332</v>
      </c>
    </row>
    <row r="72" spans="4:9" x14ac:dyDescent="0.2">
      <c r="D72" s="9">
        <v>42508</v>
      </c>
      <c r="E72" t="s">
        <v>2938</v>
      </c>
      <c r="F72">
        <v>430</v>
      </c>
      <c r="G72">
        <f>IF(Сделки[[#This Row],[Тип сделки]]="Продажа",Сделки[[#This Row],[Количество]]*-1,Сделки[[#This Row],[Количество]])</f>
        <v>430</v>
      </c>
      <c r="H72" s="23">
        <f>VLOOKUP(Сделки[[#This Row],[Дата сделки]],Таблица3[],2)*Сделки[[#This Row],[Количество_net]]</f>
        <v>28964.799999999999</v>
      </c>
      <c r="I72" s="23">
        <f t="shared" si="1"/>
        <v>27624.124159783038</v>
      </c>
    </row>
    <row r="73" spans="4:9" x14ac:dyDescent="0.2">
      <c r="D73" s="9">
        <v>42522</v>
      </c>
      <c r="E73" t="s">
        <v>2935</v>
      </c>
      <c r="F73">
        <v>180</v>
      </c>
      <c r="G73">
        <f>IF(Сделки[[#This Row],[Тип сделки]]="Продажа",Сделки[[#This Row],[Количество]]*-1,Сделки[[#This Row],[Количество]])</f>
        <v>-180</v>
      </c>
      <c r="H73" s="23">
        <f>VLOOKUP(Сделки[[#This Row],[Дата сделки]],Таблица3[],2)*Сделки[[#This Row],[Количество_net]]</f>
        <v>-12139.199999999999</v>
      </c>
      <c r="I73" s="23">
        <f t="shared" si="1"/>
        <v>-11557.281852106909</v>
      </c>
    </row>
    <row r="74" spans="4:9" x14ac:dyDescent="0.2">
      <c r="D74" s="9">
        <v>42523</v>
      </c>
      <c r="E74" t="s">
        <v>2938</v>
      </c>
      <c r="F74">
        <v>110</v>
      </c>
      <c r="G74">
        <f>IF(Сделки[[#This Row],[Тип сделки]]="Продажа",Сделки[[#This Row],[Количество]]*-1,Сделки[[#This Row],[Количество]])</f>
        <v>110</v>
      </c>
      <c r="H74" s="23">
        <f>VLOOKUP(Сделки[[#This Row],[Дата сделки]],Таблица3[],2)*Сделки[[#This Row],[Количество_net]]</f>
        <v>7418.4</v>
      </c>
      <c r="I74" s="23">
        <f t="shared" si="1"/>
        <v>7061.9094699255056</v>
      </c>
    </row>
    <row r="75" spans="4:9" x14ac:dyDescent="0.2">
      <c r="D75" s="9">
        <v>42529</v>
      </c>
      <c r="E75" t="s">
        <v>2935</v>
      </c>
      <c r="F75">
        <v>340</v>
      </c>
      <c r="G75">
        <f>IF(Сделки[[#This Row],[Тип сделки]]="Продажа",Сделки[[#This Row],[Количество]]*-1,Сделки[[#This Row],[Количество]])</f>
        <v>-340</v>
      </c>
      <c r="H75" s="23">
        <f>VLOOKUP(Сделки[[#This Row],[Дата сделки]],Таблица3[],2)*Сделки[[#This Row],[Количество_net]]</f>
        <v>-23011.200000000001</v>
      </c>
      <c r="I75" s="23">
        <f t="shared" si="1"/>
        <v>-21889.141687932515</v>
      </c>
    </row>
    <row r="76" spans="4:9" x14ac:dyDescent="0.2">
      <c r="D76" s="9">
        <v>42529</v>
      </c>
      <c r="E76" t="s">
        <v>2938</v>
      </c>
      <c r="F76">
        <v>350</v>
      </c>
      <c r="G76">
        <f>IF(Сделки[[#This Row],[Тип сделки]]="Продажа",Сделки[[#This Row],[Количество]]*-1,Сделки[[#This Row],[Количество]])</f>
        <v>350</v>
      </c>
      <c r="H76" s="23">
        <f>VLOOKUP(Сделки[[#This Row],[Дата сделки]],Таблица3[],2)*Сделки[[#This Row],[Количество_net]]</f>
        <v>23688.000000000004</v>
      </c>
      <c r="I76" s="23">
        <f t="shared" si="1"/>
        <v>22532.939972871707</v>
      </c>
    </row>
    <row r="77" spans="4:9" x14ac:dyDescent="0.2">
      <c r="D77" s="9">
        <v>42537</v>
      </c>
      <c r="E77" t="s">
        <v>2938</v>
      </c>
      <c r="F77">
        <v>280</v>
      </c>
      <c r="G77">
        <f>IF(Сделки[[#This Row],[Тип сделки]]="Продажа",Сделки[[#This Row],[Количество]]*-1,Сделки[[#This Row],[Количество]])</f>
        <v>280</v>
      </c>
      <c r="H77" s="23">
        <f>VLOOKUP(Сделки[[#This Row],[Дата сделки]],Таблица3[],2)*Сделки[[#This Row],[Количество_net]]</f>
        <v>18611.599999999999</v>
      </c>
      <c r="I77" s="23">
        <f t="shared" si="1"/>
        <v>17686.555609163384</v>
      </c>
    </row>
    <row r="78" spans="4:9" x14ac:dyDescent="0.2">
      <c r="D78" s="9">
        <v>42549</v>
      </c>
      <c r="E78" t="s">
        <v>2935</v>
      </c>
      <c r="F78">
        <v>70</v>
      </c>
      <c r="G78">
        <f>IF(Сделки[[#This Row],[Тип сделки]]="Продажа",Сделки[[#This Row],[Количество]]*-1,Сделки[[#This Row],[Количество]])</f>
        <v>-70</v>
      </c>
      <c r="H78" s="23">
        <f>VLOOKUP(Сделки[[#This Row],[Дата сделки]],Таблица3[],2)*Сделки[[#This Row],[Количество_net]]</f>
        <v>-4741.1000000000004</v>
      </c>
      <c r="I78" s="23">
        <f t="shared" si="1"/>
        <v>-4498.7701207797436</v>
      </c>
    </row>
    <row r="79" spans="4:9" x14ac:dyDescent="0.2">
      <c r="D79" s="9">
        <v>42552</v>
      </c>
      <c r="E79" t="s">
        <v>2935</v>
      </c>
      <c r="F79">
        <v>480</v>
      </c>
      <c r="G79">
        <f>IF(Сделки[[#This Row],[Тип сделки]]="Продажа",Сделки[[#This Row],[Количество]]*-1,Сделки[[#This Row],[Количество]])</f>
        <v>-480</v>
      </c>
      <c r="H79" s="23">
        <f>VLOOKUP(Сделки[[#This Row],[Дата сделки]],Таблица3[],2)*Сделки[[#This Row],[Количество_net]]</f>
        <v>-33388.800000000003</v>
      </c>
      <c r="I79" s="23">
        <f t="shared" si="1"/>
        <v>-31670.453359093539</v>
      </c>
    </row>
    <row r="80" spans="4:9" x14ac:dyDescent="0.2">
      <c r="D80" s="9">
        <v>42557</v>
      </c>
      <c r="E80" t="s">
        <v>2938</v>
      </c>
      <c r="F80">
        <v>260</v>
      </c>
      <c r="G80">
        <f>IF(Сделки[[#This Row],[Тип сделки]]="Продажа",Сделки[[#This Row],[Количество]]*-1,Сделки[[#This Row],[Количество]])</f>
        <v>260</v>
      </c>
      <c r="H80" s="23">
        <f>VLOOKUP(Сделки[[#This Row],[Дата сделки]],Таблица3[],2)*Сделки[[#This Row],[Количество_net]]</f>
        <v>18059.599999999999</v>
      </c>
      <c r="I80" s="23">
        <f t="shared" si="1"/>
        <v>17119.571958810484</v>
      </c>
    </row>
    <row r="81" spans="4:9" x14ac:dyDescent="0.2">
      <c r="D81" s="9">
        <v>42565</v>
      </c>
      <c r="E81" t="s">
        <v>2935</v>
      </c>
      <c r="F81">
        <v>460</v>
      </c>
      <c r="G81">
        <f>IF(Сделки[[#This Row],[Тип сделки]]="Продажа",Сделки[[#This Row],[Количество]]*-1,Сделки[[#This Row],[Количество]])</f>
        <v>-460</v>
      </c>
      <c r="H81" s="23">
        <f>VLOOKUP(Сделки[[#This Row],[Дата сделки]],Таблица3[],2)*Сделки[[#This Row],[Количество_net]]</f>
        <v>-31882.600000000002</v>
      </c>
      <c r="I81" s="23">
        <f t="shared" si="1"/>
        <v>-30193.161764089415</v>
      </c>
    </row>
    <row r="82" spans="4:9" x14ac:dyDescent="0.2">
      <c r="D82" s="9">
        <v>42569</v>
      </c>
      <c r="E82" t="s">
        <v>2938</v>
      </c>
      <c r="F82">
        <v>440</v>
      </c>
      <c r="G82">
        <f>IF(Сделки[[#This Row],[Тип сделки]]="Продажа",Сделки[[#This Row],[Количество]]*-1,Сделки[[#This Row],[Количество]])</f>
        <v>440</v>
      </c>
      <c r="H82" s="23">
        <f>VLOOKUP(Сделки[[#This Row],[Дата сделки]],Таблица3[],2)*Сделки[[#This Row],[Количество_net]]</f>
        <v>30513.999999999996</v>
      </c>
      <c r="I82" s="23">
        <f t="shared" si="1"/>
        <v>28882.783800252833</v>
      </c>
    </row>
    <row r="83" spans="4:9" x14ac:dyDescent="0.2">
      <c r="D83" s="9">
        <v>42573</v>
      </c>
      <c r="E83" t="s">
        <v>2938</v>
      </c>
      <c r="F83">
        <v>310</v>
      </c>
      <c r="G83">
        <f>IF(Сделки[[#This Row],[Тип сделки]]="Продажа",Сделки[[#This Row],[Количество]]*-1,Сделки[[#This Row],[Количество]])</f>
        <v>310</v>
      </c>
      <c r="H83" s="23">
        <f>VLOOKUP(Сделки[[#This Row],[Дата сделки]],Таблица3[],2)*Сделки[[#This Row],[Количество_net]]</f>
        <v>21452</v>
      </c>
      <c r="I83" s="23">
        <f t="shared" si="1"/>
        <v>20295.172173353032</v>
      </c>
    </row>
    <row r="84" spans="4:9" x14ac:dyDescent="0.2">
      <c r="D84" s="9">
        <v>42579</v>
      </c>
      <c r="E84" t="s">
        <v>2938</v>
      </c>
      <c r="F84">
        <v>180</v>
      </c>
      <c r="G84">
        <f>IF(Сделки[[#This Row],[Тип сделки]]="Продажа",Сделки[[#This Row],[Количество]]*-1,Сделки[[#This Row],[Количество]])</f>
        <v>180</v>
      </c>
      <c r="H84" s="23">
        <f>VLOOKUP(Сделки[[#This Row],[Дата сделки]],Таблица3[],2)*Сделки[[#This Row],[Количество_net]]</f>
        <v>12450.6</v>
      </c>
      <c r="I84" s="23">
        <f t="shared" si="1"/>
        <v>11770.44273601808</v>
      </c>
    </row>
    <row r="85" spans="4:9" x14ac:dyDescent="0.2">
      <c r="D85" s="9">
        <v>42583</v>
      </c>
      <c r="E85" t="s">
        <v>2935</v>
      </c>
      <c r="F85">
        <v>410</v>
      </c>
      <c r="G85">
        <f>IF(Сделки[[#This Row],[Тип сделки]]="Продажа",Сделки[[#This Row],[Количество]]*-1,Сделки[[#This Row],[Количество]])</f>
        <v>-410</v>
      </c>
      <c r="H85" s="23">
        <f>VLOOKUP(Сделки[[#This Row],[Дата сделки]],Таблица3[],2)*Сделки[[#This Row],[Количество_net]]</f>
        <v>-28039.9</v>
      </c>
      <c r="I85" s="23">
        <f t="shared" si="1"/>
        <v>-26495.00602936569</v>
      </c>
    </row>
    <row r="86" spans="4:9" x14ac:dyDescent="0.2">
      <c r="D86" s="9">
        <v>42584</v>
      </c>
      <c r="E86" t="s">
        <v>2938</v>
      </c>
      <c r="F86">
        <v>340</v>
      </c>
      <c r="G86">
        <f>IF(Сделки[[#This Row],[Тип сделки]]="Продажа",Сделки[[#This Row],[Количество]]*-1,Сделки[[#This Row],[Количество]])</f>
        <v>340</v>
      </c>
      <c r="H86" s="23">
        <f>VLOOKUP(Сделки[[#This Row],[Дата сделки]],Таблица3[],2)*Сделки[[#This Row],[Количество_net]]</f>
        <v>23157.4</v>
      </c>
      <c r="I86" s="23">
        <f t="shared" si="1"/>
        <v>21878.806161609777</v>
      </c>
    </row>
    <row r="87" spans="4:9" x14ac:dyDescent="0.2">
      <c r="D87" s="9">
        <v>42585</v>
      </c>
      <c r="E87" t="s">
        <v>2935</v>
      </c>
      <c r="F87">
        <v>460</v>
      </c>
      <c r="G87">
        <f>IF(Сделки[[#This Row],[Тип сделки]]="Продажа",Сделки[[#This Row],[Количество]]*-1,Сделки[[#This Row],[Количество]])</f>
        <v>-460</v>
      </c>
      <c r="H87" s="23">
        <f>VLOOKUP(Сделки[[#This Row],[Дата сделки]],Таблица3[],2)*Сделки[[#This Row],[Количество_net]]</f>
        <v>-31569.8</v>
      </c>
      <c r="I87" s="23">
        <f t="shared" si="1"/>
        <v>-29823.04026737186</v>
      </c>
    </row>
    <row r="88" spans="4:9" x14ac:dyDescent="0.2">
      <c r="D88" s="9">
        <v>42586</v>
      </c>
      <c r="E88" t="s">
        <v>2938</v>
      </c>
      <c r="F88">
        <v>10</v>
      </c>
      <c r="G88">
        <f>IF(Сделки[[#This Row],[Тип сделки]]="Продажа",Сделки[[#This Row],[Количество]]*-1,Сделки[[#This Row],[Количество]])</f>
        <v>10</v>
      </c>
      <c r="H88" s="23">
        <f>VLOOKUP(Сделки[[#This Row],[Дата сделки]],Таблица3[],2)*Сделки[[#This Row],[Количество_net]]</f>
        <v>686.2</v>
      </c>
      <c r="I88" s="23">
        <f t="shared" si="1"/>
        <v>648.15228898947225</v>
      </c>
    </row>
    <row r="89" spans="4:9" x14ac:dyDescent="0.2">
      <c r="D89" s="9">
        <v>42592</v>
      </c>
      <c r="E89" t="s">
        <v>2935</v>
      </c>
      <c r="F89">
        <v>50</v>
      </c>
      <c r="G89">
        <f>IF(Сделки[[#This Row],[Тип сделки]]="Продажа",Сделки[[#This Row],[Количество]]*-1,Сделки[[#This Row],[Количество]])</f>
        <v>-50</v>
      </c>
      <c r="H89" s="23">
        <f>VLOOKUP(Сделки[[#This Row],[Дата сделки]],Таблица3[],2)*Сделки[[#This Row],[Количество_net]]</f>
        <v>-3471</v>
      </c>
      <c r="I89" s="23">
        <f t="shared" si="1"/>
        <v>-3276.1103771361868</v>
      </c>
    </row>
    <row r="90" spans="4:9" x14ac:dyDescent="0.2">
      <c r="D90" s="9">
        <v>42598</v>
      </c>
      <c r="E90" t="s">
        <v>2935</v>
      </c>
      <c r="F90">
        <v>470</v>
      </c>
      <c r="G90">
        <f>IF(Сделки[[#This Row],[Тип сделки]]="Продажа",Сделки[[#This Row],[Количество]]*-1,Сделки[[#This Row],[Количество]])</f>
        <v>-470</v>
      </c>
      <c r="H90" s="23">
        <f>VLOOKUP(Сделки[[#This Row],[Дата сделки]],Таблица3[],2)*Сделки[[#This Row],[Количество_net]]</f>
        <v>-32406.5</v>
      </c>
      <c r="I90" s="23">
        <f t="shared" si="1"/>
        <v>-30564.240367948096</v>
      </c>
    </row>
    <row r="91" spans="4:9" x14ac:dyDescent="0.2">
      <c r="D91" s="9">
        <v>42604</v>
      </c>
      <c r="E91" t="s">
        <v>2935</v>
      </c>
      <c r="F91">
        <v>290</v>
      </c>
      <c r="G91">
        <f>IF(Сделки[[#This Row],[Тип сделки]]="Продажа",Сделки[[#This Row],[Количество]]*-1,Сделки[[#This Row],[Количество]])</f>
        <v>-290</v>
      </c>
      <c r="H91" s="23">
        <f>VLOOKUP(Сделки[[#This Row],[Дата сделки]],Таблица3[],2)*Сделки[[#This Row],[Количество_net]]</f>
        <v>-19972.300000000003</v>
      </c>
      <c r="I91" s="23">
        <f t="shared" si="1"/>
        <v>-18822.925582079988</v>
      </c>
    </row>
    <row r="92" spans="4:9" x14ac:dyDescent="0.2">
      <c r="D92" s="9">
        <v>42606</v>
      </c>
      <c r="E92" t="s">
        <v>2938</v>
      </c>
      <c r="F92">
        <v>470</v>
      </c>
      <c r="G92">
        <f>IF(Сделки[[#This Row],[Тип сделки]]="Продажа",Сделки[[#This Row],[Количество]]*-1,Сделки[[#This Row],[Количество]])</f>
        <v>470</v>
      </c>
      <c r="H92" s="23">
        <f>VLOOKUP(Сделки[[#This Row],[Дата сделки]],Таблица3[],2)*Сделки[[#This Row],[Количество_net]]</f>
        <v>32082.2</v>
      </c>
      <c r="I92" s="23">
        <f t="shared" si="1"/>
        <v>30228.438135699314</v>
      </c>
    </row>
    <row r="93" spans="4:9" x14ac:dyDescent="0.2">
      <c r="D93" s="9">
        <v>42607</v>
      </c>
      <c r="E93" t="s">
        <v>2938</v>
      </c>
      <c r="F93">
        <v>340</v>
      </c>
      <c r="G93">
        <f>IF(Сделки[[#This Row],[Тип сделки]]="Продажа",Сделки[[#This Row],[Количество]]*-1,Сделки[[#This Row],[Количество]])</f>
        <v>340</v>
      </c>
      <c r="H93" s="23">
        <f>VLOOKUP(Сделки[[#This Row],[Дата сделки]],Таблица3[],2)*Сделки[[#This Row],[Количество_net]]</f>
        <v>23303.600000000002</v>
      </c>
      <c r="I93" s="23">
        <f t="shared" si="1"/>
        <v>21954.36319966046</v>
      </c>
    </row>
    <row r="94" spans="4:9" x14ac:dyDescent="0.2">
      <c r="D94" s="9">
        <v>42611</v>
      </c>
      <c r="E94" t="s">
        <v>2935</v>
      </c>
      <c r="F94">
        <v>280</v>
      </c>
      <c r="G94">
        <f>IF(Сделки[[#This Row],[Тип сделки]]="Продажа",Сделки[[#This Row],[Количество]]*-1,Сделки[[#This Row],[Количество]])</f>
        <v>-280</v>
      </c>
      <c r="H94" s="23">
        <f>VLOOKUP(Сделки[[#This Row],[Дата сделки]],Таблица3[],2)*Сделки[[#This Row],[Количество_net]]</f>
        <v>-19247.199999999997</v>
      </c>
      <c r="I94" s="23">
        <f t="shared" si="1"/>
        <v>-18123.848819835752</v>
      </c>
    </row>
    <row r="95" spans="4:9" x14ac:dyDescent="0.2">
      <c r="D95" s="9">
        <v>42614</v>
      </c>
      <c r="E95" t="s">
        <v>2935</v>
      </c>
      <c r="F95">
        <v>400</v>
      </c>
      <c r="G95">
        <f>IF(Сделки[[#This Row],[Тип сделки]]="Продажа",Сделки[[#This Row],[Количество]]*-1,Сделки[[#This Row],[Количество]])</f>
        <v>-400</v>
      </c>
      <c r="H95" s="23">
        <f>VLOOKUP(Сделки[[#This Row],[Дата сделки]],Таблица3[],2)*Сделки[[#This Row],[Количество_net]]</f>
        <v>-27464</v>
      </c>
      <c r="I95" s="23">
        <f t="shared" si="1"/>
        <v>-25851.482008296654</v>
      </c>
    </row>
    <row r="96" spans="4:9" x14ac:dyDescent="0.2">
      <c r="D96" s="9">
        <v>42614</v>
      </c>
      <c r="E96" t="s">
        <v>2935</v>
      </c>
      <c r="F96">
        <v>30</v>
      </c>
      <c r="G96">
        <f>IF(Сделки[[#This Row],[Тип сделки]]="Продажа",Сделки[[#This Row],[Количество]]*-1,Сделки[[#This Row],[Количество]])</f>
        <v>-30</v>
      </c>
      <c r="H96" s="23">
        <f>VLOOKUP(Сделки[[#This Row],[Дата сделки]],Таблица3[],2)*Сделки[[#This Row],[Количество_net]]</f>
        <v>-2059.7999999999997</v>
      </c>
      <c r="I96" s="23">
        <f t="shared" si="1"/>
        <v>-1938.8611506222487</v>
      </c>
    </row>
    <row r="97" spans="4:9" x14ac:dyDescent="0.2">
      <c r="D97" s="9">
        <v>42628</v>
      </c>
      <c r="E97" t="s">
        <v>2938</v>
      </c>
      <c r="F97">
        <v>260</v>
      </c>
      <c r="G97">
        <f>IF(Сделки[[#This Row],[Тип сделки]]="Продажа",Сделки[[#This Row],[Количество]]*-1,Сделки[[#This Row],[Количество]])</f>
        <v>260</v>
      </c>
      <c r="H97" s="23">
        <f>VLOOKUP(Сделки[[#This Row],[Дата сделки]],Таблица3[],2)*Сделки[[#This Row],[Количество_net]]</f>
        <v>17633.199999999997</v>
      </c>
      <c r="I97" s="23">
        <f t="shared" si="1"/>
        <v>16569.158141846056</v>
      </c>
    </row>
    <row r="98" spans="4:9" x14ac:dyDescent="0.2">
      <c r="D98" s="9">
        <v>42650</v>
      </c>
      <c r="E98" t="s">
        <v>2938</v>
      </c>
      <c r="F98">
        <v>140</v>
      </c>
      <c r="G98">
        <f>IF(Сделки[[#This Row],[Тип сделки]]="Продажа",Сделки[[#This Row],[Количество]]*-1,Сделки[[#This Row],[Количество]])</f>
        <v>140</v>
      </c>
      <c r="H98" s="23">
        <f>VLOOKUP(Сделки[[#This Row],[Дата сделки]],Таблица3[],2)*Сделки[[#This Row],[Количество_net]]</f>
        <v>9580.2000000000007</v>
      </c>
      <c r="I98" s="23">
        <f t="shared" si="1"/>
        <v>8977.6284667741002</v>
      </c>
    </row>
    <row r="99" spans="4:9" x14ac:dyDescent="0.2">
      <c r="D99" s="9">
        <v>42653</v>
      </c>
      <c r="E99" t="s">
        <v>2935</v>
      </c>
      <c r="F99">
        <v>140</v>
      </c>
      <c r="G99">
        <f>IF(Сделки[[#This Row],[Тип сделки]]="Продажа",Сделки[[#This Row],[Количество]]*-1,Сделки[[#This Row],[Количество]])</f>
        <v>-140</v>
      </c>
      <c r="H99" s="23">
        <f>VLOOKUP(Сделки[[#This Row],[Дата сделки]],Таблица3[],2)*Сделки[[#This Row],[Количество_net]]</f>
        <v>-9588.5999999999985</v>
      </c>
      <c r="I99" s="23">
        <f t="shared" si="1"/>
        <v>-8982.1651891282145</v>
      </c>
    </row>
    <row r="100" spans="4:9" x14ac:dyDescent="0.2">
      <c r="D100" s="9">
        <v>42655</v>
      </c>
      <c r="E100" t="s">
        <v>2938</v>
      </c>
      <c r="F100">
        <v>290</v>
      </c>
      <c r="G100">
        <f>IF(Сделки[[#This Row],[Тип сделки]]="Продажа",Сделки[[#This Row],[Количество]]*-1,Сделки[[#This Row],[Количество]])</f>
        <v>290</v>
      </c>
      <c r="H100" s="23">
        <f>VLOOKUP(Сделки[[#This Row],[Дата сделки]],Таблица3[],2)*Сделки[[#This Row],[Количество_net]]</f>
        <v>20021.600000000002</v>
      </c>
      <c r="I100" s="23">
        <f t="shared" si="1"/>
        <v>18750.685027814907</v>
      </c>
    </row>
    <row r="101" spans="4:9" x14ac:dyDescent="0.2">
      <c r="D101" s="9">
        <v>42655</v>
      </c>
      <c r="E101" t="s">
        <v>2935</v>
      </c>
      <c r="F101">
        <v>430</v>
      </c>
      <c r="G101">
        <f>IF(Сделки[[#This Row],[Тип сделки]]="Продажа",Сделки[[#This Row],[Количество]]*-1,Сделки[[#This Row],[Количество]])</f>
        <v>-430</v>
      </c>
      <c r="H101" s="23">
        <f>VLOOKUP(Сделки[[#This Row],[Дата сделки]],Таблица3[],2)*Сделки[[#This Row],[Количество_net]]</f>
        <v>-29687.200000000004</v>
      </c>
      <c r="I101" s="23">
        <f t="shared" si="1"/>
        <v>-27802.739868828998</v>
      </c>
    </row>
    <row r="102" spans="4:9" x14ac:dyDescent="0.2">
      <c r="D102" s="9">
        <v>42670</v>
      </c>
      <c r="E102" t="s">
        <v>2935</v>
      </c>
      <c r="F102">
        <v>40</v>
      </c>
      <c r="G102">
        <f>IF(Сделки[[#This Row],[Тип сделки]]="Продажа",Сделки[[#This Row],[Количество]]*-1,Сделки[[#This Row],[Количество]])</f>
        <v>-40</v>
      </c>
      <c r="H102" s="23">
        <f>VLOOKUP(Сделки[[#This Row],[Дата сделки]],Таблица3[],2)*Сделки[[#This Row],[Количество_net]]</f>
        <v>-2703.6000000000004</v>
      </c>
      <c r="I102" s="23">
        <f t="shared" si="1"/>
        <v>-2527.2878622965113</v>
      </c>
    </row>
    <row r="103" spans="4:9" x14ac:dyDescent="0.2">
      <c r="D103" s="9">
        <v>42675</v>
      </c>
      <c r="E103" t="s">
        <v>2938</v>
      </c>
      <c r="F103">
        <v>340</v>
      </c>
      <c r="G103">
        <f>IF(Сделки[[#This Row],[Тип сделки]]="Продажа",Сделки[[#This Row],[Количество]]*-1,Сделки[[#This Row],[Количество]])</f>
        <v>340</v>
      </c>
      <c r="H103" s="23">
        <f>VLOOKUP(Сделки[[#This Row],[Дата сделки]],Таблица3[],2)*Сделки[[#This Row],[Количество_net]]</f>
        <v>22851.399999999998</v>
      </c>
      <c r="I103" s="23">
        <f t="shared" si="1"/>
        <v>21347.960548087558</v>
      </c>
    </row>
    <row r="104" spans="4:9" x14ac:dyDescent="0.2">
      <c r="D104" s="9">
        <v>42688</v>
      </c>
      <c r="E104" t="s">
        <v>2935</v>
      </c>
      <c r="F104">
        <v>160</v>
      </c>
      <c r="G104">
        <f>IF(Сделки[[#This Row],[Тип сделки]]="Продажа",Сделки[[#This Row],[Количество]]*-1,Сделки[[#This Row],[Количество]])</f>
        <v>-160</v>
      </c>
      <c r="H104" s="23">
        <f>VLOOKUP(Сделки[[#This Row],[Дата сделки]],Таблица3[],2)*Сделки[[#This Row],[Количество_net]]</f>
        <v>-11310.4</v>
      </c>
      <c r="I104" s="23">
        <f t="shared" si="1"/>
        <v>-10549.282854935991</v>
      </c>
    </row>
    <row r="105" spans="4:9" x14ac:dyDescent="0.2">
      <c r="D105" s="9">
        <v>42691</v>
      </c>
      <c r="E105" t="s">
        <v>2935</v>
      </c>
      <c r="F105">
        <v>490</v>
      </c>
      <c r="G105">
        <f>IF(Сделки[[#This Row],[Тип сделки]]="Продажа",Сделки[[#This Row],[Количество]]*-1,Сделки[[#This Row],[Количество]])</f>
        <v>-490</v>
      </c>
      <c r="H105" s="23">
        <f>VLOOKUP(Сделки[[#This Row],[Дата сделки]],Таблица3[],2)*Сделки[[#This Row],[Количество_net]]</f>
        <v>-35172.199999999997</v>
      </c>
      <c r="I105" s="23">
        <f t="shared" si="1"/>
        <v>-32793.161660322185</v>
      </c>
    </row>
    <row r="106" spans="4:9" x14ac:dyDescent="0.2">
      <c r="D106" s="9">
        <v>42692</v>
      </c>
      <c r="E106" t="s">
        <v>2938</v>
      </c>
      <c r="F106">
        <v>230</v>
      </c>
      <c r="G106">
        <f>IF(Сделки[[#This Row],[Тип сделки]]="Продажа",Сделки[[#This Row],[Количество]]*-1,Сделки[[#This Row],[Количество]])</f>
        <v>230</v>
      </c>
      <c r="H106" s="23">
        <f>VLOOKUP(Сделки[[#This Row],[Дата сделки]],Таблица3[],2)*Сделки[[#This Row],[Количество_net]]</f>
        <v>16564.599999999999</v>
      </c>
      <c r="I106" s="23">
        <f t="shared" si="1"/>
        <v>15442.263900209518</v>
      </c>
    </row>
    <row r="107" spans="4:9" x14ac:dyDescent="0.2">
      <c r="D107" s="9">
        <v>42702</v>
      </c>
      <c r="E107" t="s">
        <v>2938</v>
      </c>
      <c r="F107">
        <v>170</v>
      </c>
      <c r="G107">
        <f>IF(Сделки[[#This Row],[Тип сделки]]="Продажа",Сделки[[#This Row],[Количество]]*-1,Сделки[[#This Row],[Количество]])</f>
        <v>170</v>
      </c>
      <c r="H107" s="23">
        <f>VLOOKUP(Сделки[[#This Row],[Дата сделки]],Таблица3[],2)*Сделки[[#This Row],[Количество_net]]</f>
        <v>12246.800000000001</v>
      </c>
      <c r="I107" s="23">
        <f t="shared" si="1"/>
        <v>11402.898354831663</v>
      </c>
    </row>
    <row r="108" spans="4:9" x14ac:dyDescent="0.2">
      <c r="D108" s="9">
        <v>42706</v>
      </c>
      <c r="E108" t="s">
        <v>2935</v>
      </c>
      <c r="F108">
        <v>420</v>
      </c>
      <c r="G108">
        <f>IF(Сделки[[#This Row],[Тип сделки]]="Продажа",Сделки[[#This Row],[Количество]]*-1,Сделки[[#This Row],[Количество]])</f>
        <v>-420</v>
      </c>
      <c r="H108" s="23">
        <f>VLOOKUP(Сделки[[#This Row],[Дата сделки]],Таблица3[],2)*Сделки[[#This Row],[Количество_net]]</f>
        <v>-29656.2</v>
      </c>
      <c r="I108" s="23">
        <f t="shared" si="1"/>
        <v>-27598.989015859454</v>
      </c>
    </row>
    <row r="109" spans="4:9" x14ac:dyDescent="0.2">
      <c r="D109" s="9">
        <v>42717</v>
      </c>
      <c r="E109" t="s">
        <v>2935</v>
      </c>
      <c r="F109">
        <v>430</v>
      </c>
      <c r="G109">
        <f>IF(Сделки[[#This Row],[Тип сделки]]="Продажа",Сделки[[#This Row],[Количество]]*-1,Сделки[[#This Row],[Количество]])</f>
        <v>-430</v>
      </c>
      <c r="H109" s="23">
        <f>VLOOKUP(Сделки[[#This Row],[Дата сделки]],Таблица3[],2)*Сделки[[#This Row],[Количество_net]]</f>
        <v>-31359.9</v>
      </c>
      <c r="I109" s="23">
        <f t="shared" si="1"/>
        <v>-29144.808928602004</v>
      </c>
    </row>
    <row r="110" spans="4:9" x14ac:dyDescent="0.2">
      <c r="D110" s="9">
        <v>42719</v>
      </c>
      <c r="E110" t="s">
        <v>2935</v>
      </c>
      <c r="F110">
        <v>370</v>
      </c>
      <c r="G110">
        <f>IF(Сделки[[#This Row],[Тип сделки]]="Продажа",Сделки[[#This Row],[Количество]]*-1,Сделки[[#This Row],[Количество]])</f>
        <v>-370</v>
      </c>
      <c r="H110" s="23">
        <f>VLOOKUP(Сделки[[#This Row],[Дата сделки]],Таблица3[],2)*Сделки[[#This Row],[Количество_net]]</f>
        <v>-27209.800000000003</v>
      </c>
      <c r="I110" s="23">
        <f t="shared" si="1"/>
        <v>-25281.591808816334</v>
      </c>
    </row>
    <row r="111" spans="4:9" x14ac:dyDescent="0.2">
      <c r="D111" s="9">
        <v>42726</v>
      </c>
      <c r="E111" t="s">
        <v>2935</v>
      </c>
      <c r="F111">
        <v>420</v>
      </c>
      <c r="G111">
        <f>IF(Сделки[[#This Row],[Тип сделки]]="Продажа",Сделки[[#This Row],[Количество]]*-1,Сделки[[#This Row],[Количество]])</f>
        <v>-420</v>
      </c>
      <c r="H111" s="23">
        <f>VLOOKUP(Сделки[[#This Row],[Дата сделки]],Таблица3[],2)*Сделки[[#This Row],[Количество_net]]</f>
        <v>-31281.600000000002</v>
      </c>
      <c r="I111" s="23">
        <f t="shared" si="1"/>
        <v>-29039.681656724464</v>
      </c>
    </row>
    <row r="112" spans="4:9" x14ac:dyDescent="0.2">
      <c r="D112" s="9">
        <v>42739</v>
      </c>
      <c r="E112" t="s">
        <v>2935</v>
      </c>
      <c r="F112">
        <v>170</v>
      </c>
      <c r="G112">
        <f>IF(Сделки[[#This Row],[Тип сделки]]="Продажа",Сделки[[#This Row],[Количество]]*-1,Сделки[[#This Row],[Количество]])</f>
        <v>-170</v>
      </c>
      <c r="H112" s="23">
        <f>VLOOKUP(Сделки[[#This Row],[Дата сделки]],Таблица3[],2)*Сделки[[#This Row],[Количество_net]]</f>
        <v>-12642.900000000001</v>
      </c>
      <c r="I112" s="23">
        <f t="shared" si="1"/>
        <v>-11717.93242926868</v>
      </c>
    </row>
    <row r="113" spans="4:9" x14ac:dyDescent="0.2">
      <c r="D113" s="9">
        <v>42745</v>
      </c>
      <c r="E113" t="s">
        <v>2938</v>
      </c>
      <c r="F113">
        <v>250</v>
      </c>
      <c r="G113">
        <f>IF(Сделки[[#This Row],[Тип сделки]]="Продажа",Сделки[[#This Row],[Количество]]*-1,Сделки[[#This Row],[Количество]])</f>
        <v>250</v>
      </c>
      <c r="H113" s="23">
        <f>VLOOKUP(Сделки[[#This Row],[Дата сделки]],Таблица3[],2)*Сделки[[#This Row],[Количество_net]]</f>
        <v>18437.5</v>
      </c>
      <c r="I113" s="23">
        <f t="shared" si="1"/>
        <v>17075.911138966563</v>
      </c>
    </row>
    <row r="114" spans="4:9" x14ac:dyDescent="0.2">
      <c r="D114" s="9">
        <v>42746</v>
      </c>
      <c r="E114" t="s">
        <v>2935</v>
      </c>
      <c r="F114">
        <v>480</v>
      </c>
      <c r="G114">
        <f>IF(Сделки[[#This Row],[Тип сделки]]="Продажа",Сделки[[#This Row],[Количество]]*-1,Сделки[[#This Row],[Количество]])</f>
        <v>-480</v>
      </c>
      <c r="H114" s="23">
        <f>VLOOKUP(Сделки[[#This Row],[Дата сделки]],Таблица3[],2)*Сделки[[#This Row],[Количество_net]]</f>
        <v>-35491.199999999997</v>
      </c>
      <c r="I114" s="23">
        <f t="shared" si="1"/>
        <v>-32866.147308946543</v>
      </c>
    </row>
    <row r="115" spans="4:9" x14ac:dyDescent="0.2">
      <c r="D115" s="9">
        <v>42758</v>
      </c>
      <c r="E115" t="s">
        <v>2938</v>
      </c>
      <c r="F115">
        <v>80</v>
      </c>
      <c r="G115">
        <f>IF(Сделки[[#This Row],[Тип сделки]]="Продажа",Сделки[[#This Row],[Количество]]*-1,Сделки[[#This Row],[Количество]])</f>
        <v>80</v>
      </c>
      <c r="H115" s="23">
        <f>VLOOKUP(Сделки[[#This Row],[Дата сделки]],Таблица3[],2)*Сделки[[#This Row],[Количество_net]]</f>
        <v>5932</v>
      </c>
      <c r="I115" s="23">
        <f t="shared" si="1"/>
        <v>5485.0979684310678</v>
      </c>
    </row>
    <row r="116" spans="4:9" x14ac:dyDescent="0.2">
      <c r="D116" s="9">
        <v>42765</v>
      </c>
      <c r="E116" t="s">
        <v>2938</v>
      </c>
      <c r="F116">
        <v>160</v>
      </c>
      <c r="G116">
        <f>IF(Сделки[[#This Row],[Тип сделки]]="Продажа",Сделки[[#This Row],[Количество]]*-1,Сделки[[#This Row],[Количество]])</f>
        <v>160</v>
      </c>
      <c r="H116" s="23">
        <f>VLOOKUP(Сделки[[#This Row],[Дата сделки]],Таблица3[],2)*Сделки[[#This Row],[Количество_net]]</f>
        <v>12097.6</v>
      </c>
      <c r="I116" s="23">
        <f t="shared" si="1"/>
        <v>11176.512149966658</v>
      </c>
    </row>
    <row r="117" spans="4:9" x14ac:dyDescent="0.2">
      <c r="D117" s="9">
        <v>42767</v>
      </c>
      <c r="E117" t="s">
        <v>2935</v>
      </c>
      <c r="F117">
        <v>260</v>
      </c>
      <c r="G117">
        <f>IF(Сделки[[#This Row],[Тип сделки]]="Продажа",Сделки[[#This Row],[Количество]]*-1,Сделки[[#This Row],[Количество]])</f>
        <v>-260</v>
      </c>
      <c r="H117" s="23">
        <f>VLOOKUP(Сделки[[#This Row],[Дата сделки]],Таблица3[],2)*Сделки[[#This Row],[Количество_net]]</f>
        <v>-19562.399999999998</v>
      </c>
      <c r="I117" s="23">
        <f t="shared" si="1"/>
        <v>-18068.484637842888</v>
      </c>
    </row>
    <row r="118" spans="4:9" x14ac:dyDescent="0.2">
      <c r="D118" s="9">
        <v>42768</v>
      </c>
      <c r="E118" t="s">
        <v>2935</v>
      </c>
      <c r="F118">
        <v>290</v>
      </c>
      <c r="G118">
        <f>IF(Сделки[[#This Row],[Тип сделки]]="Продажа",Сделки[[#This Row],[Количество]]*-1,Сделки[[#This Row],[Количество]])</f>
        <v>-290</v>
      </c>
      <c r="H118" s="23">
        <f>VLOOKUP(Сделки[[#This Row],[Дата сделки]],Таблица3[],2)*Сделки[[#This Row],[Количество_net]]</f>
        <v>-22446</v>
      </c>
      <c r="I118" s="23">
        <f t="shared" si="1"/>
        <v>-20729.308533517513</v>
      </c>
    </row>
    <row r="119" spans="4:9" x14ac:dyDescent="0.2">
      <c r="D119" s="9">
        <v>42783</v>
      </c>
      <c r="E119" t="s">
        <v>2938</v>
      </c>
      <c r="F119">
        <v>490</v>
      </c>
      <c r="G119">
        <f>IF(Сделки[[#This Row],[Тип сделки]]="Продажа",Сделки[[#This Row],[Количество]]*-1,Сделки[[#This Row],[Количество]])</f>
        <v>490</v>
      </c>
      <c r="H119" s="23">
        <f>VLOOKUP(Сделки[[#This Row],[Дата сделки]],Таблица3[],2)*Сделки[[#This Row],[Количество_net]]</f>
        <v>39415.599999999999</v>
      </c>
      <c r="I119" s="23">
        <f t="shared" si="1"/>
        <v>36333.556836688644</v>
      </c>
    </row>
    <row r="120" spans="4:9" x14ac:dyDescent="0.2">
      <c r="D120" s="9">
        <v>42790</v>
      </c>
      <c r="E120" t="s">
        <v>2935</v>
      </c>
      <c r="F120">
        <v>180</v>
      </c>
      <c r="G120">
        <f>IF(Сделки[[#This Row],[Тип сделки]]="Продажа",Сделки[[#This Row],[Количество]]*-1,Сделки[[#This Row],[Количество]])</f>
        <v>-180</v>
      </c>
      <c r="H120" s="23">
        <f>VLOOKUP(Сделки[[#This Row],[Дата сделки]],Таблица3[],2)*Сделки[[#This Row],[Количество_net]]</f>
        <v>-14563.8</v>
      </c>
      <c r="I120" s="23">
        <f t="shared" si="1"/>
        <v>-13413.382414131464</v>
      </c>
    </row>
    <row r="121" spans="4:9" x14ac:dyDescent="0.2">
      <c r="D121" s="9">
        <v>42797</v>
      </c>
      <c r="E121" t="s">
        <v>2938</v>
      </c>
      <c r="F121">
        <v>30</v>
      </c>
      <c r="G121">
        <f>IF(Сделки[[#This Row],[Тип сделки]]="Продажа",Сделки[[#This Row],[Количество]]*-1,Сделки[[#This Row],[Количество]])</f>
        <v>30</v>
      </c>
      <c r="H121" s="23">
        <f>VLOOKUP(Сделки[[#This Row],[Дата сделки]],Таблица3[],2)*Сделки[[#This Row],[Количество_net]]</f>
        <v>2455.8000000000002</v>
      </c>
      <c r="I121" s="23">
        <f t="shared" si="1"/>
        <v>2259.8542108925835</v>
      </c>
    </row>
    <row r="122" spans="4:9" x14ac:dyDescent="0.2">
      <c r="D122" s="9">
        <v>42809</v>
      </c>
      <c r="E122" t="s">
        <v>2938</v>
      </c>
      <c r="F122">
        <v>40</v>
      </c>
      <c r="G122">
        <f>IF(Сделки[[#This Row],[Тип сделки]]="Продажа",Сделки[[#This Row],[Количество]]*-1,Сделки[[#This Row],[Количество]])</f>
        <v>40</v>
      </c>
      <c r="H122" s="23">
        <f>VLOOKUP(Сделки[[#This Row],[Дата сделки]],Таблица3[],2)*Сделки[[#This Row],[Количество_net]]</f>
        <v>3304.8</v>
      </c>
      <c r="I122" s="23">
        <f t="shared" si="1"/>
        <v>3036.6010799881055</v>
      </c>
    </row>
    <row r="123" spans="4:9" x14ac:dyDescent="0.2">
      <c r="D123" s="9">
        <v>42817</v>
      </c>
      <c r="E123" t="s">
        <v>2938</v>
      </c>
      <c r="F123">
        <v>390</v>
      </c>
      <c r="G123">
        <f>IF(Сделки[[#This Row],[Тип сделки]]="Продажа",Сделки[[#This Row],[Количество]]*-1,Сделки[[#This Row],[Количество]])</f>
        <v>390</v>
      </c>
      <c r="H123" s="23">
        <f>VLOOKUP(Сделки[[#This Row],[Дата сделки]],Таблица3[],2)*Сделки[[#This Row],[Количество_net]]</f>
        <v>31691.4</v>
      </c>
      <c r="I123" s="23">
        <f t="shared" si="1"/>
        <v>29090.693433241016</v>
      </c>
    </row>
    <row r="124" spans="4:9" x14ac:dyDescent="0.2">
      <c r="D124" s="9">
        <v>42829</v>
      </c>
      <c r="E124" t="s">
        <v>2935</v>
      </c>
      <c r="F124">
        <v>10</v>
      </c>
      <c r="G124">
        <f>IF(Сделки[[#This Row],[Тип сделки]]="Продажа",Сделки[[#This Row],[Количество]]*-1,Сделки[[#This Row],[Количество]])</f>
        <v>-10</v>
      </c>
      <c r="H124" s="23">
        <f>VLOOKUP(Сделки[[#This Row],[Дата сделки]],Таблица3[],2)*Сделки[[#This Row],[Количество_net]]</f>
        <v>-816.3</v>
      </c>
      <c r="I124" s="23">
        <f t="shared" si="1"/>
        <v>-748.19978271949742</v>
      </c>
    </row>
    <row r="125" spans="4:9" x14ac:dyDescent="0.2">
      <c r="D125" s="9">
        <v>42842</v>
      </c>
      <c r="E125" t="s">
        <v>2935</v>
      </c>
      <c r="F125">
        <v>140</v>
      </c>
      <c r="G125">
        <f>IF(Сделки[[#This Row],[Тип сделки]]="Продажа",Сделки[[#This Row],[Количество]]*-1,Сделки[[#This Row],[Количество]])</f>
        <v>-140</v>
      </c>
      <c r="H125" s="23">
        <f>VLOOKUP(Сделки[[#This Row],[Дата сделки]],Таблица3[],2)*Сделки[[#This Row],[Количество_net]]</f>
        <v>-11410</v>
      </c>
      <c r="I125" s="23">
        <f t="shared" si="1"/>
        <v>-10441.305895897003</v>
      </c>
    </row>
    <row r="126" spans="4:9" x14ac:dyDescent="0.2">
      <c r="D126" s="9">
        <v>42843</v>
      </c>
      <c r="E126" t="s">
        <v>2935</v>
      </c>
      <c r="F126">
        <v>40</v>
      </c>
      <c r="G126">
        <f>IF(Сделки[[#This Row],[Тип сделки]]="Продажа",Сделки[[#This Row],[Количество]]*-1,Сделки[[#This Row],[Количество]])</f>
        <v>-40</v>
      </c>
      <c r="H126" s="23">
        <f>VLOOKUP(Сделки[[#This Row],[Дата сделки]],Таблица3[],2)*Сделки[[#This Row],[Количество_net]]</f>
        <v>-3212.4</v>
      </c>
      <c r="I126" s="23">
        <f t="shared" si="1"/>
        <v>-2939.3077058029035</v>
      </c>
    </row>
    <row r="127" spans="4:9" x14ac:dyDescent="0.2">
      <c r="D127" s="9">
        <v>42844</v>
      </c>
      <c r="E127" t="s">
        <v>2935</v>
      </c>
      <c r="F127">
        <v>250</v>
      </c>
      <c r="G127">
        <f>IF(Сделки[[#This Row],[Тип сделки]]="Продажа",Сделки[[#This Row],[Количество]]*-1,Сделки[[#This Row],[Количество]])</f>
        <v>-250</v>
      </c>
      <c r="H127" s="23">
        <f>VLOOKUP(Сделки[[#This Row],[Дата сделки]],Таблица3[],2)*Сделки[[#This Row],[Количество_net]]</f>
        <v>-19937.5</v>
      </c>
      <c r="I127" s="23">
        <f t="shared" si="1"/>
        <v>-18240.317661006156</v>
      </c>
    </row>
    <row r="128" spans="4:9" x14ac:dyDescent="0.2">
      <c r="D128" s="9">
        <v>42849</v>
      </c>
      <c r="E128" t="s">
        <v>2935</v>
      </c>
      <c r="F128">
        <v>60</v>
      </c>
      <c r="G128">
        <f>IF(Сделки[[#This Row],[Тип сделки]]="Продажа",Сделки[[#This Row],[Количество]]*-1,Сделки[[#This Row],[Количество]])</f>
        <v>-60</v>
      </c>
      <c r="H128" s="23">
        <f>VLOOKUP(Сделки[[#This Row],[Дата сделки]],Таблица3[],2)*Сделки[[#This Row],[Количество_net]]</f>
        <v>-4854</v>
      </c>
      <c r="I128" s="23">
        <f t="shared" si="1"/>
        <v>-4438.0559629838217</v>
      </c>
    </row>
    <row r="129" spans="4:9" x14ac:dyDescent="0.2">
      <c r="D129" s="9">
        <v>42849</v>
      </c>
      <c r="E129" t="s">
        <v>2935</v>
      </c>
      <c r="F129">
        <v>410</v>
      </c>
      <c r="G129">
        <f>IF(Сделки[[#This Row],[Тип сделки]]="Продажа",Сделки[[#This Row],[Количество]]*-1,Сделки[[#This Row],[Количество]])</f>
        <v>-410</v>
      </c>
      <c r="H129" s="23">
        <f>VLOOKUP(Сделки[[#This Row],[Дата сделки]],Таблица3[],2)*Сделки[[#This Row],[Количество_net]]</f>
        <v>-33169</v>
      </c>
      <c r="I129" s="23">
        <f t="shared" si="1"/>
        <v>-30326.715747056118</v>
      </c>
    </row>
    <row r="130" spans="4:9" x14ac:dyDescent="0.2">
      <c r="D130" s="9">
        <v>42866</v>
      </c>
      <c r="E130" t="s">
        <v>2935</v>
      </c>
      <c r="F130">
        <v>10</v>
      </c>
      <c r="G130">
        <f>IF(Сделки[[#This Row],[Тип сделки]]="Продажа",Сделки[[#This Row],[Количество]]*-1,Сделки[[#This Row],[Количество]])</f>
        <v>-10</v>
      </c>
      <c r="H130" s="23">
        <f>VLOOKUP(Сделки[[#This Row],[Дата сделки]],Таблица3[],2)*Сделки[[#This Row],[Количество_net]]</f>
        <v>-839.09999999999991</v>
      </c>
      <c r="I130" s="23">
        <f t="shared" si="1"/>
        <v>-765.58455137757983</v>
      </c>
    </row>
    <row r="131" spans="4:9" x14ac:dyDescent="0.2">
      <c r="D131" s="9">
        <v>42885</v>
      </c>
      <c r="E131" t="s">
        <v>2938</v>
      </c>
      <c r="F131">
        <v>210</v>
      </c>
      <c r="G131">
        <f>IF(Сделки[[#This Row],[Тип сделки]]="Продажа",Сделки[[#This Row],[Количество]]*-1,Сделки[[#This Row],[Количество]])</f>
        <v>210</v>
      </c>
      <c r="H131" s="23">
        <f>VLOOKUP(Сделки[[#This Row],[Дата сделки]],Таблица3[],2)*Сделки[[#This Row],[Количество_net]]</f>
        <v>18060</v>
      </c>
      <c r="I131" s="23">
        <f t="shared" ref="I131:I194" si="2">H131*(1+$M$4)^(-(D131-$D$3)/365)</f>
        <v>16439.028416439927</v>
      </c>
    </row>
    <row r="132" spans="4:9" x14ac:dyDescent="0.2">
      <c r="D132" s="9">
        <v>42886</v>
      </c>
      <c r="E132" t="s">
        <v>2935</v>
      </c>
      <c r="F132">
        <v>90</v>
      </c>
      <c r="G132">
        <f>IF(Сделки[[#This Row],[Тип сделки]]="Продажа",Сделки[[#This Row],[Количество]]*-1,Сделки[[#This Row],[Количество]])</f>
        <v>-90</v>
      </c>
      <c r="H132" s="23">
        <f>VLOOKUP(Сделки[[#This Row],[Дата сделки]],Таблица3[],2)*Сделки[[#This Row],[Количество_net]]</f>
        <v>-7770.6</v>
      </c>
      <c r="I132" s="23">
        <f t="shared" si="2"/>
        <v>-7072.2762290705205</v>
      </c>
    </row>
    <row r="133" spans="4:9" x14ac:dyDescent="0.2">
      <c r="D133" s="9">
        <v>42908</v>
      </c>
      <c r="E133" t="s">
        <v>2935</v>
      </c>
      <c r="F133">
        <v>100</v>
      </c>
      <c r="G133">
        <f>IF(Сделки[[#This Row],[Тип сделки]]="Продажа",Сделки[[#This Row],[Количество]]*-1,Сделки[[#This Row],[Количество]])</f>
        <v>-100</v>
      </c>
      <c r="H133" s="23">
        <f>VLOOKUP(Сделки[[#This Row],[Дата сделки]],Таблица3[],2)*Сделки[[#This Row],[Количество_net]]</f>
        <v>-8831</v>
      </c>
      <c r="I133" s="23">
        <f t="shared" si="2"/>
        <v>-8015.530835764398</v>
      </c>
    </row>
    <row r="134" spans="4:9" x14ac:dyDescent="0.2">
      <c r="D134" s="9">
        <v>42915</v>
      </c>
      <c r="E134" t="s">
        <v>2935</v>
      </c>
      <c r="F134">
        <v>350</v>
      </c>
      <c r="G134">
        <f>IF(Сделки[[#This Row],[Тип сделки]]="Продажа",Сделки[[#This Row],[Количество]]*-1,Сделки[[#This Row],[Количество]])</f>
        <v>-350</v>
      </c>
      <c r="H134" s="23">
        <f>VLOOKUP(Сделки[[#This Row],[Дата сделки]],Таблица3[],2)*Сделки[[#This Row],[Количество_net]]</f>
        <v>-30845.5</v>
      </c>
      <c r="I134" s="23">
        <f t="shared" si="2"/>
        <v>-27972.935649739542</v>
      </c>
    </row>
    <row r="135" spans="4:9" x14ac:dyDescent="0.2">
      <c r="D135" s="9">
        <v>42915</v>
      </c>
      <c r="E135" t="s">
        <v>2938</v>
      </c>
      <c r="F135">
        <v>500</v>
      </c>
      <c r="G135">
        <f>IF(Сделки[[#This Row],[Тип сделки]]="Продажа",Сделки[[#This Row],[Количество]]*-1,Сделки[[#This Row],[Количество]])</f>
        <v>500</v>
      </c>
      <c r="H135" s="23">
        <f>VLOOKUP(Сделки[[#This Row],[Дата сделки]],Таблица3[],2)*Сделки[[#This Row],[Количество_net]]</f>
        <v>44065</v>
      </c>
      <c r="I135" s="23">
        <f t="shared" si="2"/>
        <v>39961.336642485061</v>
      </c>
    </row>
    <row r="136" spans="4:9" x14ac:dyDescent="0.2">
      <c r="D136" s="9">
        <v>42934</v>
      </c>
      <c r="E136" t="s">
        <v>2938</v>
      </c>
      <c r="F136">
        <v>220</v>
      </c>
      <c r="G136">
        <f>IF(Сделки[[#This Row],[Тип сделки]]="Продажа",Сделки[[#This Row],[Количество]]*-1,Сделки[[#This Row],[Количество]])</f>
        <v>220</v>
      </c>
      <c r="H136" s="23">
        <f>VLOOKUP(Сделки[[#This Row],[Дата сделки]],Таблица3[],2)*Сделки[[#This Row],[Количество_net]]</f>
        <v>19553.599999999999</v>
      </c>
      <c r="I136" s="23">
        <f t="shared" si="2"/>
        <v>17690.981101147685</v>
      </c>
    </row>
    <row r="137" spans="4:9" x14ac:dyDescent="0.2">
      <c r="D137" s="9">
        <v>42935</v>
      </c>
      <c r="E137" t="s">
        <v>2935</v>
      </c>
      <c r="F137">
        <v>60</v>
      </c>
      <c r="G137">
        <f>IF(Сделки[[#This Row],[Тип сделки]]="Продажа",Сделки[[#This Row],[Количество]]*-1,Сделки[[#This Row],[Количество]])</f>
        <v>-60</v>
      </c>
      <c r="H137" s="23">
        <f>VLOOKUP(Сделки[[#This Row],[Дата сделки]],Таблица3[],2)*Сделки[[#This Row],[Количество_net]]</f>
        <v>-5355</v>
      </c>
      <c r="I137" s="23">
        <f t="shared" si="2"/>
        <v>-4844.2988569878771</v>
      </c>
    </row>
    <row r="138" spans="4:9" x14ac:dyDescent="0.2">
      <c r="D138" s="9">
        <v>42937</v>
      </c>
      <c r="E138" t="s">
        <v>2935</v>
      </c>
      <c r="F138">
        <v>420</v>
      </c>
      <c r="G138">
        <f>IF(Сделки[[#This Row],[Тип сделки]]="Продажа",Сделки[[#This Row],[Количество]]*-1,Сделки[[#This Row],[Количество]])</f>
        <v>-420</v>
      </c>
      <c r="H138" s="23">
        <f>VLOOKUP(Сделки[[#This Row],[Дата сделки]],Таблица3[],2)*Сделки[[#This Row],[Количество_net]]</f>
        <v>-37447.199999999997</v>
      </c>
      <c r="I138" s="23">
        <f t="shared" si="2"/>
        <v>-33867.51448018894</v>
      </c>
    </row>
    <row r="139" spans="4:9" x14ac:dyDescent="0.2">
      <c r="D139" s="9">
        <v>42940</v>
      </c>
      <c r="E139" t="s">
        <v>2938</v>
      </c>
      <c r="F139">
        <v>60</v>
      </c>
      <c r="G139">
        <f>IF(Сделки[[#This Row],[Тип сделки]]="Продажа",Сделки[[#This Row],[Количество]]*-1,Сделки[[#This Row],[Количество]])</f>
        <v>60</v>
      </c>
      <c r="H139" s="23">
        <f>VLOOKUP(Сделки[[#This Row],[Дата сделки]],Таблица3[],2)*Сделки[[#This Row],[Количество_net]]</f>
        <v>5386.2</v>
      </c>
      <c r="I139" s="23">
        <f t="shared" si="2"/>
        <v>4869.5096820742638</v>
      </c>
    </row>
    <row r="140" spans="4:9" x14ac:dyDescent="0.2">
      <c r="D140" s="9">
        <v>42968</v>
      </c>
      <c r="E140" t="s">
        <v>2935</v>
      </c>
      <c r="F140">
        <v>470</v>
      </c>
      <c r="G140">
        <f>IF(Сделки[[#This Row],[Тип сделки]]="Продажа",Сделки[[#This Row],[Количество]]*-1,Сделки[[#This Row],[Количество]])</f>
        <v>-470</v>
      </c>
      <c r="H140" s="23">
        <f>VLOOKUP(Сделки[[#This Row],[Дата сделки]],Таблица3[],2)*Сделки[[#This Row],[Количество_net]]</f>
        <v>-43578.400000000001</v>
      </c>
      <c r="I140" s="23">
        <f t="shared" si="2"/>
        <v>-39261.722439363373</v>
      </c>
    </row>
    <row r="141" spans="4:9" x14ac:dyDescent="0.2">
      <c r="D141" s="9">
        <v>42972</v>
      </c>
      <c r="E141" t="s">
        <v>2938</v>
      </c>
      <c r="F141">
        <v>280</v>
      </c>
      <c r="G141">
        <f>IF(Сделки[[#This Row],[Тип сделки]]="Продажа",Сделки[[#This Row],[Количество]]*-1,Сделки[[#This Row],[Количество]])</f>
        <v>280</v>
      </c>
      <c r="H141" s="23">
        <f>VLOOKUP(Сделки[[#This Row],[Дата сделки]],Таблица3[],2)*Сделки[[#This Row],[Количество_net]]</f>
        <v>25765.599999999999</v>
      </c>
      <c r="I141" s="23">
        <f t="shared" si="2"/>
        <v>23201.89045961127</v>
      </c>
    </row>
    <row r="142" spans="4:9" x14ac:dyDescent="0.2">
      <c r="D142" s="9">
        <v>42972</v>
      </c>
      <c r="E142" t="s">
        <v>2935</v>
      </c>
      <c r="F142">
        <v>440</v>
      </c>
      <c r="G142">
        <f>IF(Сделки[[#This Row],[Тип сделки]]="Продажа",Сделки[[#This Row],[Количество]]*-1,Сделки[[#This Row],[Количество]])</f>
        <v>-440</v>
      </c>
      <c r="H142" s="23">
        <f>VLOOKUP(Сделки[[#This Row],[Дата сделки]],Таблица3[],2)*Сделки[[#This Row],[Количество_net]]</f>
        <v>-40488.799999999996</v>
      </c>
      <c r="I142" s="23">
        <f t="shared" si="2"/>
        <v>-36460.113579389137</v>
      </c>
    </row>
    <row r="143" spans="4:9" x14ac:dyDescent="0.2">
      <c r="D143" s="9">
        <v>42977</v>
      </c>
      <c r="E143" t="s">
        <v>2935</v>
      </c>
      <c r="F143">
        <v>470</v>
      </c>
      <c r="G143">
        <f>IF(Сделки[[#This Row],[Тип сделки]]="Продажа",Сделки[[#This Row],[Количество]]*-1,Сделки[[#This Row],[Количество]])</f>
        <v>-470</v>
      </c>
      <c r="H143" s="23">
        <f>VLOOKUP(Сделки[[#This Row],[Дата сделки]],Таблица3[],2)*Сделки[[#This Row],[Количество_net]]</f>
        <v>-42332.899999999994</v>
      </c>
      <c r="I143" s="23">
        <f t="shared" si="2"/>
        <v>-38097.145603821198</v>
      </c>
    </row>
    <row r="144" spans="4:9" x14ac:dyDescent="0.2">
      <c r="D144" s="9">
        <v>42979</v>
      </c>
      <c r="E144" t="s">
        <v>2935</v>
      </c>
      <c r="F144">
        <v>400</v>
      </c>
      <c r="G144">
        <f>IF(Сделки[[#This Row],[Тип сделки]]="Продажа",Сделки[[#This Row],[Количество]]*-1,Сделки[[#This Row],[Количество]])</f>
        <v>-400</v>
      </c>
      <c r="H144" s="23">
        <f>VLOOKUP(Сделки[[#This Row],[Дата сделки]],Таблица3[],2)*Сделки[[#This Row],[Количество_net]]</f>
        <v>-35912</v>
      </c>
      <c r="I144" s="23">
        <f t="shared" si="2"/>
        <v>-32310.712246900366</v>
      </c>
    </row>
    <row r="145" spans="4:9" x14ac:dyDescent="0.2">
      <c r="D145" s="9">
        <v>42983</v>
      </c>
      <c r="E145" t="s">
        <v>2938</v>
      </c>
      <c r="F145">
        <v>220</v>
      </c>
      <c r="G145">
        <f>IF(Сделки[[#This Row],[Тип сделки]]="Продажа",Сделки[[#This Row],[Количество]]*-1,Сделки[[#This Row],[Количество]])</f>
        <v>220</v>
      </c>
      <c r="H145" s="23">
        <f>VLOOKUP(Сделки[[#This Row],[Дата сделки]],Таблица3[],2)*Сделки[[#This Row],[Количество_net]]</f>
        <v>19027.8</v>
      </c>
      <c r="I145" s="23">
        <f t="shared" si="2"/>
        <v>17111.203697767149</v>
      </c>
    </row>
    <row r="146" spans="4:9" x14ac:dyDescent="0.2">
      <c r="D146" s="9">
        <v>42984</v>
      </c>
      <c r="E146" t="s">
        <v>2938</v>
      </c>
      <c r="F146">
        <v>10</v>
      </c>
      <c r="G146">
        <f>IF(Сделки[[#This Row],[Тип сделки]]="Продажа",Сделки[[#This Row],[Количество]]*-1,Сделки[[#This Row],[Количество]])</f>
        <v>10</v>
      </c>
      <c r="H146" s="23">
        <f>VLOOKUP(Сделки[[#This Row],[Дата сделки]],Таблица3[],2)*Сделки[[#This Row],[Количество_net]]</f>
        <v>875</v>
      </c>
      <c r="I146" s="23">
        <f t="shared" si="2"/>
        <v>786.76729311019051</v>
      </c>
    </row>
    <row r="147" spans="4:9" x14ac:dyDescent="0.2">
      <c r="D147" s="9">
        <v>42990</v>
      </c>
      <c r="E147" t="s">
        <v>2935</v>
      </c>
      <c r="F147">
        <v>400</v>
      </c>
      <c r="G147">
        <f>IF(Сделки[[#This Row],[Тип сделки]]="Продажа",Сделки[[#This Row],[Количество]]*-1,Сделки[[#This Row],[Количество]])</f>
        <v>-400</v>
      </c>
      <c r="H147" s="23">
        <f>VLOOKUP(Сделки[[#This Row],[Дата сделки]],Таблица3[],2)*Сделки[[#This Row],[Количество_net]]</f>
        <v>-36748</v>
      </c>
      <c r="I147" s="23">
        <f t="shared" si="2"/>
        <v>-33017.905367133651</v>
      </c>
    </row>
    <row r="148" spans="4:9" x14ac:dyDescent="0.2">
      <c r="D148" s="9">
        <v>42992</v>
      </c>
      <c r="E148" t="s">
        <v>2935</v>
      </c>
      <c r="F148">
        <v>170</v>
      </c>
      <c r="G148">
        <f>IF(Сделки[[#This Row],[Тип сделки]]="Продажа",Сделки[[#This Row],[Количество]]*-1,Сделки[[#This Row],[Количество]])</f>
        <v>-170</v>
      </c>
      <c r="H148" s="23">
        <f>VLOOKUP(Сделки[[#This Row],[Дата сделки]],Таблица3[],2)*Сделки[[#This Row],[Количество_net]]</f>
        <v>-15385</v>
      </c>
      <c r="I148" s="23">
        <f t="shared" si="2"/>
        <v>-13819.929687204803</v>
      </c>
    </row>
    <row r="149" spans="4:9" x14ac:dyDescent="0.2">
      <c r="D149" s="9">
        <v>42997</v>
      </c>
      <c r="E149" t="s">
        <v>2935</v>
      </c>
      <c r="F149">
        <v>270</v>
      </c>
      <c r="G149">
        <f>IF(Сделки[[#This Row],[Тип сделки]]="Продажа",Сделки[[#This Row],[Количество]]*-1,Сделки[[#This Row],[Количество]])</f>
        <v>-270</v>
      </c>
      <c r="H149" s="23">
        <f>VLOOKUP(Сделки[[#This Row],[Дата сделки]],Таблица3[],2)*Сделки[[#This Row],[Количество_net]]</f>
        <v>-24607.8</v>
      </c>
      <c r="I149" s="23">
        <f t="shared" si="2"/>
        <v>-22090.849989264221</v>
      </c>
    </row>
    <row r="150" spans="4:9" x14ac:dyDescent="0.2">
      <c r="D150" s="9">
        <v>43004</v>
      </c>
      <c r="E150" t="s">
        <v>2938</v>
      </c>
      <c r="F150">
        <v>30</v>
      </c>
      <c r="G150">
        <f>IF(Сделки[[#This Row],[Тип сделки]]="Продажа",Сделки[[#This Row],[Количество]]*-1,Сделки[[#This Row],[Количество]])</f>
        <v>30</v>
      </c>
      <c r="H150" s="23">
        <f>VLOOKUP(Сделки[[#This Row],[Дата сделки]],Таблица3[],2)*Сделки[[#This Row],[Количество_net]]</f>
        <v>2721.9</v>
      </c>
      <c r="I150" s="23">
        <f t="shared" si="2"/>
        <v>2441.3813976330966</v>
      </c>
    </row>
    <row r="151" spans="4:9" x14ac:dyDescent="0.2">
      <c r="D151" s="9">
        <v>43006</v>
      </c>
      <c r="E151" t="s">
        <v>2935</v>
      </c>
      <c r="F151">
        <v>210</v>
      </c>
      <c r="G151">
        <f>IF(Сделки[[#This Row],[Тип сделки]]="Продажа",Сделки[[#This Row],[Количество]]*-1,Сделки[[#This Row],[Количество]])</f>
        <v>-210</v>
      </c>
      <c r="H151" s="23">
        <f>VLOOKUP(Сделки[[#This Row],[Дата сделки]],Таблица3[],2)*Сделки[[#This Row],[Количество_net]]</f>
        <v>-19170.900000000001</v>
      </c>
      <c r="I151" s="23">
        <f t="shared" si="2"/>
        <v>-17190.895067658625</v>
      </c>
    </row>
    <row r="152" spans="4:9" x14ac:dyDescent="0.2">
      <c r="D152" s="9">
        <v>43007</v>
      </c>
      <c r="E152" t="s">
        <v>2938</v>
      </c>
      <c r="F152">
        <v>80</v>
      </c>
      <c r="G152">
        <f>IF(Сделки[[#This Row],[Тип сделки]]="Продажа",Сделки[[#This Row],[Количество]]*-1,Сделки[[#This Row],[Количество]])</f>
        <v>80</v>
      </c>
      <c r="H152" s="23">
        <f>VLOOKUP(Сделки[[#This Row],[Дата сделки]],Таблица3[],2)*Сделки[[#This Row],[Количество_net]]</f>
        <v>7352.7999999999993</v>
      </c>
      <c r="I152" s="23">
        <f t="shared" si="2"/>
        <v>6592.5738241178733</v>
      </c>
    </row>
    <row r="153" spans="4:9" x14ac:dyDescent="0.2">
      <c r="D153" s="9">
        <v>43031</v>
      </c>
      <c r="E153" t="s">
        <v>2938</v>
      </c>
      <c r="F153">
        <v>130</v>
      </c>
      <c r="G153">
        <f>IF(Сделки[[#This Row],[Тип сделки]]="Продажа",Сделки[[#This Row],[Количество]]*-1,Сделки[[#This Row],[Количество]])</f>
        <v>130</v>
      </c>
      <c r="H153" s="23">
        <f>VLOOKUP(Сделки[[#This Row],[Дата сделки]],Таблица3[],2)*Сделки[[#This Row],[Количество_net]]</f>
        <v>12086.1</v>
      </c>
      <c r="I153" s="23">
        <f t="shared" si="2"/>
        <v>10804.351312521207</v>
      </c>
    </row>
    <row r="154" spans="4:9" x14ac:dyDescent="0.2">
      <c r="D154" s="9">
        <v>43032</v>
      </c>
      <c r="E154" t="s">
        <v>2938</v>
      </c>
      <c r="F154">
        <v>300</v>
      </c>
      <c r="G154">
        <f>IF(Сделки[[#This Row],[Тип сделки]]="Продажа",Сделки[[#This Row],[Количество]]*-1,Сделки[[#This Row],[Количество]])</f>
        <v>300</v>
      </c>
      <c r="H154" s="23">
        <f>VLOOKUP(Сделки[[#This Row],[Дата сделки]],Таблица3[],2)*Сделки[[#This Row],[Количество_net]]</f>
        <v>28092</v>
      </c>
      <c r="I154" s="23">
        <f t="shared" si="2"/>
        <v>25109.694839600565</v>
      </c>
    </row>
    <row r="155" spans="4:9" x14ac:dyDescent="0.2">
      <c r="D155" s="9">
        <v>43035</v>
      </c>
      <c r="E155" t="s">
        <v>2935</v>
      </c>
      <c r="F155">
        <v>410</v>
      </c>
      <c r="G155">
        <f>IF(Сделки[[#This Row],[Тип сделки]]="Продажа",Сделки[[#This Row],[Количество]]*-1,Сделки[[#This Row],[Количество]])</f>
        <v>-410</v>
      </c>
      <c r="H155" s="23">
        <f>VLOOKUP(Сделки[[#This Row],[Дата сделки]],Таблица3[],2)*Сделки[[#This Row],[Количество_net]]</f>
        <v>-38429.300000000003</v>
      </c>
      <c r="I155" s="23">
        <f t="shared" si="2"/>
        <v>-34336.816842096116</v>
      </c>
    </row>
    <row r="156" spans="4:9" x14ac:dyDescent="0.2">
      <c r="D156" s="9">
        <v>43041</v>
      </c>
      <c r="E156" t="s">
        <v>2938</v>
      </c>
      <c r="F156">
        <v>190</v>
      </c>
      <c r="G156">
        <f>IF(Сделки[[#This Row],[Тип сделки]]="Продажа",Сделки[[#This Row],[Количество]]*-1,Сделки[[#This Row],[Количество]])</f>
        <v>190</v>
      </c>
      <c r="H156" s="23">
        <f>VLOOKUP(Сделки[[#This Row],[Дата сделки]],Таблица3[],2)*Сделки[[#This Row],[Количество_net]]</f>
        <v>18591.5</v>
      </c>
      <c r="I156" s="23">
        <f t="shared" si="2"/>
        <v>16599.291643766039</v>
      </c>
    </row>
    <row r="157" spans="4:9" x14ac:dyDescent="0.2">
      <c r="D157" s="9">
        <v>43056</v>
      </c>
      <c r="E157" t="s">
        <v>2938</v>
      </c>
      <c r="F157">
        <v>160</v>
      </c>
      <c r="G157">
        <f>IF(Сделки[[#This Row],[Тип сделки]]="Продажа",Сделки[[#This Row],[Количество]]*-1,Сделки[[#This Row],[Количество]])</f>
        <v>160</v>
      </c>
      <c r="H157" s="23">
        <f>VLOOKUP(Сделки[[#This Row],[Дата сделки]],Таблица3[],2)*Сделки[[#This Row],[Количество_net]]</f>
        <v>16027.2</v>
      </c>
      <c r="I157" s="23">
        <f t="shared" si="2"/>
        <v>14283.238783570172</v>
      </c>
    </row>
    <row r="158" spans="4:9" x14ac:dyDescent="0.2">
      <c r="D158" s="9">
        <v>43059</v>
      </c>
      <c r="E158" t="s">
        <v>2938</v>
      </c>
      <c r="F158">
        <v>160</v>
      </c>
      <c r="G158">
        <f>IF(Сделки[[#This Row],[Тип сделки]]="Продажа",Сделки[[#This Row],[Количество]]*-1,Сделки[[#This Row],[Количество]])</f>
        <v>160</v>
      </c>
      <c r="H158" s="23">
        <f>VLOOKUP(Сделки[[#This Row],[Дата сделки]],Таблица3[],2)*Сделки[[#This Row],[Количество_net]]</f>
        <v>16051.199999999999</v>
      </c>
      <c r="I158" s="23">
        <f t="shared" si="2"/>
        <v>14299.31816746862</v>
      </c>
    </row>
    <row r="159" spans="4:9" x14ac:dyDescent="0.2">
      <c r="D159" s="9">
        <v>43066</v>
      </c>
      <c r="E159" t="s">
        <v>2938</v>
      </c>
      <c r="F159">
        <v>190</v>
      </c>
      <c r="G159">
        <f>IF(Сделки[[#This Row],[Тип сделки]]="Продажа",Сделки[[#This Row],[Количество]]*-1,Сделки[[#This Row],[Количество]])</f>
        <v>190</v>
      </c>
      <c r="H159" s="23">
        <f>VLOOKUP(Сделки[[#This Row],[Дата сделки]],Таблица3[],2)*Сделки[[#This Row],[Количество_net]]</f>
        <v>18887.899999999998</v>
      </c>
      <c r="I159" s="23">
        <f t="shared" si="2"/>
        <v>16811.842996259307</v>
      </c>
    </row>
    <row r="160" spans="4:9" x14ac:dyDescent="0.2">
      <c r="D160" s="9">
        <v>43067</v>
      </c>
      <c r="E160" t="s">
        <v>2938</v>
      </c>
      <c r="F160">
        <v>250</v>
      </c>
      <c r="G160">
        <f>IF(Сделки[[#This Row],[Тип сделки]]="Продажа",Сделки[[#This Row],[Количество]]*-1,Сделки[[#This Row],[Количество]])</f>
        <v>250</v>
      </c>
      <c r="H160" s="23">
        <f>VLOOKUP(Сделки[[#This Row],[Дата сделки]],Таблица3[],2)*Сделки[[#This Row],[Количество_net]]</f>
        <v>25222.5</v>
      </c>
      <c r="I160" s="23">
        <f t="shared" si="2"/>
        <v>22447.399846116943</v>
      </c>
    </row>
    <row r="161" spans="4:9" x14ac:dyDescent="0.2">
      <c r="D161" s="9">
        <v>43067</v>
      </c>
      <c r="E161" t="s">
        <v>2935</v>
      </c>
      <c r="F161">
        <v>190</v>
      </c>
      <c r="G161">
        <f>IF(Сделки[[#This Row],[Тип сделки]]="Продажа",Сделки[[#This Row],[Количество]]*-1,Сделки[[#This Row],[Количество]])</f>
        <v>-190</v>
      </c>
      <c r="H161" s="23">
        <f>VLOOKUP(Сделки[[#This Row],[Дата сделки]],Таблица3[],2)*Сделки[[#This Row],[Количество_net]]</f>
        <v>-19169.099999999999</v>
      </c>
      <c r="I161" s="23">
        <f t="shared" si="2"/>
        <v>-17060.023883048874</v>
      </c>
    </row>
    <row r="162" spans="4:9" x14ac:dyDescent="0.2">
      <c r="D162" s="9">
        <v>43068</v>
      </c>
      <c r="E162" t="s">
        <v>2935</v>
      </c>
      <c r="F162">
        <v>160</v>
      </c>
      <c r="G162">
        <f>IF(Сделки[[#This Row],[Тип сделки]]="Продажа",Сделки[[#This Row],[Количество]]*-1,Сделки[[#This Row],[Количество]])</f>
        <v>-160</v>
      </c>
      <c r="H162" s="23">
        <f>VLOOKUP(Сделки[[#This Row],[Дата сделки]],Таблица3[],2)*Сделки[[#This Row],[Количество_net]]</f>
        <v>-16313.599999999999</v>
      </c>
      <c r="I162" s="23">
        <f t="shared" si="2"/>
        <v>-14516.903247275253</v>
      </c>
    </row>
    <row r="163" spans="4:9" x14ac:dyDescent="0.2">
      <c r="D163" s="9">
        <v>43083</v>
      </c>
      <c r="E163" t="s">
        <v>2935</v>
      </c>
      <c r="F163">
        <v>100</v>
      </c>
      <c r="G163">
        <f>IF(Сделки[[#This Row],[Тип сделки]]="Продажа",Сделки[[#This Row],[Количество]]*-1,Сделки[[#This Row],[Количество]])</f>
        <v>-100</v>
      </c>
      <c r="H163" s="23">
        <f>VLOOKUP(Сделки[[#This Row],[Дата сделки]],Таблица3[],2)*Сделки[[#This Row],[Количество_net]]</f>
        <v>-10265</v>
      </c>
      <c r="I163" s="23">
        <f t="shared" si="2"/>
        <v>-9117.5266705708054</v>
      </c>
    </row>
    <row r="164" spans="4:9" x14ac:dyDescent="0.2">
      <c r="D164" s="9">
        <v>43090</v>
      </c>
      <c r="E164" t="s">
        <v>2938</v>
      </c>
      <c r="F164">
        <v>180</v>
      </c>
      <c r="G164">
        <f>IF(Сделки[[#This Row],[Тип сделки]]="Продажа",Сделки[[#This Row],[Количество]]*-1,Сделки[[#This Row],[Количество]])</f>
        <v>180</v>
      </c>
      <c r="H164" s="23">
        <f>VLOOKUP(Сделки[[#This Row],[Дата сделки]],Таблица3[],2)*Сделки[[#This Row],[Количество_net]]</f>
        <v>18757.8</v>
      </c>
      <c r="I164" s="23">
        <f t="shared" si="2"/>
        <v>16646.533804680748</v>
      </c>
    </row>
    <row r="165" spans="4:9" x14ac:dyDescent="0.2">
      <c r="D165" s="9">
        <v>43095</v>
      </c>
      <c r="E165" t="s">
        <v>2938</v>
      </c>
      <c r="F165">
        <v>430</v>
      </c>
      <c r="G165">
        <f>IF(Сделки[[#This Row],[Тип сделки]]="Продажа",Сделки[[#This Row],[Количество]]*-1,Сделки[[#This Row],[Количество]])</f>
        <v>430</v>
      </c>
      <c r="H165" s="23">
        <f>VLOOKUP(Сделки[[#This Row],[Дата сделки]],Таблица3[],2)*Сделки[[#This Row],[Количество_net]]</f>
        <v>44866.200000000004</v>
      </c>
      <c r="I165" s="23">
        <f t="shared" si="2"/>
        <v>39791.701429356472</v>
      </c>
    </row>
    <row r="166" spans="4:9" x14ac:dyDescent="0.2">
      <c r="D166" s="9">
        <v>43098</v>
      </c>
      <c r="E166" t="s">
        <v>2938</v>
      </c>
      <c r="F166">
        <v>480</v>
      </c>
      <c r="G166">
        <f>IF(Сделки[[#This Row],[Тип сделки]]="Продажа",Сделки[[#This Row],[Количество]]*-1,Сделки[[#This Row],[Количество]])</f>
        <v>480</v>
      </c>
      <c r="H166" s="23">
        <f>VLOOKUP(Сделки[[#This Row],[Дата сделки]],Таблица3[],2)*Сделки[[#This Row],[Количество_net]]</f>
        <v>50260.799999999996</v>
      </c>
      <c r="I166" s="23">
        <f t="shared" si="2"/>
        <v>44559.612087043541</v>
      </c>
    </row>
    <row r="167" spans="4:9" x14ac:dyDescent="0.2">
      <c r="D167" s="9">
        <v>43105</v>
      </c>
      <c r="E167" t="s">
        <v>2935</v>
      </c>
      <c r="F167">
        <v>180</v>
      </c>
      <c r="G167">
        <f>IF(Сделки[[#This Row],[Тип сделки]]="Продажа",Сделки[[#This Row],[Количество]]*-1,Сделки[[#This Row],[Количество]])</f>
        <v>-180</v>
      </c>
      <c r="H167" s="23">
        <f>VLOOKUP(Сделки[[#This Row],[Дата сделки]],Таблица3[],2)*Сделки[[#This Row],[Количество_net]]</f>
        <v>-18336.600000000002</v>
      </c>
      <c r="I167" s="23">
        <f t="shared" si="2"/>
        <v>-16242.566110398138</v>
      </c>
    </row>
    <row r="168" spans="4:9" x14ac:dyDescent="0.2">
      <c r="D168" s="9">
        <v>43112</v>
      </c>
      <c r="E168" t="s">
        <v>2938</v>
      </c>
      <c r="F168">
        <v>310</v>
      </c>
      <c r="G168">
        <f>IF(Сделки[[#This Row],[Тип сделки]]="Продажа",Сделки[[#This Row],[Количество]]*-1,Сделки[[#This Row],[Количество]])</f>
        <v>310</v>
      </c>
      <c r="H168" s="23">
        <f>VLOOKUP(Сделки[[#This Row],[Дата сделки]],Таблица3[],2)*Сделки[[#This Row],[Количество_net]]</f>
        <v>31654.1</v>
      </c>
      <c r="I168" s="23">
        <f t="shared" si="2"/>
        <v>28014.935650254483</v>
      </c>
    </row>
    <row r="169" spans="4:9" x14ac:dyDescent="0.2">
      <c r="D169" s="9">
        <v>43117</v>
      </c>
      <c r="E169" t="s">
        <v>2935</v>
      </c>
      <c r="F169">
        <v>440</v>
      </c>
      <c r="G169">
        <f>IF(Сделки[[#This Row],[Тип сделки]]="Продажа",Сделки[[#This Row],[Количество]]*-1,Сделки[[#This Row],[Количество]])</f>
        <v>-440</v>
      </c>
      <c r="H169" s="23">
        <f>VLOOKUP(Сделки[[#This Row],[Дата сделки]],Таблица3[],2)*Сделки[[#This Row],[Количество_net]]</f>
        <v>-45733.599999999999</v>
      </c>
      <c r="I169" s="23">
        <f t="shared" si="2"/>
        <v>-40450.729056694952</v>
      </c>
    </row>
    <row r="170" spans="4:9" x14ac:dyDescent="0.2">
      <c r="D170" s="9">
        <v>43137</v>
      </c>
      <c r="E170" t="s">
        <v>2938</v>
      </c>
      <c r="F170">
        <v>90</v>
      </c>
      <c r="G170">
        <f>IF(Сделки[[#This Row],[Тип сделки]]="Продажа",Сделки[[#This Row],[Количество]]*-1,Сделки[[#This Row],[Количество]])</f>
        <v>90</v>
      </c>
      <c r="H170" s="23">
        <f>VLOOKUP(Сделки[[#This Row],[Дата сделки]],Таблица3[],2)*Сделки[[#This Row],[Количество_net]]</f>
        <v>8694</v>
      </c>
      <c r="I170" s="23">
        <f t="shared" si="2"/>
        <v>7670.7145451726647</v>
      </c>
    </row>
    <row r="171" spans="4:9" x14ac:dyDescent="0.2">
      <c r="D171" s="9">
        <v>43151</v>
      </c>
      <c r="E171" t="s">
        <v>2938</v>
      </c>
      <c r="F171">
        <v>310</v>
      </c>
      <c r="G171">
        <f>IF(Сделки[[#This Row],[Тип сделки]]="Продажа",Сделки[[#This Row],[Количество]]*-1,Сделки[[#This Row],[Количество]])</f>
        <v>310</v>
      </c>
      <c r="H171" s="23">
        <f>VLOOKUP(Сделки[[#This Row],[Дата сделки]],Таблица3[],2)*Сделки[[#This Row],[Количество_net]]</f>
        <v>29031.5</v>
      </c>
      <c r="I171" s="23">
        <f t="shared" si="2"/>
        <v>25570.152362310833</v>
      </c>
    </row>
    <row r="172" spans="4:9" x14ac:dyDescent="0.2">
      <c r="D172" s="9">
        <v>43160</v>
      </c>
      <c r="E172" t="s">
        <v>2935</v>
      </c>
      <c r="F172">
        <v>110</v>
      </c>
      <c r="G172">
        <f>IF(Сделки[[#This Row],[Тип сделки]]="Продажа",Сделки[[#This Row],[Количество]]*-1,Сделки[[#This Row],[Количество]])</f>
        <v>-110</v>
      </c>
      <c r="H172" s="23">
        <f>VLOOKUP(Сделки[[#This Row],[Дата сделки]],Таблица3[],2)*Сделки[[#This Row],[Количество_net]]</f>
        <v>-10126.6</v>
      </c>
      <c r="I172" s="23">
        <f t="shared" si="2"/>
        <v>-8909.3053835531227</v>
      </c>
    </row>
    <row r="173" spans="4:9" x14ac:dyDescent="0.2">
      <c r="D173" s="9">
        <v>43161</v>
      </c>
      <c r="E173" t="s">
        <v>2935</v>
      </c>
      <c r="F173">
        <v>210</v>
      </c>
      <c r="G173">
        <f>IF(Сделки[[#This Row],[Тип сделки]]="Продажа",Сделки[[#This Row],[Количество]]*-1,Сделки[[#This Row],[Количество]])</f>
        <v>-210</v>
      </c>
      <c r="H173" s="23">
        <f>VLOOKUP(Сделки[[#This Row],[Дата сделки]],Таблица3[],2)*Сделки[[#This Row],[Количество_net]]</f>
        <v>-19238.099999999999</v>
      </c>
      <c r="I173" s="23">
        <f t="shared" si="2"/>
        <v>-16923.439324839321</v>
      </c>
    </row>
    <row r="174" spans="4:9" x14ac:dyDescent="0.2">
      <c r="D174" s="9">
        <v>43166</v>
      </c>
      <c r="E174" t="s">
        <v>2935</v>
      </c>
      <c r="F174">
        <v>20</v>
      </c>
      <c r="G174">
        <f>IF(Сделки[[#This Row],[Тип сделки]]="Продажа",Сделки[[#This Row],[Количество]]*-1,Сделки[[#This Row],[Количество]])</f>
        <v>-20</v>
      </c>
      <c r="H174" s="23">
        <f>VLOOKUP(Сделки[[#This Row],[Дата сделки]],Таблица3[],2)*Сделки[[#This Row],[Количество_net]]</f>
        <v>-1867.8</v>
      </c>
      <c r="I174" s="23">
        <f t="shared" si="2"/>
        <v>-1642.0566166753131</v>
      </c>
    </row>
    <row r="175" spans="4:9" x14ac:dyDescent="0.2">
      <c r="D175" s="9">
        <v>43178</v>
      </c>
      <c r="E175" t="s">
        <v>2935</v>
      </c>
      <c r="F175">
        <v>420</v>
      </c>
      <c r="G175">
        <f>IF(Сделки[[#This Row],[Тип сделки]]="Продажа",Сделки[[#This Row],[Количество]]*-1,Сделки[[#This Row],[Количество]])</f>
        <v>-420</v>
      </c>
      <c r="H175" s="23">
        <f>VLOOKUP(Сделки[[#This Row],[Дата сделки]],Таблица3[],2)*Сделки[[#This Row],[Количество_net]]</f>
        <v>-40647.599999999999</v>
      </c>
      <c r="I175" s="23">
        <f t="shared" si="2"/>
        <v>-35681.885631595767</v>
      </c>
    </row>
    <row r="176" spans="4:9" x14ac:dyDescent="0.2">
      <c r="D176" s="9">
        <v>43187</v>
      </c>
      <c r="E176" t="s">
        <v>2938</v>
      </c>
      <c r="F176">
        <v>230</v>
      </c>
      <c r="G176">
        <f>IF(Сделки[[#This Row],[Тип сделки]]="Продажа",Сделки[[#This Row],[Количество]]*-1,Сделки[[#This Row],[Количество]])</f>
        <v>230</v>
      </c>
      <c r="H176" s="23">
        <f>VLOOKUP(Сделки[[#This Row],[Дата сделки]],Таблица3[],2)*Сделки[[#This Row],[Количество_net]]</f>
        <v>21760.3</v>
      </c>
      <c r="I176" s="23">
        <f t="shared" si="2"/>
        <v>19080.691800390858</v>
      </c>
    </row>
    <row r="177" spans="4:9" x14ac:dyDescent="0.2">
      <c r="D177" s="9">
        <v>43200</v>
      </c>
      <c r="E177" t="s">
        <v>2935</v>
      </c>
      <c r="F177">
        <v>190</v>
      </c>
      <c r="G177">
        <f>IF(Сделки[[#This Row],[Тип сделки]]="Продажа",Сделки[[#This Row],[Количество]]*-1,Сделки[[#This Row],[Количество]])</f>
        <v>-190</v>
      </c>
      <c r="H177" s="23">
        <f>VLOOKUP(Сделки[[#This Row],[Дата сделки]],Таблица3[],2)*Сделки[[#This Row],[Количество_net]]</f>
        <v>-18452.8</v>
      </c>
      <c r="I177" s="23">
        <f t="shared" si="2"/>
        <v>-16154.477157056395</v>
      </c>
    </row>
    <row r="178" spans="4:9" x14ac:dyDescent="0.2">
      <c r="D178" s="9">
        <v>43206</v>
      </c>
      <c r="E178" t="s">
        <v>2938</v>
      </c>
      <c r="F178">
        <v>300</v>
      </c>
      <c r="G178">
        <f>IF(Сделки[[#This Row],[Тип сделки]]="Продажа",Сделки[[#This Row],[Количество]]*-1,Сделки[[#This Row],[Количество]])</f>
        <v>300</v>
      </c>
      <c r="H178" s="23">
        <f>VLOOKUP(Сделки[[#This Row],[Дата сделки]],Таблица3[],2)*Сделки[[#This Row],[Количество_net]]</f>
        <v>29259</v>
      </c>
      <c r="I178" s="23">
        <f t="shared" si="2"/>
        <v>25595.739241994404</v>
      </c>
    </row>
    <row r="179" spans="4:9" x14ac:dyDescent="0.2">
      <c r="D179" s="9">
        <v>43241</v>
      </c>
      <c r="E179" t="s">
        <v>2935</v>
      </c>
      <c r="F179">
        <v>280</v>
      </c>
      <c r="G179">
        <f>IF(Сделки[[#This Row],[Тип сделки]]="Продажа",Сделки[[#This Row],[Количество]]*-1,Сделки[[#This Row],[Количество]])</f>
        <v>-280</v>
      </c>
      <c r="H179" s="23">
        <f>VLOOKUP(Сделки[[#This Row],[Дата сделки]],Таблица3[],2)*Сделки[[#This Row],[Количество_net]]</f>
        <v>-26770.799999999999</v>
      </c>
      <c r="I179" s="23">
        <f t="shared" si="2"/>
        <v>-23317.859682996317</v>
      </c>
    </row>
    <row r="180" spans="4:9" x14ac:dyDescent="0.2">
      <c r="D180" s="9">
        <v>43252</v>
      </c>
      <c r="E180" t="s">
        <v>2938</v>
      </c>
      <c r="F180">
        <v>270</v>
      </c>
      <c r="G180">
        <f>IF(Сделки[[#This Row],[Тип сделки]]="Продажа",Сделки[[#This Row],[Количество]]*-1,Сделки[[#This Row],[Количество]])</f>
        <v>270</v>
      </c>
      <c r="H180" s="23">
        <f>VLOOKUP(Сделки[[#This Row],[Дата сделки]],Таблица3[],2)*Сделки[[#This Row],[Количество_net]]</f>
        <v>25342.2</v>
      </c>
      <c r="I180" s="23">
        <f t="shared" si="2"/>
        <v>22043.498428571467</v>
      </c>
    </row>
    <row r="181" spans="4:9" x14ac:dyDescent="0.2">
      <c r="D181" s="9">
        <v>43252</v>
      </c>
      <c r="E181" t="s">
        <v>2938</v>
      </c>
      <c r="F181">
        <v>50</v>
      </c>
      <c r="G181">
        <f>IF(Сделки[[#This Row],[Тип сделки]]="Продажа",Сделки[[#This Row],[Количество]]*-1,Сделки[[#This Row],[Количество]])</f>
        <v>50</v>
      </c>
      <c r="H181" s="23">
        <f>VLOOKUP(Сделки[[#This Row],[Дата сделки]],Таблица3[],2)*Сделки[[#This Row],[Количество_net]]</f>
        <v>4693</v>
      </c>
      <c r="I181" s="23">
        <f t="shared" si="2"/>
        <v>4082.129338624346</v>
      </c>
    </row>
    <row r="182" spans="4:9" x14ac:dyDescent="0.2">
      <c r="D182" s="9">
        <v>43262</v>
      </c>
      <c r="E182" t="s">
        <v>2935</v>
      </c>
      <c r="F182">
        <v>370</v>
      </c>
      <c r="G182">
        <f>IF(Сделки[[#This Row],[Тип сделки]]="Продажа",Сделки[[#This Row],[Количество]]*-1,Сделки[[#This Row],[Количество]])</f>
        <v>-370</v>
      </c>
      <c r="H182" s="23">
        <f>VLOOKUP(Сделки[[#This Row],[Дата сделки]],Таблица3[],2)*Сделки[[#This Row],[Количество_net]]</f>
        <v>-34639.4</v>
      </c>
      <c r="I182" s="23">
        <f t="shared" si="2"/>
        <v>-30093.255886629533</v>
      </c>
    </row>
    <row r="183" spans="4:9" x14ac:dyDescent="0.2">
      <c r="D183" s="9">
        <v>43265</v>
      </c>
      <c r="E183" t="s">
        <v>2938</v>
      </c>
      <c r="F183">
        <v>270</v>
      </c>
      <c r="G183">
        <f>IF(Сделки[[#This Row],[Тип сделки]]="Продажа",Сделки[[#This Row],[Количество]]*-1,Сделки[[#This Row],[Количество]])</f>
        <v>270</v>
      </c>
      <c r="H183" s="23">
        <f>VLOOKUP(Сделки[[#This Row],[Дата сделки]],Таблица3[],2)*Сделки[[#This Row],[Количество_net]]</f>
        <v>25056</v>
      </c>
      <c r="I183" s="23">
        <f t="shared" si="2"/>
        <v>21759.521492520944</v>
      </c>
    </row>
    <row r="184" spans="4:9" x14ac:dyDescent="0.2">
      <c r="D184" s="9">
        <v>43271</v>
      </c>
      <c r="E184" t="s">
        <v>2938</v>
      </c>
      <c r="F184">
        <v>70</v>
      </c>
      <c r="G184">
        <f>IF(Сделки[[#This Row],[Тип сделки]]="Продажа",Сделки[[#This Row],[Количество]]*-1,Сделки[[#This Row],[Количество]])</f>
        <v>70</v>
      </c>
      <c r="H184" s="23">
        <f>VLOOKUP(Сделки[[#This Row],[Дата сделки]],Таблица3[],2)*Сделки[[#This Row],[Количество_net]]</f>
        <v>6452.6</v>
      </c>
      <c r="I184" s="23">
        <f t="shared" si="2"/>
        <v>5599.5085282246837</v>
      </c>
    </row>
    <row r="185" spans="4:9" x14ac:dyDescent="0.2">
      <c r="D185" s="9">
        <v>43277</v>
      </c>
      <c r="E185" t="s">
        <v>2938</v>
      </c>
      <c r="F185">
        <v>140</v>
      </c>
      <c r="G185">
        <f>IF(Сделки[[#This Row],[Тип сделки]]="Продажа",Сделки[[#This Row],[Количество]]*-1,Сделки[[#This Row],[Количество]])</f>
        <v>140</v>
      </c>
      <c r="H185" s="23">
        <f>VLOOKUP(Сделки[[#This Row],[Дата сделки]],Таблица3[],2)*Сделки[[#This Row],[Количество_net]]</f>
        <v>12910.8</v>
      </c>
      <c r="I185" s="23">
        <f t="shared" si="2"/>
        <v>11195.561668102428</v>
      </c>
    </row>
    <row r="186" spans="4:9" x14ac:dyDescent="0.2">
      <c r="D186" s="9">
        <v>43291</v>
      </c>
      <c r="E186" t="s">
        <v>2935</v>
      </c>
      <c r="F186">
        <v>440</v>
      </c>
      <c r="G186">
        <f>IF(Сделки[[#This Row],[Тип сделки]]="Продажа",Сделки[[#This Row],[Количество]]*-1,Сделки[[#This Row],[Количество]])</f>
        <v>-440</v>
      </c>
      <c r="H186" s="23">
        <f>VLOOKUP(Сделки[[#This Row],[Дата сделки]],Таблица3[],2)*Сделки[[#This Row],[Количество_net]]</f>
        <v>-41078.400000000001</v>
      </c>
      <c r="I186" s="23">
        <f t="shared" si="2"/>
        <v>-35559.357650167294</v>
      </c>
    </row>
    <row r="187" spans="4:9" x14ac:dyDescent="0.2">
      <c r="D187" s="9">
        <v>43292</v>
      </c>
      <c r="E187" t="s">
        <v>2935</v>
      </c>
      <c r="F187">
        <v>190</v>
      </c>
      <c r="G187">
        <f>IF(Сделки[[#This Row],[Тип сделки]]="Продажа",Сделки[[#This Row],[Количество]]*-1,Сделки[[#This Row],[Количество]])</f>
        <v>-190</v>
      </c>
      <c r="H187" s="23">
        <f>VLOOKUP(Сделки[[#This Row],[Дата сделки]],Таблица3[],2)*Сделки[[#This Row],[Количество_net]]</f>
        <v>-17637.7</v>
      </c>
      <c r="I187" s="23">
        <f t="shared" si="2"/>
        <v>-15266.117479320284</v>
      </c>
    </row>
    <row r="188" spans="4:9" x14ac:dyDescent="0.2">
      <c r="D188" s="9">
        <v>43299</v>
      </c>
      <c r="E188" t="s">
        <v>2938</v>
      </c>
      <c r="F188">
        <v>220</v>
      </c>
      <c r="G188">
        <f>IF(Сделки[[#This Row],[Тип сделки]]="Продажа",Сделки[[#This Row],[Количество]]*-1,Сделки[[#This Row],[Количество]])</f>
        <v>220</v>
      </c>
      <c r="H188" s="23">
        <f>VLOOKUP(Сделки[[#This Row],[Дата сделки]],Таблица3[],2)*Сделки[[#This Row],[Количество_net]]</f>
        <v>21067.200000000001</v>
      </c>
      <c r="I188" s="23">
        <f t="shared" si="2"/>
        <v>18218.696215125619</v>
      </c>
    </row>
    <row r="189" spans="4:9" x14ac:dyDescent="0.2">
      <c r="D189" s="9">
        <v>43301</v>
      </c>
      <c r="E189" t="s">
        <v>2935</v>
      </c>
      <c r="F189">
        <v>350</v>
      </c>
      <c r="G189">
        <f>IF(Сделки[[#This Row],[Тип сделки]]="Продажа",Сделки[[#This Row],[Количество]]*-1,Сделки[[#This Row],[Количество]])</f>
        <v>-350</v>
      </c>
      <c r="H189" s="23">
        <f>VLOOKUP(Сделки[[#This Row],[Дата сделки]],Таблица3[],2)*Сделки[[#This Row],[Количество_net]]</f>
        <v>-32697</v>
      </c>
      <c r="I189" s="23">
        <f t="shared" si="2"/>
        <v>-28269.029921070854</v>
      </c>
    </row>
    <row r="190" spans="4:9" x14ac:dyDescent="0.2">
      <c r="D190" s="9">
        <v>43305</v>
      </c>
      <c r="E190" t="s">
        <v>2935</v>
      </c>
      <c r="F190">
        <v>270</v>
      </c>
      <c r="G190">
        <f>IF(Сделки[[#This Row],[Тип сделки]]="Продажа",Сделки[[#This Row],[Количество]]*-1,Сделки[[#This Row],[Количество]])</f>
        <v>-270</v>
      </c>
      <c r="H190" s="23">
        <f>VLOOKUP(Сделки[[#This Row],[Дата сделки]],Таблица3[],2)*Сделки[[#This Row],[Количество_net]]</f>
        <v>-25172.100000000002</v>
      </c>
      <c r="I190" s="23">
        <f t="shared" si="2"/>
        <v>-21752.415527174198</v>
      </c>
    </row>
    <row r="191" spans="4:9" x14ac:dyDescent="0.2">
      <c r="D191" s="9">
        <v>43320</v>
      </c>
      <c r="E191" t="s">
        <v>2935</v>
      </c>
      <c r="F191">
        <v>110</v>
      </c>
      <c r="G191">
        <f>IF(Сделки[[#This Row],[Тип сделки]]="Продажа",Сделки[[#This Row],[Количество]]*-1,Сделки[[#This Row],[Количество]])</f>
        <v>-110</v>
      </c>
      <c r="H191" s="23">
        <f>VLOOKUP(Сделки[[#This Row],[Дата сделки]],Таблица3[],2)*Сделки[[#This Row],[Количество_net]]</f>
        <v>-10913.099999999999</v>
      </c>
      <c r="I191" s="23">
        <f t="shared" si="2"/>
        <v>-9413.0440924154846</v>
      </c>
    </row>
    <row r="192" spans="4:9" x14ac:dyDescent="0.2">
      <c r="D192" s="9">
        <v>43322</v>
      </c>
      <c r="E192" t="s">
        <v>2935</v>
      </c>
      <c r="F192">
        <v>210</v>
      </c>
      <c r="G192">
        <f>IF(Сделки[[#This Row],[Тип сделки]]="Продажа",Сделки[[#This Row],[Количество]]*-1,Сделки[[#This Row],[Количество]])</f>
        <v>-210</v>
      </c>
      <c r="H192" s="23">
        <f>VLOOKUP(Сделки[[#This Row],[Дата сделки]],Таблица3[],2)*Сделки[[#This Row],[Количество_net]]</f>
        <v>-20712.3</v>
      </c>
      <c r="I192" s="23">
        <f t="shared" si="2"/>
        <v>-17860.878171753371</v>
      </c>
    </row>
    <row r="193" spans="4:9" x14ac:dyDescent="0.2">
      <c r="D193" s="9">
        <v>43334</v>
      </c>
      <c r="E193" t="s">
        <v>2938</v>
      </c>
      <c r="F193">
        <v>480</v>
      </c>
      <c r="G193">
        <f>IF(Сделки[[#This Row],[Тип сделки]]="Продажа",Сделки[[#This Row],[Количество]]*-1,Сделки[[#This Row],[Количество]])</f>
        <v>480</v>
      </c>
      <c r="H193" s="23">
        <f>VLOOKUP(Сделки[[#This Row],[Дата сделки]],Таблица3[],2)*Сделки[[#This Row],[Количество_net]]</f>
        <v>47764.800000000003</v>
      </c>
      <c r="I193" s="23">
        <f t="shared" si="2"/>
        <v>41127.998646928325</v>
      </c>
    </row>
    <row r="194" spans="4:9" x14ac:dyDescent="0.2">
      <c r="D194" s="9">
        <v>43336</v>
      </c>
      <c r="E194" t="s">
        <v>2938</v>
      </c>
      <c r="F194">
        <v>110</v>
      </c>
      <c r="G194">
        <f>IF(Сделки[[#This Row],[Тип сделки]]="Продажа",Сделки[[#This Row],[Количество]]*-1,Сделки[[#This Row],[Количество]])</f>
        <v>110</v>
      </c>
      <c r="H194" s="23">
        <f>VLOOKUP(Сделки[[#This Row],[Дата сделки]],Таблица3[],2)*Сделки[[#This Row],[Количество_net]]</f>
        <v>10948.3</v>
      </c>
      <c r="I194" s="23">
        <f t="shared" si="2"/>
        <v>9424.7279799945718</v>
      </c>
    </row>
    <row r="195" spans="4:9" x14ac:dyDescent="0.2">
      <c r="D195" s="9">
        <v>43356</v>
      </c>
      <c r="E195" t="s">
        <v>2938</v>
      </c>
      <c r="F195">
        <v>260</v>
      </c>
      <c r="G195">
        <f>IF(Сделки[[#This Row],[Тип сделки]]="Продажа",Сделки[[#This Row],[Количество]]*-1,Сделки[[#This Row],[Количество]])</f>
        <v>260</v>
      </c>
      <c r="H195" s="23">
        <f>VLOOKUP(Сделки[[#This Row],[Дата сделки]],Таблица3[],2)*Сделки[[#This Row],[Количество_net]]</f>
        <v>25753</v>
      </c>
      <c r="I195" s="23">
        <f t="shared" ref="I195:I258" si="3">H195*(1+$M$4)^(-(D195-$D$3)/365)</f>
        <v>22114.401182512629</v>
      </c>
    </row>
    <row r="196" spans="4:9" x14ac:dyDescent="0.2">
      <c r="D196" s="9">
        <v>43356</v>
      </c>
      <c r="E196" t="s">
        <v>2938</v>
      </c>
      <c r="F196">
        <v>430</v>
      </c>
      <c r="G196">
        <f>IF(Сделки[[#This Row],[Тип сделки]]="Продажа",Сделки[[#This Row],[Количество]]*-1,Сделки[[#This Row],[Количество]])</f>
        <v>430</v>
      </c>
      <c r="H196" s="23">
        <f>VLOOKUP(Сделки[[#This Row],[Дата сделки]],Таблица3[],2)*Сделки[[#This Row],[Количество_net]]</f>
        <v>42591.5</v>
      </c>
      <c r="I196" s="23">
        <f t="shared" si="3"/>
        <v>36573.817340309346</v>
      </c>
    </row>
    <row r="197" spans="4:9" x14ac:dyDescent="0.2">
      <c r="D197" s="9">
        <v>43361</v>
      </c>
      <c r="E197" t="s">
        <v>2935</v>
      </c>
      <c r="F197">
        <v>200</v>
      </c>
      <c r="G197">
        <f>IF(Сделки[[#This Row],[Тип сделки]]="Продажа",Сделки[[#This Row],[Количество]]*-1,Сделки[[#This Row],[Количество]])</f>
        <v>-200</v>
      </c>
      <c r="H197" s="23">
        <f>VLOOKUP(Сделки[[#This Row],[Дата сделки]],Таблица3[],2)*Сделки[[#This Row],[Количество_net]]</f>
        <v>-20230</v>
      </c>
      <c r="I197" s="23">
        <f t="shared" si="3"/>
        <v>-17360.992287681245</v>
      </c>
    </row>
    <row r="198" spans="4:9" x14ac:dyDescent="0.2">
      <c r="D198" s="9">
        <v>43364</v>
      </c>
      <c r="E198" t="s">
        <v>2935</v>
      </c>
      <c r="F198">
        <v>200</v>
      </c>
      <c r="G198">
        <f>IF(Сделки[[#This Row],[Тип сделки]]="Продажа",Сделки[[#This Row],[Количество]]*-1,Сделки[[#This Row],[Количество]])</f>
        <v>-200</v>
      </c>
      <c r="H198" s="23">
        <f>VLOOKUP(Сделки[[#This Row],[Дата сделки]],Таблица3[],2)*Сделки[[#This Row],[Количество_net]]</f>
        <v>-20364</v>
      </c>
      <c r="I198" s="23">
        <f t="shared" si="3"/>
        <v>-17469.502326031077</v>
      </c>
    </row>
    <row r="199" spans="4:9" x14ac:dyDescent="0.2">
      <c r="D199" s="9">
        <v>43367</v>
      </c>
      <c r="E199" t="s">
        <v>2935</v>
      </c>
      <c r="F199">
        <v>420</v>
      </c>
      <c r="G199">
        <f>IF(Сделки[[#This Row],[Тип сделки]]="Продажа",Сделки[[#This Row],[Количество]]*-1,Сделки[[#This Row],[Количество]])</f>
        <v>-420</v>
      </c>
      <c r="H199" s="23">
        <f>VLOOKUP(Сделки[[#This Row],[Дата сделки]],Таблица3[],2)*Сделки[[#This Row],[Количество_net]]</f>
        <v>-42159.6</v>
      </c>
      <c r="I199" s="23">
        <f t="shared" si="3"/>
        <v>-36153.696626768986</v>
      </c>
    </row>
    <row r="200" spans="4:9" x14ac:dyDescent="0.2">
      <c r="D200" s="9">
        <v>43374</v>
      </c>
      <c r="E200" t="s">
        <v>2935</v>
      </c>
      <c r="F200">
        <v>210</v>
      </c>
      <c r="G200">
        <f>IF(Сделки[[#This Row],[Тип сделки]]="Продажа",Сделки[[#This Row],[Количество]]*-1,Сделки[[#This Row],[Количество]])</f>
        <v>-210</v>
      </c>
      <c r="H200" s="23">
        <f>VLOOKUP(Сделки[[#This Row],[Дата сделки]],Таблица3[],2)*Сделки[[#This Row],[Количество_net]]</f>
        <v>-20691.3</v>
      </c>
      <c r="I200" s="23">
        <f t="shared" si="3"/>
        <v>-17728.33022026105</v>
      </c>
    </row>
    <row r="201" spans="4:9" x14ac:dyDescent="0.2">
      <c r="D201" s="9">
        <v>43392</v>
      </c>
      <c r="E201" t="s">
        <v>2935</v>
      </c>
      <c r="F201">
        <v>450</v>
      </c>
      <c r="G201">
        <f>IF(Сделки[[#This Row],[Тип сделки]]="Продажа",Сделки[[#This Row],[Количество]]*-1,Сделки[[#This Row],[Количество]])</f>
        <v>-450</v>
      </c>
      <c r="H201" s="23">
        <f>VLOOKUP(Сделки[[#This Row],[Дата сделки]],Таблица3[],2)*Сделки[[#This Row],[Количество_net]]</f>
        <v>-43794</v>
      </c>
      <c r="I201" s="23">
        <f t="shared" si="3"/>
        <v>-37439.269645655608</v>
      </c>
    </row>
    <row r="202" spans="4:9" x14ac:dyDescent="0.2">
      <c r="D202" s="9">
        <v>43397</v>
      </c>
      <c r="E202" t="s">
        <v>2935</v>
      </c>
      <c r="F202">
        <v>90</v>
      </c>
      <c r="G202">
        <f>IF(Сделки[[#This Row],[Тип сделки]]="Продажа",Сделки[[#This Row],[Количество]]*-1,Сделки[[#This Row],[Количество]])</f>
        <v>-90</v>
      </c>
      <c r="H202" s="23">
        <f>VLOOKUP(Сделки[[#This Row],[Дата сделки]],Таблица3[],2)*Сделки[[#This Row],[Количество_net]]</f>
        <v>-8288.1</v>
      </c>
      <c r="I202" s="23">
        <f t="shared" si="3"/>
        <v>-7081.0725120293055</v>
      </c>
    </row>
    <row r="203" spans="4:9" x14ac:dyDescent="0.2">
      <c r="D203" s="9">
        <v>43397</v>
      </c>
      <c r="E203" t="s">
        <v>2935</v>
      </c>
      <c r="F203">
        <v>400</v>
      </c>
      <c r="G203">
        <f>IF(Сделки[[#This Row],[Тип сделки]]="Продажа",Сделки[[#This Row],[Количество]]*-1,Сделки[[#This Row],[Количество]])</f>
        <v>-400</v>
      </c>
      <c r="H203" s="23">
        <f>VLOOKUP(Сделки[[#This Row],[Дата сделки]],Таблица3[],2)*Сделки[[#This Row],[Количество_net]]</f>
        <v>-36836</v>
      </c>
      <c r="I203" s="23">
        <f t="shared" si="3"/>
        <v>-31471.433386796911</v>
      </c>
    </row>
    <row r="204" spans="4:9" x14ac:dyDescent="0.2">
      <c r="D204" s="9">
        <v>43403</v>
      </c>
      <c r="E204" t="s">
        <v>2938</v>
      </c>
      <c r="F204">
        <v>30</v>
      </c>
      <c r="G204">
        <f>IF(Сделки[[#This Row],[Тип сделки]]="Продажа",Сделки[[#This Row],[Количество]]*-1,Сделки[[#This Row],[Количество]])</f>
        <v>30</v>
      </c>
      <c r="H204" s="23">
        <f>VLOOKUP(Сделки[[#This Row],[Дата сделки]],Таблица3[],2)*Сделки[[#This Row],[Количество_net]]</f>
        <v>2864.7</v>
      </c>
      <c r="I204" s="23">
        <f t="shared" si="3"/>
        <v>2445.6864289286718</v>
      </c>
    </row>
    <row r="205" spans="4:9" x14ac:dyDescent="0.2">
      <c r="D205" s="9">
        <v>43425</v>
      </c>
      <c r="E205" t="s">
        <v>2935</v>
      </c>
      <c r="F205">
        <v>430</v>
      </c>
      <c r="G205">
        <f>IF(Сделки[[#This Row],[Тип сделки]]="Продажа",Сделки[[#This Row],[Количество]]*-1,Сделки[[#This Row],[Количество]])</f>
        <v>-430</v>
      </c>
      <c r="H205" s="23">
        <f>VLOOKUP(Сделки[[#This Row],[Дата сделки]],Таблица3[],2)*Сделки[[#This Row],[Количество_net]]</f>
        <v>-37870.1</v>
      </c>
      <c r="I205" s="23">
        <f t="shared" si="3"/>
        <v>-32243.028020715108</v>
      </c>
    </row>
    <row r="206" spans="4:9" x14ac:dyDescent="0.2">
      <c r="D206" s="9">
        <v>43440</v>
      </c>
      <c r="E206" t="s">
        <v>2938</v>
      </c>
      <c r="F206">
        <v>220</v>
      </c>
      <c r="G206">
        <f>IF(Сделки[[#This Row],[Тип сделки]]="Продажа",Сделки[[#This Row],[Количество]]*-1,Сделки[[#This Row],[Количество]])</f>
        <v>220</v>
      </c>
      <c r="H206" s="23">
        <f>VLOOKUP(Сделки[[#This Row],[Дата сделки]],Таблица3[],2)*Сделки[[#This Row],[Количество_net]]</f>
        <v>18719.8</v>
      </c>
      <c r="I206" s="23">
        <f t="shared" si="3"/>
        <v>15908.692559546507</v>
      </c>
    </row>
    <row r="207" spans="4:9" x14ac:dyDescent="0.2">
      <c r="D207" s="9">
        <v>43441</v>
      </c>
      <c r="E207" t="s">
        <v>2935</v>
      </c>
      <c r="F207">
        <v>170</v>
      </c>
      <c r="G207">
        <f>IF(Сделки[[#This Row],[Тип сделки]]="Продажа",Сделки[[#This Row],[Количество]]*-1,Сделки[[#This Row],[Количество]])</f>
        <v>-170</v>
      </c>
      <c r="H207" s="23">
        <f>VLOOKUP(Сделки[[#This Row],[Дата сделки]],Таблица3[],2)*Сделки[[#This Row],[Количество_net]]</f>
        <v>-14247.7</v>
      </c>
      <c r="I207" s="23">
        <f t="shared" si="3"/>
        <v>-12106.658931492215</v>
      </c>
    </row>
    <row r="208" spans="4:9" x14ac:dyDescent="0.2">
      <c r="D208" s="9">
        <v>43452</v>
      </c>
      <c r="E208" t="s">
        <v>2935</v>
      </c>
      <c r="F208">
        <v>100</v>
      </c>
      <c r="G208">
        <f>IF(Сделки[[#This Row],[Тип сделки]]="Продажа",Сделки[[#This Row],[Количество]]*-1,Сделки[[#This Row],[Количество]])</f>
        <v>-100</v>
      </c>
      <c r="H208" s="23">
        <f>VLOOKUP(Сделки[[#This Row],[Дата сделки]],Таблица3[],2)*Сделки[[#This Row],[Количество_net]]</f>
        <v>-8151.0000000000009</v>
      </c>
      <c r="I208" s="23">
        <f t="shared" si="3"/>
        <v>-6916.7059090909152</v>
      </c>
    </row>
    <row r="209" spans="4:9" x14ac:dyDescent="0.2">
      <c r="D209" s="9">
        <v>43452</v>
      </c>
      <c r="E209" t="s">
        <v>2938</v>
      </c>
      <c r="F209">
        <v>440</v>
      </c>
      <c r="G209">
        <f>IF(Сделки[[#This Row],[Тип сделки]]="Продажа",Сделки[[#This Row],[Количество]]*-1,Сделки[[#This Row],[Количество]])</f>
        <v>440</v>
      </c>
      <c r="H209" s="23">
        <f>VLOOKUP(Сделки[[#This Row],[Дата сделки]],Таблица3[],2)*Сделки[[#This Row],[Количество_net]]</f>
        <v>35864.400000000001</v>
      </c>
      <c r="I209" s="23">
        <f t="shared" si="3"/>
        <v>30433.506000000023</v>
      </c>
    </row>
    <row r="210" spans="4:9" x14ac:dyDescent="0.2">
      <c r="D210" s="9">
        <v>43453</v>
      </c>
      <c r="E210" t="s">
        <v>2938</v>
      </c>
      <c r="F210">
        <v>10</v>
      </c>
      <c r="G210">
        <f>IF(Сделки[[#This Row],[Тип сделки]]="Продажа",Сделки[[#This Row],[Количество]]*-1,Сделки[[#This Row],[Количество]])</f>
        <v>10</v>
      </c>
      <c r="H210" s="23">
        <f>VLOOKUP(Сделки[[#This Row],[Дата сделки]],Таблица3[],2)*Сделки[[#This Row],[Количество_net]]</f>
        <v>809.80000000000007</v>
      </c>
      <c r="I210" s="23">
        <f t="shared" si="3"/>
        <v>687.08813769620167</v>
      </c>
    </row>
    <row r="211" spans="4:9" x14ac:dyDescent="0.2">
      <c r="D211" s="9">
        <v>43454</v>
      </c>
      <c r="E211" t="s">
        <v>2935</v>
      </c>
      <c r="F211">
        <v>370</v>
      </c>
      <c r="G211">
        <f>IF(Сделки[[#This Row],[Тип сделки]]="Продажа",Сделки[[#This Row],[Количество]]*-1,Сделки[[#This Row],[Количество]])</f>
        <v>-370</v>
      </c>
      <c r="H211" s="23">
        <f>VLOOKUP(Сделки[[#This Row],[Дата сделки]],Таблица3[],2)*Сделки[[#This Row],[Количество_net]]</f>
        <v>-29529.7</v>
      </c>
      <c r="I211" s="23">
        <f t="shared" si="3"/>
        <v>-25051.859893763947</v>
      </c>
    </row>
    <row r="212" spans="4:9" x14ac:dyDescent="0.2">
      <c r="D212" s="9">
        <v>43460</v>
      </c>
      <c r="E212" t="s">
        <v>2938</v>
      </c>
      <c r="F212">
        <v>370</v>
      </c>
      <c r="G212">
        <f>IF(Сделки[[#This Row],[Тип сделки]]="Продажа",Сделки[[#This Row],[Количество]]*-1,Сделки[[#This Row],[Количество]])</f>
        <v>370</v>
      </c>
      <c r="H212" s="23">
        <f>VLOOKUP(Сделки[[#This Row],[Дата сделки]],Таблица3[],2)*Сделки[[#This Row],[Количество_net]]</f>
        <v>29896</v>
      </c>
      <c r="I212" s="23">
        <f t="shared" si="3"/>
        <v>25343.791699706471</v>
      </c>
    </row>
    <row r="213" spans="4:9" x14ac:dyDescent="0.2">
      <c r="D213" s="9">
        <v>43476</v>
      </c>
      <c r="E213" t="s">
        <v>2935</v>
      </c>
      <c r="F213">
        <v>190</v>
      </c>
      <c r="G213">
        <f>IF(Сделки[[#This Row],[Тип сделки]]="Продажа",Сделки[[#This Row],[Количество]]*-1,Сделки[[#This Row],[Количество]])</f>
        <v>-190</v>
      </c>
      <c r="H213" s="23">
        <f>VLOOKUP(Сделки[[#This Row],[Дата сделки]],Таблица3[],2)*Сделки[[#This Row],[Количество_net]]</f>
        <v>-15855.5</v>
      </c>
      <c r="I213" s="23">
        <f t="shared" si="3"/>
        <v>-13414.627711122326</v>
      </c>
    </row>
    <row r="214" spans="4:9" x14ac:dyDescent="0.2">
      <c r="D214" s="9">
        <v>43483</v>
      </c>
      <c r="E214" t="s">
        <v>2938</v>
      </c>
      <c r="F214">
        <v>490</v>
      </c>
      <c r="G214">
        <f>IF(Сделки[[#This Row],[Тип сделки]]="Продажа",Сделки[[#This Row],[Количество]]*-1,Сделки[[#This Row],[Количество]])</f>
        <v>490</v>
      </c>
      <c r="H214" s="23">
        <f>VLOOKUP(Сделки[[#This Row],[Дата сделки]],Таблица3[],2)*Сделки[[#This Row],[Количество_net]]</f>
        <v>41993</v>
      </c>
      <c r="I214" s="23">
        <f t="shared" si="3"/>
        <v>35497.634368583342</v>
      </c>
    </row>
    <row r="215" spans="4:9" x14ac:dyDescent="0.2">
      <c r="D215" s="9">
        <v>43487</v>
      </c>
      <c r="E215" t="s">
        <v>2938</v>
      </c>
      <c r="F215">
        <v>310</v>
      </c>
      <c r="G215">
        <f>IF(Сделки[[#This Row],[Тип сделки]]="Продажа",Сделки[[#This Row],[Количество]]*-1,Сделки[[#This Row],[Количество]])</f>
        <v>310</v>
      </c>
      <c r="H215" s="23">
        <f>VLOOKUP(Сделки[[#This Row],[Дата сделки]],Таблица3[],2)*Сделки[[#This Row],[Количество_net]]</f>
        <v>26616.6</v>
      </c>
      <c r="I215" s="23">
        <f t="shared" si="3"/>
        <v>22488.481534520819</v>
      </c>
    </row>
    <row r="216" spans="4:9" x14ac:dyDescent="0.2">
      <c r="D216" s="9">
        <v>43489</v>
      </c>
      <c r="E216" t="s">
        <v>2938</v>
      </c>
      <c r="F216">
        <v>480</v>
      </c>
      <c r="G216">
        <f>IF(Сделки[[#This Row],[Тип сделки]]="Продажа",Сделки[[#This Row],[Количество]]*-1,Сделки[[#This Row],[Количество]])</f>
        <v>480</v>
      </c>
      <c r="H216" s="23">
        <f>VLOOKUP(Сделки[[#This Row],[Дата сделки]],Таблица3[],2)*Сделки[[#This Row],[Количество_net]]</f>
        <v>41400</v>
      </c>
      <c r="I216" s="23">
        <f t="shared" si="3"/>
        <v>34970.385294413078</v>
      </c>
    </row>
    <row r="217" spans="4:9" x14ac:dyDescent="0.2">
      <c r="D217" s="9">
        <v>43495</v>
      </c>
      <c r="E217" t="s">
        <v>2938</v>
      </c>
      <c r="F217">
        <v>170</v>
      </c>
      <c r="G217">
        <f>IF(Сделки[[#This Row],[Тип сделки]]="Продажа",Сделки[[#This Row],[Количество]]*-1,Сделки[[#This Row],[Количество]])</f>
        <v>170</v>
      </c>
      <c r="H217" s="23">
        <f>VLOOKUP(Сделки[[#This Row],[Дата сделки]],Таблица3[],2)*Сделки[[#This Row],[Количество_net]]</f>
        <v>14847.800000000001</v>
      </c>
      <c r="I217" s="23">
        <f t="shared" si="3"/>
        <v>12532.558815385915</v>
      </c>
    </row>
    <row r="218" spans="4:9" x14ac:dyDescent="0.2">
      <c r="D218" s="9">
        <v>43497</v>
      </c>
      <c r="E218" t="s">
        <v>2938</v>
      </c>
      <c r="F218">
        <v>190</v>
      </c>
      <c r="G218">
        <f>IF(Сделки[[#This Row],[Тип сделки]]="Продажа",Сделки[[#This Row],[Количество]]*-1,Сделки[[#This Row],[Количество]])</f>
        <v>190</v>
      </c>
      <c r="H218" s="23">
        <f>VLOOKUP(Сделки[[#This Row],[Дата сделки]],Таблица3[],2)*Сделки[[#This Row],[Количество_net]]</f>
        <v>16875.8</v>
      </c>
      <c r="I218" s="23">
        <f t="shared" si="3"/>
        <v>14240.804826381338</v>
      </c>
    </row>
    <row r="219" spans="4:9" x14ac:dyDescent="0.2">
      <c r="D219" s="9">
        <v>43507</v>
      </c>
      <c r="E219" t="s">
        <v>2938</v>
      </c>
      <c r="F219">
        <v>450</v>
      </c>
      <c r="G219">
        <f>IF(Сделки[[#This Row],[Тип сделки]]="Продажа",Сделки[[#This Row],[Количество]]*-1,Сделки[[#This Row],[Количество]])</f>
        <v>450</v>
      </c>
      <c r="H219" s="23">
        <f>VLOOKUP(Сделки[[#This Row],[Дата сделки]],Таблица3[],2)*Сделки[[#This Row],[Количество_net]]</f>
        <v>41638.5</v>
      </c>
      <c r="I219" s="23">
        <f t="shared" si="3"/>
        <v>35093.594295355113</v>
      </c>
    </row>
    <row r="220" spans="4:9" x14ac:dyDescent="0.2">
      <c r="D220" s="9">
        <v>43510</v>
      </c>
      <c r="E220" t="s">
        <v>2935</v>
      </c>
      <c r="F220">
        <v>60</v>
      </c>
      <c r="G220">
        <f>IF(Сделки[[#This Row],[Тип сделки]]="Продажа",Сделки[[#This Row],[Количество]]*-1,Сделки[[#This Row],[Количество]])</f>
        <v>-60</v>
      </c>
      <c r="H220" s="23">
        <f>VLOOKUP(Сделки[[#This Row],[Дата сделки]],Таблица3[],2)*Сделки[[#This Row],[Количество_net]]</f>
        <v>-5593.8</v>
      </c>
      <c r="I220" s="23">
        <f t="shared" si="3"/>
        <v>-4712.7943912699702</v>
      </c>
    </row>
    <row r="221" spans="4:9" x14ac:dyDescent="0.2">
      <c r="D221" s="9">
        <v>43516</v>
      </c>
      <c r="E221" t="s">
        <v>2935</v>
      </c>
      <c r="F221">
        <v>280</v>
      </c>
      <c r="G221">
        <f>IF(Сделки[[#This Row],[Тип сделки]]="Продажа",Сделки[[#This Row],[Количество]]*-1,Сделки[[#This Row],[Количество]])</f>
        <v>-280</v>
      </c>
      <c r="H221" s="23">
        <f>VLOOKUP(Сделки[[#This Row],[Дата сделки]],Таблица3[],2)*Сделки[[#This Row],[Количество_net]]</f>
        <v>-26616.799999999999</v>
      </c>
      <c r="I221" s="23">
        <f t="shared" si="3"/>
        <v>-22408.096488933126</v>
      </c>
    </row>
    <row r="222" spans="4:9" x14ac:dyDescent="0.2">
      <c r="D222" s="9">
        <v>43532</v>
      </c>
      <c r="E222" t="s">
        <v>2938</v>
      </c>
      <c r="F222">
        <v>380</v>
      </c>
      <c r="G222">
        <f>IF(Сделки[[#This Row],[Тип сделки]]="Продажа",Сделки[[#This Row],[Количество]]*-1,Сделки[[#This Row],[Количество]])</f>
        <v>380</v>
      </c>
      <c r="H222" s="23">
        <f>VLOOKUP(Сделки[[#This Row],[Дата сделки]],Таблица3[],2)*Сделки[[#This Row],[Количество_net]]</f>
        <v>35454</v>
      </c>
      <c r="I222" s="23">
        <f t="shared" si="3"/>
        <v>29788.905162240888</v>
      </c>
    </row>
    <row r="223" spans="4:9" x14ac:dyDescent="0.2">
      <c r="D223" s="9">
        <v>43537</v>
      </c>
      <c r="E223" t="s">
        <v>2938</v>
      </c>
      <c r="F223">
        <v>90</v>
      </c>
      <c r="G223">
        <f>IF(Сделки[[#This Row],[Тип сделки]]="Продажа",Сделки[[#This Row],[Количество]]*-1,Сделки[[#This Row],[Количество]])</f>
        <v>90</v>
      </c>
      <c r="H223" s="23">
        <f>VLOOKUP(Сделки[[#This Row],[Дата сделки]],Таблица3[],2)*Сделки[[#This Row],[Количество_net]]</f>
        <v>8419.5</v>
      </c>
      <c r="I223" s="23">
        <f t="shared" si="3"/>
        <v>7069.7964171235863</v>
      </c>
    </row>
    <row r="224" spans="4:9" x14ac:dyDescent="0.2">
      <c r="D224" s="9">
        <v>43542</v>
      </c>
      <c r="E224" t="s">
        <v>2938</v>
      </c>
      <c r="F224">
        <v>480</v>
      </c>
      <c r="G224">
        <f>IF(Сделки[[#This Row],[Тип сделки]]="Продажа",Сделки[[#This Row],[Количество]]*-1,Сделки[[#This Row],[Количество]])</f>
        <v>480</v>
      </c>
      <c r="H224" s="23">
        <f>VLOOKUP(Сделки[[#This Row],[Дата сделки]],Таблица3[],2)*Сделки[[#This Row],[Количество_net]]</f>
        <v>45609.599999999999</v>
      </c>
      <c r="I224" s="23">
        <f t="shared" si="3"/>
        <v>38274.380973978965</v>
      </c>
    </row>
    <row r="225" spans="4:9" x14ac:dyDescent="0.2">
      <c r="D225" s="9">
        <v>43558</v>
      </c>
      <c r="E225" t="s">
        <v>2935</v>
      </c>
      <c r="F225">
        <v>380</v>
      </c>
      <c r="G225">
        <f>IF(Сделки[[#This Row],[Тип сделки]]="Продажа",Сделки[[#This Row],[Количество]]*-1,Сделки[[#This Row],[Количество]])</f>
        <v>-380</v>
      </c>
      <c r="H225" s="23">
        <f>VLOOKUP(Сделки[[#This Row],[Дата сделки]],Таблица3[],2)*Сделки[[#This Row],[Количество_net]]</f>
        <v>-36343.199999999997</v>
      </c>
      <c r="I225" s="23">
        <f t="shared" si="3"/>
        <v>-30437.939737627472</v>
      </c>
    </row>
    <row r="226" spans="4:9" x14ac:dyDescent="0.2">
      <c r="D226" s="9">
        <v>43558</v>
      </c>
      <c r="E226" t="s">
        <v>2935</v>
      </c>
      <c r="F226">
        <v>290</v>
      </c>
      <c r="G226">
        <f>IF(Сделки[[#This Row],[Тип сделки]]="Продажа",Сделки[[#This Row],[Количество]]*-1,Сделки[[#This Row],[Количество]])</f>
        <v>-290</v>
      </c>
      <c r="H226" s="23">
        <f>VLOOKUP(Сделки[[#This Row],[Дата сделки]],Таблица3[],2)*Сделки[[#This Row],[Количество_net]]</f>
        <v>-27735.599999999999</v>
      </c>
      <c r="I226" s="23">
        <f t="shared" si="3"/>
        <v>-23228.954010294648</v>
      </c>
    </row>
    <row r="227" spans="4:9" x14ac:dyDescent="0.2">
      <c r="D227" s="9">
        <v>43559</v>
      </c>
      <c r="E227" t="s">
        <v>2938</v>
      </c>
      <c r="F227">
        <v>250</v>
      </c>
      <c r="G227">
        <f>IF(Сделки[[#This Row],[Тип сделки]]="Продажа",Сделки[[#This Row],[Количество]]*-1,Сделки[[#This Row],[Количество]])</f>
        <v>250</v>
      </c>
      <c r="H227" s="23">
        <f>VLOOKUP(Сделки[[#This Row],[Дата сделки]],Таблица3[],2)*Сделки[[#This Row],[Количество_net]]</f>
        <v>24017.5</v>
      </c>
      <c r="I227" s="23">
        <f t="shared" si="3"/>
        <v>20112.504266402604</v>
      </c>
    </row>
    <row r="228" spans="4:9" x14ac:dyDescent="0.2">
      <c r="D228" s="9">
        <v>43563</v>
      </c>
      <c r="E228" t="s">
        <v>2938</v>
      </c>
      <c r="F228">
        <v>90</v>
      </c>
      <c r="G228">
        <f>IF(Сделки[[#This Row],[Тип сделки]]="Продажа",Сделки[[#This Row],[Количество]]*-1,Сделки[[#This Row],[Количество]])</f>
        <v>90</v>
      </c>
      <c r="H228" s="23">
        <f>VLOOKUP(Сделки[[#This Row],[Дата сделки]],Таблица3[],2)*Сделки[[#This Row],[Количество_net]]</f>
        <v>8538.3000000000011</v>
      </c>
      <c r="I228" s="23">
        <f t="shared" si="3"/>
        <v>7146.5231370848978</v>
      </c>
    </row>
    <row r="229" spans="4:9" x14ac:dyDescent="0.2">
      <c r="D229" s="9">
        <v>43566</v>
      </c>
      <c r="E229" t="s">
        <v>2935</v>
      </c>
      <c r="F229">
        <v>150</v>
      </c>
      <c r="G229">
        <f>IF(Сделки[[#This Row],[Тип сделки]]="Продажа",Сделки[[#This Row],[Количество]]*-1,Сделки[[#This Row],[Количество]])</f>
        <v>-150</v>
      </c>
      <c r="H229" s="23">
        <f>VLOOKUP(Сделки[[#This Row],[Дата сделки]],Таблица3[],2)*Сделки[[#This Row],[Количество_net]]</f>
        <v>-14371.5</v>
      </c>
      <c r="I229" s="23">
        <f t="shared" si="3"/>
        <v>-12024.423853233855</v>
      </c>
    </row>
    <row r="230" spans="4:9" x14ac:dyDescent="0.2">
      <c r="D230" s="9">
        <v>43586</v>
      </c>
      <c r="E230" t="s">
        <v>2935</v>
      </c>
      <c r="F230">
        <v>450</v>
      </c>
      <c r="G230">
        <f>IF(Сделки[[#This Row],[Тип сделки]]="Продажа",Сделки[[#This Row],[Количество]]*-1,Сделки[[#This Row],[Количество]])</f>
        <v>-450</v>
      </c>
      <c r="H230" s="23">
        <f>VLOOKUP(Сделки[[#This Row],[Дата сделки]],Таблица3[],2)*Сделки[[#This Row],[Количество_net]]</f>
        <v>-44100</v>
      </c>
      <c r="I230" s="23">
        <f t="shared" si="3"/>
        <v>-36806.624263534381</v>
      </c>
    </row>
    <row r="231" spans="4:9" x14ac:dyDescent="0.2">
      <c r="D231" s="9">
        <v>43592</v>
      </c>
      <c r="E231" t="s">
        <v>2935</v>
      </c>
      <c r="F231">
        <v>120</v>
      </c>
      <c r="G231">
        <f>IF(Сделки[[#This Row],[Тип сделки]]="Продажа",Сделки[[#This Row],[Количество]]*-1,Сделки[[#This Row],[Количество]])</f>
        <v>-120</v>
      </c>
      <c r="H231" s="23">
        <f>VLOOKUP(Сделки[[#This Row],[Дата сделки]],Таблица3[],2)*Сделки[[#This Row],[Количество_net]]</f>
        <v>-11479.199999999999</v>
      </c>
      <c r="I231" s="23">
        <f t="shared" si="3"/>
        <v>-9573.6288593529971</v>
      </c>
    </row>
    <row r="232" spans="4:9" x14ac:dyDescent="0.2">
      <c r="D232" s="9">
        <v>43593</v>
      </c>
      <c r="E232" t="s">
        <v>2935</v>
      </c>
      <c r="F232">
        <v>130</v>
      </c>
      <c r="G232">
        <f>IF(Сделки[[#This Row],[Тип сделки]]="Продажа",Сделки[[#This Row],[Количество]]*-1,Сделки[[#This Row],[Количество]])</f>
        <v>-130</v>
      </c>
      <c r="H232" s="23">
        <f>VLOOKUP(Сделки[[#This Row],[Дата сделки]],Таблица3[],2)*Сделки[[#This Row],[Количество_net]]</f>
        <v>-12391.599999999999</v>
      </c>
      <c r="I232" s="23">
        <f t="shared" si="3"/>
        <v>-10333.289851599433</v>
      </c>
    </row>
    <row r="233" spans="4:9" x14ac:dyDescent="0.2">
      <c r="D233" s="9">
        <v>43594</v>
      </c>
      <c r="E233" t="s">
        <v>2938</v>
      </c>
      <c r="F233">
        <v>500</v>
      </c>
      <c r="G233">
        <f>IF(Сделки[[#This Row],[Тип сделки]]="Продажа",Сделки[[#This Row],[Количество]]*-1,Сделки[[#This Row],[Количество]])</f>
        <v>500</v>
      </c>
      <c r="H233" s="23">
        <f>VLOOKUP(Сделки[[#This Row],[Дата сделки]],Таблица3[],2)*Сделки[[#This Row],[Количество_net]]</f>
        <v>47195</v>
      </c>
      <c r="I233" s="23">
        <f t="shared" si="3"/>
        <v>39350.791950701263</v>
      </c>
    </row>
    <row r="234" spans="4:9" x14ac:dyDescent="0.2">
      <c r="D234" s="9">
        <v>43605</v>
      </c>
      <c r="E234" t="s">
        <v>2935</v>
      </c>
      <c r="F234">
        <v>110</v>
      </c>
      <c r="G234">
        <f>IF(Сделки[[#This Row],[Тип сделки]]="Продажа",Сделки[[#This Row],[Количество]]*-1,Сделки[[#This Row],[Количество]])</f>
        <v>-110</v>
      </c>
      <c r="H234" s="23">
        <f>VLOOKUP(Сделки[[#This Row],[Дата сделки]],Таблица3[],2)*Сделки[[#This Row],[Количество_net]]</f>
        <v>-10553.4</v>
      </c>
      <c r="I234" s="23">
        <f t="shared" si="3"/>
        <v>-8787.3668524556178</v>
      </c>
    </row>
    <row r="235" spans="4:9" x14ac:dyDescent="0.2">
      <c r="D235" s="9">
        <v>43608</v>
      </c>
      <c r="E235" t="s">
        <v>2935</v>
      </c>
      <c r="F235">
        <v>40</v>
      </c>
      <c r="G235">
        <f>IF(Сделки[[#This Row],[Тип сделки]]="Продажа",Сделки[[#This Row],[Количество]]*-1,Сделки[[#This Row],[Количество]])</f>
        <v>-40</v>
      </c>
      <c r="H235" s="23">
        <f>VLOOKUP(Сделки[[#This Row],[Дата сделки]],Таблица3[],2)*Сделки[[#This Row],[Количество_net]]</f>
        <v>-3839.2000000000003</v>
      </c>
      <c r="I235" s="23">
        <f t="shared" si="3"/>
        <v>-3195.5519214509227</v>
      </c>
    </row>
    <row r="236" spans="4:9" x14ac:dyDescent="0.2">
      <c r="D236" s="9">
        <v>43616</v>
      </c>
      <c r="E236" t="s">
        <v>2935</v>
      </c>
      <c r="F236">
        <v>270</v>
      </c>
      <c r="G236">
        <f>IF(Сделки[[#This Row],[Тип сделки]]="Продажа",Сделки[[#This Row],[Количество]]*-1,Сделки[[#This Row],[Количество]])</f>
        <v>-270</v>
      </c>
      <c r="H236" s="23">
        <f>VLOOKUP(Сделки[[#This Row],[Дата сделки]],Таблица3[],2)*Сделки[[#This Row],[Количество_net]]</f>
        <v>-25787.7</v>
      </c>
      <c r="I236" s="23">
        <f t="shared" si="3"/>
        <v>-21443.11324088143</v>
      </c>
    </row>
    <row r="237" spans="4:9" x14ac:dyDescent="0.2">
      <c r="D237" s="9">
        <v>43620</v>
      </c>
      <c r="E237" t="s">
        <v>2938</v>
      </c>
      <c r="F237">
        <v>190</v>
      </c>
      <c r="G237">
        <f>IF(Сделки[[#This Row],[Тип сделки]]="Продажа",Сделки[[#This Row],[Количество]]*-1,Сделки[[#This Row],[Количество]])</f>
        <v>190</v>
      </c>
      <c r="H237" s="23">
        <f>VLOOKUP(Сделки[[#This Row],[Дата сделки]],Таблица3[],2)*Сделки[[#This Row],[Количество_net]]</f>
        <v>18597.2</v>
      </c>
      <c r="I237" s="23">
        <f t="shared" si="3"/>
        <v>15456.381752728665</v>
      </c>
    </row>
    <row r="238" spans="4:9" x14ac:dyDescent="0.2">
      <c r="D238" s="9">
        <v>43623</v>
      </c>
      <c r="E238" t="s">
        <v>2938</v>
      </c>
      <c r="F238">
        <v>350</v>
      </c>
      <c r="G238">
        <f>IF(Сделки[[#This Row],[Тип сделки]]="Продажа",Сделки[[#This Row],[Количество]]*-1,Сделки[[#This Row],[Количество]])</f>
        <v>350</v>
      </c>
      <c r="H238" s="23">
        <f>VLOOKUP(Сделки[[#This Row],[Дата сделки]],Таблица3[],2)*Сделки[[#This Row],[Количество_net]]</f>
        <v>35252</v>
      </c>
      <c r="I238" s="23">
        <f t="shared" si="3"/>
        <v>29287.534870972067</v>
      </c>
    </row>
    <row r="239" spans="4:9" x14ac:dyDescent="0.2">
      <c r="D239" s="9">
        <v>43626</v>
      </c>
      <c r="E239" t="s">
        <v>2938</v>
      </c>
      <c r="F239">
        <v>450</v>
      </c>
      <c r="G239">
        <f>IF(Сделки[[#This Row],[Тип сделки]]="Продажа",Сделки[[#This Row],[Количество]]*-1,Сделки[[#This Row],[Количество]])</f>
        <v>450</v>
      </c>
      <c r="H239" s="23">
        <f>VLOOKUP(Сделки[[#This Row],[Дата сделки]],Таблица3[],2)*Сделки[[#This Row],[Количество_net]]</f>
        <v>45355.5</v>
      </c>
      <c r="I239" s="23">
        <f t="shared" si="3"/>
        <v>37667.586944205133</v>
      </c>
    </row>
    <row r="240" spans="4:9" x14ac:dyDescent="0.2">
      <c r="D240" s="9">
        <v>43628</v>
      </c>
      <c r="E240" t="s">
        <v>2935</v>
      </c>
      <c r="F240">
        <v>270</v>
      </c>
      <c r="G240">
        <f>IF(Сделки[[#This Row],[Тип сделки]]="Продажа",Сделки[[#This Row],[Количество]]*-1,Сделки[[#This Row],[Количество]])</f>
        <v>-270</v>
      </c>
      <c r="H240" s="23">
        <f>VLOOKUP(Сделки[[#This Row],[Дата сделки]],Таблица3[],2)*Сделки[[#This Row],[Количество_net]]</f>
        <v>-27164.7</v>
      </c>
      <c r="I240" s="23">
        <f t="shared" si="3"/>
        <v>-22554.607596183858</v>
      </c>
    </row>
    <row r="241" spans="4:9" x14ac:dyDescent="0.2">
      <c r="D241" s="9">
        <v>43628</v>
      </c>
      <c r="E241" t="s">
        <v>2935</v>
      </c>
      <c r="F241">
        <v>360</v>
      </c>
      <c r="G241">
        <f>IF(Сделки[[#This Row],[Тип сделки]]="Продажа",Сделки[[#This Row],[Количество]]*-1,Сделки[[#This Row],[Количество]])</f>
        <v>-360</v>
      </c>
      <c r="H241" s="23">
        <f>VLOOKUP(Сделки[[#This Row],[Дата сделки]],Таблица3[],2)*Сделки[[#This Row],[Количество_net]]</f>
        <v>-36219.599999999999</v>
      </c>
      <c r="I241" s="23">
        <f t="shared" si="3"/>
        <v>-30072.810128245143</v>
      </c>
    </row>
    <row r="242" spans="4:9" x14ac:dyDescent="0.2">
      <c r="D242" s="9">
        <v>43630</v>
      </c>
      <c r="E242" t="s">
        <v>2938</v>
      </c>
      <c r="F242">
        <v>460</v>
      </c>
      <c r="G242">
        <f>IF(Сделки[[#This Row],[Тип сделки]]="Продажа",Сделки[[#This Row],[Количество]]*-1,Сделки[[#This Row],[Количество]])</f>
        <v>460</v>
      </c>
      <c r="H242" s="23">
        <f>VLOOKUP(Сделки[[#This Row],[Дата сделки]],Таблица3[],2)*Сделки[[#This Row],[Количество_net]]</f>
        <v>46984.4</v>
      </c>
      <c r="I242" s="23">
        <f t="shared" si="3"/>
        <v>39001.074283080234</v>
      </c>
    </row>
    <row r="243" spans="4:9" x14ac:dyDescent="0.2">
      <c r="D243" s="9">
        <v>43630</v>
      </c>
      <c r="E243" t="s">
        <v>2935</v>
      </c>
      <c r="F243">
        <v>280</v>
      </c>
      <c r="G243">
        <f>IF(Сделки[[#This Row],[Тип сделки]]="Продажа",Сделки[[#This Row],[Количество]]*-1,Сделки[[#This Row],[Количество]])</f>
        <v>-280</v>
      </c>
      <c r="H243" s="23">
        <f>VLOOKUP(Сделки[[#This Row],[Дата сделки]],Таблица3[],2)*Сделки[[#This Row],[Количество_net]]</f>
        <v>-28599.200000000001</v>
      </c>
      <c r="I243" s="23">
        <f t="shared" si="3"/>
        <v>-23739.78434622275</v>
      </c>
    </row>
    <row r="244" spans="4:9" x14ac:dyDescent="0.2">
      <c r="D244" s="9">
        <v>43651</v>
      </c>
      <c r="E244" t="s">
        <v>2938</v>
      </c>
      <c r="F244">
        <v>500</v>
      </c>
      <c r="G244">
        <f>IF(Сделки[[#This Row],[Тип сделки]]="Продажа",Сделки[[#This Row],[Количество]]*-1,Сделки[[#This Row],[Количество]])</f>
        <v>500</v>
      </c>
      <c r="H244" s="23">
        <f>VLOOKUP(Сделки[[#This Row],[Дата сделки]],Таблица3[],2)*Сделки[[#This Row],[Количество_net]]</f>
        <v>52245</v>
      </c>
      <c r="I244" s="23">
        <f t="shared" si="3"/>
        <v>43255.27727127391</v>
      </c>
    </row>
    <row r="245" spans="4:9" x14ac:dyDescent="0.2">
      <c r="D245" s="9">
        <v>43654</v>
      </c>
      <c r="E245" t="s">
        <v>2935</v>
      </c>
      <c r="F245">
        <v>230</v>
      </c>
      <c r="G245">
        <f>IF(Сделки[[#This Row],[Тип сделки]]="Продажа",Сделки[[#This Row],[Количество]]*-1,Сделки[[#This Row],[Количество]])</f>
        <v>-230</v>
      </c>
      <c r="H245" s="23">
        <f>VLOOKUP(Сделки[[#This Row],[Дата сделки]],Таблица3[],2)*Сделки[[#This Row],[Количество_net]]</f>
        <v>-24007.399999999998</v>
      </c>
      <c r="I245" s="23">
        <f t="shared" si="3"/>
        <v>-19869.10379137758</v>
      </c>
    </row>
    <row r="246" spans="4:9" x14ac:dyDescent="0.2">
      <c r="D246" s="9">
        <v>43657</v>
      </c>
      <c r="E246" t="s">
        <v>2935</v>
      </c>
      <c r="F246">
        <v>80</v>
      </c>
      <c r="G246">
        <f>IF(Сделки[[#This Row],[Тип сделки]]="Продажа",Сделки[[#This Row],[Количество]]*-1,Сделки[[#This Row],[Количество]])</f>
        <v>-80</v>
      </c>
      <c r="H246" s="23">
        <f>VLOOKUP(Сделки[[#This Row],[Дата сделки]],Таблица3[],2)*Сделки[[#This Row],[Количество_net]]</f>
        <v>-8252</v>
      </c>
      <c r="I246" s="23">
        <f t="shared" si="3"/>
        <v>-6827.0196417373418</v>
      </c>
    </row>
    <row r="247" spans="4:9" x14ac:dyDescent="0.2">
      <c r="D247" s="9">
        <v>43663</v>
      </c>
      <c r="E247" t="s">
        <v>2935</v>
      </c>
      <c r="F247">
        <v>140</v>
      </c>
      <c r="G247">
        <f>IF(Сделки[[#This Row],[Тип сделки]]="Продажа",Сделки[[#This Row],[Количество]]*-1,Сделки[[#This Row],[Количество]])</f>
        <v>-140</v>
      </c>
      <c r="H247" s="23">
        <f>VLOOKUP(Сделки[[#This Row],[Дата сделки]],Таблица3[],2)*Сделки[[#This Row],[Количество_net]]</f>
        <v>-14411.6</v>
      </c>
      <c r="I247" s="23">
        <f t="shared" si="3"/>
        <v>-11914.112563341148</v>
      </c>
    </row>
    <row r="248" spans="4:9" x14ac:dyDescent="0.2">
      <c r="D248" s="9">
        <v>43664</v>
      </c>
      <c r="E248" t="s">
        <v>2938</v>
      </c>
      <c r="F248">
        <v>450</v>
      </c>
      <c r="G248">
        <f>IF(Сделки[[#This Row],[Тип сделки]]="Продажа",Сделки[[#This Row],[Количество]]*-1,Сделки[[#This Row],[Количество]])</f>
        <v>450</v>
      </c>
      <c r="H248" s="23">
        <f>VLOOKUP(Сделки[[#This Row],[Дата сделки]],Таблица3[],2)*Сделки[[#This Row],[Количество_net]]</f>
        <v>46440</v>
      </c>
      <c r="I248" s="23">
        <f t="shared" si="3"/>
        <v>38387.335773380633</v>
      </c>
    </row>
    <row r="249" spans="4:9" x14ac:dyDescent="0.2">
      <c r="D249" s="9">
        <v>43668</v>
      </c>
      <c r="E249" t="s">
        <v>2938</v>
      </c>
      <c r="F249">
        <v>480</v>
      </c>
      <c r="G249">
        <f>IF(Сделки[[#This Row],[Тип сделки]]="Продажа",Сделки[[#This Row],[Количество]]*-1,Сделки[[#This Row],[Количество]])</f>
        <v>480</v>
      </c>
      <c r="H249" s="23">
        <f>VLOOKUP(Сделки[[#This Row],[Дата сделки]],Таблица3[],2)*Сделки[[#This Row],[Количество_net]]</f>
        <v>48580.799999999996</v>
      </c>
      <c r="I249" s="23">
        <f t="shared" si="3"/>
        <v>40137.051606887202</v>
      </c>
    </row>
    <row r="250" spans="4:9" x14ac:dyDescent="0.2">
      <c r="D250" s="9">
        <v>43690</v>
      </c>
      <c r="E250" t="s">
        <v>2938</v>
      </c>
      <c r="F250">
        <v>240</v>
      </c>
      <c r="G250">
        <f>IF(Сделки[[#This Row],[Тип сделки]]="Продажа",Сделки[[#This Row],[Количество]]*-1,Сделки[[#This Row],[Количество]])</f>
        <v>240</v>
      </c>
      <c r="H250" s="23">
        <f>VLOOKUP(Сделки[[#This Row],[Дата сделки]],Таблица3[],2)*Сделки[[#This Row],[Количество_net]]</f>
        <v>25065.599999999999</v>
      </c>
      <c r="I250" s="23">
        <f t="shared" si="3"/>
        <v>20652.691254925732</v>
      </c>
    </row>
    <row r="251" spans="4:9" x14ac:dyDescent="0.2">
      <c r="D251" s="9">
        <v>43691</v>
      </c>
      <c r="E251" t="s">
        <v>2935</v>
      </c>
      <c r="F251">
        <v>400</v>
      </c>
      <c r="G251">
        <f>IF(Сделки[[#This Row],[Тип сделки]]="Продажа",Сделки[[#This Row],[Количество]]*-1,Сделки[[#This Row],[Количество]])</f>
        <v>-400</v>
      </c>
      <c r="H251" s="23">
        <f>VLOOKUP(Сделки[[#This Row],[Дата сделки]],Таблица3[],2)*Сделки[[#This Row],[Количество_net]]</f>
        <v>-40676</v>
      </c>
      <c r="I251" s="23">
        <f t="shared" si="3"/>
        <v>-33510.665097016659</v>
      </c>
    </row>
    <row r="252" spans="4:9" x14ac:dyDescent="0.2">
      <c r="D252" s="9">
        <v>43700</v>
      </c>
      <c r="E252" t="s">
        <v>2935</v>
      </c>
      <c r="F252">
        <v>290</v>
      </c>
      <c r="G252">
        <f>IF(Сделки[[#This Row],[Тип сделки]]="Продажа",Сделки[[#This Row],[Количество]]*-1,Сделки[[#This Row],[Количество]])</f>
        <v>-290</v>
      </c>
      <c r="H252" s="23">
        <f>VLOOKUP(Сделки[[#This Row],[Дата сделки]],Таблица3[],2)*Сделки[[#This Row],[Количество_net]]</f>
        <v>-29574.2</v>
      </c>
      <c r="I252" s="23">
        <f t="shared" si="3"/>
        <v>-24337.399091616193</v>
      </c>
    </row>
    <row r="253" spans="4:9" x14ac:dyDescent="0.2">
      <c r="D253" s="9">
        <v>43703</v>
      </c>
      <c r="E253" t="s">
        <v>2935</v>
      </c>
      <c r="F253">
        <v>470</v>
      </c>
      <c r="G253">
        <f>IF(Сделки[[#This Row],[Тип сделки]]="Продажа",Сделки[[#This Row],[Количество]]*-1,Сделки[[#This Row],[Количество]])</f>
        <v>-470</v>
      </c>
      <c r="H253" s="23">
        <f>VLOOKUP(Сделки[[#This Row],[Дата сделки]],Таблица3[],2)*Сделки[[#This Row],[Количество_net]]</f>
        <v>-48508.7</v>
      </c>
      <c r="I253" s="23">
        <f t="shared" si="3"/>
        <v>-39904.289032146597</v>
      </c>
    </row>
    <row r="254" spans="4:9" x14ac:dyDescent="0.2">
      <c r="D254" s="9">
        <v>43707</v>
      </c>
      <c r="E254" t="s">
        <v>2935</v>
      </c>
      <c r="F254">
        <v>470</v>
      </c>
      <c r="G254">
        <f>IF(Сделки[[#This Row],[Тип сделки]]="Продажа",Сделки[[#This Row],[Количество]]*-1,Сделки[[#This Row],[Количество]])</f>
        <v>-470</v>
      </c>
      <c r="H254" s="23">
        <f>VLOOKUP(Сделки[[#This Row],[Дата сделки]],Таблица3[],2)*Сделки[[#This Row],[Количество_net]]</f>
        <v>-48123.3</v>
      </c>
      <c r="I254" s="23">
        <f t="shared" si="3"/>
        <v>-39567.661770007646</v>
      </c>
    </row>
    <row r="255" spans="4:9" x14ac:dyDescent="0.2">
      <c r="D255" s="9">
        <v>43707</v>
      </c>
      <c r="E255" t="s">
        <v>2935</v>
      </c>
      <c r="F255">
        <v>10</v>
      </c>
      <c r="G255">
        <f>IF(Сделки[[#This Row],[Тип сделки]]="Продажа",Сделки[[#This Row],[Количество]]*-1,Сделки[[#This Row],[Количество]])</f>
        <v>-10</v>
      </c>
      <c r="H255" s="23">
        <f>VLOOKUP(Сделки[[#This Row],[Дата сделки]],Таблица3[],2)*Сделки[[#This Row],[Количество_net]]</f>
        <v>-1023.9</v>
      </c>
      <c r="I255" s="23">
        <f t="shared" si="3"/>
        <v>-841.86514404271577</v>
      </c>
    </row>
    <row r="256" spans="4:9" x14ac:dyDescent="0.2">
      <c r="D256" s="9">
        <v>43717</v>
      </c>
      <c r="E256" t="s">
        <v>2938</v>
      </c>
      <c r="F256">
        <v>10</v>
      </c>
      <c r="G256">
        <f>IF(Сделки[[#This Row],[Тип сделки]]="Продажа",Сделки[[#This Row],[Количество]]*-1,Сделки[[#This Row],[Количество]])</f>
        <v>10</v>
      </c>
      <c r="H256" s="23">
        <f>VLOOKUP(Сделки[[#This Row],[Дата сделки]],Таблица3[],2)*Сделки[[#This Row],[Количество_net]]</f>
        <v>1057.9000000000001</v>
      </c>
      <c r="I256" s="23">
        <f t="shared" si="3"/>
        <v>868.74479055064501</v>
      </c>
    </row>
    <row r="257" spans="4:9" x14ac:dyDescent="0.2">
      <c r="D257" s="9">
        <v>43721</v>
      </c>
      <c r="E257" t="s">
        <v>2935</v>
      </c>
      <c r="F257">
        <v>350</v>
      </c>
      <c r="G257">
        <f>IF(Сделки[[#This Row],[Тип сделки]]="Продажа",Сделки[[#This Row],[Количество]]*-1,Сделки[[#This Row],[Количество]])</f>
        <v>-350</v>
      </c>
      <c r="H257" s="23">
        <f>VLOOKUP(Сделки[[#This Row],[Дата сделки]],Таблица3[],2)*Сделки[[#This Row],[Количество_net]]</f>
        <v>-37033.5</v>
      </c>
      <c r="I257" s="23">
        <f t="shared" si="3"/>
        <v>-30396.767326177269</v>
      </c>
    </row>
    <row r="258" spans="4:9" x14ac:dyDescent="0.2">
      <c r="D258" s="9">
        <v>43726</v>
      </c>
      <c r="E258" t="s">
        <v>2935</v>
      </c>
      <c r="F258">
        <v>440</v>
      </c>
      <c r="G258">
        <f>IF(Сделки[[#This Row],[Тип сделки]]="Продажа",Сделки[[#This Row],[Количество]]*-1,Сделки[[#This Row],[Количество]])</f>
        <v>-440</v>
      </c>
      <c r="H258" s="23">
        <f>VLOOKUP(Сделки[[#This Row],[Дата сделки]],Таблица3[],2)*Сделки[[#This Row],[Количество_net]]</f>
        <v>-47515.6</v>
      </c>
      <c r="I258" s="23">
        <f t="shared" si="3"/>
        <v>-38976.259970034291</v>
      </c>
    </row>
    <row r="259" spans="4:9" x14ac:dyDescent="0.2">
      <c r="D259" s="9">
        <v>43735</v>
      </c>
      <c r="E259" t="s">
        <v>2935</v>
      </c>
      <c r="F259">
        <v>490</v>
      </c>
      <c r="G259">
        <f>IF(Сделки[[#This Row],[Тип сделки]]="Продажа",Сделки[[#This Row],[Количество]]*-1,Сделки[[#This Row],[Количество]])</f>
        <v>-490</v>
      </c>
      <c r="H259" s="23">
        <f>VLOOKUP(Сделки[[#This Row],[Дата сделки]],Таблица3[],2)*Сделки[[#This Row],[Количество_net]]</f>
        <v>-52836.7</v>
      </c>
      <c r="I259" s="23">
        <f t="shared" ref="I259:I322" si="4">H259*(1+$M$4)^(-(D259-$D$3)/365)</f>
        <v>-43292.830434690964</v>
      </c>
    </row>
    <row r="260" spans="4:9" x14ac:dyDescent="0.2">
      <c r="D260" s="9">
        <v>43735</v>
      </c>
      <c r="E260" t="s">
        <v>2938</v>
      </c>
      <c r="F260">
        <v>470</v>
      </c>
      <c r="G260">
        <f>IF(Сделки[[#This Row],[Тип сделки]]="Продажа",Сделки[[#This Row],[Количество]]*-1,Сделки[[#This Row],[Количество]])</f>
        <v>470</v>
      </c>
      <c r="H260" s="23">
        <f>VLOOKUP(Сделки[[#This Row],[Дата сделки]],Таблица3[],2)*Сделки[[#This Row],[Количество_net]]</f>
        <v>50680.1</v>
      </c>
      <c r="I260" s="23">
        <f t="shared" si="4"/>
        <v>41525.776131234197</v>
      </c>
    </row>
    <row r="261" spans="4:9" x14ac:dyDescent="0.2">
      <c r="D261" s="9">
        <v>43748</v>
      </c>
      <c r="E261" t="s">
        <v>2935</v>
      </c>
      <c r="F261">
        <v>180</v>
      </c>
      <c r="G261">
        <f>IF(Сделки[[#This Row],[Тип сделки]]="Продажа",Сделки[[#This Row],[Количество]]*-1,Сделки[[#This Row],[Количество]])</f>
        <v>-180</v>
      </c>
      <c r="H261" s="23">
        <f>VLOOKUP(Сделки[[#This Row],[Дата сделки]],Таблица3[],2)*Сделки[[#This Row],[Количество_net]]</f>
        <v>-19285.2</v>
      </c>
      <c r="I261" s="23">
        <f t="shared" si="4"/>
        <v>-15776.324695930169</v>
      </c>
    </row>
    <row r="262" spans="4:9" x14ac:dyDescent="0.2">
      <c r="D262" s="9">
        <v>43753</v>
      </c>
      <c r="E262" t="s">
        <v>2935</v>
      </c>
      <c r="F262">
        <v>500</v>
      </c>
      <c r="G262">
        <f>IF(Сделки[[#This Row],[Тип сделки]]="Продажа",Сделки[[#This Row],[Количество]]*-1,Сделки[[#This Row],[Количество]])</f>
        <v>-500</v>
      </c>
      <c r="H262" s="23">
        <f>VLOOKUP(Сделки[[#This Row],[Дата сделки]],Таблица3[],2)*Сделки[[#This Row],[Количество_net]]</f>
        <v>-54035</v>
      </c>
      <c r="I262" s="23">
        <f t="shared" si="4"/>
        <v>-44176.179089910009</v>
      </c>
    </row>
    <row r="263" spans="4:9" x14ac:dyDescent="0.2">
      <c r="D263" s="9">
        <v>43781</v>
      </c>
      <c r="E263" t="s">
        <v>2935</v>
      </c>
      <c r="F263">
        <v>440</v>
      </c>
      <c r="G263">
        <f>IF(Сделки[[#This Row],[Тип сделки]]="Продажа",Сделки[[#This Row],[Количество]]*-1,Сделки[[#This Row],[Количество]])</f>
        <v>-440</v>
      </c>
      <c r="H263" s="23">
        <f>VLOOKUP(Сделки[[#This Row],[Дата сделки]],Таблица3[],2)*Сделки[[#This Row],[Количество_net]]</f>
        <v>-48457.2</v>
      </c>
      <c r="I263" s="23">
        <f t="shared" si="4"/>
        <v>-39479.043253953598</v>
      </c>
    </row>
    <row r="264" spans="4:9" x14ac:dyDescent="0.2">
      <c r="D264" s="9">
        <v>43788</v>
      </c>
      <c r="E264" t="s">
        <v>2938</v>
      </c>
      <c r="F264">
        <v>0</v>
      </c>
      <c r="G264">
        <f>IF(Сделки[[#This Row],[Тип сделки]]="Продажа",Сделки[[#This Row],[Количество]]*-1,Сделки[[#This Row],[Количество]])</f>
        <v>0</v>
      </c>
      <c r="H264" s="23">
        <f>VLOOKUP(Сделки[[#This Row],[Дата сделки]],Таблица3[],2)*Сделки[[#This Row],[Количество_net]]</f>
        <v>0</v>
      </c>
      <c r="I264" s="23">
        <f t="shared" si="4"/>
        <v>0</v>
      </c>
    </row>
    <row r="265" spans="4:9" x14ac:dyDescent="0.2">
      <c r="D265" s="9">
        <v>43791</v>
      </c>
      <c r="E265" t="s">
        <v>2938</v>
      </c>
      <c r="F265">
        <v>420</v>
      </c>
      <c r="G265">
        <f>IF(Сделки[[#This Row],[Тип сделки]]="Продажа",Сделки[[#This Row],[Количество]]*-1,Сделки[[#This Row],[Количество]])</f>
        <v>420</v>
      </c>
      <c r="H265" s="23">
        <f>VLOOKUP(Сделки[[#This Row],[Дата сделки]],Таблица3[],2)*Сделки[[#This Row],[Количество_net]]</f>
        <v>46216.800000000003</v>
      </c>
      <c r="I265" s="23">
        <f t="shared" si="4"/>
        <v>37607.18151291785</v>
      </c>
    </row>
    <row r="266" spans="4:9" x14ac:dyDescent="0.2">
      <c r="D266" s="9">
        <v>43795</v>
      </c>
      <c r="E266" t="s">
        <v>2938</v>
      </c>
      <c r="F266">
        <v>330</v>
      </c>
      <c r="G266">
        <f>IF(Сделки[[#This Row],[Тип сделки]]="Продажа",Сделки[[#This Row],[Количество]]*-1,Сделки[[#This Row],[Количество]])</f>
        <v>330</v>
      </c>
      <c r="H266" s="23">
        <f>VLOOKUP(Сделки[[#This Row],[Дата сделки]],Таблица3[],2)*Сделки[[#This Row],[Количество_net]]</f>
        <v>37164.6</v>
      </c>
      <c r="I266" s="23">
        <f t="shared" si="4"/>
        <v>30226.330119697173</v>
      </c>
    </row>
    <row r="267" spans="4:9" x14ac:dyDescent="0.2">
      <c r="D267" s="9">
        <v>43798</v>
      </c>
      <c r="E267" t="s">
        <v>2938</v>
      </c>
      <c r="F267">
        <v>40</v>
      </c>
      <c r="G267">
        <f>IF(Сделки[[#This Row],[Тип сделки]]="Продажа",Сделки[[#This Row],[Количество]]*-1,Сделки[[#This Row],[Количество]])</f>
        <v>40</v>
      </c>
      <c r="H267" s="23">
        <f>VLOOKUP(Сделки[[#This Row],[Дата сделки]],Таблица3[],2)*Сделки[[#This Row],[Количество_net]]</f>
        <v>4454</v>
      </c>
      <c r="I267" s="23">
        <f t="shared" si="4"/>
        <v>3621.1369852114681</v>
      </c>
    </row>
    <row r="268" spans="4:9" x14ac:dyDescent="0.2">
      <c r="D268" s="9">
        <v>43798</v>
      </c>
      <c r="E268" t="s">
        <v>2935</v>
      </c>
      <c r="F268">
        <v>120</v>
      </c>
      <c r="G268">
        <f>IF(Сделки[[#This Row],[Тип сделки]]="Продажа",Сделки[[#This Row],[Количество]]*-1,Сделки[[#This Row],[Количество]])</f>
        <v>-120</v>
      </c>
      <c r="H268" s="23">
        <f>VLOOKUP(Сделки[[#This Row],[Дата сделки]],Таблица3[],2)*Сделки[[#This Row],[Количество_net]]</f>
        <v>-13362</v>
      </c>
      <c r="I268" s="23">
        <f t="shared" si="4"/>
        <v>-10863.410955634405</v>
      </c>
    </row>
    <row r="269" spans="4:9" x14ac:dyDescent="0.2">
      <c r="D269" s="9">
        <v>43802</v>
      </c>
      <c r="E269" t="s">
        <v>2938</v>
      </c>
      <c r="F269">
        <v>20</v>
      </c>
      <c r="G269">
        <f>IF(Сделки[[#This Row],[Тип сделки]]="Продажа",Сделки[[#This Row],[Количество]]*-1,Сделки[[#This Row],[Количество]])</f>
        <v>20</v>
      </c>
      <c r="H269" s="23">
        <f>VLOOKUP(Сделки[[#This Row],[Дата сделки]],Таблица3[],2)*Сделки[[#This Row],[Количество_net]]</f>
        <v>2188.8000000000002</v>
      </c>
      <c r="I269" s="23">
        <f t="shared" si="4"/>
        <v>1778.6310341187486</v>
      </c>
    </row>
    <row r="270" spans="4:9" x14ac:dyDescent="0.2">
      <c r="D270" s="9">
        <v>43809</v>
      </c>
      <c r="E270" t="s">
        <v>2935</v>
      </c>
      <c r="F270">
        <v>470</v>
      </c>
      <c r="G270">
        <f>IF(Сделки[[#This Row],[Тип сделки]]="Продажа",Сделки[[#This Row],[Количество]]*-1,Сделки[[#This Row],[Количество]])</f>
        <v>-470</v>
      </c>
      <c r="H270" s="23">
        <f>VLOOKUP(Сделки[[#This Row],[Дата сделки]],Таблица3[],2)*Сделки[[#This Row],[Количество_net]]</f>
        <v>-52047.799999999996</v>
      </c>
      <c r="I270" s="23">
        <f t="shared" si="4"/>
        <v>-42257.713096318046</v>
      </c>
    </row>
    <row r="271" spans="4:9" x14ac:dyDescent="0.2">
      <c r="D271" s="9">
        <v>43811</v>
      </c>
      <c r="E271" t="s">
        <v>2938</v>
      </c>
      <c r="F271">
        <v>440</v>
      </c>
      <c r="G271">
        <f>IF(Сделки[[#This Row],[Тип сделки]]="Продажа",Сделки[[#This Row],[Количество]]*-1,Сделки[[#This Row],[Количество]])</f>
        <v>440</v>
      </c>
      <c r="H271" s="23">
        <f>VLOOKUP(Сделки[[#This Row],[Дата сделки]],Таблица3[],2)*Сделки[[#This Row],[Количество_net]]</f>
        <v>48554</v>
      </c>
      <c r="I271" s="23">
        <f t="shared" si="4"/>
        <v>39411.335270715565</v>
      </c>
    </row>
    <row r="272" spans="4:9" x14ac:dyDescent="0.2">
      <c r="D272" s="9">
        <v>43823</v>
      </c>
      <c r="E272" t="s">
        <v>2935</v>
      </c>
      <c r="F272">
        <v>140</v>
      </c>
      <c r="G272">
        <f>IF(Сделки[[#This Row],[Тип сделки]]="Продажа",Сделки[[#This Row],[Количество]]*-1,Сделки[[#This Row],[Количество]])</f>
        <v>-140</v>
      </c>
      <c r="H272" s="23">
        <f>VLOOKUP(Сделки[[#This Row],[Дата сделки]],Таблица3[],2)*Сделки[[#This Row],[Количество_net]]</f>
        <v>-15563.800000000001</v>
      </c>
      <c r="I272" s="23">
        <f t="shared" si="4"/>
        <v>-12614.409030333871</v>
      </c>
    </row>
    <row r="273" spans="4:9" x14ac:dyDescent="0.2">
      <c r="D273" s="9">
        <v>43825</v>
      </c>
      <c r="E273" t="s">
        <v>2938</v>
      </c>
      <c r="F273">
        <v>130</v>
      </c>
      <c r="G273">
        <f>IF(Сделки[[#This Row],[Тип сделки]]="Продажа",Сделки[[#This Row],[Количество]]*-1,Сделки[[#This Row],[Количество]])</f>
        <v>130</v>
      </c>
      <c r="H273" s="23">
        <f>VLOOKUP(Сделки[[#This Row],[Дата сделки]],Таблица3[],2)*Сделки[[#This Row],[Количество_net]]</f>
        <v>14508</v>
      </c>
      <c r="I273" s="23">
        <f t="shared" si="4"/>
        <v>11755.776936780492</v>
      </c>
    </row>
    <row r="274" spans="4:9" x14ac:dyDescent="0.2">
      <c r="D274" s="9">
        <v>43846</v>
      </c>
      <c r="E274" t="s">
        <v>2938</v>
      </c>
      <c r="F274">
        <v>480</v>
      </c>
      <c r="G274">
        <f>IF(Сделки[[#This Row],[Тип сделки]]="Продажа",Сделки[[#This Row],[Количество]]*-1,Сделки[[#This Row],[Количество]])</f>
        <v>480</v>
      </c>
      <c r="H274" s="23">
        <f>VLOOKUP(Сделки[[#This Row],[Дата сделки]],Таблица3[],2)*Сделки[[#This Row],[Количество_net]]</f>
        <v>55752</v>
      </c>
      <c r="I274" s="23">
        <f t="shared" si="4"/>
        <v>45058.395586371793</v>
      </c>
    </row>
    <row r="275" spans="4:9" x14ac:dyDescent="0.2">
      <c r="D275" s="9">
        <v>43851</v>
      </c>
      <c r="E275" t="s">
        <v>2935</v>
      </c>
      <c r="F275">
        <v>350</v>
      </c>
      <c r="G275">
        <f>IF(Сделки[[#This Row],[Тип сделки]]="Продажа",Сделки[[#This Row],[Количество]]*-1,Сделки[[#This Row],[Количество]])</f>
        <v>-350</v>
      </c>
      <c r="H275" s="23">
        <f>VLOOKUP(Сделки[[#This Row],[Дата сделки]],Таблица3[],2)*Сделки[[#This Row],[Количество_net]]</f>
        <v>-41230</v>
      </c>
      <c r="I275" s="23">
        <f t="shared" si="4"/>
        <v>-33301.202195408216</v>
      </c>
    </row>
    <row r="276" spans="4:9" x14ac:dyDescent="0.2">
      <c r="D276" s="9">
        <v>43859</v>
      </c>
      <c r="E276" t="s">
        <v>2935</v>
      </c>
      <c r="F276">
        <v>390</v>
      </c>
      <c r="G276">
        <f>IF(Сделки[[#This Row],[Тип сделки]]="Продажа",Сделки[[#This Row],[Количество]]*-1,Сделки[[#This Row],[Количество]])</f>
        <v>-390</v>
      </c>
      <c r="H276" s="23">
        <f>VLOOKUP(Сделки[[#This Row],[Дата сделки]],Таблица3[],2)*Сделки[[#This Row],[Количество_net]]</f>
        <v>-46160.4</v>
      </c>
      <c r="I276" s="23">
        <f t="shared" si="4"/>
        <v>-37246.565203263366</v>
      </c>
    </row>
    <row r="277" spans="4:9" x14ac:dyDescent="0.2">
      <c r="D277" s="9">
        <v>43871</v>
      </c>
      <c r="E277" t="s">
        <v>2935</v>
      </c>
      <c r="F277">
        <v>210</v>
      </c>
      <c r="G277">
        <f>IF(Сделки[[#This Row],[Тип сделки]]="Продажа",Сделки[[#This Row],[Количество]]*-1,Сделки[[#This Row],[Количество]])</f>
        <v>-210</v>
      </c>
      <c r="H277" s="23">
        <f>VLOOKUP(Сделки[[#This Row],[Дата сделки]],Таблица3[],2)*Сделки[[#This Row],[Количество_net]]</f>
        <v>-26029.5</v>
      </c>
      <c r="I277" s="23">
        <f t="shared" si="4"/>
        <v>-20971.89256315786</v>
      </c>
    </row>
    <row r="278" spans="4:9" x14ac:dyDescent="0.2">
      <c r="D278" s="9">
        <v>43881</v>
      </c>
      <c r="E278" t="s">
        <v>2935</v>
      </c>
      <c r="F278">
        <v>320</v>
      </c>
      <c r="G278">
        <f>IF(Сделки[[#This Row],[Тип сделки]]="Продажа",Сделки[[#This Row],[Количество]]*-1,Сделки[[#This Row],[Количество]])</f>
        <v>-320</v>
      </c>
      <c r="H278" s="23">
        <f>VLOOKUP(Сделки[[#This Row],[Дата сделки]],Таблица3[],2)*Сделки[[#This Row],[Количество_net]]</f>
        <v>-39507.199999999997</v>
      </c>
      <c r="I278" s="23">
        <f t="shared" si="4"/>
        <v>-31791.473674854562</v>
      </c>
    </row>
    <row r="279" spans="4:9" x14ac:dyDescent="0.2">
      <c r="D279" s="9">
        <v>43882</v>
      </c>
      <c r="E279" t="s">
        <v>2938</v>
      </c>
      <c r="F279">
        <v>340</v>
      </c>
      <c r="G279">
        <f>IF(Сделки[[#This Row],[Тип сделки]]="Продажа",Сделки[[#This Row],[Количество]]*-1,Сделки[[#This Row],[Количество]])</f>
        <v>340</v>
      </c>
      <c r="H279" s="23">
        <f>VLOOKUP(Сделки[[#This Row],[Дата сделки]],Таблица3[],2)*Сделки[[#This Row],[Количество_net]]</f>
        <v>42030.8</v>
      </c>
      <c r="I279" s="23">
        <f t="shared" si="4"/>
        <v>33818.031649247554</v>
      </c>
    </row>
    <row r="280" spans="4:9" x14ac:dyDescent="0.2">
      <c r="D280" s="9">
        <v>43894</v>
      </c>
      <c r="E280" t="s">
        <v>2938</v>
      </c>
      <c r="F280">
        <v>290</v>
      </c>
      <c r="G280">
        <f>IF(Сделки[[#This Row],[Тип сделки]]="Продажа",Сделки[[#This Row],[Количество]]*-1,Сделки[[#This Row],[Количество]])</f>
        <v>290</v>
      </c>
      <c r="H280" s="23">
        <f>VLOOKUP(Сделки[[#This Row],[Дата сделки]],Таблица3[],2)*Сделки[[#This Row],[Количество_net]]</f>
        <v>33207.9</v>
      </c>
      <c r="I280" s="23">
        <f t="shared" si="4"/>
        <v>26679.471061453576</v>
      </c>
    </row>
    <row r="281" spans="4:9" x14ac:dyDescent="0.2">
      <c r="D281" s="9">
        <v>43903</v>
      </c>
      <c r="E281" t="s">
        <v>2938</v>
      </c>
      <c r="F281">
        <v>210</v>
      </c>
      <c r="G281">
        <f>IF(Сделки[[#This Row],[Тип сделки]]="Продажа",Сделки[[#This Row],[Количество]]*-1,Сделки[[#This Row],[Количество]])</f>
        <v>210</v>
      </c>
      <c r="H281" s="23">
        <f>VLOOKUP(Сделки[[#This Row],[Дата сделки]],Таблица3[],2)*Сделки[[#This Row],[Количество_net]]</f>
        <v>19481.7</v>
      </c>
      <c r="I281" s="23">
        <f t="shared" si="4"/>
        <v>15634.320238570441</v>
      </c>
    </row>
    <row r="282" spans="4:9" x14ac:dyDescent="0.2">
      <c r="D282" s="9">
        <v>43903</v>
      </c>
      <c r="E282" t="s">
        <v>2935</v>
      </c>
      <c r="F282">
        <v>440</v>
      </c>
      <c r="G282">
        <f>IF(Сделки[[#This Row],[Тип сделки]]="Продажа",Сделки[[#This Row],[Количество]]*-1,Сделки[[#This Row],[Количество]])</f>
        <v>-440</v>
      </c>
      <c r="H282" s="23">
        <f>VLOOKUP(Сделки[[#This Row],[Дата сделки]],Таблица3[],2)*Сделки[[#This Row],[Количество_net]]</f>
        <v>-40818.799999999996</v>
      </c>
      <c r="I282" s="23">
        <f t="shared" si="4"/>
        <v>-32757.623357004726</v>
      </c>
    </row>
    <row r="283" spans="4:9" x14ac:dyDescent="0.2">
      <c r="D283" s="9">
        <v>43914</v>
      </c>
      <c r="E283" t="s">
        <v>2938</v>
      </c>
      <c r="F283">
        <v>0</v>
      </c>
      <c r="G283">
        <f>IF(Сделки[[#This Row],[Тип сделки]]="Продажа",Сделки[[#This Row],[Количество]]*-1,Сделки[[#This Row],[Количество]])</f>
        <v>0</v>
      </c>
      <c r="H283" s="23">
        <f>VLOOKUP(Сделки[[#This Row],[Дата сделки]],Таблица3[],2)*Сделки[[#This Row],[Количество_net]]</f>
        <v>0</v>
      </c>
      <c r="I283" s="23">
        <f t="shared" si="4"/>
        <v>0</v>
      </c>
    </row>
    <row r="284" spans="4:9" x14ac:dyDescent="0.2">
      <c r="D284" s="9">
        <v>43917</v>
      </c>
      <c r="E284" t="s">
        <v>2938</v>
      </c>
      <c r="F284">
        <v>420</v>
      </c>
      <c r="G284">
        <f>IF(Сделки[[#This Row],[Тип сделки]]="Продажа",Сделки[[#This Row],[Количество]]*-1,Сделки[[#This Row],[Количество]])</f>
        <v>420</v>
      </c>
      <c r="H284" s="23">
        <f>VLOOKUP(Сделки[[#This Row],[Дата сделки]],Таблица3[],2)*Сделки[[#This Row],[Количество_net]]</f>
        <v>37153.199999999997</v>
      </c>
      <c r="I284" s="23">
        <f t="shared" si="4"/>
        <v>29764.324604359859</v>
      </c>
    </row>
    <row r="285" spans="4:9" x14ac:dyDescent="0.2">
      <c r="D285" s="9">
        <v>43920</v>
      </c>
      <c r="E285" t="s">
        <v>2938</v>
      </c>
      <c r="F285">
        <v>380</v>
      </c>
      <c r="G285">
        <f>IF(Сделки[[#This Row],[Тип сделки]]="Продажа",Сделки[[#This Row],[Количество]]*-1,Сделки[[#This Row],[Количество]])</f>
        <v>380</v>
      </c>
      <c r="H285" s="23">
        <f>VLOOKUP(Сделки[[#This Row],[Дата сделки]],Таблица3[],2)*Сделки[[#This Row],[Количество_net]]</f>
        <v>35963.199999999997</v>
      </c>
      <c r="I285" s="23">
        <f t="shared" si="4"/>
        <v>28800.293803253167</v>
      </c>
    </row>
    <row r="286" spans="4:9" x14ac:dyDescent="0.2">
      <c r="D286" s="9">
        <v>43920</v>
      </c>
      <c r="E286" t="s">
        <v>2935</v>
      </c>
      <c r="F286">
        <v>420</v>
      </c>
      <c r="G286">
        <f>IF(Сделки[[#This Row],[Тип сделки]]="Продажа",Сделки[[#This Row],[Количество]]*-1,Сделки[[#This Row],[Количество]])</f>
        <v>-420</v>
      </c>
      <c r="H286" s="23">
        <f>VLOOKUP(Сделки[[#This Row],[Дата сделки]],Таблица3[],2)*Сделки[[#This Row],[Количество_net]]</f>
        <v>-39748.800000000003</v>
      </c>
      <c r="I286" s="23">
        <f t="shared" si="4"/>
        <v>-31831.903677279821</v>
      </c>
    </row>
    <row r="287" spans="4:9" x14ac:dyDescent="0.2">
      <c r="D287" s="9">
        <v>43921</v>
      </c>
      <c r="E287" t="s">
        <v>2935</v>
      </c>
      <c r="F287">
        <v>410</v>
      </c>
      <c r="G287">
        <f>IF(Сделки[[#This Row],[Тип сделки]]="Продажа",Сделки[[#This Row],[Количество]]*-1,Сделки[[#This Row],[Количество]])</f>
        <v>-410</v>
      </c>
      <c r="H287" s="23">
        <f>VLOOKUP(Сделки[[#This Row],[Дата сделки]],Таблица3[],2)*Сделки[[#This Row],[Количество_net]]</f>
        <v>-37609.300000000003</v>
      </c>
      <c r="I287" s="23">
        <f t="shared" si="4"/>
        <v>-30114.808180916301</v>
      </c>
    </row>
    <row r="288" spans="4:9" x14ac:dyDescent="0.2">
      <c r="D288" s="9">
        <v>43922</v>
      </c>
      <c r="E288" t="s">
        <v>2938</v>
      </c>
      <c r="F288">
        <v>400</v>
      </c>
      <c r="G288">
        <f>IF(Сделки[[#This Row],[Тип сделки]]="Продажа",Сделки[[#This Row],[Количество]]*-1,Сделки[[#This Row],[Количество]])</f>
        <v>400</v>
      </c>
      <c r="H288" s="23">
        <f>VLOOKUP(Сделки[[#This Row],[Дата сделки]],Таблица3[],2)*Сделки[[#This Row],[Количество_net]]</f>
        <v>34560</v>
      </c>
      <c r="I288" s="23">
        <f t="shared" si="4"/>
        <v>27669.725191870246</v>
      </c>
    </row>
    <row r="289" spans="4:9" x14ac:dyDescent="0.2">
      <c r="D289" s="9">
        <v>43923</v>
      </c>
      <c r="E289" t="s">
        <v>2935</v>
      </c>
      <c r="F289">
        <v>60</v>
      </c>
      <c r="G289">
        <f>IF(Сделки[[#This Row],[Тип сделки]]="Продажа",Сделки[[#This Row],[Количество]]*-1,Сделки[[#This Row],[Количество]])</f>
        <v>-60</v>
      </c>
      <c r="H289" s="23">
        <f>VLOOKUP(Сделки[[#This Row],[Дата сделки]],Таблица3[],2)*Сделки[[#This Row],[Количество_net]]</f>
        <v>-5147.4000000000005</v>
      </c>
      <c r="I289" s="23">
        <f t="shared" si="4"/>
        <v>-4120.6458571202875</v>
      </c>
    </row>
    <row r="290" spans="4:9" x14ac:dyDescent="0.2">
      <c r="D290" s="9">
        <v>43924</v>
      </c>
      <c r="E290" t="s">
        <v>2938</v>
      </c>
      <c r="F290">
        <v>170</v>
      </c>
      <c r="G290">
        <f>IF(Сделки[[#This Row],[Тип сделки]]="Продажа",Сделки[[#This Row],[Количество]]*-1,Сделки[[#This Row],[Количество]])</f>
        <v>170</v>
      </c>
      <c r="H290" s="23">
        <f>VLOOKUP(Сделки[[#This Row],[Дата сделки]],Таблица3[],2)*Сделки[[#This Row],[Количество_net]]</f>
        <v>14613.199999999999</v>
      </c>
      <c r="I290" s="23">
        <f t="shared" si="4"/>
        <v>11696.851125778936</v>
      </c>
    </row>
    <row r="291" spans="4:9" x14ac:dyDescent="0.2">
      <c r="D291" s="9">
        <v>43927</v>
      </c>
      <c r="E291" t="s">
        <v>2938</v>
      </c>
      <c r="F291">
        <v>210</v>
      </c>
      <c r="G291">
        <f>IF(Сделки[[#This Row],[Тип сделки]]="Продажа",Сделки[[#This Row],[Количество]]*-1,Сделки[[#This Row],[Количество]])</f>
        <v>210</v>
      </c>
      <c r="H291" s="23">
        <f>VLOOKUP(Сделки[[#This Row],[Дата сделки]],Таблица3[],2)*Сделки[[#This Row],[Количество_net]]</f>
        <v>19639.2</v>
      </c>
      <c r="I291" s="23">
        <f t="shared" si="4"/>
        <v>15713.980512126285</v>
      </c>
    </row>
    <row r="292" spans="4:9" x14ac:dyDescent="0.2">
      <c r="D292" s="9">
        <v>43937</v>
      </c>
      <c r="E292" t="s">
        <v>2938</v>
      </c>
      <c r="F292">
        <v>90</v>
      </c>
      <c r="G292">
        <f>IF(Сделки[[#This Row],[Тип сделки]]="Продажа",Сделки[[#This Row],[Количество]]*-1,Сделки[[#This Row],[Количество]])</f>
        <v>90</v>
      </c>
      <c r="H292" s="23">
        <f>VLOOKUP(Сделки[[#This Row],[Дата сделки]],Таблица3[],2)*Сделки[[#This Row],[Количество_net]]</f>
        <v>8993.7000000000007</v>
      </c>
      <c r="I292" s="23">
        <f t="shared" si="4"/>
        <v>7187.2611403947685</v>
      </c>
    </row>
    <row r="293" spans="4:9" x14ac:dyDescent="0.2">
      <c r="D293" s="9">
        <v>43942</v>
      </c>
      <c r="E293" t="s">
        <v>2938</v>
      </c>
      <c r="F293">
        <v>430</v>
      </c>
      <c r="G293">
        <f>IF(Сделки[[#This Row],[Тип сделки]]="Продажа",Сделки[[#This Row],[Количество]]*-1,Сделки[[#This Row],[Количество]])</f>
        <v>430</v>
      </c>
      <c r="H293" s="23">
        <f>VLOOKUP(Сделки[[#This Row],[Дата сделки]],Таблица3[],2)*Сделки[[#This Row],[Количество_net]]</f>
        <v>43038.700000000004</v>
      </c>
      <c r="I293" s="23">
        <f t="shared" si="4"/>
        <v>34372.844863886421</v>
      </c>
    </row>
    <row r="294" spans="4:9" x14ac:dyDescent="0.2">
      <c r="D294" s="9">
        <v>43943</v>
      </c>
      <c r="E294" t="s">
        <v>2938</v>
      </c>
      <c r="F294">
        <v>470</v>
      </c>
      <c r="G294">
        <f>IF(Сделки[[#This Row],[Тип сделки]]="Продажа",Сделки[[#This Row],[Количество]]*-1,Сделки[[#This Row],[Количество]])</f>
        <v>470</v>
      </c>
      <c r="H294" s="23">
        <f>VLOOKUP(Сделки[[#This Row],[Дата сделки]],Таблица3[],2)*Сделки[[#This Row],[Количество_net]]</f>
        <v>47935.299999999996</v>
      </c>
      <c r="I294" s="23">
        <f t="shared" si="4"/>
        <v>38278.77613589527</v>
      </c>
    </row>
    <row r="295" spans="4:9" x14ac:dyDescent="0.2">
      <c r="D295" s="9">
        <v>43944</v>
      </c>
      <c r="E295" t="s">
        <v>2938</v>
      </c>
      <c r="F295">
        <v>50</v>
      </c>
      <c r="G295">
        <f>IF(Сделки[[#This Row],[Тип сделки]]="Продажа",Сделки[[#This Row],[Количество]]*-1,Сделки[[#This Row],[Количество]])</f>
        <v>50</v>
      </c>
      <c r="H295" s="23">
        <f>VLOOKUP(Сделки[[#This Row],[Дата сделки]],Таблица3[],2)*Сделки[[#This Row],[Количество_net]]</f>
        <v>4972.5</v>
      </c>
      <c r="I295" s="23">
        <f t="shared" si="4"/>
        <v>3970.3029553750862</v>
      </c>
    </row>
    <row r="296" spans="4:9" x14ac:dyDescent="0.2">
      <c r="D296" s="9">
        <v>43949</v>
      </c>
      <c r="E296" t="s">
        <v>2935</v>
      </c>
      <c r="F296">
        <v>250</v>
      </c>
      <c r="G296">
        <f>IF(Сделки[[#This Row],[Тип сделки]]="Продажа",Сделки[[#This Row],[Количество]]*-1,Сделки[[#This Row],[Количество]])</f>
        <v>-250</v>
      </c>
      <c r="H296" s="23">
        <f>VLOOKUP(Сделки[[#This Row],[Дата сделки]],Таблица3[],2)*Сделки[[#This Row],[Количество_net]]</f>
        <v>-25460</v>
      </c>
      <c r="I296" s="23">
        <f t="shared" si="4"/>
        <v>-20316.016637122528</v>
      </c>
    </row>
    <row r="297" spans="4:9" x14ac:dyDescent="0.2">
      <c r="D297" s="9">
        <v>43951</v>
      </c>
      <c r="E297" t="s">
        <v>2938</v>
      </c>
      <c r="F297">
        <v>140</v>
      </c>
      <c r="G297">
        <f>IF(Сделки[[#This Row],[Тип сделки]]="Продажа",Сделки[[#This Row],[Количество]]*-1,Сделки[[#This Row],[Количество]])</f>
        <v>140</v>
      </c>
      <c r="H297" s="23">
        <f>VLOOKUP(Сделки[[#This Row],[Дата сделки]],Таблица3[],2)*Сделки[[#This Row],[Количество_net]]</f>
        <v>14240.8</v>
      </c>
      <c r="I297" s="23">
        <f t="shared" si="4"/>
        <v>11360.751745809375</v>
      </c>
    </row>
    <row r="298" spans="4:9" x14ac:dyDescent="0.2">
      <c r="D298" s="9">
        <v>43957</v>
      </c>
      <c r="E298" t="s">
        <v>2935</v>
      </c>
      <c r="F298">
        <v>390</v>
      </c>
      <c r="G298">
        <f>IF(Сделки[[#This Row],[Тип сделки]]="Продажа",Сделки[[#This Row],[Количество]]*-1,Сделки[[#This Row],[Количество]])</f>
        <v>-390</v>
      </c>
      <c r="H298" s="23">
        <f>VLOOKUP(Сделки[[#This Row],[Дата сделки]],Таблица3[],2)*Сделки[[#This Row],[Количество_net]]</f>
        <v>-39577.200000000004</v>
      </c>
      <c r="I298" s="23">
        <f t="shared" si="4"/>
        <v>-31549.705848858757</v>
      </c>
    </row>
    <row r="299" spans="4:9" x14ac:dyDescent="0.2">
      <c r="D299" s="9">
        <v>43973</v>
      </c>
      <c r="E299" t="s">
        <v>2938</v>
      </c>
      <c r="F299">
        <v>170</v>
      </c>
      <c r="G299">
        <f>IF(Сделки[[#This Row],[Тип сделки]]="Продажа",Сделки[[#This Row],[Количество]]*-1,Сделки[[#This Row],[Количество]])</f>
        <v>170</v>
      </c>
      <c r="H299" s="23">
        <f>VLOOKUP(Сделки[[#This Row],[Дата сделки]],Таблица3[],2)*Сделки[[#This Row],[Количество_net]]</f>
        <v>16119.4</v>
      </c>
      <c r="I299" s="23">
        <f t="shared" si="4"/>
        <v>12824.466224960883</v>
      </c>
    </row>
    <row r="300" spans="4:9" x14ac:dyDescent="0.2">
      <c r="D300" s="9">
        <v>43973</v>
      </c>
      <c r="E300" t="s">
        <v>2938</v>
      </c>
      <c r="F300">
        <v>110</v>
      </c>
      <c r="G300">
        <f>IF(Сделки[[#This Row],[Тип сделки]]="Продажа",Сделки[[#This Row],[Количество]]*-1,Сделки[[#This Row],[Количество]])</f>
        <v>110</v>
      </c>
      <c r="H300" s="23">
        <f>VLOOKUP(Сделки[[#This Row],[Дата сделки]],Таблица3[],2)*Сделки[[#This Row],[Количество_net]]</f>
        <v>10430.199999999999</v>
      </c>
      <c r="I300" s="23">
        <f t="shared" si="4"/>
        <v>8298.1840279158641</v>
      </c>
    </row>
    <row r="301" spans="4:9" x14ac:dyDescent="0.2">
      <c r="D301" s="9">
        <v>43977</v>
      </c>
      <c r="E301" t="s">
        <v>2938</v>
      </c>
      <c r="F301">
        <v>250</v>
      </c>
      <c r="G301">
        <f>IF(Сделки[[#This Row],[Тип сделки]]="Продажа",Сделки[[#This Row],[Количество]]*-1,Сделки[[#This Row],[Количество]])</f>
        <v>250</v>
      </c>
      <c r="H301" s="23">
        <f>VLOOKUP(Сделки[[#This Row],[Дата сделки]],Таблица3[],2)*Сделки[[#This Row],[Количество_net]]</f>
        <v>23512.5</v>
      </c>
      <c r="I301" s="23">
        <f t="shared" si="4"/>
        <v>18697.101192411039</v>
      </c>
    </row>
    <row r="302" spans="4:9" x14ac:dyDescent="0.2">
      <c r="D302" s="9">
        <v>43979</v>
      </c>
      <c r="E302" t="s">
        <v>2935</v>
      </c>
      <c r="F302">
        <v>410</v>
      </c>
      <c r="G302">
        <f>IF(Сделки[[#This Row],[Тип сделки]]="Продажа",Сделки[[#This Row],[Количество]]*-1,Сделки[[#This Row],[Количество]])</f>
        <v>-410</v>
      </c>
      <c r="H302" s="23">
        <f>VLOOKUP(Сделки[[#This Row],[Дата сделки]],Таблица3[],2)*Сделки[[#This Row],[Количество_net]]</f>
        <v>-40286.6</v>
      </c>
      <c r="I302" s="23">
        <f t="shared" si="4"/>
        <v>-32027.91067460311</v>
      </c>
    </row>
    <row r="303" spans="4:9" x14ac:dyDescent="0.2">
      <c r="D303" s="9">
        <v>43983</v>
      </c>
      <c r="E303" t="s">
        <v>2938</v>
      </c>
      <c r="F303">
        <v>430</v>
      </c>
      <c r="G303">
        <f>IF(Сделки[[#This Row],[Тип сделки]]="Продажа",Сделки[[#This Row],[Количество]]*-1,Сделки[[#This Row],[Количество]])</f>
        <v>430</v>
      </c>
      <c r="H303" s="23">
        <f>VLOOKUP(Сделки[[#This Row],[Дата сделки]],Таблица3[],2)*Сделки[[#This Row],[Количество_net]]</f>
        <v>42600.1</v>
      </c>
      <c r="I303" s="23">
        <f t="shared" si="4"/>
        <v>33850.388299286671</v>
      </c>
    </row>
    <row r="304" spans="4:9" x14ac:dyDescent="0.2">
      <c r="D304" s="9">
        <v>43994</v>
      </c>
      <c r="E304" t="s">
        <v>2938</v>
      </c>
      <c r="F304">
        <v>210</v>
      </c>
      <c r="G304">
        <f>IF(Сделки[[#This Row],[Тип сделки]]="Продажа",Сделки[[#This Row],[Количество]]*-1,Сделки[[#This Row],[Количество]])</f>
        <v>210</v>
      </c>
      <c r="H304" s="23">
        <f>VLOOKUP(Сделки[[#This Row],[Дата сделки]],Таблица3[],2)*Сделки[[#This Row],[Количество_net]]</f>
        <v>20097</v>
      </c>
      <c r="I304" s="23">
        <f t="shared" si="4"/>
        <v>15947.519445662525</v>
      </c>
    </row>
    <row r="305" spans="4:9" x14ac:dyDescent="0.2">
      <c r="D305" s="9">
        <v>43997</v>
      </c>
      <c r="E305" t="s">
        <v>2938</v>
      </c>
      <c r="F305">
        <v>250</v>
      </c>
      <c r="G305">
        <f>IF(Сделки[[#This Row],[Тип сделки]]="Продажа",Сделки[[#This Row],[Количество]]*-1,Сделки[[#This Row],[Количество]])</f>
        <v>250</v>
      </c>
      <c r="H305" s="23">
        <f>VLOOKUP(Сделки[[#This Row],[Дата сделки]],Таблица3[],2)*Сделки[[#This Row],[Количество_net]]</f>
        <v>24457.5</v>
      </c>
      <c r="I305" s="23">
        <f t="shared" si="4"/>
        <v>19400.492418573238</v>
      </c>
    </row>
    <row r="306" spans="4:9" x14ac:dyDescent="0.2">
      <c r="D306" s="9">
        <v>43999</v>
      </c>
      <c r="E306" t="s">
        <v>2938</v>
      </c>
      <c r="F306">
        <v>340</v>
      </c>
      <c r="G306">
        <f>IF(Сделки[[#This Row],[Тип сделки]]="Продажа",Сделки[[#This Row],[Количество]]*-1,Сделки[[#This Row],[Количество]])</f>
        <v>340</v>
      </c>
      <c r="H306" s="23">
        <f>VLOOKUP(Сделки[[#This Row],[Дата сделки]],Таблица3[],2)*Сделки[[#This Row],[Количество_net]]</f>
        <v>33303</v>
      </c>
      <c r="I306" s="23">
        <f t="shared" si="4"/>
        <v>26410.496790266854</v>
      </c>
    </row>
    <row r="307" spans="4:9" x14ac:dyDescent="0.2">
      <c r="D307" s="9">
        <v>43999</v>
      </c>
      <c r="E307" t="s">
        <v>2938</v>
      </c>
      <c r="F307">
        <v>260</v>
      </c>
      <c r="G307">
        <f>IF(Сделки[[#This Row],[Тип сделки]]="Продажа",Сделки[[#This Row],[Количество]]*-1,Сделки[[#This Row],[Количество]])</f>
        <v>260</v>
      </c>
      <c r="H307" s="23">
        <f>VLOOKUP(Сделки[[#This Row],[Дата сделки]],Таблица3[],2)*Сделки[[#This Row],[Количество_net]]</f>
        <v>25467</v>
      </c>
      <c r="I307" s="23">
        <f t="shared" si="4"/>
        <v>20196.262251380536</v>
      </c>
    </row>
    <row r="308" spans="4:9" x14ac:dyDescent="0.2">
      <c r="D308" s="9">
        <v>44001</v>
      </c>
      <c r="E308" t="s">
        <v>2938</v>
      </c>
      <c r="F308">
        <v>500</v>
      </c>
      <c r="G308">
        <f>IF(Сделки[[#This Row],[Тип сделки]]="Продажа",Сделки[[#This Row],[Количество]]*-1,Сделки[[#This Row],[Количество]])</f>
        <v>500</v>
      </c>
      <c r="H308" s="23">
        <f>VLOOKUP(Сделки[[#This Row],[Дата сделки]],Таблица3[],2)*Сделки[[#This Row],[Количество_net]]</f>
        <v>49365</v>
      </c>
      <c r="I308" s="23">
        <f t="shared" si="4"/>
        <v>39138.56303649881</v>
      </c>
    </row>
    <row r="309" spans="4:9" x14ac:dyDescent="0.2">
      <c r="D309" s="9">
        <v>44007</v>
      </c>
      <c r="E309" t="s">
        <v>2938</v>
      </c>
      <c r="F309">
        <v>180</v>
      </c>
      <c r="G309">
        <f>IF(Сделки[[#This Row],[Тип сделки]]="Продажа",Сделки[[#This Row],[Количество]]*-1,Сделки[[#This Row],[Количество]])</f>
        <v>180</v>
      </c>
      <c r="H309" s="23">
        <f>VLOOKUP(Сделки[[#This Row],[Дата сделки]],Таблица3[],2)*Сделки[[#This Row],[Количество_net]]</f>
        <v>17249.400000000001</v>
      </c>
      <c r="I309" s="23">
        <f t="shared" si="4"/>
        <v>13665.870306428391</v>
      </c>
    </row>
    <row r="310" spans="4:9" x14ac:dyDescent="0.2">
      <c r="D310" s="9">
        <v>44014</v>
      </c>
      <c r="E310" t="s">
        <v>2935</v>
      </c>
      <c r="F310">
        <v>390</v>
      </c>
      <c r="G310">
        <f>IF(Сделки[[#This Row],[Тип сделки]]="Продажа",Сделки[[#This Row],[Количество]]*-1,Сделки[[#This Row],[Количество]])</f>
        <v>-390</v>
      </c>
      <c r="H310" s="23">
        <f>VLOOKUP(Сделки[[#This Row],[Дата сделки]],Таблица3[],2)*Сделки[[#This Row],[Количество_net]]</f>
        <v>-36695.1</v>
      </c>
      <c r="I310" s="23">
        <f t="shared" si="4"/>
        <v>-29046.593337370032</v>
      </c>
    </row>
    <row r="311" spans="4:9" x14ac:dyDescent="0.2">
      <c r="D311" s="9">
        <v>44019</v>
      </c>
      <c r="E311" t="s">
        <v>2938</v>
      </c>
      <c r="F311">
        <v>460</v>
      </c>
      <c r="G311">
        <f>IF(Сделки[[#This Row],[Тип сделки]]="Продажа",Сделки[[#This Row],[Количество]]*-1,Сделки[[#This Row],[Количество]])</f>
        <v>460</v>
      </c>
      <c r="H311" s="23">
        <f>VLOOKUP(Сделки[[#This Row],[Дата сделки]],Таблица3[],2)*Сделки[[#This Row],[Количество_net]]</f>
        <v>42619</v>
      </c>
      <c r="I311" s="23">
        <f t="shared" si="4"/>
        <v>33714.8855336259</v>
      </c>
    </row>
    <row r="312" spans="4:9" x14ac:dyDescent="0.2">
      <c r="D312" s="9">
        <v>44020</v>
      </c>
      <c r="E312" t="s">
        <v>2935</v>
      </c>
      <c r="F312">
        <v>50</v>
      </c>
      <c r="G312">
        <f>IF(Сделки[[#This Row],[Тип сделки]]="Продажа",Сделки[[#This Row],[Количество]]*-1,Сделки[[#This Row],[Количество]])</f>
        <v>-50</v>
      </c>
      <c r="H312" s="23">
        <f>VLOOKUP(Сделки[[#This Row],[Дата сделки]],Таблица3[],2)*Сделки[[#This Row],[Количество_net]]</f>
        <v>-4411</v>
      </c>
      <c r="I312" s="23">
        <f t="shared" si="4"/>
        <v>-3489.0062950372017</v>
      </c>
    </row>
    <row r="313" spans="4:9" x14ac:dyDescent="0.2">
      <c r="D313" s="9">
        <v>44032</v>
      </c>
      <c r="E313" t="s">
        <v>2938</v>
      </c>
      <c r="F313">
        <v>60</v>
      </c>
      <c r="G313">
        <f>IF(Сделки[[#This Row],[Тип сделки]]="Продажа",Сделки[[#This Row],[Количество]]*-1,Сделки[[#This Row],[Количество]])</f>
        <v>60</v>
      </c>
      <c r="H313" s="23">
        <f>VLOOKUP(Сделки[[#This Row],[Дата сделки]],Таблица3[],2)*Сделки[[#This Row],[Количество_net]]</f>
        <v>5455.8</v>
      </c>
      <c r="I313" s="23">
        <f t="shared" si="4"/>
        <v>4309.0176139128716</v>
      </c>
    </row>
    <row r="314" spans="4:9" x14ac:dyDescent="0.2">
      <c r="D314" s="9">
        <v>44033</v>
      </c>
      <c r="E314" t="s">
        <v>2935</v>
      </c>
      <c r="F314">
        <v>100</v>
      </c>
      <c r="G314">
        <f>IF(Сделки[[#This Row],[Тип сделки]]="Продажа",Сделки[[#This Row],[Количество]]*-1,Сделки[[#This Row],[Количество]])</f>
        <v>-100</v>
      </c>
      <c r="H314" s="23">
        <f>VLOOKUP(Сделки[[#This Row],[Дата сделки]],Таблица3[],2)*Сделки[[#This Row],[Количество_net]]</f>
        <v>-9186</v>
      </c>
      <c r="I314" s="23">
        <f t="shared" si="4"/>
        <v>-7254.250194013589</v>
      </c>
    </row>
    <row r="315" spans="4:9" x14ac:dyDescent="0.2">
      <c r="D315" s="9">
        <v>44034</v>
      </c>
      <c r="E315" t="s">
        <v>2935</v>
      </c>
      <c r="F315">
        <v>150</v>
      </c>
      <c r="G315">
        <f>IF(Сделки[[#This Row],[Тип сделки]]="Продажа",Сделки[[#This Row],[Количество]]*-1,Сделки[[#This Row],[Количество]])</f>
        <v>-150</v>
      </c>
      <c r="H315" s="23">
        <f>VLOOKUP(Сделки[[#This Row],[Дата сделки]],Таблица3[],2)*Сделки[[#This Row],[Количество_net]]</f>
        <v>-14028</v>
      </c>
      <c r="I315" s="23">
        <f t="shared" si="4"/>
        <v>-11076.641688072006</v>
      </c>
    </row>
    <row r="316" spans="4:9" x14ac:dyDescent="0.2">
      <c r="D316" s="9">
        <v>44034</v>
      </c>
      <c r="E316" t="s">
        <v>2938</v>
      </c>
      <c r="F316">
        <v>250</v>
      </c>
      <c r="G316">
        <f>IF(Сделки[[#This Row],[Тип сделки]]="Продажа",Сделки[[#This Row],[Количество]]*-1,Сделки[[#This Row],[Количество]])</f>
        <v>250</v>
      </c>
      <c r="H316" s="23">
        <f>VLOOKUP(Сделки[[#This Row],[Дата сделки]],Таблица3[],2)*Сделки[[#This Row],[Количество_net]]</f>
        <v>23380</v>
      </c>
      <c r="I316" s="23">
        <f t="shared" si="4"/>
        <v>18461.069480120012</v>
      </c>
    </row>
    <row r="317" spans="4:9" x14ac:dyDescent="0.2">
      <c r="D317" s="9">
        <v>44036</v>
      </c>
      <c r="E317" t="s">
        <v>2935</v>
      </c>
      <c r="F317">
        <v>380</v>
      </c>
      <c r="G317">
        <f>IF(Сделки[[#This Row],[Тип сделки]]="Продажа",Сделки[[#This Row],[Количество]]*-1,Сделки[[#This Row],[Количество]])</f>
        <v>-380</v>
      </c>
      <c r="H317" s="23">
        <f>VLOOKUP(Сделки[[#This Row],[Дата сделки]],Таблица3[],2)*Сделки[[#This Row],[Количество_net]]</f>
        <v>-35856.800000000003</v>
      </c>
      <c r="I317" s="23">
        <f t="shared" si="4"/>
        <v>-28305.863036734871</v>
      </c>
    </row>
    <row r="318" spans="4:9" x14ac:dyDescent="0.2">
      <c r="D318" s="9">
        <v>44040</v>
      </c>
      <c r="E318" t="s">
        <v>2938</v>
      </c>
      <c r="F318">
        <v>490</v>
      </c>
      <c r="G318">
        <f>IF(Сделки[[#This Row],[Тип сделки]]="Продажа",Сделки[[#This Row],[Количество]]*-1,Сделки[[#This Row],[Количество]])</f>
        <v>490</v>
      </c>
      <c r="H318" s="23">
        <f>VLOOKUP(Сделки[[#This Row],[Дата сделки]],Таблица3[],2)*Сделки[[#This Row],[Количество_net]]</f>
        <v>45212.299999999996</v>
      </c>
      <c r="I318" s="23">
        <f t="shared" si="4"/>
        <v>35673.56538414926</v>
      </c>
    </row>
    <row r="319" spans="4:9" x14ac:dyDescent="0.2">
      <c r="D319" s="9">
        <v>44047</v>
      </c>
      <c r="E319" t="s">
        <v>2938</v>
      </c>
      <c r="F319">
        <v>230</v>
      </c>
      <c r="G319">
        <f>IF(Сделки[[#This Row],[Тип сделки]]="Продажа",Сделки[[#This Row],[Количество]]*-1,Сделки[[#This Row],[Количество]])</f>
        <v>230</v>
      </c>
      <c r="H319" s="23">
        <f>VLOOKUP(Сделки[[#This Row],[Дата сделки]],Таблица3[],2)*Сделки[[#This Row],[Количество_net]]</f>
        <v>22135.199999999997</v>
      </c>
      <c r="I319" s="23">
        <f t="shared" si="4"/>
        <v>17450.070826765266</v>
      </c>
    </row>
    <row r="320" spans="4:9" x14ac:dyDescent="0.2">
      <c r="D320" s="9">
        <v>44049</v>
      </c>
      <c r="E320" t="s">
        <v>2935</v>
      </c>
      <c r="F320">
        <v>100</v>
      </c>
      <c r="G320">
        <f>IF(Сделки[[#This Row],[Тип сделки]]="Продажа",Сделки[[#This Row],[Количество]]*-1,Сделки[[#This Row],[Количество]])</f>
        <v>-100</v>
      </c>
      <c r="H320" s="23">
        <f>VLOOKUP(Сделки[[#This Row],[Дата сделки]],Таблица3[],2)*Сделки[[#This Row],[Количество_net]]</f>
        <v>-9448</v>
      </c>
      <c r="I320" s="23">
        <f t="shared" si="4"/>
        <v>-7446.3963784096086</v>
      </c>
    </row>
    <row r="321" spans="4:9" x14ac:dyDescent="0.2">
      <c r="D321" s="9">
        <v>44050</v>
      </c>
      <c r="E321" t="s">
        <v>2938</v>
      </c>
      <c r="F321">
        <v>200</v>
      </c>
      <c r="G321">
        <f>IF(Сделки[[#This Row],[Тип сделки]]="Продажа",Сделки[[#This Row],[Количество]]*-1,Сделки[[#This Row],[Количество]])</f>
        <v>200</v>
      </c>
      <c r="H321" s="23">
        <f>VLOOKUP(Сделки[[#This Row],[Дата сделки]],Таблица3[],2)*Сделки[[#This Row],[Количество_net]]</f>
        <v>19382</v>
      </c>
      <c r="I321" s="23">
        <f t="shared" si="4"/>
        <v>15273.941259727033</v>
      </c>
    </row>
    <row r="322" spans="4:9" x14ac:dyDescent="0.2">
      <c r="D322" s="9">
        <v>44054</v>
      </c>
      <c r="E322" t="s">
        <v>2938</v>
      </c>
      <c r="F322">
        <v>340</v>
      </c>
      <c r="G322">
        <f>IF(Сделки[[#This Row],[Тип сделки]]="Продажа",Сделки[[#This Row],[Количество]]*-1,Сделки[[#This Row],[Количество]])</f>
        <v>340</v>
      </c>
      <c r="H322" s="23">
        <f>VLOOKUP(Сделки[[#This Row],[Дата сделки]],Таблица3[],2)*Сделки[[#This Row],[Количество_net]]</f>
        <v>32922.199999999997</v>
      </c>
      <c r="I322" s="23">
        <f t="shared" si="4"/>
        <v>25931.427202737588</v>
      </c>
    </row>
    <row r="323" spans="4:9" x14ac:dyDescent="0.2">
      <c r="D323" s="9">
        <v>44054</v>
      </c>
      <c r="E323" t="s">
        <v>2935</v>
      </c>
      <c r="F323">
        <v>140</v>
      </c>
      <c r="G323">
        <f>IF(Сделки[[#This Row],[Тип сделки]]="Продажа",Сделки[[#This Row],[Количество]]*-1,Сделки[[#This Row],[Количество]])</f>
        <v>-140</v>
      </c>
      <c r="H323" s="23">
        <f>VLOOKUP(Сделки[[#This Row],[Дата сделки]],Таблица3[],2)*Сделки[[#This Row],[Количество_net]]</f>
        <v>-13556.199999999999</v>
      </c>
      <c r="I323" s="23">
        <f t="shared" ref="I323:I348" si="5">H323*(1+$M$4)^(-(D323-$D$3)/365)</f>
        <v>-10677.64649524489</v>
      </c>
    </row>
    <row r="324" spans="4:9" x14ac:dyDescent="0.2">
      <c r="D324" s="9">
        <v>44057</v>
      </c>
      <c r="E324" t="s">
        <v>2938</v>
      </c>
      <c r="F324">
        <v>250</v>
      </c>
      <c r="G324">
        <f>IF(Сделки[[#This Row],[Тип сделки]]="Продажа",Сделки[[#This Row],[Количество]]*-1,Сделки[[#This Row],[Количество]])</f>
        <v>250</v>
      </c>
      <c r="H324" s="23">
        <f>VLOOKUP(Сделки[[#This Row],[Дата сделки]],Таблица3[],2)*Сделки[[#This Row],[Количество_net]]</f>
        <v>24030</v>
      </c>
      <c r="I324" s="23">
        <f t="shared" si="5"/>
        <v>18920.3917807371</v>
      </c>
    </row>
    <row r="325" spans="4:9" x14ac:dyDescent="0.2">
      <c r="D325" s="9">
        <v>44057</v>
      </c>
      <c r="E325" t="s">
        <v>2938</v>
      </c>
      <c r="F325">
        <v>390</v>
      </c>
      <c r="G325">
        <f>IF(Сделки[[#This Row],[Тип сделки]]="Продажа",Сделки[[#This Row],[Количество]]*-1,Сделки[[#This Row],[Количество]])</f>
        <v>390</v>
      </c>
      <c r="H325" s="23">
        <f>VLOOKUP(Сделки[[#This Row],[Дата сделки]],Таблица3[],2)*Сделки[[#This Row],[Количество_net]]</f>
        <v>37486.800000000003</v>
      </c>
      <c r="I325" s="23">
        <f t="shared" si="5"/>
        <v>29515.811177949879</v>
      </c>
    </row>
    <row r="326" spans="4:9" x14ac:dyDescent="0.2">
      <c r="D326" s="9">
        <v>44075</v>
      </c>
      <c r="E326" t="s">
        <v>2935</v>
      </c>
      <c r="F326">
        <v>370</v>
      </c>
      <c r="G326">
        <f>IF(Сделки[[#This Row],[Тип сделки]]="Продажа",Сделки[[#This Row],[Количество]]*-1,Сделки[[#This Row],[Количество]])</f>
        <v>-370</v>
      </c>
      <c r="H326" s="23">
        <f>VLOOKUP(Сделки[[#This Row],[Дата сделки]],Таблица3[],2)*Сделки[[#This Row],[Количество_net]]</f>
        <v>-34395.199999999997</v>
      </c>
      <c r="I326" s="23">
        <f t="shared" si="5"/>
        <v>-27021.340634412591</v>
      </c>
    </row>
    <row r="327" spans="4:9" x14ac:dyDescent="0.2">
      <c r="D327" s="9">
        <v>44083</v>
      </c>
      <c r="E327" t="s">
        <v>2935</v>
      </c>
      <c r="F327">
        <v>10</v>
      </c>
      <c r="G327">
        <f>IF(Сделки[[#This Row],[Тип сделки]]="Продажа",Сделки[[#This Row],[Количество]]*-1,Сделки[[#This Row],[Количество]])</f>
        <v>-10</v>
      </c>
      <c r="H327" s="23">
        <f>VLOOKUP(Сделки[[#This Row],[Дата сделки]],Таблица3[],2)*Сделки[[#This Row],[Количество_net]]</f>
        <v>-925.40000000000009</v>
      </c>
      <c r="I327" s="23">
        <f t="shared" si="5"/>
        <v>-726.2876121786702</v>
      </c>
    </row>
    <row r="328" spans="4:9" x14ac:dyDescent="0.2">
      <c r="D328" s="9">
        <v>44083</v>
      </c>
      <c r="E328" t="s">
        <v>2935</v>
      </c>
      <c r="F328">
        <v>310</v>
      </c>
      <c r="G328">
        <f>IF(Сделки[[#This Row],[Тип сделки]]="Продажа",Сделки[[#This Row],[Количество]]*-1,Сделки[[#This Row],[Количество]])</f>
        <v>-310</v>
      </c>
      <c r="H328" s="23">
        <f>VLOOKUP(Сделки[[#This Row],[Дата сделки]],Таблица3[],2)*Сделки[[#This Row],[Количество_net]]</f>
        <v>-28687.4</v>
      </c>
      <c r="I328" s="23">
        <f t="shared" si="5"/>
        <v>-22514.915977538774</v>
      </c>
    </row>
    <row r="329" spans="4:9" x14ac:dyDescent="0.2">
      <c r="D329" s="9">
        <v>44084</v>
      </c>
      <c r="E329" t="s">
        <v>2938</v>
      </c>
      <c r="F329">
        <v>190</v>
      </c>
      <c r="G329">
        <f>IF(Сделки[[#This Row],[Тип сделки]]="Продажа",Сделки[[#This Row],[Количество]]*-1,Сделки[[#This Row],[Количество]])</f>
        <v>190</v>
      </c>
      <c r="H329" s="23">
        <f>VLOOKUP(Сделки[[#This Row],[Дата сделки]],Таблица3[],2)*Сделки[[#This Row],[Количество_net]]</f>
        <v>17597.8</v>
      </c>
      <c r="I329" s="23">
        <f t="shared" si="5"/>
        <v>13809.685249356387</v>
      </c>
    </row>
    <row r="330" spans="4:9" x14ac:dyDescent="0.2">
      <c r="D330" s="9">
        <v>44084</v>
      </c>
      <c r="E330" t="s">
        <v>2935</v>
      </c>
      <c r="F330">
        <v>150</v>
      </c>
      <c r="G330">
        <f>IF(Сделки[[#This Row],[Тип сделки]]="Продажа",Сделки[[#This Row],[Количество]]*-1,Сделки[[#This Row],[Количество]])</f>
        <v>-150</v>
      </c>
      <c r="H330" s="23">
        <f>VLOOKUP(Сделки[[#This Row],[Дата сделки]],Таблица3[],2)*Сделки[[#This Row],[Количество_net]]</f>
        <v>-13893</v>
      </c>
      <c r="I330" s="23">
        <f t="shared" si="5"/>
        <v>-10902.383091597148</v>
      </c>
    </row>
    <row r="331" spans="4:9" x14ac:dyDescent="0.2">
      <c r="D331" s="9">
        <v>44088</v>
      </c>
      <c r="E331" t="s">
        <v>2935</v>
      </c>
      <c r="F331">
        <v>20</v>
      </c>
      <c r="G331">
        <f>IF(Сделки[[#This Row],[Тип сделки]]="Продажа",Сделки[[#This Row],[Количество]]*-1,Сделки[[#This Row],[Количество]])</f>
        <v>-20</v>
      </c>
      <c r="H331" s="23">
        <f>VLOOKUP(Сделки[[#This Row],[Дата сделки]],Таблица3[],2)*Сделки[[#This Row],[Количество_net]]</f>
        <v>-1899</v>
      </c>
      <c r="I331" s="23">
        <f t="shared" si="5"/>
        <v>-1489.4825224486181</v>
      </c>
    </row>
    <row r="332" spans="4:9" x14ac:dyDescent="0.2">
      <c r="D332" s="9">
        <v>44091</v>
      </c>
      <c r="E332" t="s">
        <v>2938</v>
      </c>
      <c r="F332">
        <v>480</v>
      </c>
      <c r="G332">
        <f>IF(Сделки[[#This Row],[Тип сделки]]="Продажа",Сделки[[#This Row],[Количество]]*-1,Сделки[[#This Row],[Количество]])</f>
        <v>480</v>
      </c>
      <c r="H332" s="23">
        <f>VLOOKUP(Сделки[[#This Row],[Дата сделки]],Таблица3[],2)*Сделки[[#This Row],[Количество_net]]</f>
        <v>44544</v>
      </c>
      <c r="I332" s="23">
        <f t="shared" si="5"/>
        <v>34925.163152792287</v>
      </c>
    </row>
    <row r="333" spans="4:9" x14ac:dyDescent="0.2">
      <c r="D333" s="9">
        <v>44092</v>
      </c>
      <c r="E333" t="s">
        <v>2935</v>
      </c>
      <c r="F333">
        <v>130</v>
      </c>
      <c r="G333">
        <f>IF(Сделки[[#This Row],[Тип сделки]]="Продажа",Сделки[[#This Row],[Количество]]*-1,Сделки[[#This Row],[Количество]])</f>
        <v>-130</v>
      </c>
      <c r="H333" s="23">
        <f>VLOOKUP(Сделки[[#This Row],[Дата сделки]],Таблица3[],2)*Сделки[[#This Row],[Количество_net]]</f>
        <v>-11866.4</v>
      </c>
      <c r="I333" s="23">
        <f t="shared" si="5"/>
        <v>-9302.8169344018552</v>
      </c>
    </row>
    <row r="334" spans="4:9" x14ac:dyDescent="0.2">
      <c r="D334" s="9">
        <v>44106</v>
      </c>
      <c r="E334" t="s">
        <v>2938</v>
      </c>
      <c r="F334">
        <v>230</v>
      </c>
      <c r="G334">
        <f>IF(Сделки[[#This Row],[Тип сделки]]="Продажа",Сделки[[#This Row],[Количество]]*-1,Сделки[[#This Row],[Количество]])</f>
        <v>230</v>
      </c>
      <c r="H334" s="23">
        <f>VLOOKUP(Сделки[[#This Row],[Дата сделки]],Таблица3[],2)*Сделки[[#This Row],[Количество_net]]</f>
        <v>21394.6</v>
      </c>
      <c r="I334" s="23">
        <f t="shared" si="5"/>
        <v>16743.541271830822</v>
      </c>
    </row>
    <row r="335" spans="4:9" x14ac:dyDescent="0.2">
      <c r="D335" s="9">
        <v>44109</v>
      </c>
      <c r="E335" t="s">
        <v>2938</v>
      </c>
      <c r="F335">
        <v>320</v>
      </c>
      <c r="G335">
        <f>IF(Сделки[[#This Row],[Тип сделки]]="Продажа",Сделки[[#This Row],[Количество]]*-1,Сделки[[#This Row],[Количество]])</f>
        <v>320</v>
      </c>
      <c r="H335" s="23">
        <f>VLOOKUP(Сделки[[#This Row],[Дата сделки]],Таблица3[],2)*Сделки[[#This Row],[Количество_net]]</f>
        <v>29977.600000000002</v>
      </c>
      <c r="I335" s="23">
        <f t="shared" si="5"/>
        <v>23451.940806404567</v>
      </c>
    </row>
    <row r="336" spans="4:9" x14ac:dyDescent="0.2">
      <c r="D336" s="9">
        <v>44110</v>
      </c>
      <c r="E336" t="s">
        <v>2935</v>
      </c>
      <c r="F336">
        <v>180</v>
      </c>
      <c r="G336">
        <f>IF(Сделки[[#This Row],[Тип сделки]]="Продажа",Сделки[[#This Row],[Количество]]*-1,Сделки[[#This Row],[Количество]])</f>
        <v>-180</v>
      </c>
      <c r="H336" s="23">
        <f>VLOOKUP(Сделки[[#This Row],[Дата сделки]],Таблица3[],2)*Сделки[[#This Row],[Количество_net]]</f>
        <v>-16677</v>
      </c>
      <c r="I336" s="23">
        <f t="shared" si="5"/>
        <v>-13045.061135771359</v>
      </c>
    </row>
    <row r="337" spans="4:9" x14ac:dyDescent="0.2">
      <c r="D337" s="9">
        <v>44111</v>
      </c>
      <c r="E337" t="s">
        <v>2935</v>
      </c>
      <c r="F337">
        <v>40</v>
      </c>
      <c r="G337">
        <f>IF(Сделки[[#This Row],[Тип сделки]]="Продажа",Сделки[[#This Row],[Количество]]*-1,Сделки[[#This Row],[Количество]])</f>
        <v>-40</v>
      </c>
      <c r="H337" s="23">
        <f>VLOOKUP(Сделки[[#This Row],[Дата сделки]],Таблица3[],2)*Сделки[[#This Row],[Количество_net]]</f>
        <v>-3731.6000000000004</v>
      </c>
      <c r="I337" s="23">
        <f t="shared" si="5"/>
        <v>-2918.5661118125308</v>
      </c>
    </row>
    <row r="338" spans="4:9" x14ac:dyDescent="0.2">
      <c r="D338" s="9">
        <v>44117</v>
      </c>
      <c r="E338" t="s">
        <v>2935</v>
      </c>
      <c r="F338">
        <v>420</v>
      </c>
      <c r="G338">
        <f>IF(Сделки[[#This Row],[Тип сделки]]="Продажа",Сделки[[#This Row],[Количество]]*-1,Сделки[[#This Row],[Количество]])</f>
        <v>-420</v>
      </c>
      <c r="H338" s="23">
        <f>VLOOKUP(Сделки[[#This Row],[Дата сделки]],Таблица3[],2)*Сделки[[#This Row],[Количество_net]]</f>
        <v>-38551.800000000003</v>
      </c>
      <c r="I338" s="23">
        <f t="shared" si="5"/>
        <v>-30129.829746753298</v>
      </c>
    </row>
    <row r="339" spans="4:9" x14ac:dyDescent="0.2">
      <c r="D339" s="9">
        <v>44132</v>
      </c>
      <c r="E339" t="s">
        <v>2935</v>
      </c>
      <c r="F339">
        <v>190</v>
      </c>
      <c r="G339">
        <f>IF(Сделки[[#This Row],[Тип сделки]]="Продажа",Сделки[[#This Row],[Количество]]*-1,Сделки[[#This Row],[Количество]])</f>
        <v>-190</v>
      </c>
      <c r="H339" s="23">
        <f>VLOOKUP(Сделки[[#This Row],[Дата сделки]],Таблица3[],2)*Сделки[[#This Row],[Количество_net]]</f>
        <v>-16720</v>
      </c>
      <c r="I339" s="23">
        <f t="shared" si="5"/>
        <v>-13043.141514299637</v>
      </c>
    </row>
    <row r="340" spans="4:9" x14ac:dyDescent="0.2">
      <c r="D340" s="9">
        <v>44134</v>
      </c>
      <c r="E340" t="s">
        <v>2935</v>
      </c>
      <c r="F340">
        <v>190</v>
      </c>
      <c r="G340">
        <f>IF(Сделки[[#This Row],[Тип сделки]]="Продажа",Сделки[[#This Row],[Количество]]*-1,Сделки[[#This Row],[Количество]])</f>
        <v>-190</v>
      </c>
      <c r="H340" s="23">
        <f>VLOOKUP(Сделки[[#This Row],[Дата сделки]],Таблица3[],2)*Сделки[[#This Row],[Количество_net]]</f>
        <v>-16862.5</v>
      </c>
      <c r="I340" s="23">
        <f t="shared" si="5"/>
        <v>-13151.049667176088</v>
      </c>
    </row>
    <row r="341" spans="4:9" x14ac:dyDescent="0.2">
      <c r="D341" s="9">
        <v>44139</v>
      </c>
      <c r="E341" t="s">
        <v>2938</v>
      </c>
      <c r="F341">
        <v>180</v>
      </c>
      <c r="G341">
        <f>IF(Сделки[[#This Row],[Тип сделки]]="Продажа",Сделки[[#This Row],[Количество]]*-1,Сделки[[#This Row],[Количество]])</f>
        <v>180</v>
      </c>
      <c r="H341" s="23">
        <f>VLOOKUP(Сделки[[#This Row],[Дата сделки]],Таблица3[],2)*Сделки[[#This Row],[Количество_net]]</f>
        <v>16567.2</v>
      </c>
      <c r="I341" s="23">
        <f t="shared" si="5"/>
        <v>12912.753947987991</v>
      </c>
    </row>
    <row r="342" spans="4:9" x14ac:dyDescent="0.2">
      <c r="D342" s="9">
        <v>44140</v>
      </c>
      <c r="E342" t="s">
        <v>2938</v>
      </c>
      <c r="F342">
        <v>280</v>
      </c>
      <c r="G342">
        <f>IF(Сделки[[#This Row],[Тип сделки]]="Продажа",Сделки[[#This Row],[Количество]]*-1,Сделки[[#This Row],[Количество]])</f>
        <v>280</v>
      </c>
      <c r="H342" s="23">
        <f>VLOOKUP(Сделки[[#This Row],[Дата сделки]],Таблица3[],2)*Сделки[[#This Row],[Количество_net]]</f>
        <v>25314.799999999999</v>
      </c>
      <c r="I342" s="23">
        <f t="shared" si="5"/>
        <v>19728.339009388652</v>
      </c>
    </row>
    <row r="343" spans="4:9" x14ac:dyDescent="0.2">
      <c r="D343" s="9">
        <v>44141</v>
      </c>
      <c r="E343" t="s">
        <v>2935</v>
      </c>
      <c r="F343">
        <v>60</v>
      </c>
      <c r="G343">
        <f>IF(Сделки[[#This Row],[Тип сделки]]="Продажа",Сделки[[#This Row],[Количество]]*-1,Сделки[[#This Row],[Количество]])</f>
        <v>-60</v>
      </c>
      <c r="H343" s="23">
        <f>VLOOKUP(Сделки[[#This Row],[Дата сделки]],Таблица3[],2)*Сделки[[#This Row],[Количество_net]]</f>
        <v>-5469</v>
      </c>
      <c r="I343" s="23">
        <f t="shared" si="5"/>
        <v>-4261.5756866084921</v>
      </c>
    </row>
    <row r="344" spans="4:9" x14ac:dyDescent="0.2">
      <c r="D344" s="9">
        <v>44141</v>
      </c>
      <c r="E344" t="s">
        <v>2938</v>
      </c>
      <c r="F344">
        <v>10</v>
      </c>
      <c r="G344">
        <f>IF(Сделки[[#This Row],[Тип сделки]]="Продажа",Сделки[[#This Row],[Количество]]*-1,Сделки[[#This Row],[Количество]])</f>
        <v>10</v>
      </c>
      <c r="H344" s="23">
        <f>VLOOKUP(Сделки[[#This Row],[Дата сделки]],Таблица3[],2)*Сделки[[#This Row],[Количество_net]]</f>
        <v>911.5</v>
      </c>
      <c r="I344" s="23">
        <f t="shared" si="5"/>
        <v>710.26261443474868</v>
      </c>
    </row>
    <row r="345" spans="4:9" x14ac:dyDescent="0.2">
      <c r="D345" s="9">
        <v>44154</v>
      </c>
      <c r="E345" t="s">
        <v>2938</v>
      </c>
      <c r="F345">
        <v>70</v>
      </c>
      <c r="G345">
        <f>IF(Сделки[[#This Row],[Тип сделки]]="Продажа",Сделки[[#This Row],[Количество]]*-1,Сделки[[#This Row],[Количество]])</f>
        <v>70</v>
      </c>
      <c r="H345" s="23">
        <f>VLOOKUP(Сделки[[#This Row],[Дата сделки]],Таблица3[],2)*Сделки[[#This Row],[Количество_net]]</f>
        <v>7025.9000000000005</v>
      </c>
      <c r="I345" s="23">
        <f t="shared" si="5"/>
        <v>5465.9498219138004</v>
      </c>
    </row>
    <row r="346" spans="4:9" x14ac:dyDescent="0.2">
      <c r="D346" s="9">
        <v>44155</v>
      </c>
      <c r="E346" t="s">
        <v>2935</v>
      </c>
      <c r="F346">
        <v>370</v>
      </c>
      <c r="G346">
        <f>IF(Сделки[[#This Row],[Тип сделки]]="Продажа",Сделки[[#This Row],[Количество]]*-1,Сделки[[#This Row],[Количество]])</f>
        <v>-370</v>
      </c>
      <c r="H346" s="23">
        <f>VLOOKUP(Сделки[[#This Row],[Дата сделки]],Таблица3[],2)*Сделки[[#This Row],[Количество_net]]</f>
        <v>-37066.600000000006</v>
      </c>
      <c r="I346" s="23">
        <f t="shared" si="5"/>
        <v>-28833.189667296167</v>
      </c>
    </row>
    <row r="347" spans="4:9" x14ac:dyDescent="0.2">
      <c r="D347" s="9">
        <v>44160</v>
      </c>
      <c r="E347" t="s">
        <v>2938</v>
      </c>
      <c r="F347">
        <v>0</v>
      </c>
      <c r="G347">
        <f>IF(Сделки[[#This Row],[Тип сделки]]="Продажа",Сделки[[#This Row],[Количество]]*-1,Сделки[[#This Row],[Количество]])</f>
        <v>0</v>
      </c>
      <c r="H347" s="23">
        <f>VLOOKUP(Сделки[[#This Row],[Дата сделки]],Таблица3[],2)*Сделки[[#This Row],[Количество_net]]</f>
        <v>0</v>
      </c>
      <c r="I347" s="23">
        <f t="shared" si="5"/>
        <v>0</v>
      </c>
    </row>
    <row r="348" spans="4:9" x14ac:dyDescent="0.2">
      <c r="D348" s="9">
        <v>44173</v>
      </c>
      <c r="E348" t="s">
        <v>2938</v>
      </c>
      <c r="F348">
        <v>1580</v>
      </c>
      <c r="G348">
        <f>IF(Сделки[[#This Row],[Тип сделки]]="Продажа",Сделки[[#This Row],[Количество]]*-1,Сделки[[#This Row],[Количество]])</f>
        <v>1580</v>
      </c>
      <c r="H348" s="23">
        <f>VLOOKUP(Сделки[[#This Row],[Дата сделки]],Таблица3[],2)*Сделки[[#This Row],[Количество_net]]</f>
        <v>166611</v>
      </c>
      <c r="I348" s="23">
        <f t="shared" si="5"/>
        <v>129314.22678850469</v>
      </c>
    </row>
    <row r="349" spans="4:9" x14ac:dyDescent="0.2">
      <c r="D349" t="s">
        <v>3196</v>
      </c>
      <c r="G349">
        <f>SUBTOTAL(109,Сделки[Количество_net])</f>
        <v>0</v>
      </c>
      <c r="H349">
        <f>SUBTOTAL(109,Сделки[Денежный поток/стоимость])</f>
        <v>40987.100000000355</v>
      </c>
      <c r="I349">
        <f>SUBTOTAL(109,Сделки[Приведенная стоимость])</f>
        <v>-18809.487467599829</v>
      </c>
    </row>
    <row r="351" spans="4:9" x14ac:dyDescent="0.2">
      <c r="H351" s="23"/>
    </row>
    <row r="353" spans="9:9" x14ac:dyDescent="0.2">
      <c r="I353" s="23"/>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E8FB3-E6CC-394B-983A-552406056888}">
  <dimension ref="D2:M353"/>
  <sheetViews>
    <sheetView workbookViewId="0">
      <selection activeCell="M4" sqref="M4"/>
    </sheetView>
  </sheetViews>
  <sheetFormatPr baseColWidth="10" defaultColWidth="8.83203125" defaultRowHeight="15" x14ac:dyDescent="0.2"/>
  <cols>
    <col min="4" max="4" width="13" customWidth="1"/>
    <col min="5" max="5" width="12.33203125" customWidth="1"/>
    <col min="6" max="6" width="12.6640625" customWidth="1"/>
    <col min="7" max="7" width="14.1640625" customWidth="1"/>
    <col min="8" max="8" width="22.33203125" customWidth="1"/>
    <col min="9" max="9" width="34" customWidth="1"/>
  </cols>
  <sheetData>
    <row r="2" spans="4:13" x14ac:dyDescent="0.2">
      <c r="D2" s="10" t="s">
        <v>2932</v>
      </c>
      <c r="E2" s="10" t="s">
        <v>2933</v>
      </c>
      <c r="F2" s="11" t="s">
        <v>2934</v>
      </c>
      <c r="G2" s="11" t="s">
        <v>3195</v>
      </c>
      <c r="H2" s="11" t="s">
        <v>3209</v>
      </c>
      <c r="I2" s="11" t="s">
        <v>3210</v>
      </c>
    </row>
    <row r="3" spans="4:13" x14ac:dyDescent="0.2">
      <c r="D3" s="9">
        <v>42125</v>
      </c>
      <c r="E3" t="s">
        <v>2935</v>
      </c>
      <c r="F3">
        <v>230</v>
      </c>
      <c r="G3">
        <f>IF(Сделки7[[#This Row],[Тип сделки]]="Продажа",Сделки7[[#This Row],[Количество]]*-1,Сделки7[[#This Row],[Количество]])</f>
        <v>-230</v>
      </c>
      <c r="H3" s="23">
        <f>VLOOKUP(Сделки7[[#This Row],[Дата сделки]],Таблица3[],2)*Сделки7[[#This Row],[Количество_net]]</f>
        <v>-16088.5</v>
      </c>
      <c r="I3" s="23">
        <f>H3*(1+$M$4)^(-(D3-$D$3)/365)</f>
        <v>-16088.5</v>
      </c>
    </row>
    <row r="4" spans="4:13" x14ac:dyDescent="0.2">
      <c r="D4" s="9">
        <v>42131</v>
      </c>
      <c r="E4" t="s">
        <v>2935</v>
      </c>
      <c r="F4">
        <v>370</v>
      </c>
      <c r="G4">
        <f>IF(Сделки7[[#This Row],[Тип сделки]]="Продажа",Сделки7[[#This Row],[Количество]]*-1,Сделки7[[#This Row],[Количество]])</f>
        <v>-370</v>
      </c>
      <c r="H4" s="23">
        <f>VLOOKUP(Сделки7[[#This Row],[Дата сделки]],Таблица3[],2)*Сделки7[[#This Row],[Количество_net]]</f>
        <v>-25056.399999999998</v>
      </c>
      <c r="I4" s="23">
        <f>H4*(1+$M$4)^(-(D4-$D$3)/365)</f>
        <v>-25044.317726394132</v>
      </c>
      <c r="L4" s="25" t="s">
        <v>3211</v>
      </c>
      <c r="M4" s="24">
        <v>2.9775787294885763E-2</v>
      </c>
    </row>
    <row r="5" spans="4:13" x14ac:dyDescent="0.2">
      <c r="D5" s="9">
        <v>42137</v>
      </c>
      <c r="E5" t="s">
        <v>2935</v>
      </c>
      <c r="F5">
        <v>210</v>
      </c>
      <c r="G5">
        <f>IF(Сделки7[[#This Row],[Тип сделки]]="Продажа",Сделки7[[#This Row],[Количество]]*-1,Сделки7[[#This Row],[Количество]])</f>
        <v>-210</v>
      </c>
      <c r="H5" s="23">
        <f>VLOOKUP(Сделки7[[#This Row],[Дата сделки]],Таблица3[],2)*Сделки7[[#This Row],[Количество_net]]</f>
        <v>-14067.9</v>
      </c>
      <c r="I5" s="23">
        <f t="shared" ref="I5:I68" si="0">H5*(1+$M$4)^(-(D5-$D$3)/365)</f>
        <v>-14054.336101251936</v>
      </c>
    </row>
    <row r="6" spans="4:13" x14ac:dyDescent="0.2">
      <c r="D6" s="9">
        <v>42146</v>
      </c>
      <c r="E6" t="s">
        <v>2935</v>
      </c>
      <c r="F6">
        <v>190</v>
      </c>
      <c r="G6">
        <f>IF(Сделки7[[#This Row],[Тип сделки]]="Продажа",Сделки7[[#This Row],[Количество]]*-1,Сделки7[[#This Row],[Количество]])</f>
        <v>-190</v>
      </c>
      <c r="H6" s="23">
        <f>VLOOKUP(Сделки7[[#This Row],[Дата сделки]],Таблица3[],2)*Сделки7[[#This Row],[Количество_net]]</f>
        <v>-12843.999999999998</v>
      </c>
      <c r="I6" s="23">
        <f>H6*(1+$M$4)^(-(D6-$D$3)/365)</f>
        <v>-12822.336104830074</v>
      </c>
    </row>
    <row r="7" spans="4:13" x14ac:dyDescent="0.2">
      <c r="D7" s="9">
        <v>42146</v>
      </c>
      <c r="E7" t="s">
        <v>2938</v>
      </c>
      <c r="F7">
        <v>240</v>
      </c>
      <c r="G7">
        <f>IF(Сделки7[[#This Row],[Тип сделки]]="Продажа",Сделки7[[#This Row],[Количество]]*-1,Сделки7[[#This Row],[Количество]])</f>
        <v>240</v>
      </c>
      <c r="H7" s="23">
        <f>VLOOKUP(Сделки7[[#This Row],[Дата сделки]],Таблица3[],2)*Сделки7[[#This Row],[Количество_net]]</f>
        <v>16223.999999999998</v>
      </c>
      <c r="I7" s="23">
        <f t="shared" si="0"/>
        <v>16196.635079785356</v>
      </c>
      <c r="L7" s="28">
        <f>XIRR(Сделки7[Денежный поток/стоимость],Сделки7[Дата сделки])</f>
        <v>2.9775789380073549E-2</v>
      </c>
    </row>
    <row r="8" spans="4:13" x14ac:dyDescent="0.2">
      <c r="D8" s="9">
        <v>42150</v>
      </c>
      <c r="E8" t="s">
        <v>2935</v>
      </c>
      <c r="F8">
        <v>410</v>
      </c>
      <c r="G8">
        <f>IF(Сделки7[[#This Row],[Тип сделки]]="Продажа",Сделки7[[#This Row],[Количество]]*-1,Сделки7[[#This Row],[Количество]])</f>
        <v>-410</v>
      </c>
      <c r="H8" s="23">
        <f>VLOOKUP(Сделки7[[#This Row],[Дата сделки]],Таблица3[],2)*Сделки7[[#This Row],[Количество_net]]</f>
        <v>-27625.8</v>
      </c>
      <c r="I8" s="23">
        <f t="shared" si="0"/>
        <v>-27570.337170156319</v>
      </c>
      <c r="L8">
        <f>ROUND(L7,4)</f>
        <v>2.98E-2</v>
      </c>
    </row>
    <row r="9" spans="4:13" x14ac:dyDescent="0.2">
      <c r="D9" s="9">
        <v>42152</v>
      </c>
      <c r="E9" t="s">
        <v>2935</v>
      </c>
      <c r="F9">
        <v>90</v>
      </c>
      <c r="G9">
        <f>IF(Сделки7[[#This Row],[Тип сделки]]="Продажа",Сделки7[[#This Row],[Количество]]*-1,Сделки7[[#This Row],[Количество]])</f>
        <v>-90</v>
      </c>
      <c r="H9" s="23">
        <f>VLOOKUP(Сделки7[[#This Row],[Дата сделки]],Таблица3[],2)*Сделки7[[#This Row],[Количество_net]]</f>
        <v>-6102</v>
      </c>
      <c r="I9" s="23">
        <f t="shared" si="0"/>
        <v>-6088.7703540845559</v>
      </c>
    </row>
    <row r="10" spans="4:13" x14ac:dyDescent="0.2">
      <c r="D10" s="9">
        <v>42156</v>
      </c>
      <c r="E10" t="s">
        <v>2935</v>
      </c>
      <c r="F10">
        <v>210</v>
      </c>
      <c r="G10">
        <f>IF(Сделки7[[#This Row],[Тип сделки]]="Продажа",Сделки7[[#This Row],[Количество]]*-1,Сделки7[[#This Row],[Количество]])</f>
        <v>-210</v>
      </c>
      <c r="H10" s="23">
        <f>VLOOKUP(Сделки7[[#This Row],[Дата сделки]],Таблица3[],2)*Сделки7[[#This Row],[Количество_net]]</f>
        <v>-14053.2</v>
      </c>
      <c r="I10" s="23">
        <f t="shared" si="0"/>
        <v>-14018.223256003968</v>
      </c>
    </row>
    <row r="11" spans="4:13" x14ac:dyDescent="0.2">
      <c r="D11" s="9">
        <v>42157</v>
      </c>
      <c r="E11" t="s">
        <v>2935</v>
      </c>
      <c r="F11">
        <v>30</v>
      </c>
      <c r="G11">
        <f>IF(Сделки7[[#This Row],[Тип сделки]]="Продажа",Сделки7[[#This Row],[Количество]]*-1,Сделки7[[#This Row],[Количество]])</f>
        <v>-30</v>
      </c>
      <c r="H11" s="23">
        <f>VLOOKUP(Сделки7[[#This Row],[Дата сделки]],Таблица3[],2)*Сделки7[[#This Row],[Количество_net]]</f>
        <v>-2013.8999999999999</v>
      </c>
      <c r="I11" s="23">
        <f t="shared" si="0"/>
        <v>-2008.7261612483467</v>
      </c>
    </row>
    <row r="12" spans="4:13" x14ac:dyDescent="0.2">
      <c r="D12" s="9">
        <v>42160</v>
      </c>
      <c r="E12" t="s">
        <v>2938</v>
      </c>
      <c r="F12">
        <v>310</v>
      </c>
      <c r="G12">
        <f>IF(Сделки7[[#This Row],[Тип сделки]]="Продажа",Сделки7[[#This Row],[Количество]]*-1,Сделки7[[#This Row],[Количество]])</f>
        <v>310</v>
      </c>
      <c r="H12" s="23">
        <f>VLOOKUP(Сделки7[[#This Row],[Дата сделки]],Таблица3[],2)*Сделки7[[#This Row],[Количество_net]]</f>
        <v>20608.800000000003</v>
      </c>
      <c r="I12" s="23">
        <f t="shared" si="0"/>
        <v>20550.898020078497</v>
      </c>
    </row>
    <row r="13" spans="4:13" x14ac:dyDescent="0.2">
      <c r="D13" s="9">
        <v>42173</v>
      </c>
      <c r="E13" t="s">
        <v>2938</v>
      </c>
      <c r="F13">
        <v>0</v>
      </c>
      <c r="G13">
        <f>IF(Сделки7[[#This Row],[Тип сделки]]="Продажа",Сделки7[[#This Row],[Количество]]*-1,Сделки7[[#This Row],[Количество]])</f>
        <v>0</v>
      </c>
      <c r="H13" s="23">
        <f>VLOOKUP(Сделки7[[#This Row],[Дата сделки]],Таблица3[],2)*Сделки7[[#This Row],[Количество_net]]</f>
        <v>0</v>
      </c>
      <c r="I13" s="23">
        <f t="shared" si="0"/>
        <v>0</v>
      </c>
    </row>
    <row r="14" spans="4:13" x14ac:dyDescent="0.2">
      <c r="D14" s="9">
        <v>42177</v>
      </c>
      <c r="E14" t="s">
        <v>2938</v>
      </c>
      <c r="F14">
        <v>490</v>
      </c>
      <c r="G14">
        <f>IF(Сделки7[[#This Row],[Тип сделки]]="Продажа",Сделки7[[#This Row],[Количество]]*-1,Сделки7[[#This Row],[Количество]])</f>
        <v>490</v>
      </c>
      <c r="H14" s="23">
        <f>VLOOKUP(Сделки7[[#This Row],[Дата сделки]],Таблица3[],2)*Сделки7[[#This Row],[Количество_net]]</f>
        <v>32477.200000000001</v>
      </c>
      <c r="I14" s="23">
        <f>H14*(1+$M$4)^(-(D14-$D$3)/365)</f>
        <v>32341.725357216965</v>
      </c>
    </row>
    <row r="15" spans="4:13" x14ac:dyDescent="0.2">
      <c r="D15" s="9">
        <v>42192</v>
      </c>
      <c r="E15" t="s">
        <v>2935</v>
      </c>
      <c r="F15">
        <v>320</v>
      </c>
      <c r="G15">
        <f>IF(Сделки7[[#This Row],[Тип сделки]]="Продажа",Сделки7[[#This Row],[Количество]]*-1,Сделки7[[#This Row],[Количество]])</f>
        <v>-320</v>
      </c>
      <c r="H15" s="23">
        <f>VLOOKUP(Сделки7[[#This Row],[Дата сделки]],Таблица3[],2)*Сделки7[[#This Row],[Количество_net]]</f>
        <v>-21036.799999999999</v>
      </c>
      <c r="I15" s="23">
        <f t="shared" si="0"/>
        <v>-20923.802471451279</v>
      </c>
    </row>
    <row r="16" spans="4:13" x14ac:dyDescent="0.2">
      <c r="D16" s="9">
        <v>42192</v>
      </c>
      <c r="E16" t="s">
        <v>2938</v>
      </c>
      <c r="F16">
        <v>160</v>
      </c>
      <c r="G16">
        <f>IF(Сделки7[[#This Row],[Тип сделки]]="Продажа",Сделки7[[#This Row],[Количество]]*-1,Сделки7[[#This Row],[Количество]])</f>
        <v>160</v>
      </c>
      <c r="H16" s="23">
        <f>VLOOKUP(Сделки7[[#This Row],[Дата сделки]],Таблица3[],2)*Сделки7[[#This Row],[Количество_net]]</f>
        <v>10518.4</v>
      </c>
      <c r="I16" s="23">
        <f t="shared" si="0"/>
        <v>10461.90123572564</v>
      </c>
    </row>
    <row r="17" spans="4:9" x14ac:dyDescent="0.2">
      <c r="D17" s="9">
        <v>42201</v>
      </c>
      <c r="E17" t="s">
        <v>2938</v>
      </c>
      <c r="F17">
        <v>130</v>
      </c>
      <c r="G17">
        <f>IF(Сделки7[[#This Row],[Тип сделки]]="Продажа",Сделки7[[#This Row],[Количество]]*-1,Сделки7[[#This Row],[Количество]])</f>
        <v>130</v>
      </c>
      <c r="H17" s="23">
        <f>VLOOKUP(Сделки7[[#This Row],[Дата сделки]],Таблица3[],2)*Сделки7[[#This Row],[Количество_net]]</f>
        <v>8837.4</v>
      </c>
      <c r="I17" s="23">
        <f t="shared" si="0"/>
        <v>8783.5735648695136</v>
      </c>
    </row>
    <row r="18" spans="4:9" x14ac:dyDescent="0.2">
      <c r="D18" s="9">
        <v>42207</v>
      </c>
      <c r="E18" t="s">
        <v>2938</v>
      </c>
      <c r="F18">
        <v>130</v>
      </c>
      <c r="G18">
        <f>IF(Сделки7[[#This Row],[Тип сделки]]="Продажа",Сделки7[[#This Row],[Количество]]*-1,Сделки7[[#This Row],[Количество]])</f>
        <v>130</v>
      </c>
      <c r="H18" s="23">
        <f>VLOOKUP(Сделки7[[#This Row],[Дата сделки]],Таблица3[],2)*Сделки7[[#This Row],[Количество_net]]</f>
        <v>8888.1</v>
      </c>
      <c r="I18" s="23">
        <f t="shared" si="0"/>
        <v>8829.7049984670557</v>
      </c>
    </row>
    <row r="19" spans="4:9" x14ac:dyDescent="0.2">
      <c r="D19" s="9">
        <v>42208</v>
      </c>
      <c r="E19" t="s">
        <v>2935</v>
      </c>
      <c r="F19">
        <v>340</v>
      </c>
      <c r="G19">
        <f>IF(Сделки7[[#This Row],[Тип сделки]]="Продажа",Сделки7[[#This Row],[Количество]]*-1,Сделки7[[#This Row],[Количество]])</f>
        <v>-340</v>
      </c>
      <c r="H19" s="23">
        <f>VLOOKUP(Сделки7[[#This Row],[Дата сделки]],Таблица3[],2)*Сделки7[[#This Row],[Количество_net]]</f>
        <v>-23242.400000000001</v>
      </c>
      <c r="I19" s="23">
        <f t="shared" si="0"/>
        <v>-23087.84092261691</v>
      </c>
    </row>
    <row r="20" spans="4:9" x14ac:dyDescent="0.2">
      <c r="D20" s="9">
        <v>42214</v>
      </c>
      <c r="E20" t="s">
        <v>2935</v>
      </c>
      <c r="F20">
        <v>380</v>
      </c>
      <c r="G20">
        <f>IF(Сделки7[[#This Row],[Тип сделки]]="Продажа",Сделки7[[#This Row],[Количество]]*-1,Сделки7[[#This Row],[Количество]])</f>
        <v>-380</v>
      </c>
      <c r="H20" s="23">
        <f>VLOOKUP(Сделки7[[#This Row],[Дата сделки]],Таблица3[],2)*Сделки7[[#This Row],[Количество_net]]</f>
        <v>-26235.200000000001</v>
      </c>
      <c r="I20" s="23">
        <f t="shared" si="0"/>
        <v>-26048.172604733183</v>
      </c>
    </row>
    <row r="21" spans="4:9" x14ac:dyDescent="0.2">
      <c r="D21" s="9">
        <v>42220</v>
      </c>
      <c r="E21" t="s">
        <v>2938</v>
      </c>
      <c r="F21">
        <v>500</v>
      </c>
      <c r="G21">
        <f>IF(Сделки7[[#This Row],[Тип сделки]]="Продажа",Сделки7[[#This Row],[Количество]]*-1,Сделки7[[#This Row],[Количество]])</f>
        <v>500</v>
      </c>
      <c r="H21" s="23">
        <f>VLOOKUP(Сделки7[[#This Row],[Дата сделки]],Таблица3[],2)*Сделки7[[#This Row],[Количество_net]]</f>
        <v>31170</v>
      </c>
      <c r="I21" s="23">
        <f t="shared" si="0"/>
        <v>30932.869923262362</v>
      </c>
    </row>
    <row r="22" spans="4:9" x14ac:dyDescent="0.2">
      <c r="D22" s="9">
        <v>42229</v>
      </c>
      <c r="E22" t="s">
        <v>2935</v>
      </c>
      <c r="F22">
        <v>400</v>
      </c>
      <c r="G22">
        <f>IF(Сделки7[[#This Row],[Тип сделки]]="Продажа",Сделки7[[#This Row],[Количество]]*-1,Сделки7[[#This Row],[Количество]])</f>
        <v>-400</v>
      </c>
      <c r="H22" s="23">
        <f>VLOOKUP(Сделки7[[#This Row],[Дата сделки]],Таблица3[],2)*Сделки7[[#This Row],[Количество_net]]</f>
        <v>-25396</v>
      </c>
      <c r="I22" s="23">
        <f t="shared" si="0"/>
        <v>-25184.569323236083</v>
      </c>
    </row>
    <row r="23" spans="4:9" x14ac:dyDescent="0.2">
      <c r="D23" s="9">
        <v>42235</v>
      </c>
      <c r="E23" t="s">
        <v>2935</v>
      </c>
      <c r="F23">
        <v>490</v>
      </c>
      <c r="G23">
        <f>IF(Сделки7[[#This Row],[Тип сделки]]="Продажа",Сделки7[[#This Row],[Количество]]*-1,Сделки7[[#This Row],[Количество]])</f>
        <v>-490</v>
      </c>
      <c r="H23" s="23">
        <f>VLOOKUP(Сделки7[[#This Row],[Дата сделки]],Таблица3[],2)*Сделки7[[#This Row],[Количество_net]]</f>
        <v>-31193.399999999998</v>
      </c>
      <c r="I23" s="23">
        <f t="shared" si="0"/>
        <v>-30918.787591279703</v>
      </c>
    </row>
    <row r="24" spans="4:9" x14ac:dyDescent="0.2">
      <c r="D24" s="9">
        <v>42242</v>
      </c>
      <c r="E24" t="s">
        <v>2935</v>
      </c>
      <c r="F24">
        <v>330</v>
      </c>
      <c r="G24">
        <f>IF(Сделки7[[#This Row],[Тип сделки]]="Продажа",Сделки7[[#This Row],[Количество]]*-1,Сделки7[[#This Row],[Количество]])</f>
        <v>-330</v>
      </c>
      <c r="H24" s="23">
        <f>VLOOKUP(Сделки7[[#This Row],[Дата сделки]],Таблица3[],2)*Сделки7[[#This Row],[Количество_net]]</f>
        <v>-18942</v>
      </c>
      <c r="I24" s="23">
        <f t="shared" si="0"/>
        <v>-18764.681337080685</v>
      </c>
    </row>
    <row r="25" spans="4:9" x14ac:dyDescent="0.2">
      <c r="D25" s="9">
        <v>42244</v>
      </c>
      <c r="E25" t="s">
        <v>2938</v>
      </c>
      <c r="F25">
        <v>210</v>
      </c>
      <c r="G25">
        <f>IF(Сделки7[[#This Row],[Тип сделки]]="Продажа",Сделки7[[#This Row],[Количество]]*-1,Сделки7[[#This Row],[Количество]])</f>
        <v>210</v>
      </c>
      <c r="H25" s="23">
        <f>VLOOKUP(Сделки7[[#This Row],[Дата сделки]],Таблица3[],2)*Сделки7[[#This Row],[Количество_net]]</f>
        <v>12312.300000000001</v>
      </c>
      <c r="I25" s="23">
        <f t="shared" si="0"/>
        <v>12195.082069964265</v>
      </c>
    </row>
    <row r="26" spans="4:9" x14ac:dyDescent="0.2">
      <c r="D26" s="9">
        <v>42244</v>
      </c>
      <c r="E26" t="s">
        <v>2938</v>
      </c>
      <c r="F26">
        <v>300</v>
      </c>
      <c r="G26">
        <f>IF(Сделки7[[#This Row],[Тип сделки]]="Продажа",Сделки7[[#This Row],[Количество]]*-1,Сделки7[[#This Row],[Количество]])</f>
        <v>300</v>
      </c>
      <c r="H26" s="23">
        <f>VLOOKUP(Сделки7[[#This Row],[Дата сделки]],Таблица3[],2)*Сделки7[[#This Row],[Количество_net]]</f>
        <v>17589</v>
      </c>
      <c r="I26" s="23">
        <f t="shared" si="0"/>
        <v>17421.545814234662</v>
      </c>
    </row>
    <row r="27" spans="4:9" x14ac:dyDescent="0.2">
      <c r="D27" s="9">
        <v>42247</v>
      </c>
      <c r="E27" t="s">
        <v>2938</v>
      </c>
      <c r="F27">
        <v>170</v>
      </c>
      <c r="G27">
        <f>IF(Сделки7[[#This Row],[Тип сделки]]="Продажа",Сделки7[[#This Row],[Количество]]*-1,Сделки7[[#This Row],[Количество]])</f>
        <v>170</v>
      </c>
      <c r="H27" s="23">
        <f>VLOOKUP(Сделки7[[#This Row],[Дата сделки]],Таблица3[],2)*Сделки7[[#This Row],[Количество_net]]</f>
        <v>9907.6</v>
      </c>
      <c r="I27" s="23">
        <f t="shared" si="0"/>
        <v>9810.909476835659</v>
      </c>
    </row>
    <row r="28" spans="4:9" x14ac:dyDescent="0.2">
      <c r="D28" s="9">
        <v>42257</v>
      </c>
      <c r="E28" t="s">
        <v>2938</v>
      </c>
      <c r="F28">
        <v>340</v>
      </c>
      <c r="G28">
        <f>IF(Сделки7[[#This Row],[Тип сделки]]="Продажа",Сделки7[[#This Row],[Количество]]*-1,Сделки7[[#This Row],[Количество]])</f>
        <v>340</v>
      </c>
      <c r="H28" s="23">
        <f>VLOOKUP(Сделки7[[#This Row],[Дата сделки]],Таблица3[],2)*Сделки7[[#This Row],[Количество_net]]</f>
        <v>19607.8</v>
      </c>
      <c r="I28" s="23">
        <f t="shared" si="0"/>
        <v>19400.841077612469</v>
      </c>
    </row>
    <row r="29" spans="4:9" x14ac:dyDescent="0.2">
      <c r="D29" s="9">
        <v>42270</v>
      </c>
      <c r="E29" t="s">
        <v>2938</v>
      </c>
      <c r="F29">
        <v>400</v>
      </c>
      <c r="G29">
        <f>IF(Сделки7[[#This Row],[Тип сделки]]="Продажа",Сделки7[[#This Row],[Количество]]*-1,Сделки7[[#This Row],[Количество]])</f>
        <v>400</v>
      </c>
      <c r="H29" s="23">
        <f>VLOOKUP(Сделки7[[#This Row],[Дата сделки]],Таблица3[],2)*Сделки7[[#This Row],[Количество_net]]</f>
        <v>23404</v>
      </c>
      <c r="I29" s="23">
        <f t="shared" si="0"/>
        <v>23132.785475947312</v>
      </c>
    </row>
    <row r="30" spans="4:9" x14ac:dyDescent="0.2">
      <c r="D30" s="9">
        <v>42284</v>
      </c>
      <c r="E30" t="s">
        <v>2938</v>
      </c>
      <c r="F30">
        <v>280</v>
      </c>
      <c r="G30">
        <f>IF(Сделки7[[#This Row],[Тип сделки]]="Продажа",Сделки7[[#This Row],[Количество]]*-1,Сделки7[[#This Row],[Количество]])</f>
        <v>280</v>
      </c>
      <c r="H30" s="23">
        <f>VLOOKUP(Сделки7[[#This Row],[Дата сделки]],Таблица3[],2)*Сделки7[[#This Row],[Количество_net]]</f>
        <v>16811.2</v>
      </c>
      <c r="I30" s="23">
        <f t="shared" si="0"/>
        <v>16597.695610496354</v>
      </c>
    </row>
    <row r="31" spans="4:9" x14ac:dyDescent="0.2">
      <c r="D31" s="9">
        <v>42285</v>
      </c>
      <c r="E31" t="s">
        <v>2935</v>
      </c>
      <c r="F31">
        <v>300</v>
      </c>
      <c r="G31">
        <f>IF(Сделки7[[#This Row],[Тип сделки]]="Продажа",Сделки7[[#This Row],[Количество]]*-1,Сделки7[[#This Row],[Количество]])</f>
        <v>-300</v>
      </c>
      <c r="H31" s="23">
        <f>VLOOKUP(Сделки7[[#This Row],[Дата сделки]],Таблица3[],2)*Сделки7[[#This Row],[Количество_net]]</f>
        <v>-18336</v>
      </c>
      <c r="I31" s="23">
        <f t="shared" si="0"/>
        <v>-18101.675265545779</v>
      </c>
    </row>
    <row r="32" spans="4:9" x14ac:dyDescent="0.2">
      <c r="D32" s="9">
        <v>42290</v>
      </c>
      <c r="E32" t="s">
        <v>2938</v>
      </c>
      <c r="F32">
        <v>290</v>
      </c>
      <c r="G32">
        <f>IF(Сделки7[[#This Row],[Тип сделки]]="Продажа",Сделки7[[#This Row],[Количество]]*-1,Сделки7[[#This Row],[Количество]])</f>
        <v>290</v>
      </c>
      <c r="H32" s="23">
        <f>VLOOKUP(Сделки7[[#This Row],[Дата сделки]],Таблица3[],2)*Сделки7[[#This Row],[Количество_net]]</f>
        <v>17585.599999999999</v>
      </c>
      <c r="I32" s="23">
        <f t="shared" si="0"/>
        <v>17353.888495684205</v>
      </c>
    </row>
    <row r="33" spans="4:9" x14ac:dyDescent="0.2">
      <c r="D33" s="9">
        <v>42292</v>
      </c>
      <c r="E33" t="s">
        <v>2938</v>
      </c>
      <c r="F33">
        <v>390</v>
      </c>
      <c r="G33">
        <f>IF(Сделки7[[#This Row],[Тип сделки]]="Продажа",Сделки7[[#This Row],[Количество]]*-1,Сделки7[[#This Row],[Количество]])</f>
        <v>390</v>
      </c>
      <c r="H33" s="23">
        <f>VLOOKUP(Сделки7[[#This Row],[Дата сделки]],Таблица3[],2)*Сделки7[[#This Row],[Количество_net]]</f>
        <v>24020.100000000002</v>
      </c>
      <c r="I33" s="23">
        <f t="shared" si="0"/>
        <v>23699.79559565126</v>
      </c>
    </row>
    <row r="34" spans="4:9" x14ac:dyDescent="0.2">
      <c r="D34" s="9">
        <v>42297</v>
      </c>
      <c r="E34" t="s">
        <v>2935</v>
      </c>
      <c r="F34">
        <v>120</v>
      </c>
      <c r="G34">
        <f>IF(Сделки7[[#This Row],[Тип сделки]]="Продажа",Сделки7[[#This Row],[Количество]]*-1,Сделки7[[#This Row],[Количество]])</f>
        <v>-120</v>
      </c>
      <c r="H34" s="23">
        <f>VLOOKUP(Сделки7[[#This Row],[Дата сделки]],Таблица3[],2)*Сделки7[[#This Row],[Количество_net]]</f>
        <v>-7372.7999999999993</v>
      </c>
      <c r="I34" s="23">
        <f t="shared" si="0"/>
        <v>-7271.5615592154063</v>
      </c>
    </row>
    <row r="35" spans="4:9" x14ac:dyDescent="0.2">
      <c r="D35" s="9">
        <v>42300</v>
      </c>
      <c r="E35" t="s">
        <v>2938</v>
      </c>
      <c r="F35">
        <v>260</v>
      </c>
      <c r="G35">
        <f>IF(Сделки7[[#This Row],[Тип сделки]]="Продажа",Сделки7[[#This Row],[Количество]]*-1,Сделки7[[#This Row],[Количество]])</f>
        <v>260</v>
      </c>
      <c r="H35" s="23">
        <f>VLOOKUP(Сделки7[[#This Row],[Дата сделки]],Таблица3[],2)*Сделки7[[#This Row],[Количество_net]]</f>
        <v>16036.8</v>
      </c>
      <c r="I35" s="23">
        <f t="shared" si="0"/>
        <v>15812.779344293622</v>
      </c>
    </row>
    <row r="36" spans="4:9" x14ac:dyDescent="0.2">
      <c r="D36" s="9">
        <v>42306</v>
      </c>
      <c r="E36" t="s">
        <v>2935</v>
      </c>
      <c r="F36">
        <v>60</v>
      </c>
      <c r="G36">
        <f>IF(Сделки7[[#This Row],[Тип сделки]]="Продажа",Сделки7[[#This Row],[Количество]]*-1,Сделки7[[#This Row],[Количество]])</f>
        <v>-60</v>
      </c>
      <c r="H36" s="23">
        <f>VLOOKUP(Сделки7[[#This Row],[Дата сделки]],Таблица3[],2)*Сделки7[[#This Row],[Количество_net]]</f>
        <v>-3767.4</v>
      </c>
      <c r="I36" s="23">
        <f t="shared" si="0"/>
        <v>-3712.9813045915585</v>
      </c>
    </row>
    <row r="37" spans="4:9" x14ac:dyDescent="0.2">
      <c r="D37" s="9">
        <v>42345</v>
      </c>
      <c r="E37" t="s">
        <v>2938</v>
      </c>
      <c r="F37">
        <v>10</v>
      </c>
      <c r="G37">
        <f>IF(Сделки7[[#This Row],[Тип сделки]]="Продажа",Сделки7[[#This Row],[Количество]]*-1,Сделки7[[#This Row],[Количество]])</f>
        <v>10</v>
      </c>
      <c r="H37" s="23">
        <f>VLOOKUP(Сделки7[[#This Row],[Дата сделки]],Таблица3[],2)*Сделки7[[#This Row],[Количество_net]]</f>
        <v>643.9</v>
      </c>
      <c r="I37" s="23">
        <f t="shared" si="0"/>
        <v>632.61270230722619</v>
      </c>
    </row>
    <row r="38" spans="4:9" x14ac:dyDescent="0.2">
      <c r="D38" s="9">
        <v>42349</v>
      </c>
      <c r="E38" t="s">
        <v>2935</v>
      </c>
      <c r="F38">
        <v>310</v>
      </c>
      <c r="G38">
        <f>IF(Сделки7[[#This Row],[Тип сделки]]="Продажа",Сделки7[[#This Row],[Количество]]*-1,Сделки7[[#This Row],[Количество]])</f>
        <v>-310</v>
      </c>
      <c r="H38" s="23">
        <f>VLOOKUP(Сделки7[[#This Row],[Дата сделки]],Таблица3[],2)*Сделки7[[#This Row],[Количество_net]]</f>
        <v>-19055.7</v>
      </c>
      <c r="I38" s="23">
        <f t="shared" si="0"/>
        <v>-18715.642636391993</v>
      </c>
    </row>
    <row r="39" spans="4:9" x14ac:dyDescent="0.2">
      <c r="D39" s="9">
        <v>42361</v>
      </c>
      <c r="E39" t="s">
        <v>2938</v>
      </c>
      <c r="F39">
        <v>110</v>
      </c>
      <c r="G39">
        <f>IF(Сделки7[[#This Row],[Тип сделки]]="Продажа",Сделки7[[#This Row],[Количество]]*-1,Сделки7[[#This Row],[Количество]])</f>
        <v>110</v>
      </c>
      <c r="H39" s="23">
        <f>VLOOKUP(Сделки7[[#This Row],[Дата сделки]],Таблица3[],2)*Сделки7[[#This Row],[Количество_net]]</f>
        <v>6917.9</v>
      </c>
      <c r="I39" s="23">
        <f t="shared" si="0"/>
        <v>6787.8959991366728</v>
      </c>
    </row>
    <row r="40" spans="4:9" x14ac:dyDescent="0.2">
      <c r="D40" s="9">
        <v>42375</v>
      </c>
      <c r="E40" t="s">
        <v>2935</v>
      </c>
      <c r="F40">
        <v>20</v>
      </c>
      <c r="G40">
        <f>IF(Сделки7[[#This Row],[Тип сделки]]="Продажа",Сделки7[[#This Row],[Количество]]*-1,Сделки7[[#This Row],[Количество]])</f>
        <v>-20</v>
      </c>
      <c r="H40" s="23">
        <f>VLOOKUP(Сделки7[[#This Row],[Дата сделки]],Таблица3[],2)*Сделки7[[#This Row],[Количество_net]]</f>
        <v>-1197</v>
      </c>
      <c r="I40" s="23">
        <f t="shared" si="0"/>
        <v>-1173.1844283936921</v>
      </c>
    </row>
    <row r="41" spans="4:9" x14ac:dyDescent="0.2">
      <c r="D41" s="9">
        <v>42377</v>
      </c>
      <c r="E41" t="s">
        <v>2938</v>
      </c>
      <c r="F41">
        <v>360</v>
      </c>
      <c r="G41">
        <f>IF(Сделки7[[#This Row],[Тип сделки]]="Продажа",Сделки7[[#This Row],[Количество]]*-1,Сделки7[[#This Row],[Количество]])</f>
        <v>360</v>
      </c>
      <c r="H41" s="23">
        <f>VLOOKUP(Сделки7[[#This Row],[Дата сделки]],Таблица3[],2)*Сделки7[[#This Row],[Количество_net]]</f>
        <v>20962.8</v>
      </c>
      <c r="I41" s="23">
        <f t="shared" si="0"/>
        <v>20542.420152628285</v>
      </c>
    </row>
    <row r="42" spans="4:9" x14ac:dyDescent="0.2">
      <c r="D42" s="9">
        <v>42381</v>
      </c>
      <c r="E42" t="s">
        <v>2935</v>
      </c>
      <c r="F42">
        <v>110</v>
      </c>
      <c r="G42">
        <f>IF(Сделки7[[#This Row],[Тип сделки]]="Продажа",Сделки7[[#This Row],[Количество]]*-1,Сделки7[[#This Row],[Количество]])</f>
        <v>-110</v>
      </c>
      <c r="H42" s="23">
        <f>VLOOKUP(Сделки7[[#This Row],[Дата сделки]],Таблица3[],2)*Сделки7[[#This Row],[Количество_net]]</f>
        <v>-6451.5</v>
      </c>
      <c r="I42" s="23">
        <f t="shared" si="0"/>
        <v>-6320.0915967602223</v>
      </c>
    </row>
    <row r="43" spans="4:9" x14ac:dyDescent="0.2">
      <c r="D43" s="9">
        <v>42381</v>
      </c>
      <c r="E43" t="s">
        <v>2938</v>
      </c>
      <c r="F43">
        <v>110</v>
      </c>
      <c r="G43">
        <f>IF(Сделки7[[#This Row],[Тип сделки]]="Продажа",Сделки7[[#This Row],[Количество]]*-1,Сделки7[[#This Row],[Количество]])</f>
        <v>110</v>
      </c>
      <c r="H43" s="23">
        <f>VLOOKUP(Сделки7[[#This Row],[Дата сделки]],Таблица3[],2)*Сделки7[[#This Row],[Количество_net]]</f>
        <v>6451.5</v>
      </c>
      <c r="I43" s="23">
        <f t="shared" si="0"/>
        <v>6320.0915967602223</v>
      </c>
    </row>
    <row r="44" spans="4:9" x14ac:dyDescent="0.2">
      <c r="D44" s="9">
        <v>42384</v>
      </c>
      <c r="E44" t="s">
        <v>2935</v>
      </c>
      <c r="F44">
        <v>60</v>
      </c>
      <c r="G44">
        <f>IF(Сделки7[[#This Row],[Тип сделки]]="Продажа",Сделки7[[#This Row],[Количество]]*-1,Сделки7[[#This Row],[Количество]])</f>
        <v>-60</v>
      </c>
      <c r="H44" s="23">
        <f>VLOOKUP(Сделки7[[#This Row],[Дата сделки]],Таблица3[],2)*Сделки7[[#This Row],[Количество_net]]</f>
        <v>-3487.8</v>
      </c>
      <c r="I44" s="23">
        <f t="shared" si="0"/>
        <v>-3415.9343062836024</v>
      </c>
    </row>
    <row r="45" spans="4:9" x14ac:dyDescent="0.2">
      <c r="D45" s="9">
        <v>42388</v>
      </c>
      <c r="E45" t="s">
        <v>2935</v>
      </c>
      <c r="F45">
        <v>240</v>
      </c>
      <c r="G45">
        <f>IF(Сделки7[[#This Row],[Тип сделки]]="Продажа",Сделки7[[#This Row],[Количество]]*-1,Сделки7[[#This Row],[Количество]])</f>
        <v>-240</v>
      </c>
      <c r="H45" s="23">
        <f>VLOOKUP(Сделки7[[#This Row],[Дата сделки]],Таблица3[],2)*Сделки7[[#This Row],[Количество_net]]</f>
        <v>-14025.599999999999</v>
      </c>
      <c r="I45" s="23">
        <f t="shared" si="0"/>
        <v>-13732.187978532567</v>
      </c>
    </row>
    <row r="46" spans="4:9" x14ac:dyDescent="0.2">
      <c r="D46" s="9">
        <v>42389</v>
      </c>
      <c r="E46" t="s">
        <v>2938</v>
      </c>
      <c r="F46">
        <v>10</v>
      </c>
      <c r="G46">
        <f>IF(Сделки7[[#This Row],[Тип сделки]]="Продажа",Сделки7[[#This Row],[Количество]]*-1,Сделки7[[#This Row],[Количество]])</f>
        <v>10</v>
      </c>
      <c r="H46" s="23">
        <f>VLOOKUP(Сделки7[[#This Row],[Дата сделки]],Таблица3[],2)*Сделки7[[#This Row],[Количество_net]]</f>
        <v>579.9</v>
      </c>
      <c r="I46" s="23">
        <f t="shared" si="0"/>
        <v>567.72299883654273</v>
      </c>
    </row>
    <row r="47" spans="4:9" x14ac:dyDescent="0.2">
      <c r="D47" s="9">
        <v>42395</v>
      </c>
      <c r="E47" t="s">
        <v>2935</v>
      </c>
      <c r="F47">
        <v>450</v>
      </c>
      <c r="G47">
        <f>IF(Сделки7[[#This Row],[Тип сделки]]="Продажа",Сделки7[[#This Row],[Количество]]*-1,Сделки7[[#This Row],[Количество]])</f>
        <v>-450</v>
      </c>
      <c r="H47" s="23">
        <f>VLOOKUP(Сделки7[[#This Row],[Дата сделки]],Таблица3[],2)*Сделки7[[#This Row],[Количество_net]]</f>
        <v>-26181</v>
      </c>
      <c r="I47" s="23">
        <f t="shared" si="0"/>
        <v>-25618.880117138167</v>
      </c>
    </row>
    <row r="48" spans="4:9" x14ac:dyDescent="0.2">
      <c r="D48" s="9">
        <v>42404</v>
      </c>
      <c r="E48" t="s">
        <v>2938</v>
      </c>
      <c r="F48">
        <v>320</v>
      </c>
      <c r="G48">
        <f>IF(Сделки7[[#This Row],[Тип сделки]]="Продажа",Сделки7[[#This Row],[Количество]]*-1,Сделки7[[#This Row],[Количество]])</f>
        <v>320</v>
      </c>
      <c r="H48" s="23">
        <f>VLOOKUP(Сделки7[[#This Row],[Дата сделки]],Таблица3[],2)*Сделки7[[#This Row],[Количество_net]]</f>
        <v>19856</v>
      </c>
      <c r="I48" s="23">
        <f t="shared" si="0"/>
        <v>19415.629319867949</v>
      </c>
    </row>
    <row r="49" spans="4:9" x14ac:dyDescent="0.2">
      <c r="D49" s="9">
        <v>42410</v>
      </c>
      <c r="E49" t="s">
        <v>2938</v>
      </c>
      <c r="F49">
        <v>240</v>
      </c>
      <c r="G49">
        <f>IF(Сделки7[[#This Row],[Тип сделки]]="Продажа",Сделки7[[#This Row],[Количество]]*-1,Сделки7[[#This Row],[Количество]])</f>
        <v>240</v>
      </c>
      <c r="H49" s="23">
        <f>VLOOKUP(Сделки7[[#This Row],[Дата сделки]],Таблица3[],2)*Сделки7[[#This Row],[Количество_net]]</f>
        <v>15115.199999999999</v>
      </c>
      <c r="I49" s="23">
        <f t="shared" si="0"/>
        <v>14772.844863690865</v>
      </c>
    </row>
    <row r="50" spans="4:9" x14ac:dyDescent="0.2">
      <c r="D50" s="9">
        <v>42412</v>
      </c>
      <c r="E50" t="s">
        <v>2938</v>
      </c>
      <c r="F50">
        <v>440</v>
      </c>
      <c r="G50">
        <f>IF(Сделки7[[#This Row],[Тип сделки]]="Продажа",Сделки7[[#This Row],[Количество]]*-1,Сделки7[[#This Row],[Количество]])</f>
        <v>440</v>
      </c>
      <c r="H50" s="23">
        <f>VLOOKUP(Сделки7[[#This Row],[Дата сделки]],Таблица3[],2)*Сделки7[[#This Row],[Количество_net]]</f>
        <v>28120.399999999998</v>
      </c>
      <c r="I50" s="23">
        <f t="shared" si="0"/>
        <v>27479.062398902781</v>
      </c>
    </row>
    <row r="51" spans="4:9" x14ac:dyDescent="0.2">
      <c r="D51" s="9">
        <v>42412</v>
      </c>
      <c r="E51" t="s">
        <v>2938</v>
      </c>
      <c r="F51">
        <v>320</v>
      </c>
      <c r="G51">
        <f>IF(Сделки7[[#This Row],[Тип сделки]]="Продажа",Сделки7[[#This Row],[Количество]]*-1,Сделки7[[#This Row],[Количество]])</f>
        <v>320</v>
      </c>
      <c r="H51" s="23">
        <f>VLOOKUP(Сделки7[[#This Row],[Дата сделки]],Таблица3[],2)*Сделки7[[#This Row],[Количество_net]]</f>
        <v>20451.199999999997</v>
      </c>
      <c r="I51" s="23">
        <f t="shared" si="0"/>
        <v>19984.772653747477</v>
      </c>
    </row>
    <row r="52" spans="4:9" x14ac:dyDescent="0.2">
      <c r="D52" s="9">
        <v>42424</v>
      </c>
      <c r="E52" t="s">
        <v>2935</v>
      </c>
      <c r="F52">
        <v>120</v>
      </c>
      <c r="G52">
        <f>IF(Сделки7[[#This Row],[Тип сделки]]="Продажа",Сделки7[[#This Row],[Количество]]*-1,Сделки7[[#This Row],[Количество]])</f>
        <v>-120</v>
      </c>
      <c r="H52" s="23">
        <f>VLOOKUP(Сделки7[[#This Row],[Дата сделки]],Таблица3[],2)*Сделки7[[#This Row],[Количество_net]]</f>
        <v>-7674</v>
      </c>
      <c r="I52" s="23">
        <f t="shared" si="0"/>
        <v>-7491.7499529822844</v>
      </c>
    </row>
    <row r="53" spans="4:9" x14ac:dyDescent="0.2">
      <c r="D53" s="9">
        <v>42432</v>
      </c>
      <c r="E53" t="s">
        <v>2935</v>
      </c>
      <c r="F53">
        <v>330</v>
      </c>
      <c r="G53">
        <f>IF(Сделки7[[#This Row],[Тип сделки]]="Продажа",Сделки7[[#This Row],[Количество]]*-1,Сделки7[[#This Row],[Количество]])</f>
        <v>-330</v>
      </c>
      <c r="H53" s="23">
        <f>VLOOKUP(Сделки7[[#This Row],[Дата сделки]],Таблица3[],2)*Сделки7[[#This Row],[Количество_net]]</f>
        <v>-21552.3</v>
      </c>
      <c r="I53" s="23">
        <f t="shared" si="0"/>
        <v>-21026.92719797367</v>
      </c>
    </row>
    <row r="54" spans="4:9" x14ac:dyDescent="0.2">
      <c r="D54" s="9">
        <v>42437</v>
      </c>
      <c r="E54" t="s">
        <v>2938</v>
      </c>
      <c r="F54">
        <v>120</v>
      </c>
      <c r="G54">
        <f>IF(Сделки7[[#This Row],[Тип сделки]]="Продажа",Сделки7[[#This Row],[Количество]]*-1,Сделки7[[#This Row],[Количество]])</f>
        <v>120</v>
      </c>
      <c r="H54" s="23">
        <f>VLOOKUP(Сделки7[[#This Row],[Дата сделки]],Таблица3[],2)*Сделки7[[#This Row],[Количество_net]]</f>
        <v>7749.5999999999995</v>
      </c>
      <c r="I54" s="23">
        <f t="shared" si="0"/>
        <v>7557.6524598027663</v>
      </c>
    </row>
    <row r="55" spans="4:9" x14ac:dyDescent="0.2">
      <c r="D55" s="9">
        <v>42440</v>
      </c>
      <c r="E55" t="s">
        <v>2935</v>
      </c>
      <c r="F55">
        <v>210</v>
      </c>
      <c r="G55">
        <f>IF(Сделки7[[#This Row],[Тип сделки]]="Продажа",Сделки7[[#This Row],[Количество]]*-1,Сделки7[[#This Row],[Количество]])</f>
        <v>-210</v>
      </c>
      <c r="H55" s="23">
        <f>VLOOKUP(Сделки7[[#This Row],[Дата сделки]],Таблица3[],2)*Сделки7[[#This Row],[Количество_net]]</f>
        <v>-13759.199999999999</v>
      </c>
      <c r="I55" s="23">
        <f t="shared" si="0"/>
        <v>-13415.166875005179</v>
      </c>
    </row>
    <row r="56" spans="4:9" x14ac:dyDescent="0.2">
      <c r="D56" s="9">
        <v>42443</v>
      </c>
      <c r="E56" t="s">
        <v>2938</v>
      </c>
      <c r="F56">
        <v>10</v>
      </c>
      <c r="G56">
        <f>IF(Сделки7[[#This Row],[Тип сделки]]="Продажа",Сделки7[[#This Row],[Количество]]*-1,Сделки7[[#This Row],[Количество]])</f>
        <v>10</v>
      </c>
      <c r="H56" s="23">
        <f>VLOOKUP(Сделки7[[#This Row],[Дата сделки]],Таблица3[],2)*Сделки7[[#This Row],[Количество_net]]</f>
        <v>649.5</v>
      </c>
      <c r="I56" s="23">
        <f t="shared" si="0"/>
        <v>633.10729387241406</v>
      </c>
    </row>
    <row r="57" spans="4:9" x14ac:dyDescent="0.2">
      <c r="D57" s="9">
        <v>42447</v>
      </c>
      <c r="E57" t="s">
        <v>2935</v>
      </c>
      <c r="F57">
        <v>400</v>
      </c>
      <c r="G57">
        <f>IF(Сделки7[[#This Row],[Тип сделки]]="Продажа",Сделки7[[#This Row],[Количество]]*-1,Сделки7[[#This Row],[Количество]])</f>
        <v>-400</v>
      </c>
      <c r="H57" s="23">
        <f>VLOOKUP(Сделки7[[#This Row],[Дата сделки]],Таблица3[],2)*Сделки7[[#This Row],[Количество_net]]</f>
        <v>-26892</v>
      </c>
      <c r="I57" s="23">
        <f t="shared" si="0"/>
        <v>-26204.846395912205</v>
      </c>
    </row>
    <row r="58" spans="4:9" x14ac:dyDescent="0.2">
      <c r="D58" s="9">
        <v>42457</v>
      </c>
      <c r="E58" t="s">
        <v>2938</v>
      </c>
      <c r="F58">
        <v>350</v>
      </c>
      <c r="G58">
        <f>IF(Сделки7[[#This Row],[Тип сделки]]="Продажа",Сделки7[[#This Row],[Количество]]*-1,Сделки7[[#This Row],[Количество]])</f>
        <v>350</v>
      </c>
      <c r="H58" s="23">
        <f>VLOOKUP(Сделки7[[#This Row],[Дата сделки]],Таблица3[],2)*Сделки7[[#This Row],[Количество_net]]</f>
        <v>23386.999999999996</v>
      </c>
      <c r="I58" s="23">
        <f t="shared" si="0"/>
        <v>22771.095097097706</v>
      </c>
    </row>
    <row r="59" spans="4:9" x14ac:dyDescent="0.2">
      <c r="D59" s="9">
        <v>42458</v>
      </c>
      <c r="E59" t="s">
        <v>2938</v>
      </c>
      <c r="F59">
        <v>210</v>
      </c>
      <c r="G59">
        <f>IF(Сделки7[[#This Row],[Тип сделки]]="Продажа",Сделки7[[#This Row],[Количество]]*-1,Сделки7[[#This Row],[Количество]])</f>
        <v>210</v>
      </c>
      <c r="H59" s="23">
        <f>VLOOKUP(Сделки7[[#This Row],[Дата сделки]],Таблица3[],2)*Сделки7[[#This Row],[Количество_net]]</f>
        <v>14103.599999999999</v>
      </c>
      <c r="I59" s="23">
        <f t="shared" si="0"/>
        <v>13731.07287589579</v>
      </c>
    </row>
    <row r="60" spans="4:9" x14ac:dyDescent="0.2">
      <c r="D60" s="9">
        <v>42466</v>
      </c>
      <c r="E60" t="s">
        <v>2938</v>
      </c>
      <c r="F60">
        <v>230</v>
      </c>
      <c r="G60">
        <f>IF(Сделки7[[#This Row],[Тип сделки]]="Продажа",Сделки7[[#This Row],[Количество]]*-1,Сделки7[[#This Row],[Количество]])</f>
        <v>230</v>
      </c>
      <c r="H60" s="23">
        <f>VLOOKUP(Сделки7[[#This Row],[Дата сделки]],Таблица3[],2)*Сделки7[[#This Row],[Количество_net]]</f>
        <v>15416.9</v>
      </c>
      <c r="I60" s="23">
        <f t="shared" si="0"/>
        <v>15000.034357041006</v>
      </c>
    </row>
    <row r="61" spans="4:9" x14ac:dyDescent="0.2">
      <c r="D61" s="9">
        <v>42468</v>
      </c>
      <c r="E61" t="s">
        <v>2935</v>
      </c>
      <c r="F61">
        <v>270</v>
      </c>
      <c r="G61">
        <f>IF(Сделки7[[#This Row],[Тип сделки]]="Продажа",Сделки7[[#This Row],[Количество]]*-1,Сделки7[[#This Row],[Количество]])</f>
        <v>-270</v>
      </c>
      <c r="H61" s="23">
        <f>VLOOKUP(Сделки7[[#This Row],[Дата сделки]],Таблица3[],2)*Сделки7[[#This Row],[Количество_net]]</f>
        <v>-18046.8</v>
      </c>
      <c r="I61" s="23">
        <f t="shared" si="0"/>
        <v>-17556.000351910981</v>
      </c>
    </row>
    <row r="62" spans="4:9" x14ac:dyDescent="0.2">
      <c r="D62" s="9">
        <v>42471</v>
      </c>
      <c r="E62" t="s">
        <v>2935</v>
      </c>
      <c r="F62">
        <v>420</v>
      </c>
      <c r="G62">
        <f>IF(Сделки7[[#This Row],[Тип сделки]]="Продажа",Сделки7[[#This Row],[Количество]]*-1,Сделки7[[#This Row],[Количество]])</f>
        <v>-420</v>
      </c>
      <c r="H62" s="23">
        <f>VLOOKUP(Сделки7[[#This Row],[Дата сделки]],Таблица3[],2)*Сделки7[[#This Row],[Количество_net]]</f>
        <v>-28051.800000000003</v>
      </c>
      <c r="I62" s="23">
        <f t="shared" si="0"/>
        <v>-27282.324804887874</v>
      </c>
    </row>
    <row r="63" spans="4:9" x14ac:dyDescent="0.2">
      <c r="D63" s="9">
        <v>42472</v>
      </c>
      <c r="E63" t="s">
        <v>2935</v>
      </c>
      <c r="F63">
        <v>200</v>
      </c>
      <c r="G63">
        <f>IF(Сделки7[[#This Row],[Тип сделки]]="Продажа",Сделки7[[#This Row],[Количество]]*-1,Сделки7[[#This Row],[Количество]])</f>
        <v>-200</v>
      </c>
      <c r="H63" s="23">
        <f>VLOOKUP(Сделки7[[#This Row],[Дата сделки]],Таблица3[],2)*Сделки7[[#This Row],[Количество_net]]</f>
        <v>-13441.999999999998</v>
      </c>
      <c r="I63" s="23">
        <f t="shared" si="0"/>
        <v>-13072.228203776145</v>
      </c>
    </row>
    <row r="64" spans="4:9" x14ac:dyDescent="0.2">
      <c r="D64" s="9">
        <v>42475</v>
      </c>
      <c r="E64" t="s">
        <v>2935</v>
      </c>
      <c r="F64">
        <v>290</v>
      </c>
      <c r="G64">
        <f>IF(Сделки7[[#This Row],[Тип сделки]]="Продажа",Сделки7[[#This Row],[Количество]]*-1,Сделки7[[#This Row],[Количество]])</f>
        <v>-290</v>
      </c>
      <c r="H64" s="23">
        <f>VLOOKUP(Сделки7[[#This Row],[Дата сделки]],Таблица3[],2)*Сделки7[[#This Row],[Количество_net]]</f>
        <v>-19314</v>
      </c>
      <c r="I64" s="23">
        <f t="shared" si="0"/>
        <v>-18778.168099143822</v>
      </c>
    </row>
    <row r="65" spans="4:9" x14ac:dyDescent="0.2">
      <c r="D65" s="9">
        <v>42479</v>
      </c>
      <c r="E65" t="s">
        <v>2935</v>
      </c>
      <c r="F65">
        <v>490</v>
      </c>
      <c r="G65">
        <f>IF(Сделки7[[#This Row],[Тип сделки]]="Продажа",Сделки7[[#This Row],[Количество]]*-1,Сделки7[[#This Row],[Количество]])</f>
        <v>-490</v>
      </c>
      <c r="H65" s="23">
        <f>VLOOKUP(Сделки7[[#This Row],[Дата сделки]],Таблица3[],2)*Сделки7[[#This Row],[Количество_net]]</f>
        <v>-33089.699999999997</v>
      </c>
      <c r="I65" s="23">
        <f t="shared" si="0"/>
        <v>-32161.343264698258</v>
      </c>
    </row>
    <row r="66" spans="4:9" x14ac:dyDescent="0.2">
      <c r="D66" s="9">
        <v>42482</v>
      </c>
      <c r="E66" t="s">
        <v>2935</v>
      </c>
      <c r="F66">
        <v>120</v>
      </c>
      <c r="G66">
        <f>IF(Сделки7[[#This Row],[Тип сделки]]="Продажа",Сделки7[[#This Row],[Количество]]*-1,Сделки7[[#This Row],[Количество]])</f>
        <v>-120</v>
      </c>
      <c r="H66" s="23">
        <f>VLOOKUP(Сделки7[[#This Row],[Дата сделки]],Таблица3[],2)*Сделки7[[#This Row],[Количество_net]]</f>
        <v>-7888.7999999999993</v>
      </c>
      <c r="I66" s="23">
        <f t="shared" si="0"/>
        <v>-7665.6248450448957</v>
      </c>
    </row>
    <row r="67" spans="4:9" x14ac:dyDescent="0.2">
      <c r="D67" s="9">
        <v>42482</v>
      </c>
      <c r="E67" t="s">
        <v>2938</v>
      </c>
      <c r="F67">
        <v>80</v>
      </c>
      <c r="G67">
        <f>IF(Сделки7[[#This Row],[Тип сделки]]="Продажа",Сделки7[[#This Row],[Количество]]*-1,Сделки7[[#This Row],[Количество]])</f>
        <v>80</v>
      </c>
      <c r="H67" s="23">
        <f>VLOOKUP(Сделки7[[#This Row],[Дата сделки]],Таблица3[],2)*Сделки7[[#This Row],[Количество_net]]</f>
        <v>5259.2</v>
      </c>
      <c r="I67" s="23">
        <f t="shared" si="0"/>
        <v>5110.4165633632638</v>
      </c>
    </row>
    <row r="68" spans="4:9" x14ac:dyDescent="0.2">
      <c r="D68" s="9">
        <v>42482</v>
      </c>
      <c r="E68" t="s">
        <v>2935</v>
      </c>
      <c r="F68">
        <v>70</v>
      </c>
      <c r="G68">
        <f>IF(Сделки7[[#This Row],[Тип сделки]]="Продажа",Сделки7[[#This Row],[Количество]]*-1,Сделки7[[#This Row],[Количество]])</f>
        <v>-70</v>
      </c>
      <c r="H68" s="23">
        <f>VLOOKUP(Сделки7[[#This Row],[Дата сделки]],Таблица3[],2)*Сделки7[[#This Row],[Количество_net]]</f>
        <v>-4601.7999999999993</v>
      </c>
      <c r="I68" s="23">
        <f t="shared" si="0"/>
        <v>-4471.6144929428556</v>
      </c>
    </row>
    <row r="69" spans="4:9" x14ac:dyDescent="0.2">
      <c r="D69" s="9">
        <v>42499</v>
      </c>
      <c r="E69" t="s">
        <v>2938</v>
      </c>
      <c r="F69">
        <v>370</v>
      </c>
      <c r="G69">
        <f>IF(Сделки7[[#This Row],[Тип сделки]]="Продажа",Сделки7[[#This Row],[Количество]]*-1,Сделки7[[#This Row],[Количество]])</f>
        <v>370</v>
      </c>
      <c r="H69" s="23">
        <f>VLOOKUP(Сделки7[[#This Row],[Дата сделки]],Таблица3[],2)*Сделки7[[#This Row],[Количество_net]]</f>
        <v>24867.699999999997</v>
      </c>
      <c r="I69" s="23">
        <f t="shared" ref="I69:I132" si="1">H69*(1+$M$4)^(-(D69-$D$3)/365)</f>
        <v>24131.190063194583</v>
      </c>
    </row>
    <row r="70" spans="4:9" x14ac:dyDescent="0.2">
      <c r="D70" s="9">
        <v>42506</v>
      </c>
      <c r="E70" t="s">
        <v>2938</v>
      </c>
      <c r="F70">
        <v>380</v>
      </c>
      <c r="G70">
        <f>IF(Сделки7[[#This Row],[Тип сделки]]="Продажа",Сделки7[[#This Row],[Количество]]*-1,Сделки7[[#This Row],[Количество]])</f>
        <v>380</v>
      </c>
      <c r="H70" s="23">
        <f>VLOOKUP(Сделки7[[#This Row],[Дата сделки]],Таблица3[],2)*Сделки7[[#This Row],[Количество_net]]</f>
        <v>25669</v>
      </c>
      <c r="I70" s="23">
        <f t="shared" si="1"/>
        <v>24894.74549223237</v>
      </c>
    </row>
    <row r="71" spans="4:9" x14ac:dyDescent="0.2">
      <c r="D71" s="9">
        <v>42507</v>
      </c>
      <c r="E71" t="s">
        <v>2938</v>
      </c>
      <c r="F71">
        <v>250</v>
      </c>
      <c r="G71">
        <f>IF(Сделки7[[#This Row],[Тип сделки]]="Продажа",Сделки7[[#This Row],[Количество]]*-1,Сделки7[[#This Row],[Количество]])</f>
        <v>250</v>
      </c>
      <c r="H71" s="23">
        <f>VLOOKUP(Сделки7[[#This Row],[Дата сделки]],Таблица3[],2)*Сделки7[[#This Row],[Количество_net]]</f>
        <v>16775</v>
      </c>
      <c r="I71" s="23">
        <f t="shared" si="1"/>
        <v>16267.707616181087</v>
      </c>
    </row>
    <row r="72" spans="4:9" x14ac:dyDescent="0.2">
      <c r="D72" s="9">
        <v>42508</v>
      </c>
      <c r="E72" t="s">
        <v>2938</v>
      </c>
      <c r="F72">
        <v>430</v>
      </c>
      <c r="G72">
        <f>IF(Сделки7[[#This Row],[Тип сделки]]="Продажа",Сделки7[[#This Row],[Количество]]*-1,Сделки7[[#This Row],[Количество]])</f>
        <v>430</v>
      </c>
      <c r="H72" s="23">
        <f>VLOOKUP(Сделки7[[#This Row],[Дата сделки]],Таблица3[],2)*Сделки7[[#This Row],[Количество_net]]</f>
        <v>28964.799999999999</v>
      </c>
      <c r="I72" s="23">
        <f t="shared" si="1"/>
        <v>28086.618281115851</v>
      </c>
    </row>
    <row r="73" spans="4:9" x14ac:dyDescent="0.2">
      <c r="D73" s="9">
        <v>42522</v>
      </c>
      <c r="E73" t="s">
        <v>2935</v>
      </c>
      <c r="F73">
        <v>180</v>
      </c>
      <c r="G73">
        <f>IF(Сделки7[[#This Row],[Тип сделки]]="Продажа",Сделки7[[#This Row],[Количество]]*-1,Сделки7[[#This Row],[Количество]])</f>
        <v>-180</v>
      </c>
      <c r="H73" s="23">
        <f>VLOOKUP(Сделки7[[#This Row],[Дата сделки]],Таблица3[],2)*Сделки7[[#This Row],[Количество_net]]</f>
        <v>-12139.199999999999</v>
      </c>
      <c r="I73" s="23">
        <f t="shared" si="1"/>
        <v>-11757.912511717002</v>
      </c>
    </row>
    <row r="74" spans="4:9" x14ac:dyDescent="0.2">
      <c r="D74" s="9">
        <v>42523</v>
      </c>
      <c r="E74" t="s">
        <v>2938</v>
      </c>
      <c r="F74">
        <v>110</v>
      </c>
      <c r="G74">
        <f>IF(Сделки7[[#This Row],[Тип сделки]]="Продажа",Сделки7[[#This Row],[Количество]]*-1,Сделки7[[#This Row],[Количество]])</f>
        <v>110</v>
      </c>
      <c r="H74" s="23">
        <f>VLOOKUP(Сделки7[[#This Row],[Дата сделки]],Таблица3[],2)*Сделки7[[#This Row],[Количество_net]]</f>
        <v>7418.4</v>
      </c>
      <c r="I74" s="23">
        <f t="shared" si="1"/>
        <v>7184.8133936973536</v>
      </c>
    </row>
    <row r="75" spans="4:9" x14ac:dyDescent="0.2">
      <c r="D75" s="9">
        <v>42529</v>
      </c>
      <c r="E75" t="s">
        <v>2935</v>
      </c>
      <c r="F75">
        <v>340</v>
      </c>
      <c r="G75">
        <f>IF(Сделки7[[#This Row],[Тип сделки]]="Продажа",Сделки7[[#This Row],[Количество]]*-1,Сделки7[[#This Row],[Количество]])</f>
        <v>-340</v>
      </c>
      <c r="H75" s="23">
        <f>VLOOKUP(Сделки7[[#This Row],[Дата сделки]],Таблица3[],2)*Сделки7[[#This Row],[Количество_net]]</f>
        <v>-23011.200000000001</v>
      </c>
      <c r="I75" s="23">
        <f t="shared" si="1"/>
        <v>-22275.888973294805</v>
      </c>
    </row>
    <row r="76" spans="4:9" x14ac:dyDescent="0.2">
      <c r="D76" s="9">
        <v>42529</v>
      </c>
      <c r="E76" t="s">
        <v>2938</v>
      </c>
      <c r="F76">
        <v>350</v>
      </c>
      <c r="G76">
        <f>IF(Сделки7[[#This Row],[Тип сделки]]="Продажа",Сделки7[[#This Row],[Количество]]*-1,Сделки7[[#This Row],[Количество]])</f>
        <v>350</v>
      </c>
      <c r="H76" s="23">
        <f>VLOOKUP(Сделки7[[#This Row],[Дата сделки]],Таблица3[],2)*Сделки7[[#This Row],[Количество_net]]</f>
        <v>23688.000000000004</v>
      </c>
      <c r="I76" s="23">
        <f t="shared" si="1"/>
        <v>22931.062178391712</v>
      </c>
    </row>
    <row r="77" spans="4:9" x14ac:dyDescent="0.2">
      <c r="D77" s="9">
        <v>42537</v>
      </c>
      <c r="E77" t="s">
        <v>2938</v>
      </c>
      <c r="F77">
        <v>280</v>
      </c>
      <c r="G77">
        <f>IF(Сделки7[[#This Row],[Тип сделки]]="Продажа",Сделки7[[#This Row],[Количество]]*-1,Сделки7[[#This Row],[Количество]])</f>
        <v>280</v>
      </c>
      <c r="H77" s="23">
        <f>VLOOKUP(Сделки7[[#This Row],[Дата сделки]],Таблица3[],2)*Сделки7[[#This Row],[Количество_net]]</f>
        <v>18611.599999999999</v>
      </c>
      <c r="I77" s="23">
        <f t="shared" si="1"/>
        <v>18005.293128589976</v>
      </c>
    </row>
    <row r="78" spans="4:9" x14ac:dyDescent="0.2">
      <c r="D78" s="9">
        <v>42549</v>
      </c>
      <c r="E78" t="s">
        <v>2935</v>
      </c>
      <c r="F78">
        <v>70</v>
      </c>
      <c r="G78">
        <f>IF(Сделки7[[#This Row],[Тип сделки]]="Продажа",Сделки7[[#This Row],[Количество]]*-1,Сделки7[[#This Row],[Количество]])</f>
        <v>-70</v>
      </c>
      <c r="H78" s="23">
        <f>VLOOKUP(Сделки7[[#This Row],[Дата сделки]],Таблица3[],2)*Сделки7[[#This Row],[Количество_net]]</f>
        <v>-4741.1000000000004</v>
      </c>
      <c r="I78" s="23">
        <f t="shared" si="1"/>
        <v>-4582.2276788540548</v>
      </c>
    </row>
    <row r="79" spans="4:9" x14ac:dyDescent="0.2">
      <c r="D79" s="9">
        <v>42552</v>
      </c>
      <c r="E79" t="s">
        <v>2935</v>
      </c>
      <c r="F79">
        <v>480</v>
      </c>
      <c r="G79">
        <f>IF(Сделки7[[#This Row],[Тип сделки]]="Продажа",Сделки7[[#This Row],[Количество]]*-1,Сделки7[[#This Row],[Количество]])</f>
        <v>-480</v>
      </c>
      <c r="H79" s="23">
        <f>VLOOKUP(Сделки7[[#This Row],[Дата сделки]],Таблица3[],2)*Сделки7[[#This Row],[Количество_net]]</f>
        <v>-33388.800000000003</v>
      </c>
      <c r="I79" s="23">
        <f t="shared" si="1"/>
        <v>-32262.173699041563</v>
      </c>
    </row>
    <row r="80" spans="4:9" x14ac:dyDescent="0.2">
      <c r="D80" s="9">
        <v>42557</v>
      </c>
      <c r="E80" t="s">
        <v>2938</v>
      </c>
      <c r="F80">
        <v>260</v>
      </c>
      <c r="G80">
        <f>IF(Сделки7[[#This Row],[Тип сделки]]="Продажа",Сделки7[[#This Row],[Количество]]*-1,Сделки7[[#This Row],[Количество]])</f>
        <v>260</v>
      </c>
      <c r="H80" s="23">
        <f>VLOOKUP(Сделки7[[#This Row],[Дата сделки]],Таблица3[],2)*Сделки7[[#This Row],[Количество_net]]</f>
        <v>18059.599999999999</v>
      </c>
      <c r="I80" s="23">
        <f t="shared" si="1"/>
        <v>17443.20898820462</v>
      </c>
    </row>
    <row r="81" spans="4:9" x14ac:dyDescent="0.2">
      <c r="D81" s="9">
        <v>42565</v>
      </c>
      <c r="E81" t="s">
        <v>2935</v>
      </c>
      <c r="F81">
        <v>460</v>
      </c>
      <c r="G81">
        <f>IF(Сделки7[[#This Row],[Тип сделки]]="Продажа",Сделки7[[#This Row],[Количество]]*-1,Сделки7[[#This Row],[Количество]])</f>
        <v>-460</v>
      </c>
      <c r="H81" s="23">
        <f>VLOOKUP(Сделки7[[#This Row],[Дата сделки]],Таблица3[],2)*Сделки7[[#This Row],[Количество_net]]</f>
        <v>-31882.600000000002</v>
      </c>
      <c r="I81" s="23">
        <f t="shared" si="1"/>
        <v>-30774.619797569118</v>
      </c>
    </row>
    <row r="82" spans="4:9" x14ac:dyDescent="0.2">
      <c r="D82" s="9">
        <v>42569</v>
      </c>
      <c r="E82" t="s">
        <v>2938</v>
      </c>
      <c r="F82">
        <v>440</v>
      </c>
      <c r="G82">
        <f>IF(Сделки7[[#This Row],[Тип сделки]]="Продажа",Сделки7[[#This Row],[Количество]]*-1,Сделки7[[#This Row],[Количество]])</f>
        <v>440</v>
      </c>
      <c r="H82" s="23">
        <f>VLOOKUP(Сделки7[[#This Row],[Дата сделки]],Таблица3[],2)*Сделки7[[#This Row],[Количество_net]]</f>
        <v>30513.999999999996</v>
      </c>
      <c r="I82" s="23">
        <f t="shared" si="1"/>
        <v>29444.112050367323</v>
      </c>
    </row>
    <row r="83" spans="4:9" x14ac:dyDescent="0.2">
      <c r="D83" s="9">
        <v>42573</v>
      </c>
      <c r="E83" t="s">
        <v>2938</v>
      </c>
      <c r="F83">
        <v>310</v>
      </c>
      <c r="G83">
        <f>IF(Сделки7[[#This Row],[Тип сделки]]="Продажа",Сделки7[[#This Row],[Количество]]*-1,Сделки7[[#This Row],[Количество]])</f>
        <v>310</v>
      </c>
      <c r="H83" s="23">
        <f>VLOOKUP(Сделки7[[#This Row],[Дата сделки]],Таблица3[],2)*Сделки7[[#This Row],[Количество_net]]</f>
        <v>21452</v>
      </c>
      <c r="I83" s="23">
        <f t="shared" si="1"/>
        <v>20693.190812479355</v>
      </c>
    </row>
    <row r="84" spans="4:9" x14ac:dyDescent="0.2">
      <c r="D84" s="9">
        <v>42579</v>
      </c>
      <c r="E84" t="s">
        <v>2938</v>
      </c>
      <c r="F84">
        <v>180</v>
      </c>
      <c r="G84">
        <f>IF(Сделки7[[#This Row],[Тип сделки]]="Продажа",Сделки7[[#This Row],[Количество]]*-1,Сделки7[[#This Row],[Количество]])</f>
        <v>180</v>
      </c>
      <c r="H84" s="23">
        <f>VLOOKUP(Сделки7[[#This Row],[Дата сделки]],Таблица3[],2)*Сделки7[[#This Row],[Количество_net]]</f>
        <v>12450.6</v>
      </c>
      <c r="I84" s="23">
        <f t="shared" si="1"/>
        <v>12004.400776195667</v>
      </c>
    </row>
    <row r="85" spans="4:9" x14ac:dyDescent="0.2">
      <c r="D85" s="9">
        <v>42583</v>
      </c>
      <c r="E85" t="s">
        <v>2935</v>
      </c>
      <c r="F85">
        <v>410</v>
      </c>
      <c r="G85">
        <f>IF(Сделки7[[#This Row],[Тип сделки]]="Продажа",Сделки7[[#This Row],[Количество]]*-1,Сделки7[[#This Row],[Количество]])</f>
        <v>-410</v>
      </c>
      <c r="H85" s="23">
        <f>VLOOKUP(Сделки7[[#This Row],[Дата сделки]],Таблица3[],2)*Сделки7[[#This Row],[Количество_net]]</f>
        <v>-28039.9</v>
      </c>
      <c r="I85" s="23">
        <f t="shared" si="1"/>
        <v>-27026.326566238542</v>
      </c>
    </row>
    <row r="86" spans="4:9" x14ac:dyDescent="0.2">
      <c r="D86" s="9">
        <v>42584</v>
      </c>
      <c r="E86" t="s">
        <v>2938</v>
      </c>
      <c r="F86">
        <v>340</v>
      </c>
      <c r="G86">
        <f>IF(Сделки7[[#This Row],[Тип сделки]]="Продажа",Сделки7[[#This Row],[Количество]]*-1,Сделки7[[#This Row],[Количество]])</f>
        <v>340</v>
      </c>
      <c r="H86" s="23">
        <f>VLOOKUP(Сделки7[[#This Row],[Дата сделки]],Таблица3[],2)*Сделки7[[#This Row],[Количество_net]]</f>
        <v>23157.4</v>
      </c>
      <c r="I86" s="23">
        <f t="shared" si="1"/>
        <v>22318.522753477104</v>
      </c>
    </row>
    <row r="87" spans="4:9" x14ac:dyDescent="0.2">
      <c r="D87" s="9">
        <v>42585</v>
      </c>
      <c r="E87" t="s">
        <v>2935</v>
      </c>
      <c r="F87">
        <v>460</v>
      </c>
      <c r="G87">
        <f>IF(Сделки7[[#This Row],[Тип сделки]]="Продажа",Сделки7[[#This Row],[Количество]]*-1,Сделки7[[#This Row],[Количество]])</f>
        <v>-460</v>
      </c>
      <c r="H87" s="23">
        <f>VLOOKUP(Сделки7[[#This Row],[Дата сделки]],Таблица3[],2)*Сделки7[[#This Row],[Количество_net]]</f>
        <v>-31569.8</v>
      </c>
      <c r="I87" s="23">
        <f t="shared" si="1"/>
        <v>-30423.737648644939</v>
      </c>
    </row>
    <row r="88" spans="4:9" x14ac:dyDescent="0.2">
      <c r="D88" s="9">
        <v>42586</v>
      </c>
      <c r="E88" t="s">
        <v>2938</v>
      </c>
      <c r="F88">
        <v>10</v>
      </c>
      <c r="G88">
        <f>IF(Сделки7[[#This Row],[Тип сделки]]="Продажа",Сделки7[[#This Row],[Количество]]*-1,Сделки7[[#This Row],[Количество]])</f>
        <v>10</v>
      </c>
      <c r="H88" s="23">
        <f>VLOOKUP(Сделки7[[#This Row],[Дата сделки]],Таблица3[],2)*Сделки7[[#This Row],[Количество_net]]</f>
        <v>686.2</v>
      </c>
      <c r="I88" s="23">
        <f t="shared" si="1"/>
        <v>661.23607467314969</v>
      </c>
    </row>
    <row r="89" spans="4:9" x14ac:dyDescent="0.2">
      <c r="D89" s="9">
        <v>42592</v>
      </c>
      <c r="E89" t="s">
        <v>2935</v>
      </c>
      <c r="F89">
        <v>50</v>
      </c>
      <c r="G89">
        <f>IF(Сделки7[[#This Row],[Тип сделки]]="Продажа",Сделки7[[#This Row],[Количество]]*-1,Сделки7[[#This Row],[Количество]])</f>
        <v>-50</v>
      </c>
      <c r="H89" s="23">
        <f>VLOOKUP(Сделки7[[#This Row],[Дата сделки]],Таблица3[],2)*Сделки7[[#This Row],[Количество_net]]</f>
        <v>-3471</v>
      </c>
      <c r="I89" s="23">
        <f t="shared" si="1"/>
        <v>-3343.1123383255285</v>
      </c>
    </row>
    <row r="90" spans="4:9" x14ac:dyDescent="0.2">
      <c r="D90" s="9">
        <v>42598</v>
      </c>
      <c r="E90" t="s">
        <v>2935</v>
      </c>
      <c r="F90">
        <v>470</v>
      </c>
      <c r="G90">
        <f>IF(Сделки7[[#This Row],[Тип сделки]]="Продажа",Сделки7[[#This Row],[Количество]]*-1,Сделки7[[#This Row],[Количество]])</f>
        <v>-470</v>
      </c>
      <c r="H90" s="23">
        <f>VLOOKUP(Сделки7[[#This Row],[Дата сделки]],Таблица3[],2)*Сделки7[[#This Row],[Количество_net]]</f>
        <v>-32406.5</v>
      </c>
      <c r="I90" s="23">
        <f t="shared" si="1"/>
        <v>-31197.444194264099</v>
      </c>
    </row>
    <row r="91" spans="4:9" x14ac:dyDescent="0.2">
      <c r="D91" s="9">
        <v>42604</v>
      </c>
      <c r="E91" t="s">
        <v>2935</v>
      </c>
      <c r="F91">
        <v>290</v>
      </c>
      <c r="G91">
        <f>IF(Сделки7[[#This Row],[Тип сделки]]="Продажа",Сделки7[[#This Row],[Количество]]*-1,Сделки7[[#This Row],[Количество]])</f>
        <v>-290</v>
      </c>
      <c r="H91" s="23">
        <f>VLOOKUP(Сделки7[[#This Row],[Дата сделки]],Таблица3[],2)*Сделки7[[#This Row],[Количество_net]]</f>
        <v>-19972.300000000003</v>
      </c>
      <c r="I91" s="23">
        <f t="shared" si="1"/>
        <v>-19217.881020900862</v>
      </c>
    </row>
    <row r="92" spans="4:9" x14ac:dyDescent="0.2">
      <c r="D92" s="9">
        <v>42606</v>
      </c>
      <c r="E92" t="s">
        <v>2938</v>
      </c>
      <c r="F92">
        <v>470</v>
      </c>
      <c r="G92">
        <f>IF(Сделки7[[#This Row],[Тип сделки]]="Продажа",Сделки7[[#This Row],[Количество]]*-1,Сделки7[[#This Row],[Количество]])</f>
        <v>470</v>
      </c>
      <c r="H92" s="23">
        <f>VLOOKUP(Сделки7[[#This Row],[Дата сделки]],Таблица3[],2)*Сделки7[[#This Row],[Количество_net]]</f>
        <v>32082.2</v>
      </c>
      <c r="I92" s="23">
        <f t="shared" si="1"/>
        <v>30865.387836012196</v>
      </c>
    </row>
    <row r="93" spans="4:9" x14ac:dyDescent="0.2">
      <c r="D93" s="9">
        <v>42607</v>
      </c>
      <c r="E93" t="s">
        <v>2938</v>
      </c>
      <c r="F93">
        <v>340</v>
      </c>
      <c r="G93">
        <f>IF(Сделки7[[#This Row],[Тип сделки]]="Продажа",Сделки7[[#This Row],[Количество]]*-1,Сделки7[[#This Row],[Количество]])</f>
        <v>340</v>
      </c>
      <c r="H93" s="23">
        <f>VLOOKUP(Сделки7[[#This Row],[Дата сделки]],Таблица3[],2)*Сделки7[[#This Row],[Количество_net]]</f>
        <v>23303.600000000002</v>
      </c>
      <c r="I93" s="23">
        <f t="shared" si="1"/>
        <v>22417.939987921083</v>
      </c>
    </row>
    <row r="94" spans="4:9" x14ac:dyDescent="0.2">
      <c r="D94" s="9">
        <v>42611</v>
      </c>
      <c r="E94" t="s">
        <v>2935</v>
      </c>
      <c r="F94">
        <v>280</v>
      </c>
      <c r="G94">
        <f>IF(Сделки7[[#This Row],[Тип сделки]]="Продажа",Сделки7[[#This Row],[Количество]]*-1,Сделки7[[#This Row],[Количество]])</f>
        <v>-280</v>
      </c>
      <c r="H94" s="23">
        <f>VLOOKUP(Сделки7[[#This Row],[Дата сделки]],Таблица3[],2)*Сделки7[[#This Row],[Количество_net]]</f>
        <v>-19247.199999999997</v>
      </c>
      <c r="I94" s="23">
        <f t="shared" si="1"/>
        <v>-18509.751936634693</v>
      </c>
    </row>
    <row r="95" spans="4:9" x14ac:dyDescent="0.2">
      <c r="D95" s="9">
        <v>42614</v>
      </c>
      <c r="E95" t="s">
        <v>2935</v>
      </c>
      <c r="F95">
        <v>400</v>
      </c>
      <c r="G95">
        <f>IF(Сделки7[[#This Row],[Тип сделки]]="Продажа",Сделки7[[#This Row],[Количество]]*-1,Сделки7[[#This Row],[Количество]])</f>
        <v>-400</v>
      </c>
      <c r="H95" s="23">
        <f>VLOOKUP(Сделки7[[#This Row],[Дата сделки]],Таблица3[],2)*Сделки7[[#This Row],[Количество_net]]</f>
        <v>-27464</v>
      </c>
      <c r="I95" s="23">
        <f t="shared" si="1"/>
        <v>-26405.360156124945</v>
      </c>
    </row>
    <row r="96" spans="4:9" x14ac:dyDescent="0.2">
      <c r="D96" s="9">
        <v>42614</v>
      </c>
      <c r="E96" t="s">
        <v>2935</v>
      </c>
      <c r="F96">
        <v>30</v>
      </c>
      <c r="G96">
        <f>IF(Сделки7[[#This Row],[Тип сделки]]="Продажа",Сделки7[[#This Row],[Количество]]*-1,Сделки7[[#This Row],[Количество]])</f>
        <v>-30</v>
      </c>
      <c r="H96" s="23">
        <f>VLOOKUP(Сделки7[[#This Row],[Дата сделки]],Таблица3[],2)*Сделки7[[#This Row],[Количество_net]]</f>
        <v>-2059.7999999999997</v>
      </c>
      <c r="I96" s="23">
        <f t="shared" si="1"/>
        <v>-1980.4020117093708</v>
      </c>
    </row>
    <row r="97" spans="4:9" x14ac:dyDescent="0.2">
      <c r="D97" s="9">
        <v>42628</v>
      </c>
      <c r="E97" t="s">
        <v>2938</v>
      </c>
      <c r="F97">
        <v>260</v>
      </c>
      <c r="G97">
        <f>IF(Сделки7[[#This Row],[Тип сделки]]="Продажа",Сделки7[[#This Row],[Количество]]*-1,Сделки7[[#This Row],[Количество]])</f>
        <v>260</v>
      </c>
      <c r="H97" s="23">
        <f>VLOOKUP(Сделки7[[#This Row],[Дата сделки]],Таблица3[],2)*Сделки7[[#This Row],[Количество_net]]</f>
        <v>17633.199999999997</v>
      </c>
      <c r="I97" s="23">
        <f t="shared" si="1"/>
        <v>16934.433705653748</v>
      </c>
    </row>
    <row r="98" spans="4:9" x14ac:dyDescent="0.2">
      <c r="D98" s="9">
        <v>42650</v>
      </c>
      <c r="E98" t="s">
        <v>2938</v>
      </c>
      <c r="F98">
        <v>140</v>
      </c>
      <c r="G98">
        <f>IF(Сделки7[[#This Row],[Тип сделки]]="Продажа",Сделки7[[#This Row],[Количество]]*-1,Сделки7[[#This Row],[Количество]])</f>
        <v>140</v>
      </c>
      <c r="H98" s="23">
        <f>VLOOKUP(Сделки7[[#This Row],[Дата сделки]],Таблица3[],2)*Сделки7[[#This Row],[Количество_net]]</f>
        <v>9580.2000000000007</v>
      </c>
      <c r="I98" s="23">
        <f t="shared" si="1"/>
        <v>9184.3001588809602</v>
      </c>
    </row>
    <row r="99" spans="4:9" x14ac:dyDescent="0.2">
      <c r="D99" s="9">
        <v>42653</v>
      </c>
      <c r="E99" t="s">
        <v>2935</v>
      </c>
      <c r="F99">
        <v>140</v>
      </c>
      <c r="G99">
        <f>IF(Сделки7[[#This Row],[Тип сделки]]="Продажа",Сделки7[[#This Row],[Количество]]*-1,Сделки7[[#This Row],[Количество]])</f>
        <v>-140</v>
      </c>
      <c r="H99" s="23">
        <f>VLOOKUP(Сделки7[[#This Row],[Дата сделки]],Таблица3[],2)*Сделки7[[#This Row],[Количество_net]]</f>
        <v>-9588.5999999999985</v>
      </c>
      <c r="I99" s="23">
        <f t="shared" si="1"/>
        <v>-9190.1364727913679</v>
      </c>
    </row>
    <row r="100" spans="4:9" x14ac:dyDescent="0.2">
      <c r="D100" s="9">
        <v>42655</v>
      </c>
      <c r="E100" t="s">
        <v>2938</v>
      </c>
      <c r="F100">
        <v>290</v>
      </c>
      <c r="G100">
        <f>IF(Сделки7[[#This Row],[Тип сделки]]="Продажа",Сделки7[[#This Row],[Количество]]*-1,Сделки7[[#This Row],[Количество]])</f>
        <v>290</v>
      </c>
      <c r="H100" s="23">
        <f>VLOOKUP(Сделки7[[#This Row],[Дата сделки]],Таблица3[],2)*Сделки7[[#This Row],[Количество_net]]</f>
        <v>20021.600000000002</v>
      </c>
      <c r="I100" s="23">
        <f t="shared" si="1"/>
        <v>19186.498167277881</v>
      </c>
    </row>
    <row r="101" spans="4:9" x14ac:dyDescent="0.2">
      <c r="D101" s="9">
        <v>42655</v>
      </c>
      <c r="E101" t="s">
        <v>2935</v>
      </c>
      <c r="F101">
        <v>430</v>
      </c>
      <c r="G101">
        <f>IF(Сделки7[[#This Row],[Тип сделки]]="Продажа",Сделки7[[#This Row],[Количество]]*-1,Сделки7[[#This Row],[Количество]])</f>
        <v>-430</v>
      </c>
      <c r="H101" s="23">
        <f>VLOOKUP(Сделки7[[#This Row],[Дата сделки]],Таблица3[],2)*Сделки7[[#This Row],[Количество_net]]</f>
        <v>-29687.200000000004</v>
      </c>
      <c r="I101" s="23">
        <f t="shared" si="1"/>
        <v>-28448.945558377549</v>
      </c>
    </row>
    <row r="102" spans="4:9" x14ac:dyDescent="0.2">
      <c r="D102" s="9">
        <v>42670</v>
      </c>
      <c r="E102" t="s">
        <v>2935</v>
      </c>
      <c r="F102">
        <v>40</v>
      </c>
      <c r="G102">
        <f>IF(Сделки7[[#This Row],[Тип сделки]]="Продажа",Сделки7[[#This Row],[Количество]]*-1,Сделки7[[#This Row],[Количество]])</f>
        <v>-40</v>
      </c>
      <c r="H102" s="23">
        <f>VLOOKUP(Сделки7[[#This Row],[Дата сделки]],Таблица3[],2)*Сделки7[[#This Row],[Количество_net]]</f>
        <v>-2703.6000000000004</v>
      </c>
      <c r="I102" s="23">
        <f t="shared" si="1"/>
        <v>-2587.7105834706235</v>
      </c>
    </row>
    <row r="103" spans="4:9" x14ac:dyDescent="0.2">
      <c r="D103" s="9">
        <v>42675</v>
      </c>
      <c r="E103" t="s">
        <v>2938</v>
      </c>
      <c r="F103">
        <v>340</v>
      </c>
      <c r="G103">
        <f>IF(Сделки7[[#This Row],[Тип сделки]]="Продажа",Сделки7[[#This Row],[Количество]]*-1,Сделки7[[#This Row],[Количество]])</f>
        <v>340</v>
      </c>
      <c r="H103" s="23">
        <f>VLOOKUP(Сделки7[[#This Row],[Дата сделки]],Таблица3[],2)*Сделки7[[#This Row],[Количество_net]]</f>
        <v>22851.399999999998</v>
      </c>
      <c r="I103" s="23">
        <f t="shared" si="1"/>
        <v>21863.088839193297</v>
      </c>
    </row>
    <row r="104" spans="4:9" x14ac:dyDescent="0.2">
      <c r="D104" s="9">
        <v>42688</v>
      </c>
      <c r="E104" t="s">
        <v>2935</v>
      </c>
      <c r="F104">
        <v>160</v>
      </c>
      <c r="G104">
        <f>IF(Сделки7[[#This Row],[Тип сделки]]="Продажа",Сделки7[[#This Row],[Количество]]*-1,Сделки7[[#This Row],[Количество]])</f>
        <v>-160</v>
      </c>
      <c r="H104" s="23">
        <f>VLOOKUP(Сделки7[[#This Row],[Дата сделки]],Таблица3[],2)*Сделки7[[#This Row],[Количество_net]]</f>
        <v>-11310.4</v>
      </c>
      <c r="I104" s="23">
        <f t="shared" si="1"/>
        <v>-10809.928530585101</v>
      </c>
    </row>
    <row r="105" spans="4:9" x14ac:dyDescent="0.2">
      <c r="D105" s="9">
        <v>42691</v>
      </c>
      <c r="E105" t="s">
        <v>2935</v>
      </c>
      <c r="F105">
        <v>490</v>
      </c>
      <c r="G105">
        <f>IF(Сделки7[[#This Row],[Тип сделки]]="Продажа",Сделки7[[#This Row],[Количество]]*-1,Сделки7[[#This Row],[Количество]])</f>
        <v>-490</v>
      </c>
      <c r="H105" s="23">
        <f>VLOOKUP(Сделки7[[#This Row],[Дата сделки]],Таблица3[],2)*Сделки7[[#This Row],[Количество_net]]</f>
        <v>-35172.199999999997</v>
      </c>
      <c r="I105" s="23">
        <f t="shared" si="1"/>
        <v>-33607.767032074276</v>
      </c>
    </row>
    <row r="106" spans="4:9" x14ac:dyDescent="0.2">
      <c r="D106" s="9">
        <v>42692</v>
      </c>
      <c r="E106" t="s">
        <v>2938</v>
      </c>
      <c r="F106">
        <v>230</v>
      </c>
      <c r="G106">
        <f>IF(Сделки7[[#This Row],[Тип сделки]]="Продажа",Сделки7[[#This Row],[Количество]]*-1,Сделки7[[#This Row],[Количество]])</f>
        <v>230</v>
      </c>
      <c r="H106" s="23">
        <f>VLOOKUP(Сделки7[[#This Row],[Дата сделки]],Таблица3[],2)*Сделки7[[#This Row],[Количество_net]]</f>
        <v>16564.599999999999</v>
      </c>
      <c r="I106" s="23">
        <f t="shared" si="1"/>
        <v>15826.546773877195</v>
      </c>
    </row>
    <row r="107" spans="4:9" x14ac:dyDescent="0.2">
      <c r="D107" s="9">
        <v>42702</v>
      </c>
      <c r="E107" t="s">
        <v>2938</v>
      </c>
      <c r="F107">
        <v>170</v>
      </c>
      <c r="G107">
        <f>IF(Сделки7[[#This Row],[Тип сделки]]="Продажа",Сделки7[[#This Row],[Количество]]*-1,Сделки7[[#This Row],[Количество]])</f>
        <v>170</v>
      </c>
      <c r="H107" s="23">
        <f>VLOOKUP(Сделки7[[#This Row],[Дата сделки]],Таблица3[],2)*Сделки7[[#This Row],[Количество_net]]</f>
        <v>12246.800000000001</v>
      </c>
      <c r="I107" s="23">
        <f t="shared" si="1"/>
        <v>11691.728549890056</v>
      </c>
    </row>
    <row r="108" spans="4:9" x14ac:dyDescent="0.2">
      <c r="D108" s="9">
        <v>42706</v>
      </c>
      <c r="E108" t="s">
        <v>2935</v>
      </c>
      <c r="F108">
        <v>420</v>
      </c>
      <c r="G108">
        <f>IF(Сделки7[[#This Row],[Тип сделки]]="Продажа",Сделки7[[#This Row],[Количество]]*-1,Сделки7[[#This Row],[Количество]])</f>
        <v>-420</v>
      </c>
      <c r="H108" s="23">
        <f>VLOOKUP(Сделки7[[#This Row],[Дата сделки]],Таблица3[],2)*Сделки7[[#This Row],[Количество_net]]</f>
        <v>-29656.2</v>
      </c>
      <c r="I108" s="23">
        <f t="shared" si="1"/>
        <v>-28302.966300471995</v>
      </c>
    </row>
    <row r="109" spans="4:9" x14ac:dyDescent="0.2">
      <c r="D109" s="9">
        <v>42717</v>
      </c>
      <c r="E109" t="s">
        <v>2935</v>
      </c>
      <c r="F109">
        <v>430</v>
      </c>
      <c r="G109">
        <f>IF(Сделки7[[#This Row],[Тип сделки]]="Продажа",Сделки7[[#This Row],[Количество]]*-1,Сделки7[[#This Row],[Количество]])</f>
        <v>-430</v>
      </c>
      <c r="H109" s="23">
        <f>VLOOKUP(Сделки7[[#This Row],[Дата сделки]],Таблица3[],2)*Сделки7[[#This Row],[Количество_net]]</f>
        <v>-31359.9</v>
      </c>
      <c r="I109" s="23">
        <f t="shared" si="1"/>
        <v>-29902.472224972953</v>
      </c>
    </row>
    <row r="110" spans="4:9" x14ac:dyDescent="0.2">
      <c r="D110" s="9">
        <v>42719</v>
      </c>
      <c r="E110" t="s">
        <v>2935</v>
      </c>
      <c r="F110">
        <v>370</v>
      </c>
      <c r="G110">
        <f>IF(Сделки7[[#This Row],[Тип сделки]]="Продажа",Сделки7[[#This Row],[Количество]]*-1,Сделки7[[#This Row],[Количество]])</f>
        <v>-370</v>
      </c>
      <c r="H110" s="23">
        <f>VLOOKUP(Сделки7[[#This Row],[Дата сделки]],Таблица3[],2)*Сделки7[[#This Row],[Количество_net]]</f>
        <v>-27209.800000000003</v>
      </c>
      <c r="I110" s="23">
        <f t="shared" si="1"/>
        <v>-25941.074039321218</v>
      </c>
    </row>
    <row r="111" spans="4:9" x14ac:dyDescent="0.2">
      <c r="D111" s="9">
        <v>42726</v>
      </c>
      <c r="E111" t="s">
        <v>2935</v>
      </c>
      <c r="F111">
        <v>420</v>
      </c>
      <c r="G111">
        <f>IF(Сделки7[[#This Row],[Тип сделки]]="Продажа",Сделки7[[#This Row],[Количество]]*-1,Сделки7[[#This Row],[Количество]])</f>
        <v>-420</v>
      </c>
      <c r="H111" s="23">
        <f>VLOOKUP(Сделки7[[#This Row],[Дата сделки]],Таблица3[],2)*Сделки7[[#This Row],[Количество_net]]</f>
        <v>-31281.600000000002</v>
      </c>
      <c r="I111" s="23">
        <f t="shared" si="1"/>
        <v>-29806.239165403033</v>
      </c>
    </row>
    <row r="112" spans="4:9" x14ac:dyDescent="0.2">
      <c r="D112" s="9">
        <v>42739</v>
      </c>
      <c r="E112" t="s">
        <v>2935</v>
      </c>
      <c r="F112">
        <v>170</v>
      </c>
      <c r="G112">
        <f>IF(Сделки7[[#This Row],[Тип сделки]]="Продажа",Сделки7[[#This Row],[Количество]]*-1,Сделки7[[#This Row],[Количество]])</f>
        <v>-170</v>
      </c>
      <c r="H112" s="23">
        <f>VLOOKUP(Сделки7[[#This Row],[Дата сделки]],Таблица3[],2)*Сделки7[[#This Row],[Количество_net]]</f>
        <v>-12642.900000000001</v>
      </c>
      <c r="I112" s="23">
        <f t="shared" si="1"/>
        <v>-12034.0296630841</v>
      </c>
    </row>
    <row r="113" spans="4:9" x14ac:dyDescent="0.2">
      <c r="D113" s="9">
        <v>42745</v>
      </c>
      <c r="E113" t="s">
        <v>2938</v>
      </c>
      <c r="F113">
        <v>250</v>
      </c>
      <c r="G113">
        <f>IF(Сделки7[[#This Row],[Тип сделки]]="Продажа",Сделки7[[#This Row],[Количество]]*-1,Сделки7[[#This Row],[Количество]])</f>
        <v>250</v>
      </c>
      <c r="H113" s="23">
        <f>VLOOKUP(Сделки7[[#This Row],[Дата сделки]],Таблица3[],2)*Сделки7[[#This Row],[Количество_net]]</f>
        <v>18437.5</v>
      </c>
      <c r="I113" s="23">
        <f t="shared" si="1"/>
        <v>17541.104646383803</v>
      </c>
    </row>
    <row r="114" spans="4:9" x14ac:dyDescent="0.2">
      <c r="D114" s="9">
        <v>42746</v>
      </c>
      <c r="E114" t="s">
        <v>2935</v>
      </c>
      <c r="F114">
        <v>480</v>
      </c>
      <c r="G114">
        <f>IF(Сделки7[[#This Row],[Тип сделки]]="Продажа",Сделки7[[#This Row],[Количество]]*-1,Сделки7[[#This Row],[Количество]])</f>
        <v>-480</v>
      </c>
      <c r="H114" s="23">
        <f>VLOOKUP(Сделки7[[#This Row],[Дата сделки]],Таблица3[],2)*Сделки7[[#This Row],[Количество_net]]</f>
        <v>-35491.199999999997</v>
      </c>
      <c r="I114" s="23">
        <f t="shared" si="1"/>
        <v>-33762.972756113479</v>
      </c>
    </row>
    <row r="115" spans="4:9" x14ac:dyDescent="0.2">
      <c r="D115" s="9">
        <v>42758</v>
      </c>
      <c r="E115" t="s">
        <v>2938</v>
      </c>
      <c r="F115">
        <v>80</v>
      </c>
      <c r="G115">
        <f>IF(Сделки7[[#This Row],[Тип сделки]]="Продажа",Сделки7[[#This Row],[Количество]]*-1,Сделки7[[#This Row],[Количество]])</f>
        <v>80</v>
      </c>
      <c r="H115" s="23">
        <f>VLOOKUP(Сделки7[[#This Row],[Дата сделки]],Таблица3[],2)*Сделки7[[#This Row],[Количество_net]]</f>
        <v>5932</v>
      </c>
      <c r="I115" s="23">
        <f t="shared" si="1"/>
        <v>5637.7030870359531</v>
      </c>
    </row>
    <row r="116" spans="4:9" x14ac:dyDescent="0.2">
      <c r="D116" s="9">
        <v>42765</v>
      </c>
      <c r="E116" t="s">
        <v>2938</v>
      </c>
      <c r="F116">
        <v>160</v>
      </c>
      <c r="G116">
        <f>IF(Сделки7[[#This Row],[Тип сделки]]="Продажа",Сделки7[[#This Row],[Количество]]*-1,Сделки7[[#This Row],[Количество]])</f>
        <v>160</v>
      </c>
      <c r="H116" s="23">
        <f>VLOOKUP(Сделки7[[#This Row],[Дата сделки]],Таблица3[],2)*Сделки7[[#This Row],[Количество_net]]</f>
        <v>12097.6</v>
      </c>
      <c r="I116" s="23">
        <f t="shared" si="1"/>
        <v>11490.949023761545</v>
      </c>
    </row>
    <row r="117" spans="4:9" x14ac:dyDescent="0.2">
      <c r="D117" s="9">
        <v>42767</v>
      </c>
      <c r="E117" t="s">
        <v>2935</v>
      </c>
      <c r="F117">
        <v>260</v>
      </c>
      <c r="G117">
        <f>IF(Сделки7[[#This Row],[Тип сделки]]="Продажа",Сделки7[[#This Row],[Количество]]*-1,Сделки7[[#This Row],[Количество]])</f>
        <v>-260</v>
      </c>
      <c r="H117" s="23">
        <f>VLOOKUP(Сделки7[[#This Row],[Дата сделки]],Таблица3[],2)*Сделки7[[#This Row],[Количество_net]]</f>
        <v>-19562.399999999998</v>
      </c>
      <c r="I117" s="23">
        <f t="shared" si="1"/>
        <v>-18578.429094073894</v>
      </c>
    </row>
    <row r="118" spans="4:9" x14ac:dyDescent="0.2">
      <c r="D118" s="9">
        <v>42768</v>
      </c>
      <c r="E118" t="s">
        <v>2935</v>
      </c>
      <c r="F118">
        <v>290</v>
      </c>
      <c r="G118">
        <f>IF(Сделки7[[#This Row],[Тип сделки]]="Продажа",Сделки7[[#This Row],[Количество]]*-1,Сделки7[[#This Row],[Количество]])</f>
        <v>-290</v>
      </c>
      <c r="H118" s="23">
        <f>VLOOKUP(Сделки7[[#This Row],[Дата сделки]],Таблица3[],2)*Сделки7[[#This Row],[Количество_net]]</f>
        <v>-22446</v>
      </c>
      <c r="I118" s="23">
        <f t="shared" si="1"/>
        <v>-21315.273109497877</v>
      </c>
    </row>
    <row r="119" spans="4:9" x14ac:dyDescent="0.2">
      <c r="D119" s="9">
        <v>42783</v>
      </c>
      <c r="E119" t="s">
        <v>2938</v>
      </c>
      <c r="F119">
        <v>490</v>
      </c>
      <c r="G119">
        <f>IF(Сделки7[[#This Row],[Тип сделки]]="Продажа",Сделки7[[#This Row],[Количество]]*-1,Сделки7[[#This Row],[Количество]])</f>
        <v>490</v>
      </c>
      <c r="H119" s="23">
        <f>VLOOKUP(Сделки7[[#This Row],[Дата сделки]],Таблица3[],2)*Сделки7[[#This Row],[Количество_net]]</f>
        <v>39415.599999999999</v>
      </c>
      <c r="I119" s="23">
        <f t="shared" si="1"/>
        <v>37384.916357012356</v>
      </c>
    </row>
    <row r="120" spans="4:9" x14ac:dyDescent="0.2">
      <c r="D120" s="9">
        <v>42790</v>
      </c>
      <c r="E120" t="s">
        <v>2935</v>
      </c>
      <c r="F120">
        <v>180</v>
      </c>
      <c r="G120">
        <f>IF(Сделки7[[#This Row],[Тип сделки]]="Продажа",Сделки7[[#This Row],[Количество]]*-1,Сделки7[[#This Row],[Количество]])</f>
        <v>-180</v>
      </c>
      <c r="H120" s="23">
        <f>VLOOKUP(Сделки7[[#This Row],[Дата сделки]],Таблица3[],2)*Сделки7[[#This Row],[Количество_net]]</f>
        <v>-14563.8</v>
      </c>
      <c r="I120" s="23">
        <f t="shared" si="1"/>
        <v>-13805.70526674217</v>
      </c>
    </row>
    <row r="121" spans="4:9" x14ac:dyDescent="0.2">
      <c r="D121" s="9">
        <v>42797</v>
      </c>
      <c r="E121" t="s">
        <v>2938</v>
      </c>
      <c r="F121">
        <v>30</v>
      </c>
      <c r="G121">
        <f>IF(Сделки7[[#This Row],[Тип сделки]]="Продажа",Сделки7[[#This Row],[Количество]]*-1,Сделки7[[#This Row],[Количество]])</f>
        <v>30</v>
      </c>
      <c r="H121" s="23">
        <f>VLOOKUP(Сделки7[[#This Row],[Дата сделки]],Таблица3[],2)*Сделки7[[#This Row],[Количество_net]]</f>
        <v>2455.8000000000002</v>
      </c>
      <c r="I121" s="23">
        <f t="shared" si="1"/>
        <v>2326.6577644067875</v>
      </c>
    </row>
    <row r="122" spans="4:9" x14ac:dyDescent="0.2">
      <c r="D122" s="9">
        <v>42809</v>
      </c>
      <c r="E122" t="s">
        <v>2938</v>
      </c>
      <c r="F122">
        <v>40</v>
      </c>
      <c r="G122">
        <f>IF(Сделки7[[#This Row],[Тип сделки]]="Продажа",Сделки7[[#This Row],[Количество]]*-1,Сделки7[[#This Row],[Количество]])</f>
        <v>40</v>
      </c>
      <c r="H122" s="23">
        <f>VLOOKUP(Сделки7[[#This Row],[Дата сделки]],Таблица3[],2)*Сделки7[[#This Row],[Количество_net]]</f>
        <v>3304.8</v>
      </c>
      <c r="I122" s="23">
        <f t="shared" si="1"/>
        <v>3127.9928800639727</v>
      </c>
    </row>
    <row r="123" spans="4:9" x14ac:dyDescent="0.2">
      <c r="D123" s="9">
        <v>42817</v>
      </c>
      <c r="E123" t="s">
        <v>2938</v>
      </c>
      <c r="F123">
        <v>390</v>
      </c>
      <c r="G123">
        <f>IF(Сделки7[[#This Row],[Тип сделки]]="Продажа",Сделки7[[#This Row],[Количество]]*-1,Сделки7[[#This Row],[Количество]])</f>
        <v>390</v>
      </c>
      <c r="H123" s="23">
        <f>VLOOKUP(Сделки7[[#This Row],[Дата сделки]],Таблица3[],2)*Сделки7[[#This Row],[Количество_net]]</f>
        <v>31691.4</v>
      </c>
      <c r="I123" s="23">
        <f t="shared" si="1"/>
        <v>29976.623089818571</v>
      </c>
    </row>
    <row r="124" spans="4:9" x14ac:dyDescent="0.2">
      <c r="D124" s="9">
        <v>42829</v>
      </c>
      <c r="E124" t="s">
        <v>2935</v>
      </c>
      <c r="F124">
        <v>10</v>
      </c>
      <c r="G124">
        <f>IF(Сделки7[[#This Row],[Тип сделки]]="Продажа",Сделки7[[#This Row],[Количество]]*-1,Сделки7[[#This Row],[Количество]])</f>
        <v>-10</v>
      </c>
      <c r="H124" s="23">
        <f>VLOOKUP(Сделки7[[#This Row],[Дата сделки]],Таблица3[],2)*Сделки7[[#This Row],[Количество_net]]</f>
        <v>-816.3</v>
      </c>
      <c r="I124" s="23">
        <f t="shared" si="1"/>
        <v>-771.38669096882757</v>
      </c>
    </row>
    <row r="125" spans="4:9" x14ac:dyDescent="0.2">
      <c r="D125" s="9">
        <v>42842</v>
      </c>
      <c r="E125" t="s">
        <v>2935</v>
      </c>
      <c r="F125">
        <v>140</v>
      </c>
      <c r="G125">
        <f>IF(Сделки7[[#This Row],[Тип сделки]]="Продажа",Сделки7[[#This Row],[Количество]]*-1,Сделки7[[#This Row],[Количество]])</f>
        <v>-140</v>
      </c>
      <c r="H125" s="23">
        <f>VLOOKUP(Сделки7[[#This Row],[Дата сделки]],Таблица3[],2)*Сделки7[[#This Row],[Количество_net]]</f>
        <v>-11410</v>
      </c>
      <c r="I125" s="23">
        <f t="shared" si="1"/>
        <v>-10770.953245760216</v>
      </c>
    </row>
    <row r="126" spans="4:9" x14ac:dyDescent="0.2">
      <c r="D126" s="9">
        <v>42843</v>
      </c>
      <c r="E126" t="s">
        <v>2935</v>
      </c>
      <c r="F126">
        <v>40</v>
      </c>
      <c r="G126">
        <f>IF(Сделки7[[#This Row],[Тип сделки]]="Продажа",Сделки7[[#This Row],[Количество]]*-1,Сделки7[[#This Row],[Количество]])</f>
        <v>-40</v>
      </c>
      <c r="H126" s="23">
        <f>VLOOKUP(Сделки7[[#This Row],[Дата сделки]],Таблица3[],2)*Сделки7[[#This Row],[Количество_net]]</f>
        <v>-3212.4</v>
      </c>
      <c r="I126" s="23">
        <f t="shared" si="1"/>
        <v>-3032.2374140457905</v>
      </c>
    </row>
    <row r="127" spans="4:9" x14ac:dyDescent="0.2">
      <c r="D127" s="9">
        <v>42844</v>
      </c>
      <c r="E127" t="s">
        <v>2935</v>
      </c>
      <c r="F127">
        <v>250</v>
      </c>
      <c r="G127">
        <f>IF(Сделки7[[#This Row],[Тип сделки]]="Продажа",Сделки7[[#This Row],[Количество]]*-1,Сделки7[[#This Row],[Количество]])</f>
        <v>-250</v>
      </c>
      <c r="H127" s="23">
        <f>VLOOKUP(Сделки7[[#This Row],[Дата сделки]],Таблица3[],2)*Сделки7[[#This Row],[Количество_net]]</f>
        <v>-19937.5</v>
      </c>
      <c r="I127" s="23">
        <f t="shared" si="1"/>
        <v>-18817.822764692199</v>
      </c>
    </row>
    <row r="128" spans="4:9" x14ac:dyDescent="0.2">
      <c r="D128" s="9">
        <v>42849</v>
      </c>
      <c r="E128" t="s">
        <v>2935</v>
      </c>
      <c r="F128">
        <v>60</v>
      </c>
      <c r="G128">
        <f>IF(Сделки7[[#This Row],[Тип сделки]]="Продажа",Сделки7[[#This Row],[Количество]]*-1,Сделки7[[#This Row],[Количество]])</f>
        <v>-60</v>
      </c>
      <c r="H128" s="23">
        <f>VLOOKUP(Сделки7[[#This Row],[Дата сделки]],Таблица3[],2)*Сделки7[[#This Row],[Количество_net]]</f>
        <v>-4854</v>
      </c>
      <c r="I128" s="23">
        <f t="shared" si="1"/>
        <v>-4579.5614216740933</v>
      </c>
    </row>
    <row r="129" spans="4:9" x14ac:dyDescent="0.2">
      <c r="D129" s="9">
        <v>42849</v>
      </c>
      <c r="E129" t="s">
        <v>2935</v>
      </c>
      <c r="F129">
        <v>410</v>
      </c>
      <c r="G129">
        <f>IF(Сделки7[[#This Row],[Тип сделки]]="Продажа",Сделки7[[#This Row],[Количество]]*-1,Сделки7[[#This Row],[Количество]])</f>
        <v>-410</v>
      </c>
      <c r="H129" s="23">
        <f>VLOOKUP(Сделки7[[#This Row],[Дата сделки]],Таблица3[],2)*Сделки7[[#This Row],[Количество_net]]</f>
        <v>-33169</v>
      </c>
      <c r="I129" s="23">
        <f t="shared" si="1"/>
        <v>-31293.669714772968</v>
      </c>
    </row>
    <row r="130" spans="4:9" x14ac:dyDescent="0.2">
      <c r="D130" s="9">
        <v>42866</v>
      </c>
      <c r="E130" t="s">
        <v>2935</v>
      </c>
      <c r="F130">
        <v>10</v>
      </c>
      <c r="G130">
        <f>IF(Сделки7[[#This Row],[Тип сделки]]="Продажа",Сделки7[[#This Row],[Количество]]*-1,Сделки7[[#This Row],[Количество]])</f>
        <v>-10</v>
      </c>
      <c r="H130" s="23">
        <f>VLOOKUP(Сделки7[[#This Row],[Дата сделки]],Таблица3[],2)*Сделки7[[#This Row],[Количество_net]]</f>
        <v>-839.09999999999991</v>
      </c>
      <c r="I130" s="23">
        <f t="shared" si="1"/>
        <v>-790.57730471485422</v>
      </c>
    </row>
    <row r="131" spans="4:9" x14ac:dyDescent="0.2">
      <c r="D131" s="9">
        <v>42885</v>
      </c>
      <c r="E131" t="s">
        <v>2938</v>
      </c>
      <c r="F131">
        <v>210</v>
      </c>
      <c r="G131">
        <f>IF(Сделки7[[#This Row],[Тип сделки]]="Продажа",Сделки7[[#This Row],[Количество]]*-1,Сделки7[[#This Row],[Количество]])</f>
        <v>210</v>
      </c>
      <c r="H131" s="23">
        <f>VLOOKUP(Сделки7[[#This Row],[Дата сделки]],Таблица3[],2)*Сделки7[[#This Row],[Количество_net]]</f>
        <v>18060</v>
      </c>
      <c r="I131" s="23">
        <f t="shared" si="1"/>
        <v>16989.674181366765</v>
      </c>
    </row>
    <row r="132" spans="4:9" x14ac:dyDescent="0.2">
      <c r="D132" s="9">
        <v>42886</v>
      </c>
      <c r="E132" t="s">
        <v>2935</v>
      </c>
      <c r="F132">
        <v>90</v>
      </c>
      <c r="G132">
        <f>IF(Сделки7[[#This Row],[Тип сделки]]="Продажа",Сделки7[[#This Row],[Количество]]*-1,Сделки7[[#This Row],[Количество]])</f>
        <v>-90</v>
      </c>
      <c r="H132" s="23">
        <f>VLOOKUP(Сделки7[[#This Row],[Дата сделки]],Таблица3[],2)*Сделки7[[#This Row],[Количество_net]]</f>
        <v>-7770.6</v>
      </c>
      <c r="I132" s="23">
        <f t="shared" si="1"/>
        <v>-7309.4878177725186</v>
      </c>
    </row>
    <row r="133" spans="4:9" x14ac:dyDescent="0.2">
      <c r="D133" s="9">
        <v>42908</v>
      </c>
      <c r="E133" t="s">
        <v>2935</v>
      </c>
      <c r="F133">
        <v>100</v>
      </c>
      <c r="G133">
        <f>IF(Сделки7[[#This Row],[Тип сделки]]="Продажа",Сделки7[[#This Row],[Количество]]*-1,Сделки7[[#This Row],[Количество]])</f>
        <v>-100</v>
      </c>
      <c r="H133" s="23">
        <f>VLOOKUP(Сделки7[[#This Row],[Дата сделки]],Таблица3[],2)*Сделки7[[#This Row],[Количество_net]]</f>
        <v>-8831</v>
      </c>
      <c r="I133" s="23">
        <f t="shared" ref="I133:I196" si="2">H133*(1+$M$4)^(-(D133-$D$3)/365)</f>
        <v>-8292.2851115689828</v>
      </c>
    </row>
    <row r="134" spans="4:9" x14ac:dyDescent="0.2">
      <c r="D134" s="9">
        <v>42915</v>
      </c>
      <c r="E134" t="s">
        <v>2935</v>
      </c>
      <c r="F134">
        <v>350</v>
      </c>
      <c r="G134">
        <f>IF(Сделки7[[#This Row],[Тип сделки]]="Продажа",Сделки7[[#This Row],[Количество]]*-1,Сделки7[[#This Row],[Количество]])</f>
        <v>-350</v>
      </c>
      <c r="H134" s="23">
        <f>VLOOKUP(Сделки7[[#This Row],[Дата сделки]],Таблица3[],2)*Сделки7[[#This Row],[Количество_net]]</f>
        <v>-30845.5</v>
      </c>
      <c r="I134" s="23">
        <f t="shared" si="2"/>
        <v>-28947.547519686435</v>
      </c>
    </row>
    <row r="135" spans="4:9" x14ac:dyDescent="0.2">
      <c r="D135" s="9">
        <v>42915</v>
      </c>
      <c r="E135" t="s">
        <v>2938</v>
      </c>
      <c r="F135">
        <v>500</v>
      </c>
      <c r="G135">
        <f>IF(Сделки7[[#This Row],[Тип сделки]]="Продажа",Сделки7[[#This Row],[Количество]]*-1,Сделки7[[#This Row],[Количество]])</f>
        <v>500</v>
      </c>
      <c r="H135" s="23">
        <f>VLOOKUP(Сделки7[[#This Row],[Дата сделки]],Таблица3[],2)*Сделки7[[#This Row],[Количество_net]]</f>
        <v>44065</v>
      </c>
      <c r="I135" s="23">
        <f t="shared" si="2"/>
        <v>41353.639313837761</v>
      </c>
    </row>
    <row r="136" spans="4:9" x14ac:dyDescent="0.2">
      <c r="D136" s="9">
        <v>42934</v>
      </c>
      <c r="E136" t="s">
        <v>2938</v>
      </c>
      <c r="F136">
        <v>220</v>
      </c>
      <c r="G136">
        <f>IF(Сделки7[[#This Row],[Тип сделки]]="Продажа",Сделки7[[#This Row],[Количество]]*-1,Сделки7[[#This Row],[Количество]])</f>
        <v>220</v>
      </c>
      <c r="H136" s="23">
        <f>VLOOKUP(Сделки7[[#This Row],[Дата сделки]],Таблица3[],2)*Сделки7[[#This Row],[Количество_net]]</f>
        <v>19553.599999999999</v>
      </c>
      <c r="I136" s="23">
        <f t="shared" si="2"/>
        <v>18322.442625310196</v>
      </c>
    </row>
    <row r="137" spans="4:9" x14ac:dyDescent="0.2">
      <c r="D137" s="9">
        <v>42935</v>
      </c>
      <c r="E137" t="s">
        <v>2935</v>
      </c>
      <c r="F137">
        <v>60</v>
      </c>
      <c r="G137">
        <f>IF(Сделки7[[#This Row],[Тип сделки]]="Продажа",Сделки7[[#This Row],[Количество]]*-1,Сделки7[[#This Row],[Количество]])</f>
        <v>-60</v>
      </c>
      <c r="H137" s="23">
        <f>VLOOKUP(Сделки7[[#This Row],[Дата сделки]],Таблица3[],2)*Сделки7[[#This Row],[Количество_net]]</f>
        <v>-5355</v>
      </c>
      <c r="I137" s="23">
        <f t="shared" si="2"/>
        <v>-5017.4286736266095</v>
      </c>
    </row>
    <row r="138" spans="4:9" x14ac:dyDescent="0.2">
      <c r="D138" s="9">
        <v>42937</v>
      </c>
      <c r="E138" t="s">
        <v>2935</v>
      </c>
      <c r="F138">
        <v>420</v>
      </c>
      <c r="G138">
        <f>IF(Сделки7[[#This Row],[Тип сделки]]="Продажа",Сделки7[[#This Row],[Количество]]*-1,Сделки7[[#This Row],[Количество]])</f>
        <v>-420</v>
      </c>
      <c r="H138" s="23">
        <f>VLOOKUP(Сделки7[[#This Row],[Дата сделки]],Таблица3[],2)*Сделки7[[#This Row],[Количество_net]]</f>
        <v>-37447.199999999997</v>
      </c>
      <c r="I138" s="23">
        <f t="shared" si="2"/>
        <v>-35080.943045364744</v>
      </c>
    </row>
    <row r="139" spans="4:9" x14ac:dyDescent="0.2">
      <c r="D139" s="9">
        <v>42940</v>
      </c>
      <c r="E139" t="s">
        <v>2938</v>
      </c>
      <c r="F139">
        <v>60</v>
      </c>
      <c r="G139">
        <f>IF(Сделки7[[#This Row],[Тип сделки]]="Продажа",Сделки7[[#This Row],[Количество]]*-1,Сделки7[[#This Row],[Количество]])</f>
        <v>60</v>
      </c>
      <c r="H139" s="23">
        <f>VLOOKUP(Сделки7[[#This Row],[Дата сделки]],Таблица3[],2)*Сделки7[[#This Row],[Количество_net]]</f>
        <v>5386.2</v>
      </c>
      <c r="I139" s="23">
        <f t="shared" si="2"/>
        <v>5044.6338600219306</v>
      </c>
    </row>
    <row r="140" spans="4:9" x14ac:dyDescent="0.2">
      <c r="D140" s="9">
        <v>42968</v>
      </c>
      <c r="E140" t="s">
        <v>2935</v>
      </c>
      <c r="F140">
        <v>470</v>
      </c>
      <c r="G140">
        <f>IF(Сделки7[[#This Row],[Тип сделки]]="Продажа",Сделки7[[#This Row],[Количество]]*-1,Сделки7[[#This Row],[Количество]])</f>
        <v>-470</v>
      </c>
      <c r="H140" s="23">
        <f>VLOOKUP(Сделки7[[#This Row],[Дата сделки]],Таблица3[],2)*Сделки7[[#This Row],[Количество_net]]</f>
        <v>-43578.400000000001</v>
      </c>
      <c r="I140" s="23">
        <f t="shared" si="2"/>
        <v>-40723.109824762658</v>
      </c>
    </row>
    <row r="141" spans="4:9" x14ac:dyDescent="0.2">
      <c r="D141" s="9">
        <v>42972</v>
      </c>
      <c r="E141" t="s">
        <v>2938</v>
      </c>
      <c r="F141">
        <v>280</v>
      </c>
      <c r="G141">
        <f>IF(Сделки7[[#This Row],[Тип сделки]]="Продажа",Сделки7[[#This Row],[Количество]]*-1,Сделки7[[#This Row],[Количество]])</f>
        <v>280</v>
      </c>
      <c r="H141" s="23">
        <f>VLOOKUP(Сделки7[[#This Row],[Дата сделки]],Таблица3[],2)*Сделки7[[#This Row],[Количество_net]]</f>
        <v>25765.599999999999</v>
      </c>
      <c r="I141" s="23">
        <f t="shared" si="2"/>
        <v>24069.677376868753</v>
      </c>
    </row>
    <row r="142" spans="4:9" x14ac:dyDescent="0.2">
      <c r="D142" s="9">
        <v>42972</v>
      </c>
      <c r="E142" t="s">
        <v>2935</v>
      </c>
      <c r="F142">
        <v>440</v>
      </c>
      <c r="G142">
        <f>IF(Сделки7[[#This Row],[Тип сделки]]="Продажа",Сделки7[[#This Row],[Количество]]*-1,Сделки7[[#This Row],[Количество]])</f>
        <v>-440</v>
      </c>
      <c r="H142" s="23">
        <f>VLOOKUP(Сделки7[[#This Row],[Дата сделки]],Таблица3[],2)*Сделки7[[#This Row],[Количество_net]]</f>
        <v>-40488.799999999996</v>
      </c>
      <c r="I142" s="23">
        <f t="shared" si="2"/>
        <v>-37823.778735079468</v>
      </c>
    </row>
    <row r="143" spans="4:9" x14ac:dyDescent="0.2">
      <c r="D143" s="9">
        <v>42977</v>
      </c>
      <c r="E143" t="s">
        <v>2935</v>
      </c>
      <c r="F143">
        <v>470</v>
      </c>
      <c r="G143">
        <f>IF(Сделки7[[#This Row],[Тип сделки]]="Продажа",Сделки7[[#This Row],[Количество]]*-1,Сделки7[[#This Row],[Количество]])</f>
        <v>-470</v>
      </c>
      <c r="H143" s="23">
        <f>VLOOKUP(Сделки7[[#This Row],[Дата сделки]],Таблица3[],2)*Сделки7[[#This Row],[Количество_net]]</f>
        <v>-42332.899999999994</v>
      </c>
      <c r="I143" s="23">
        <f t="shared" si="2"/>
        <v>-39530.606024717825</v>
      </c>
    </row>
    <row r="144" spans="4:9" x14ac:dyDescent="0.2">
      <c r="D144" s="9">
        <v>42979</v>
      </c>
      <c r="E144" t="s">
        <v>2935</v>
      </c>
      <c r="F144">
        <v>400</v>
      </c>
      <c r="G144">
        <f>IF(Сделки7[[#This Row],[Тип сделки]]="Продажа",Сделки7[[#This Row],[Количество]]*-1,Сделки7[[#This Row],[Количество]])</f>
        <v>-400</v>
      </c>
      <c r="H144" s="23">
        <f>VLOOKUP(Сделки7[[#This Row],[Дата сделки]],Таблица3[],2)*Сделки7[[#This Row],[Количество_net]]</f>
        <v>-35912</v>
      </c>
      <c r="I144" s="23">
        <f t="shared" si="2"/>
        <v>-33529.356709610183</v>
      </c>
    </row>
    <row r="145" spans="4:9" x14ac:dyDescent="0.2">
      <c r="D145" s="9">
        <v>42983</v>
      </c>
      <c r="E145" t="s">
        <v>2938</v>
      </c>
      <c r="F145">
        <v>220</v>
      </c>
      <c r="G145">
        <f>IF(Сделки7[[#This Row],[Тип сделки]]="Продажа",Сделки7[[#This Row],[Количество]]*-1,Сделки7[[#This Row],[Количество]])</f>
        <v>220</v>
      </c>
      <c r="H145" s="23">
        <f>VLOOKUP(Сделки7[[#This Row],[Дата сделки]],Таблица3[],2)*Сделки7[[#This Row],[Количество_net]]</f>
        <v>19027.8</v>
      </c>
      <c r="I145" s="23">
        <f t="shared" si="2"/>
        <v>17759.656474502404</v>
      </c>
    </row>
    <row r="146" spans="4:9" x14ac:dyDescent="0.2">
      <c r="D146" s="9">
        <v>42984</v>
      </c>
      <c r="E146" t="s">
        <v>2938</v>
      </c>
      <c r="F146">
        <v>10</v>
      </c>
      <c r="G146">
        <f>IF(Сделки7[[#This Row],[Тип сделки]]="Продажа",Сделки7[[#This Row],[Количество]]*-1,Сделки7[[#This Row],[Количество]])</f>
        <v>10</v>
      </c>
      <c r="H146" s="23">
        <f>VLOOKUP(Сделки7[[#This Row],[Дата сделки]],Таблица3[],2)*Сделки7[[#This Row],[Количество_net]]</f>
        <v>875</v>
      </c>
      <c r="I146" s="23">
        <f t="shared" si="2"/>
        <v>816.61833119627079</v>
      </c>
    </row>
    <row r="147" spans="4:9" x14ac:dyDescent="0.2">
      <c r="D147" s="9">
        <v>42990</v>
      </c>
      <c r="E147" t="s">
        <v>2935</v>
      </c>
      <c r="F147">
        <v>400</v>
      </c>
      <c r="G147">
        <f>IF(Сделки7[[#This Row],[Тип сделки]]="Продажа",Сделки7[[#This Row],[Количество]]*-1,Сделки7[[#This Row],[Количество]])</f>
        <v>-400</v>
      </c>
      <c r="H147" s="23">
        <f>VLOOKUP(Сделки7[[#This Row],[Дата сделки]],Таблица3[],2)*Сделки7[[#This Row],[Количество_net]]</f>
        <v>-36748</v>
      </c>
      <c r="I147" s="23">
        <f t="shared" si="2"/>
        <v>-34279.565666906441</v>
      </c>
    </row>
    <row r="148" spans="4:9" x14ac:dyDescent="0.2">
      <c r="D148" s="9">
        <v>42992</v>
      </c>
      <c r="E148" t="s">
        <v>2935</v>
      </c>
      <c r="F148">
        <v>170</v>
      </c>
      <c r="G148">
        <f>IF(Сделки7[[#This Row],[Тип сделки]]="Продажа",Сделки7[[#This Row],[Количество]]*-1,Сделки7[[#This Row],[Количество]])</f>
        <v>-170</v>
      </c>
      <c r="H148" s="23">
        <f>VLOOKUP(Сделки7[[#This Row],[Дата сделки]],Таблица3[],2)*Сделки7[[#This Row],[Количество_net]]</f>
        <v>-15385</v>
      </c>
      <c r="I148" s="23">
        <f t="shared" si="2"/>
        <v>-14349.252592794561</v>
      </c>
    </row>
    <row r="149" spans="4:9" x14ac:dyDescent="0.2">
      <c r="D149" s="9">
        <v>42997</v>
      </c>
      <c r="E149" t="s">
        <v>2935</v>
      </c>
      <c r="F149">
        <v>270</v>
      </c>
      <c r="G149">
        <f>IF(Сделки7[[#This Row],[Тип сделки]]="Продажа",Сделки7[[#This Row],[Количество]]*-1,Сделки7[[#This Row],[Количество]])</f>
        <v>-270</v>
      </c>
      <c r="H149" s="23">
        <f>VLOOKUP(Сделки7[[#This Row],[Дата сделки]],Таблица3[],2)*Сделки7[[#This Row],[Количество_net]]</f>
        <v>-24607.8</v>
      </c>
      <c r="I149" s="23">
        <f t="shared" si="2"/>
        <v>-22941.933218600036</v>
      </c>
    </row>
    <row r="150" spans="4:9" x14ac:dyDescent="0.2">
      <c r="D150" s="9">
        <v>43004</v>
      </c>
      <c r="E150" t="s">
        <v>2938</v>
      </c>
      <c r="F150">
        <v>30</v>
      </c>
      <c r="G150">
        <f>IF(Сделки7[[#This Row],[Тип сделки]]="Продажа",Сделки7[[#This Row],[Количество]]*-1,Сделки7[[#This Row],[Количество]])</f>
        <v>30</v>
      </c>
      <c r="H150" s="23">
        <f>VLOOKUP(Сделки7[[#This Row],[Дата сделки]],Таблица3[],2)*Сделки7[[#This Row],[Количество_net]]</f>
        <v>2721.9</v>
      </c>
      <c r="I150" s="23">
        <f t="shared" si="2"/>
        <v>2536.2088189142478</v>
      </c>
    </row>
    <row r="151" spans="4:9" x14ac:dyDescent="0.2">
      <c r="D151" s="9">
        <v>43006</v>
      </c>
      <c r="E151" t="s">
        <v>2935</v>
      </c>
      <c r="F151">
        <v>210</v>
      </c>
      <c r="G151">
        <f>IF(Сделки7[[#This Row],[Тип сделки]]="Продажа",Сделки7[[#This Row],[Количество]]*-1,Сделки7[[#This Row],[Количество]])</f>
        <v>-210</v>
      </c>
      <c r="H151" s="23">
        <f>VLOOKUP(Сделки7[[#This Row],[Дата сделки]],Таблица3[],2)*Сделки7[[#This Row],[Количество_net]]</f>
        <v>-19170.900000000001</v>
      </c>
      <c r="I151" s="23">
        <f t="shared" si="2"/>
        <v>-17860.167257900652</v>
      </c>
    </row>
    <row r="152" spans="4:9" x14ac:dyDescent="0.2">
      <c r="D152" s="9">
        <v>43007</v>
      </c>
      <c r="E152" t="s">
        <v>2938</v>
      </c>
      <c r="F152">
        <v>80</v>
      </c>
      <c r="G152">
        <f>IF(Сделки7[[#This Row],[Тип сделки]]="Продажа",Сделки7[[#This Row],[Количество]]*-1,Сделки7[[#This Row],[Количество]])</f>
        <v>80</v>
      </c>
      <c r="H152" s="23">
        <f>VLOOKUP(Сделки7[[#This Row],[Дата сделки]],Таблица3[],2)*Сделки7[[#This Row],[Количество_net]]</f>
        <v>7352.7999999999993</v>
      </c>
      <c r="I152" s="23">
        <f t="shared" si="2"/>
        <v>6849.5314092998797</v>
      </c>
    </row>
    <row r="153" spans="4:9" x14ac:dyDescent="0.2">
      <c r="D153" s="9">
        <v>43031</v>
      </c>
      <c r="E153" t="s">
        <v>2938</v>
      </c>
      <c r="F153">
        <v>130</v>
      </c>
      <c r="G153">
        <f>IF(Сделки7[[#This Row],[Тип сделки]]="Продажа",Сделки7[[#This Row],[Количество]]*-1,Сделки7[[#This Row],[Количество]])</f>
        <v>130</v>
      </c>
      <c r="H153" s="23">
        <f>VLOOKUP(Сделки7[[#This Row],[Дата сделки]],Таблица3[],2)*Сделки7[[#This Row],[Количество_net]]</f>
        <v>12086.1</v>
      </c>
      <c r="I153" s="23">
        <f t="shared" si="2"/>
        <v>11237.156183261031</v>
      </c>
    </row>
    <row r="154" spans="4:9" x14ac:dyDescent="0.2">
      <c r="D154" s="9">
        <v>43032</v>
      </c>
      <c r="E154" t="s">
        <v>2938</v>
      </c>
      <c r="F154">
        <v>300</v>
      </c>
      <c r="G154">
        <f>IF(Сделки7[[#This Row],[Тип сделки]]="Продажа",Сделки7[[#This Row],[Количество]]*-1,Сделки7[[#This Row],[Количество]])</f>
        <v>300</v>
      </c>
      <c r="H154" s="23">
        <f>VLOOKUP(Сделки7[[#This Row],[Дата сделки]],Таблица3[],2)*Сделки7[[#This Row],[Количество_net]]</f>
        <v>28092</v>
      </c>
      <c r="I154" s="23">
        <f t="shared" si="2"/>
        <v>26116.680861162804</v>
      </c>
    </row>
    <row r="155" spans="4:9" x14ac:dyDescent="0.2">
      <c r="D155" s="9">
        <v>43035</v>
      </c>
      <c r="E155" t="s">
        <v>2935</v>
      </c>
      <c r="F155">
        <v>410</v>
      </c>
      <c r="G155">
        <f>IF(Сделки7[[#This Row],[Тип сделки]]="Продажа",Сделки7[[#This Row],[Количество]]*-1,Сделки7[[#This Row],[Количество]])</f>
        <v>-410</v>
      </c>
      <c r="H155" s="23">
        <f>VLOOKUP(Сделки7[[#This Row],[Дата сделки]],Таблица3[],2)*Сделки7[[#This Row],[Количество_net]]</f>
        <v>-38429.300000000003</v>
      </c>
      <c r="I155" s="23">
        <f t="shared" si="2"/>
        <v>-35718.487615462858</v>
      </c>
    </row>
    <row r="156" spans="4:9" x14ac:dyDescent="0.2">
      <c r="D156" s="9">
        <v>43041</v>
      </c>
      <c r="E156" t="s">
        <v>2938</v>
      </c>
      <c r="F156">
        <v>190</v>
      </c>
      <c r="G156">
        <f>IF(Сделки7[[#This Row],[Тип сделки]]="Продажа",Сделки7[[#This Row],[Количество]]*-1,Сделки7[[#This Row],[Количество]])</f>
        <v>190</v>
      </c>
      <c r="H156" s="23">
        <f>VLOOKUP(Сделки7[[#This Row],[Дата сделки]],Таблица3[],2)*Сделки7[[#This Row],[Количество_net]]</f>
        <v>18591.5</v>
      </c>
      <c r="I156" s="23">
        <f t="shared" si="2"/>
        <v>17271.718469752512</v>
      </c>
    </row>
    <row r="157" spans="4:9" x14ac:dyDescent="0.2">
      <c r="D157" s="9">
        <v>43056</v>
      </c>
      <c r="E157" t="s">
        <v>2938</v>
      </c>
      <c r="F157">
        <v>160</v>
      </c>
      <c r="G157">
        <f>IF(Сделки7[[#This Row],[Тип сделки]]="Продажа",Сделки7[[#This Row],[Количество]]*-1,Сделки7[[#This Row],[Количество]])</f>
        <v>160</v>
      </c>
      <c r="H157" s="23">
        <f>VLOOKUP(Сделки7[[#This Row],[Дата сделки]],Таблица3[],2)*Сделки7[[#This Row],[Количество_net]]</f>
        <v>16027.2</v>
      </c>
      <c r="I157" s="23">
        <f t="shared" si="2"/>
        <v>14871.511258060886</v>
      </c>
    </row>
    <row r="158" spans="4:9" x14ac:dyDescent="0.2">
      <c r="D158" s="9">
        <v>43059</v>
      </c>
      <c r="E158" t="s">
        <v>2938</v>
      </c>
      <c r="F158">
        <v>160</v>
      </c>
      <c r="G158">
        <f>IF(Сделки7[[#This Row],[Тип сделки]]="Продажа",Сделки7[[#This Row],[Количество]]*-1,Сделки7[[#This Row],[Количество]])</f>
        <v>160</v>
      </c>
      <c r="H158" s="23">
        <f>VLOOKUP(Сделки7[[#This Row],[Дата сделки]],Таблица3[],2)*Сделки7[[#This Row],[Количество_net]]</f>
        <v>16051.199999999999</v>
      </c>
      <c r="I158" s="23">
        <f t="shared" si="2"/>
        <v>14890.189320401163</v>
      </c>
    </row>
    <row r="159" spans="4:9" x14ac:dyDescent="0.2">
      <c r="D159" s="9">
        <v>43066</v>
      </c>
      <c r="E159" t="s">
        <v>2938</v>
      </c>
      <c r="F159">
        <v>190</v>
      </c>
      <c r="G159">
        <f>IF(Сделки7[[#This Row],[Тип сделки]]="Продажа",Сделки7[[#This Row],[Количество]]*-1,Сделки7[[#This Row],[Количество]])</f>
        <v>190</v>
      </c>
      <c r="H159" s="23">
        <f>VLOOKUP(Сделки7[[#This Row],[Дата сделки]],Таблица3[],2)*Сделки7[[#This Row],[Количество_net]]</f>
        <v>18887.899999999998</v>
      </c>
      <c r="I159" s="23">
        <f t="shared" si="2"/>
        <v>17511.849175126437</v>
      </c>
    </row>
    <row r="160" spans="4:9" x14ac:dyDescent="0.2">
      <c r="D160" s="9">
        <v>43067</v>
      </c>
      <c r="E160" t="s">
        <v>2938</v>
      </c>
      <c r="F160">
        <v>250</v>
      </c>
      <c r="G160">
        <f>IF(Сделки7[[#This Row],[Тип сделки]]="Продажа",Сделки7[[#This Row],[Количество]]*-1,Сделки7[[#This Row],[Количество]])</f>
        <v>250</v>
      </c>
      <c r="H160" s="23">
        <f>VLOOKUP(Сделки7[[#This Row],[Дата сделки]],Таблица3[],2)*Сделки7[[#This Row],[Количество_net]]</f>
        <v>25222.5</v>
      </c>
      <c r="I160" s="23">
        <f t="shared" si="2"/>
        <v>23383.071230492853</v>
      </c>
    </row>
    <row r="161" spans="4:9" x14ac:dyDescent="0.2">
      <c r="D161" s="9">
        <v>43067</v>
      </c>
      <c r="E161" t="s">
        <v>2935</v>
      </c>
      <c r="F161">
        <v>190</v>
      </c>
      <c r="G161">
        <f>IF(Сделки7[[#This Row],[Тип сделки]]="Продажа",Сделки7[[#This Row],[Количество]]*-1,Сделки7[[#This Row],[Количество]])</f>
        <v>-190</v>
      </c>
      <c r="H161" s="23">
        <f>VLOOKUP(Сделки7[[#This Row],[Дата сделки]],Таблица3[],2)*Сделки7[[#This Row],[Количество_net]]</f>
        <v>-19169.099999999999</v>
      </c>
      <c r="I161" s="23">
        <f t="shared" si="2"/>
        <v>-17771.134135174565</v>
      </c>
    </row>
    <row r="162" spans="4:9" x14ac:dyDescent="0.2">
      <c r="D162" s="9">
        <v>43068</v>
      </c>
      <c r="E162" t="s">
        <v>2935</v>
      </c>
      <c r="F162">
        <v>160</v>
      </c>
      <c r="G162">
        <f>IF(Сделки7[[#This Row],[Тип сделки]]="Продажа",Сделки7[[#This Row],[Количество]]*-1,Сделки7[[#This Row],[Количество]])</f>
        <v>-160</v>
      </c>
      <c r="H162" s="23">
        <f>VLOOKUP(Сделки7[[#This Row],[Дата сделки]],Таблица3[],2)*Сделки7[[#This Row],[Количество_net]]</f>
        <v>-16313.599999999999</v>
      </c>
      <c r="I162" s="23">
        <f t="shared" si="2"/>
        <v>-15122.664590449063</v>
      </c>
    </row>
    <row r="163" spans="4:9" x14ac:dyDescent="0.2">
      <c r="D163" s="9">
        <v>43083</v>
      </c>
      <c r="E163" t="s">
        <v>2935</v>
      </c>
      <c r="F163">
        <v>100</v>
      </c>
      <c r="G163">
        <f>IF(Сделки7[[#This Row],[Тип сделки]]="Продажа",Сделки7[[#This Row],[Количество]]*-1,Сделки7[[#This Row],[Количество]])</f>
        <v>-100</v>
      </c>
      <c r="H163" s="23">
        <f>VLOOKUP(Сделки7[[#This Row],[Дата сделки]],Таблица3[],2)*Сделки7[[#This Row],[Количество_net]]</f>
        <v>-10265</v>
      </c>
      <c r="I163" s="23">
        <f t="shared" si="2"/>
        <v>-9504.1611736624582</v>
      </c>
    </row>
    <row r="164" spans="4:9" x14ac:dyDescent="0.2">
      <c r="D164" s="9">
        <v>43090</v>
      </c>
      <c r="E164" t="s">
        <v>2938</v>
      </c>
      <c r="F164">
        <v>180</v>
      </c>
      <c r="G164">
        <f>IF(Сделки7[[#This Row],[Тип сделки]]="Продажа",Сделки7[[#This Row],[Количество]]*-1,Сделки7[[#This Row],[Количество]])</f>
        <v>180</v>
      </c>
      <c r="H164" s="23">
        <f>VLOOKUP(Сделки7[[#This Row],[Дата сделки]],Таблица3[],2)*Сделки7[[#This Row],[Количество_net]]</f>
        <v>18757.8</v>
      </c>
      <c r="I164" s="23">
        <f t="shared" si="2"/>
        <v>17357.707264096836</v>
      </c>
    </row>
    <row r="165" spans="4:9" x14ac:dyDescent="0.2">
      <c r="D165" s="9">
        <v>43095</v>
      </c>
      <c r="E165" t="s">
        <v>2938</v>
      </c>
      <c r="F165">
        <v>430</v>
      </c>
      <c r="G165">
        <f>IF(Сделки7[[#This Row],[Тип сделки]]="Продажа",Сделки7[[#This Row],[Количество]]*-1,Сделки7[[#This Row],[Количество]])</f>
        <v>430</v>
      </c>
      <c r="H165" s="23">
        <f>VLOOKUP(Сделки7[[#This Row],[Дата сделки]],Таблица3[],2)*Сделки7[[#This Row],[Количество_net]]</f>
        <v>44866.200000000004</v>
      </c>
      <c r="I165" s="23">
        <f t="shared" si="2"/>
        <v>41500.677774994394</v>
      </c>
    </row>
    <row r="166" spans="4:9" x14ac:dyDescent="0.2">
      <c r="D166" s="9">
        <v>43098</v>
      </c>
      <c r="E166" t="s">
        <v>2938</v>
      </c>
      <c r="F166">
        <v>480</v>
      </c>
      <c r="G166">
        <f>IF(Сделки7[[#This Row],[Тип сделки]]="Продажа",Сделки7[[#This Row],[Количество]]*-1,Сделки7[[#This Row],[Количество]])</f>
        <v>480</v>
      </c>
      <c r="H166" s="23">
        <f>VLOOKUP(Сделки7[[#This Row],[Дата сделки]],Таблица3[],2)*Сделки7[[#This Row],[Количество_net]]</f>
        <v>50260.799999999996</v>
      </c>
      <c r="I166" s="23">
        <f t="shared" si="2"/>
        <v>46479.405464688964</v>
      </c>
    </row>
    <row r="167" spans="4:9" x14ac:dyDescent="0.2">
      <c r="D167" s="9">
        <v>43105</v>
      </c>
      <c r="E167" t="s">
        <v>2935</v>
      </c>
      <c r="F167">
        <v>180</v>
      </c>
      <c r="G167">
        <f>IF(Сделки7[[#This Row],[Тип сделки]]="Продажа",Сделки7[[#This Row],[Количество]]*-1,Сделки7[[#This Row],[Количество]])</f>
        <v>-180</v>
      </c>
      <c r="H167" s="23">
        <f>VLOOKUP(Сделки7[[#This Row],[Дата сделки]],Таблица3[],2)*Сделки7[[#This Row],[Количество_net]]</f>
        <v>-18336.600000000002</v>
      </c>
      <c r="I167" s="23">
        <f t="shared" si="2"/>
        <v>-16947.498275862352</v>
      </c>
    </row>
    <row r="168" spans="4:9" x14ac:dyDescent="0.2">
      <c r="D168" s="9">
        <v>43112</v>
      </c>
      <c r="E168" t="s">
        <v>2938</v>
      </c>
      <c r="F168">
        <v>310</v>
      </c>
      <c r="G168">
        <f>IF(Сделки7[[#This Row],[Тип сделки]]="Продажа",Сделки7[[#This Row],[Количество]]*-1,Сделки7[[#This Row],[Количество]])</f>
        <v>310</v>
      </c>
      <c r="H168" s="23">
        <f>VLOOKUP(Сделки7[[#This Row],[Дата сделки]],Таблица3[],2)*Сделки7[[#This Row],[Количество_net]]</f>
        <v>31654.1</v>
      </c>
      <c r="I168" s="23">
        <f t="shared" si="2"/>
        <v>29239.663955536078</v>
      </c>
    </row>
    <row r="169" spans="4:9" x14ac:dyDescent="0.2">
      <c r="D169" s="9">
        <v>43117</v>
      </c>
      <c r="E169" t="s">
        <v>2935</v>
      </c>
      <c r="F169">
        <v>440</v>
      </c>
      <c r="G169">
        <f>IF(Сделки7[[#This Row],[Тип сделки]]="Продажа",Сделки7[[#This Row],[Количество]]*-1,Сделки7[[#This Row],[Количество]])</f>
        <v>-440</v>
      </c>
      <c r="H169" s="23">
        <f>VLOOKUP(Сделки7[[#This Row],[Дата сделки]],Таблица3[],2)*Сделки7[[#This Row],[Количество_net]]</f>
        <v>-45733.599999999999</v>
      </c>
      <c r="I169" s="23">
        <f t="shared" si="2"/>
        <v>-42228.265052441056</v>
      </c>
    </row>
    <row r="170" spans="4:9" x14ac:dyDescent="0.2">
      <c r="D170" s="9">
        <v>43137</v>
      </c>
      <c r="E170" t="s">
        <v>2938</v>
      </c>
      <c r="F170">
        <v>90</v>
      </c>
      <c r="G170">
        <f>IF(Сделки7[[#This Row],[Тип сделки]]="Продажа",Сделки7[[#This Row],[Количество]]*-1,Сделки7[[#This Row],[Количество]])</f>
        <v>90</v>
      </c>
      <c r="H170" s="23">
        <f>VLOOKUP(Сделки7[[#This Row],[Дата сделки]],Таблица3[],2)*Сделки7[[#This Row],[Количество_net]]</f>
        <v>8694</v>
      </c>
      <c r="I170" s="23">
        <f t="shared" si="2"/>
        <v>8014.7366514379946</v>
      </c>
    </row>
    <row r="171" spans="4:9" x14ac:dyDescent="0.2">
      <c r="D171" s="9">
        <v>43151</v>
      </c>
      <c r="E171" t="s">
        <v>2938</v>
      </c>
      <c r="F171">
        <v>310</v>
      </c>
      <c r="G171">
        <f>IF(Сделки7[[#This Row],[Тип сделки]]="Продажа",Сделки7[[#This Row],[Количество]]*-1,Сделки7[[#This Row],[Количество]])</f>
        <v>310</v>
      </c>
      <c r="H171" s="23">
        <f>VLOOKUP(Сделки7[[#This Row],[Дата сделки]],Таблица3[],2)*Сделки7[[#This Row],[Количество_net]]</f>
        <v>29031.5</v>
      </c>
      <c r="I171" s="23">
        <f t="shared" si="2"/>
        <v>26733.162381198807</v>
      </c>
    </row>
    <row r="172" spans="4:9" x14ac:dyDescent="0.2">
      <c r="D172" s="9">
        <v>43160</v>
      </c>
      <c r="E172" t="s">
        <v>2935</v>
      </c>
      <c r="F172">
        <v>110</v>
      </c>
      <c r="G172">
        <f>IF(Сделки7[[#This Row],[Тип сделки]]="Продажа",Сделки7[[#This Row],[Количество]]*-1,Сделки7[[#This Row],[Количество]])</f>
        <v>-110</v>
      </c>
      <c r="H172" s="23">
        <f>VLOOKUP(Сделки7[[#This Row],[Дата сделки]],Таблица3[],2)*Сделки7[[#This Row],[Количество_net]]</f>
        <v>-10126.6</v>
      </c>
      <c r="I172" s="23">
        <f t="shared" si="2"/>
        <v>-9318.1632229370261</v>
      </c>
    </row>
    <row r="173" spans="4:9" x14ac:dyDescent="0.2">
      <c r="D173" s="9">
        <v>43161</v>
      </c>
      <c r="E173" t="s">
        <v>2935</v>
      </c>
      <c r="F173">
        <v>210</v>
      </c>
      <c r="G173">
        <f>IF(Сделки7[[#This Row],[Тип сделки]]="Продажа",Сделки7[[#This Row],[Количество]]*-1,Сделки7[[#This Row],[Количество]])</f>
        <v>-210</v>
      </c>
      <c r="H173" s="23">
        <f>VLOOKUP(Сделки7[[#This Row],[Дата сделки]],Таблица3[],2)*Сделки7[[#This Row],[Количество_net]]</f>
        <v>-19238.099999999999</v>
      </c>
      <c r="I173" s="23">
        <f t="shared" si="2"/>
        <v>-17700.841949002061</v>
      </c>
    </row>
    <row r="174" spans="4:9" x14ac:dyDescent="0.2">
      <c r="D174" s="9">
        <v>43166</v>
      </c>
      <c r="E174" t="s">
        <v>2935</v>
      </c>
      <c r="F174">
        <v>20</v>
      </c>
      <c r="G174">
        <f>IF(Сделки7[[#This Row],[Тип сделки]]="Продажа",Сделки7[[#This Row],[Количество]]*-1,Сделки7[[#This Row],[Количество]])</f>
        <v>-20</v>
      </c>
      <c r="H174" s="23">
        <f>VLOOKUP(Сделки7[[#This Row],[Дата сделки]],Таблица3[],2)*Сделки7[[#This Row],[Количество_net]]</f>
        <v>-1867.8</v>
      </c>
      <c r="I174" s="23">
        <f t="shared" si="2"/>
        <v>-1717.8591808503625</v>
      </c>
    </row>
    <row r="175" spans="4:9" x14ac:dyDescent="0.2">
      <c r="D175" s="9">
        <v>43178</v>
      </c>
      <c r="E175" t="s">
        <v>2935</v>
      </c>
      <c r="F175">
        <v>420</v>
      </c>
      <c r="G175">
        <f>IF(Сделки7[[#This Row],[Тип сделки]]="Продажа",Сделки7[[#This Row],[Количество]]*-1,Сделки7[[#This Row],[Количество]])</f>
        <v>-420</v>
      </c>
      <c r="H175" s="23">
        <f>VLOOKUP(Сделки7[[#This Row],[Дата сделки]],Таблица3[],2)*Сделки7[[#This Row],[Количество_net]]</f>
        <v>-40647.599999999999</v>
      </c>
      <c r="I175" s="23">
        <f t="shared" si="2"/>
        <v>-37348.499639515001</v>
      </c>
    </row>
    <row r="176" spans="4:9" x14ac:dyDescent="0.2">
      <c r="D176" s="9">
        <v>43187</v>
      </c>
      <c r="E176" t="s">
        <v>2938</v>
      </c>
      <c r="F176">
        <v>230</v>
      </c>
      <c r="G176">
        <f>IF(Сделки7[[#This Row],[Тип сделки]]="Продажа",Сделки7[[#This Row],[Количество]]*-1,Сделки7[[#This Row],[Количество]])</f>
        <v>230</v>
      </c>
      <c r="H176" s="23">
        <f>VLOOKUP(Сделки7[[#This Row],[Дата сделки]],Таблица3[],2)*Сделки7[[#This Row],[Количество_net]]</f>
        <v>21760.3</v>
      </c>
      <c r="I176" s="23">
        <f t="shared" si="2"/>
        <v>19979.698367561356</v>
      </c>
    </row>
    <row r="177" spans="4:9" x14ac:dyDescent="0.2">
      <c r="D177" s="9">
        <v>43200</v>
      </c>
      <c r="E177" t="s">
        <v>2935</v>
      </c>
      <c r="F177">
        <v>190</v>
      </c>
      <c r="G177">
        <f>IF(Сделки7[[#This Row],[Тип сделки]]="Продажа",Сделки7[[#This Row],[Количество]]*-1,Сделки7[[#This Row],[Количество]])</f>
        <v>-190</v>
      </c>
      <c r="H177" s="23">
        <f>VLOOKUP(Сделки7[[#This Row],[Дата сделки]],Таблица3[],2)*Сделки7[[#This Row],[Количество_net]]</f>
        <v>-18452.8</v>
      </c>
      <c r="I177" s="23">
        <f t="shared" si="2"/>
        <v>-16925.147994093633</v>
      </c>
    </row>
    <row r="178" spans="4:9" x14ac:dyDescent="0.2">
      <c r="D178" s="9">
        <v>43206</v>
      </c>
      <c r="E178" t="s">
        <v>2938</v>
      </c>
      <c r="F178">
        <v>300</v>
      </c>
      <c r="G178">
        <f>IF(Сделки7[[#This Row],[Тип сделки]]="Продажа",Сделки7[[#This Row],[Количество]]*-1,Сделки7[[#This Row],[Количество]])</f>
        <v>300</v>
      </c>
      <c r="H178" s="23">
        <f>VLOOKUP(Сделки7[[#This Row],[Дата сделки]],Таблица3[],2)*Сделки7[[#This Row],[Количество_net]]</f>
        <v>29259</v>
      </c>
      <c r="I178" s="23">
        <f t="shared" si="2"/>
        <v>26823.794327370495</v>
      </c>
    </row>
    <row r="179" spans="4:9" x14ac:dyDescent="0.2">
      <c r="D179" s="9">
        <v>43241</v>
      </c>
      <c r="E179" t="s">
        <v>2935</v>
      </c>
      <c r="F179">
        <v>280</v>
      </c>
      <c r="G179">
        <f>IF(Сделки7[[#This Row],[Тип сделки]]="Продажа",Сделки7[[#This Row],[Количество]]*-1,Сделки7[[#This Row],[Количество]])</f>
        <v>-280</v>
      </c>
      <c r="H179" s="23">
        <f>VLOOKUP(Сделки7[[#This Row],[Дата сделки]],Таблица3[],2)*Сделки7[[#This Row],[Количество_net]]</f>
        <v>-26770.799999999999</v>
      </c>
      <c r="I179" s="23">
        <f t="shared" si="2"/>
        <v>-24473.730908116489</v>
      </c>
    </row>
    <row r="180" spans="4:9" x14ac:dyDescent="0.2">
      <c r="D180" s="9">
        <v>43252</v>
      </c>
      <c r="E180" t="s">
        <v>2938</v>
      </c>
      <c r="F180">
        <v>270</v>
      </c>
      <c r="G180">
        <f>IF(Сделки7[[#This Row],[Тип сделки]]="Продажа",Сделки7[[#This Row],[Количество]]*-1,Сделки7[[#This Row],[Количество]])</f>
        <v>270</v>
      </c>
      <c r="H180" s="23">
        <f>VLOOKUP(Сделки7[[#This Row],[Дата сделки]],Таблица3[],2)*Сделки7[[#This Row],[Количество_net]]</f>
        <v>25342.2</v>
      </c>
      <c r="I180" s="23">
        <f t="shared" si="2"/>
        <v>23147.234917115613</v>
      </c>
    </row>
    <row r="181" spans="4:9" x14ac:dyDescent="0.2">
      <c r="D181" s="9">
        <v>43252</v>
      </c>
      <c r="E181" t="s">
        <v>2938</v>
      </c>
      <c r="F181">
        <v>50</v>
      </c>
      <c r="G181">
        <f>IF(Сделки7[[#This Row],[Тип сделки]]="Продажа",Сделки7[[#This Row],[Количество]]*-1,Сделки7[[#This Row],[Количество]])</f>
        <v>50</v>
      </c>
      <c r="H181" s="23">
        <f>VLOOKUP(Сделки7[[#This Row],[Дата сделки]],Таблица3[],2)*Сделки7[[#This Row],[Количество_net]]</f>
        <v>4693</v>
      </c>
      <c r="I181" s="23">
        <f t="shared" si="2"/>
        <v>4286.5249846510387</v>
      </c>
    </row>
    <row r="182" spans="4:9" x14ac:dyDescent="0.2">
      <c r="D182" s="9">
        <v>43262</v>
      </c>
      <c r="E182" t="s">
        <v>2935</v>
      </c>
      <c r="F182">
        <v>370</v>
      </c>
      <c r="G182">
        <f>IF(Сделки7[[#This Row],[Тип сделки]]="Продажа",Сделки7[[#This Row],[Количество]]*-1,Сделки7[[#This Row],[Количество]])</f>
        <v>-370</v>
      </c>
      <c r="H182" s="23">
        <f>VLOOKUP(Сделки7[[#This Row],[Дата сделки]],Таблица3[],2)*Сделки7[[#This Row],[Количество_net]]</f>
        <v>-34639.4</v>
      </c>
      <c r="I182" s="23">
        <f t="shared" si="2"/>
        <v>-31613.752697648775</v>
      </c>
    </row>
    <row r="183" spans="4:9" x14ac:dyDescent="0.2">
      <c r="D183" s="9">
        <v>43265</v>
      </c>
      <c r="E183" t="s">
        <v>2938</v>
      </c>
      <c r="F183">
        <v>270</v>
      </c>
      <c r="G183">
        <f>IF(Сделки7[[#This Row],[Тип сделки]]="Продажа",Сделки7[[#This Row],[Количество]]*-1,Сделки7[[#This Row],[Количество]])</f>
        <v>270</v>
      </c>
      <c r="H183" s="23">
        <f>VLOOKUP(Сделки7[[#This Row],[Дата сделки]],Таблица3[],2)*Сделки7[[#This Row],[Количество_net]]</f>
        <v>25056</v>
      </c>
      <c r="I183" s="23">
        <f t="shared" si="2"/>
        <v>22861.919796760427</v>
      </c>
    </row>
    <row r="184" spans="4:9" x14ac:dyDescent="0.2">
      <c r="D184" s="9">
        <v>43271</v>
      </c>
      <c r="E184" t="s">
        <v>2938</v>
      </c>
      <c r="F184">
        <v>70</v>
      </c>
      <c r="G184">
        <f>IF(Сделки7[[#This Row],[Тип сделки]]="Продажа",Сделки7[[#This Row],[Количество]]*-1,Сделки7[[#This Row],[Количество]])</f>
        <v>70</v>
      </c>
      <c r="H184" s="23">
        <f>VLOOKUP(Сделки7[[#This Row],[Дата сделки]],Таблица3[],2)*Сделки7[[#This Row],[Количество_net]]</f>
        <v>6452.6</v>
      </c>
      <c r="I184" s="23">
        <f t="shared" si="2"/>
        <v>5884.7258001024229</v>
      </c>
    </row>
    <row r="185" spans="4:9" x14ac:dyDescent="0.2">
      <c r="D185" s="9">
        <v>43277</v>
      </c>
      <c r="E185" t="s">
        <v>2938</v>
      </c>
      <c r="F185">
        <v>140</v>
      </c>
      <c r="G185">
        <f>IF(Сделки7[[#This Row],[Тип сделки]]="Продажа",Сделки7[[#This Row],[Количество]]*-1,Сделки7[[#This Row],[Количество]])</f>
        <v>140</v>
      </c>
      <c r="H185" s="23">
        <f>VLOOKUP(Сделки7[[#This Row],[Дата сделки]],Таблица3[],2)*Сделки7[[#This Row],[Количество_net]]</f>
        <v>12910.8</v>
      </c>
      <c r="I185" s="23">
        <f t="shared" si="2"/>
        <v>11768.881032138177</v>
      </c>
    </row>
    <row r="186" spans="4:9" x14ac:dyDescent="0.2">
      <c r="D186" s="9">
        <v>43291</v>
      </c>
      <c r="E186" t="s">
        <v>2935</v>
      </c>
      <c r="F186">
        <v>440</v>
      </c>
      <c r="G186">
        <f>IF(Сделки7[[#This Row],[Тип сделки]]="Продажа",Сделки7[[#This Row],[Количество]]*-1,Сделки7[[#This Row],[Количество]])</f>
        <v>-440</v>
      </c>
      <c r="H186" s="23">
        <f>VLOOKUP(Сделки7[[#This Row],[Дата сделки]],Таблица3[],2)*Сделки7[[#This Row],[Количество_net]]</f>
        <v>-41078.400000000001</v>
      </c>
      <c r="I186" s="23">
        <f t="shared" si="2"/>
        <v>-37403.029389348776</v>
      </c>
    </row>
    <row r="187" spans="4:9" x14ac:dyDescent="0.2">
      <c r="D187" s="9">
        <v>43292</v>
      </c>
      <c r="E187" t="s">
        <v>2935</v>
      </c>
      <c r="F187">
        <v>190</v>
      </c>
      <c r="G187">
        <f>IF(Сделки7[[#This Row],[Тип сделки]]="Продажа",Сделки7[[#This Row],[Количество]]*-1,Сделки7[[#This Row],[Количество]])</f>
        <v>-190</v>
      </c>
      <c r="H187" s="23">
        <f>VLOOKUP(Сделки7[[#This Row],[Дата сделки]],Таблица3[],2)*Сделки7[[#This Row],[Количество_net]]</f>
        <v>-17637.7</v>
      </c>
      <c r="I187" s="23">
        <f t="shared" si="2"/>
        <v>-16058.327059979127</v>
      </c>
    </row>
    <row r="188" spans="4:9" x14ac:dyDescent="0.2">
      <c r="D188" s="9">
        <v>43299</v>
      </c>
      <c r="E188" t="s">
        <v>2938</v>
      </c>
      <c r="F188">
        <v>220</v>
      </c>
      <c r="G188">
        <f>IF(Сделки7[[#This Row],[Тип сделки]]="Продажа",Сделки7[[#This Row],[Количество]]*-1,Сделки7[[#This Row],[Количество]])</f>
        <v>220</v>
      </c>
      <c r="H188" s="23">
        <f>VLOOKUP(Сделки7[[#This Row],[Дата сделки]],Таблица3[],2)*Сделки7[[#This Row],[Количество_net]]</f>
        <v>21067.200000000001</v>
      </c>
      <c r="I188" s="23">
        <f t="shared" si="2"/>
        <v>19169.94141633005</v>
      </c>
    </row>
    <row r="189" spans="4:9" x14ac:dyDescent="0.2">
      <c r="D189" s="9">
        <v>43301</v>
      </c>
      <c r="E189" t="s">
        <v>2935</v>
      </c>
      <c r="F189">
        <v>350</v>
      </c>
      <c r="G189">
        <f>IF(Сделки7[[#This Row],[Тип сделки]]="Продажа",Сделки7[[#This Row],[Количество]]*-1,Сделки7[[#This Row],[Количество]])</f>
        <v>-350</v>
      </c>
      <c r="H189" s="23">
        <f>VLOOKUP(Сделки7[[#This Row],[Дата сделки]],Таблица3[],2)*Сделки7[[#This Row],[Количество_net]]</f>
        <v>-32697</v>
      </c>
      <c r="I189" s="23">
        <f t="shared" si="2"/>
        <v>-29747.608133036701</v>
      </c>
    </row>
    <row r="190" spans="4:9" x14ac:dyDescent="0.2">
      <c r="D190" s="9">
        <v>43305</v>
      </c>
      <c r="E190" t="s">
        <v>2935</v>
      </c>
      <c r="F190">
        <v>270</v>
      </c>
      <c r="G190">
        <f>IF(Сделки7[[#This Row],[Тип сделки]]="Продажа",Сделки7[[#This Row],[Количество]]*-1,Сделки7[[#This Row],[Количество]])</f>
        <v>-270</v>
      </c>
      <c r="H190" s="23">
        <f>VLOOKUP(Сделки7[[#This Row],[Дата сделки]],Таблица3[],2)*Сделки7[[#This Row],[Количество_net]]</f>
        <v>-25172.100000000002</v>
      </c>
      <c r="I190" s="23">
        <f t="shared" si="2"/>
        <v>-22894.119595416349</v>
      </c>
    </row>
    <row r="191" spans="4:9" x14ac:dyDescent="0.2">
      <c r="D191" s="9">
        <v>43320</v>
      </c>
      <c r="E191" t="s">
        <v>2935</v>
      </c>
      <c r="F191">
        <v>110</v>
      </c>
      <c r="G191">
        <f>IF(Сделки7[[#This Row],[Тип сделки]]="Продажа",Сделки7[[#This Row],[Количество]]*-1,Сделки7[[#This Row],[Количество]])</f>
        <v>-110</v>
      </c>
      <c r="H191" s="23">
        <f>VLOOKUP(Сделки7[[#This Row],[Дата сделки]],Таблица3[],2)*Сделки7[[#This Row],[Количество_net]]</f>
        <v>-10913.099999999999</v>
      </c>
      <c r="I191" s="23">
        <f t="shared" si="2"/>
        <v>-9913.5445358146662</v>
      </c>
    </row>
    <row r="192" spans="4:9" x14ac:dyDescent="0.2">
      <c r="D192" s="9">
        <v>43322</v>
      </c>
      <c r="E192" t="s">
        <v>2935</v>
      </c>
      <c r="F192">
        <v>210</v>
      </c>
      <c r="G192">
        <f>IF(Сделки7[[#This Row],[Тип сделки]]="Продажа",Сделки7[[#This Row],[Количество]]*-1,Сделки7[[#This Row],[Количество]])</f>
        <v>-210</v>
      </c>
      <c r="H192" s="23">
        <f>VLOOKUP(Сделки7[[#This Row],[Дата сделки]],Таблица3[],2)*Сделки7[[#This Row],[Количество_net]]</f>
        <v>-20712.3</v>
      </c>
      <c r="I192" s="23">
        <f t="shared" si="2"/>
        <v>-18812.188949492633</v>
      </c>
    </row>
    <row r="193" spans="4:9" x14ac:dyDescent="0.2">
      <c r="D193" s="9">
        <v>43334</v>
      </c>
      <c r="E193" t="s">
        <v>2938</v>
      </c>
      <c r="F193">
        <v>480</v>
      </c>
      <c r="G193">
        <f>IF(Сделки7[[#This Row],[Тип сделки]]="Продажа",Сделки7[[#This Row],[Количество]]*-1,Сделки7[[#This Row],[Количество]])</f>
        <v>480</v>
      </c>
      <c r="H193" s="23">
        <f>VLOOKUP(Сделки7[[#This Row],[Дата сделки]],Таблица3[],2)*Сделки7[[#This Row],[Количество_net]]</f>
        <v>47764.800000000003</v>
      </c>
      <c r="I193" s="23">
        <f t="shared" si="2"/>
        <v>43341.110085141612</v>
      </c>
    </row>
    <row r="194" spans="4:9" x14ac:dyDescent="0.2">
      <c r="D194" s="9">
        <v>43336</v>
      </c>
      <c r="E194" t="s">
        <v>2938</v>
      </c>
      <c r="F194">
        <v>110</v>
      </c>
      <c r="G194">
        <f>IF(Сделки7[[#This Row],[Тип сделки]]="Продажа",Сделки7[[#This Row],[Количество]]*-1,Сделки7[[#This Row],[Количество]])</f>
        <v>110</v>
      </c>
      <c r="H194" s="23">
        <f>VLOOKUP(Сделки7[[#This Row],[Дата сделки]],Таблица3[],2)*Сделки7[[#This Row],[Количество_net]]</f>
        <v>10948.3</v>
      </c>
      <c r="I194" s="23">
        <f t="shared" si="2"/>
        <v>9932.7369314234547</v>
      </c>
    </row>
    <row r="195" spans="4:9" x14ac:dyDescent="0.2">
      <c r="D195" s="9">
        <v>43356</v>
      </c>
      <c r="E195" t="s">
        <v>2938</v>
      </c>
      <c r="F195">
        <v>260</v>
      </c>
      <c r="G195">
        <f>IF(Сделки7[[#This Row],[Тип сделки]]="Продажа",Сделки7[[#This Row],[Количество]]*-1,Сделки7[[#This Row],[Количество]])</f>
        <v>260</v>
      </c>
      <c r="H195" s="23">
        <f>VLOOKUP(Сделки7[[#This Row],[Дата сделки]],Таблица3[],2)*Сделки7[[#This Row],[Количество_net]]</f>
        <v>25753</v>
      </c>
      <c r="I195" s="23">
        <f t="shared" si="2"/>
        <v>23326.621532264373</v>
      </c>
    </row>
    <row r="196" spans="4:9" x14ac:dyDescent="0.2">
      <c r="D196" s="9">
        <v>43356</v>
      </c>
      <c r="E196" t="s">
        <v>2938</v>
      </c>
      <c r="F196">
        <v>430</v>
      </c>
      <c r="G196">
        <f>IF(Сделки7[[#This Row],[Тип сделки]]="Продажа",Сделки7[[#This Row],[Количество]]*-1,Сделки7[[#This Row],[Количество]])</f>
        <v>430</v>
      </c>
      <c r="H196" s="23">
        <f>VLOOKUP(Сделки7[[#This Row],[Дата сделки]],Таблица3[],2)*Сделки7[[#This Row],[Количество_net]]</f>
        <v>42591.5</v>
      </c>
      <c r="I196" s="23">
        <f t="shared" si="2"/>
        <v>38578.64330336031</v>
      </c>
    </row>
    <row r="197" spans="4:9" x14ac:dyDescent="0.2">
      <c r="D197" s="9">
        <v>43361</v>
      </c>
      <c r="E197" t="s">
        <v>2935</v>
      </c>
      <c r="F197">
        <v>200</v>
      </c>
      <c r="G197">
        <f>IF(Сделки7[[#This Row],[Тип сделки]]="Продажа",Сделки7[[#This Row],[Количество]]*-1,Сделки7[[#This Row],[Количество]])</f>
        <v>-200</v>
      </c>
      <c r="H197" s="23">
        <f>VLOOKUP(Сделки7[[#This Row],[Дата сделки]],Таблица3[],2)*Сделки7[[#This Row],[Количество_net]]</f>
        <v>-20230</v>
      </c>
      <c r="I197" s="23">
        <f t="shared" ref="I197:I260" si="3">H197*(1+$M$4)^(-(D197-$D$3)/365)</f>
        <v>-18316.620222605736</v>
      </c>
    </row>
    <row r="198" spans="4:9" x14ac:dyDescent="0.2">
      <c r="D198" s="9">
        <v>43364</v>
      </c>
      <c r="E198" t="s">
        <v>2935</v>
      </c>
      <c r="F198">
        <v>200</v>
      </c>
      <c r="G198">
        <f>IF(Сделки7[[#This Row],[Тип сделки]]="Продажа",Сделки7[[#This Row],[Количество]]*-1,Сделки7[[#This Row],[Количество]])</f>
        <v>-200</v>
      </c>
      <c r="H198" s="23">
        <f>VLOOKUP(Сделки7[[#This Row],[Дата сделки]],Таблица3[],2)*Сделки7[[#This Row],[Количество_net]]</f>
        <v>-20364</v>
      </c>
      <c r="I198" s="23">
        <f t="shared" si="3"/>
        <v>-18433.500374475057</v>
      </c>
    </row>
    <row r="199" spans="4:9" x14ac:dyDescent="0.2">
      <c r="D199" s="9">
        <v>43367</v>
      </c>
      <c r="E199" t="s">
        <v>2935</v>
      </c>
      <c r="F199">
        <v>420</v>
      </c>
      <c r="G199">
        <f>IF(Сделки7[[#This Row],[Тип сделки]]="Продажа",Сделки7[[#This Row],[Количество]]*-1,Сделки7[[#This Row],[Количество]])</f>
        <v>-420</v>
      </c>
      <c r="H199" s="23">
        <f>VLOOKUP(Сделки7[[#This Row],[Дата сделки]],Таблица3[],2)*Сделки7[[#This Row],[Количество_net]]</f>
        <v>-42159.6</v>
      </c>
      <c r="I199" s="23">
        <f t="shared" si="3"/>
        <v>-38153.68336121126</v>
      </c>
    </row>
    <row r="200" spans="4:9" x14ac:dyDescent="0.2">
      <c r="D200" s="9">
        <v>43374</v>
      </c>
      <c r="E200" t="s">
        <v>2935</v>
      </c>
      <c r="F200">
        <v>210</v>
      </c>
      <c r="G200">
        <f>IF(Сделки7[[#This Row],[Тип сделки]]="Продажа",Сделки7[[#This Row],[Количество]]*-1,Сделки7[[#This Row],[Количество]])</f>
        <v>-210</v>
      </c>
      <c r="H200" s="23">
        <f>VLOOKUP(Сделки7[[#This Row],[Дата сделки]],Таблица3[],2)*Сделки7[[#This Row],[Количество_net]]</f>
        <v>-20691.3</v>
      </c>
      <c r="I200" s="23">
        <f t="shared" si="3"/>
        <v>-18714.722285431664</v>
      </c>
    </row>
    <row r="201" spans="4:9" x14ac:dyDescent="0.2">
      <c r="D201" s="9">
        <v>43392</v>
      </c>
      <c r="E201" t="s">
        <v>2935</v>
      </c>
      <c r="F201">
        <v>450</v>
      </c>
      <c r="G201">
        <f>IF(Сделки7[[#This Row],[Тип сделки]]="Продажа",Сделки7[[#This Row],[Количество]]*-1,Сделки7[[#This Row],[Количество]])</f>
        <v>-450</v>
      </c>
      <c r="H201" s="23">
        <f>VLOOKUP(Сделки7[[#This Row],[Дата сделки]],Таблица3[],2)*Сделки7[[#This Row],[Количество_net]]</f>
        <v>-43794</v>
      </c>
      <c r="I201" s="23">
        <f t="shared" si="3"/>
        <v>-39553.217497385456</v>
      </c>
    </row>
    <row r="202" spans="4:9" x14ac:dyDescent="0.2">
      <c r="D202" s="9">
        <v>43397</v>
      </c>
      <c r="E202" t="s">
        <v>2935</v>
      </c>
      <c r="F202">
        <v>90</v>
      </c>
      <c r="G202">
        <f>IF(Сделки7[[#This Row],[Тип сделки]]="Продажа",Сделки7[[#This Row],[Количество]]*-1,Сделки7[[#This Row],[Количество]])</f>
        <v>-90</v>
      </c>
      <c r="H202" s="23">
        <f>VLOOKUP(Сделки7[[#This Row],[Дата сделки]],Таблица3[],2)*Сделки7[[#This Row],[Количество_net]]</f>
        <v>-8288.1</v>
      </c>
      <c r="I202" s="23">
        <f t="shared" si="3"/>
        <v>-7482.5155588999187</v>
      </c>
    </row>
    <row r="203" spans="4:9" x14ac:dyDescent="0.2">
      <c r="D203" s="9">
        <v>43397</v>
      </c>
      <c r="E203" t="s">
        <v>2935</v>
      </c>
      <c r="F203">
        <v>400</v>
      </c>
      <c r="G203">
        <f>IF(Сделки7[[#This Row],[Тип сделки]]="Продажа",Сделки7[[#This Row],[Количество]]*-1,Сделки7[[#This Row],[Количество]])</f>
        <v>-400</v>
      </c>
      <c r="H203" s="23">
        <f>VLOOKUP(Сделки7[[#This Row],[Дата сделки]],Таблица3[],2)*Сделки7[[#This Row],[Количество_net]]</f>
        <v>-36836</v>
      </c>
      <c r="I203" s="23">
        <f t="shared" si="3"/>
        <v>-33255.624706221861</v>
      </c>
    </row>
    <row r="204" spans="4:9" x14ac:dyDescent="0.2">
      <c r="D204" s="9">
        <v>43403</v>
      </c>
      <c r="E204" t="s">
        <v>2938</v>
      </c>
      <c r="F204">
        <v>30</v>
      </c>
      <c r="G204">
        <f>IF(Сделки7[[#This Row],[Тип сделки]]="Продажа",Сделки7[[#This Row],[Количество]]*-1,Сделки7[[#This Row],[Количество]])</f>
        <v>30</v>
      </c>
      <c r="H204" s="23">
        <f>VLOOKUP(Сделки7[[#This Row],[Дата сделки]],Таблица3[],2)*Сделки7[[#This Row],[Количество_net]]</f>
        <v>2864.7</v>
      </c>
      <c r="I204" s="23">
        <f t="shared" si="3"/>
        <v>2585.0105838476338</v>
      </c>
    </row>
    <row r="205" spans="4:9" x14ac:dyDescent="0.2">
      <c r="D205" s="9">
        <v>43425</v>
      </c>
      <c r="E205" t="s">
        <v>2935</v>
      </c>
      <c r="F205">
        <v>430</v>
      </c>
      <c r="G205">
        <f>IF(Сделки7[[#This Row],[Тип сделки]]="Продажа",Сделки7[[#This Row],[Количество]]*-1,Сделки7[[#This Row],[Количество]])</f>
        <v>-430</v>
      </c>
      <c r="H205" s="23">
        <f>VLOOKUP(Сделки7[[#This Row],[Дата сделки]],Таблица3[],2)*Сделки7[[#This Row],[Количество_net]]</f>
        <v>-37870.1</v>
      </c>
      <c r="I205" s="23">
        <f t="shared" si="3"/>
        <v>-34112.345187424471</v>
      </c>
    </row>
    <row r="206" spans="4:9" x14ac:dyDescent="0.2">
      <c r="D206" s="9">
        <v>43440</v>
      </c>
      <c r="E206" t="s">
        <v>2938</v>
      </c>
      <c r="F206">
        <v>220</v>
      </c>
      <c r="G206">
        <f>IF(Сделки7[[#This Row],[Тип сделки]]="Продажа",Сделки7[[#This Row],[Количество]]*-1,Сделки7[[#This Row],[Количество]])</f>
        <v>220</v>
      </c>
      <c r="H206" s="23">
        <f>VLOOKUP(Сделки7[[#This Row],[Дата сделки]],Таблица3[],2)*Сделки7[[#This Row],[Количество_net]]</f>
        <v>18719.8</v>
      </c>
      <c r="I206" s="23">
        <f t="shared" si="3"/>
        <v>16841.961050430727</v>
      </c>
    </row>
    <row r="207" spans="4:9" x14ac:dyDescent="0.2">
      <c r="D207" s="9">
        <v>43441</v>
      </c>
      <c r="E207" t="s">
        <v>2935</v>
      </c>
      <c r="F207">
        <v>170</v>
      </c>
      <c r="G207">
        <f>IF(Сделки7[[#This Row],[Тип сделки]]="Продажа",Сделки7[[#This Row],[Количество]]*-1,Сделки7[[#This Row],[Количество]])</f>
        <v>-170</v>
      </c>
      <c r="H207" s="23">
        <f>VLOOKUP(Сделки7[[#This Row],[Дата сделки]],Таблица3[],2)*Сделки7[[#This Row],[Количество_net]]</f>
        <v>-14247.7</v>
      </c>
      <c r="I207" s="23">
        <f t="shared" si="3"/>
        <v>-12817.440343216653</v>
      </c>
    </row>
    <row r="208" spans="4:9" x14ac:dyDescent="0.2">
      <c r="D208" s="9">
        <v>43452</v>
      </c>
      <c r="E208" t="s">
        <v>2935</v>
      </c>
      <c r="F208">
        <v>100</v>
      </c>
      <c r="G208">
        <f>IF(Сделки7[[#This Row],[Тип сделки]]="Продажа",Сделки7[[#This Row],[Количество]]*-1,Сделки7[[#This Row],[Количество]])</f>
        <v>-100</v>
      </c>
      <c r="H208" s="23">
        <f>VLOOKUP(Сделки7[[#This Row],[Дата сделки]],Таблица3[],2)*Сделки7[[#This Row],[Количество_net]]</f>
        <v>-8151.0000000000009</v>
      </c>
      <c r="I208" s="23">
        <f t="shared" si="3"/>
        <v>-7326.2782665543236</v>
      </c>
    </row>
    <row r="209" spans="4:9" x14ac:dyDescent="0.2">
      <c r="D209" s="9">
        <v>43452</v>
      </c>
      <c r="E209" t="s">
        <v>2938</v>
      </c>
      <c r="F209">
        <v>440</v>
      </c>
      <c r="G209">
        <f>IF(Сделки7[[#This Row],[Тип сделки]]="Продажа",Сделки7[[#This Row],[Количество]]*-1,Сделки7[[#This Row],[Количество]])</f>
        <v>440</v>
      </c>
      <c r="H209" s="23">
        <f>VLOOKUP(Сделки7[[#This Row],[Дата сделки]],Таблица3[],2)*Сделки7[[#This Row],[Количество_net]]</f>
        <v>35864.400000000001</v>
      </c>
      <c r="I209" s="23">
        <f t="shared" si="3"/>
        <v>32235.624372839022</v>
      </c>
    </row>
    <row r="210" spans="4:9" x14ac:dyDescent="0.2">
      <c r="D210" s="9">
        <v>43453</v>
      </c>
      <c r="E210" t="s">
        <v>2938</v>
      </c>
      <c r="F210">
        <v>10</v>
      </c>
      <c r="G210">
        <f>IF(Сделки7[[#This Row],[Тип сделки]]="Продажа",Сделки7[[#This Row],[Количество]]*-1,Сделки7[[#This Row],[Количество]])</f>
        <v>10</v>
      </c>
      <c r="H210" s="23">
        <f>VLOOKUP(Сделки7[[#This Row],[Дата сделки]],Таблица3[],2)*Сделки7[[#This Row],[Количество_net]]</f>
        <v>809.80000000000007</v>
      </c>
      <c r="I210" s="23">
        <f t="shared" si="3"/>
        <v>727.80557482406357</v>
      </c>
    </row>
    <row r="211" spans="4:9" x14ac:dyDescent="0.2">
      <c r="D211" s="9">
        <v>43454</v>
      </c>
      <c r="E211" t="s">
        <v>2935</v>
      </c>
      <c r="F211">
        <v>370</v>
      </c>
      <c r="G211">
        <f>IF(Сделки7[[#This Row],[Тип сделки]]="Продажа",Сделки7[[#This Row],[Количество]]*-1,Сделки7[[#This Row],[Количество]])</f>
        <v>-370</v>
      </c>
      <c r="H211" s="23">
        <f>VLOOKUP(Сделки7[[#This Row],[Дата сделки]],Таблица3[],2)*Сделки7[[#This Row],[Количество_net]]</f>
        <v>-29529.7</v>
      </c>
      <c r="I211" s="23">
        <f t="shared" si="3"/>
        <v>-26537.605203611227</v>
      </c>
    </row>
    <row r="212" spans="4:9" x14ac:dyDescent="0.2">
      <c r="D212" s="9">
        <v>43460</v>
      </c>
      <c r="E212" t="s">
        <v>2938</v>
      </c>
      <c r="F212">
        <v>370</v>
      </c>
      <c r="G212">
        <f>IF(Сделки7[[#This Row],[Тип сделки]]="Продажа",Сделки7[[#This Row],[Количество]]*-1,Сделки7[[#This Row],[Количество]])</f>
        <v>370</v>
      </c>
      <c r="H212" s="23">
        <f>VLOOKUP(Сделки7[[#This Row],[Дата сделки]],Таблица3[],2)*Сделки7[[#This Row],[Количество_net]]</f>
        <v>29896</v>
      </c>
      <c r="I212" s="23">
        <f t="shared" si="3"/>
        <v>26853.834632407958</v>
      </c>
    </row>
    <row r="213" spans="4:9" x14ac:dyDescent="0.2">
      <c r="D213" s="9">
        <v>43476</v>
      </c>
      <c r="E213" t="s">
        <v>2935</v>
      </c>
      <c r="F213">
        <v>190</v>
      </c>
      <c r="G213">
        <f>IF(Сделки7[[#This Row],[Тип сделки]]="Продажа",Сделки7[[#This Row],[Количество]]*-1,Сделки7[[#This Row],[Количество]])</f>
        <v>-190</v>
      </c>
      <c r="H213" s="23">
        <f>VLOOKUP(Сделки7[[#This Row],[Дата сделки]],Таблица3[],2)*Сделки7[[#This Row],[Количество_net]]</f>
        <v>-15855.5</v>
      </c>
      <c r="I213" s="23">
        <f t="shared" si="3"/>
        <v>-14223.765517796775</v>
      </c>
    </row>
    <row r="214" spans="4:9" x14ac:dyDescent="0.2">
      <c r="D214" s="9">
        <v>43483</v>
      </c>
      <c r="E214" t="s">
        <v>2938</v>
      </c>
      <c r="F214">
        <v>490</v>
      </c>
      <c r="G214">
        <f>IF(Сделки7[[#This Row],[Тип сделки]]="Продажа",Сделки7[[#This Row],[Количество]]*-1,Сделки7[[#This Row],[Количество]])</f>
        <v>490</v>
      </c>
      <c r="H214" s="23">
        <f>VLOOKUP(Сделки7[[#This Row],[Дата сделки]],Таблица3[],2)*Сделки7[[#This Row],[Количество_net]]</f>
        <v>41993</v>
      </c>
      <c r="I214" s="23">
        <f t="shared" si="3"/>
        <v>37650.189301060411</v>
      </c>
    </row>
    <row r="215" spans="4:9" x14ac:dyDescent="0.2">
      <c r="D215" s="9">
        <v>43487</v>
      </c>
      <c r="E215" t="s">
        <v>2938</v>
      </c>
      <c r="F215">
        <v>310</v>
      </c>
      <c r="G215">
        <f>IF(Сделки7[[#This Row],[Тип сделки]]="Продажа",Сделки7[[#This Row],[Количество]]*-1,Сделки7[[#This Row],[Количество]])</f>
        <v>310</v>
      </c>
      <c r="H215" s="23">
        <f>VLOOKUP(Сделки7[[#This Row],[Дата сделки]],Таблица3[],2)*Сделки7[[#This Row],[Количество_net]]</f>
        <v>26616.6</v>
      </c>
      <c r="I215" s="23">
        <f t="shared" si="3"/>
        <v>23856.305870085307</v>
      </c>
    </row>
    <row r="216" spans="4:9" x14ac:dyDescent="0.2">
      <c r="D216" s="9">
        <v>43489</v>
      </c>
      <c r="E216" t="s">
        <v>2938</v>
      </c>
      <c r="F216">
        <v>480</v>
      </c>
      <c r="G216">
        <f>IF(Сделки7[[#This Row],[Тип сделки]]="Продажа",Сделки7[[#This Row],[Количество]]*-1,Сделки7[[#This Row],[Количество]])</f>
        <v>480</v>
      </c>
      <c r="H216" s="23">
        <f>VLOOKUP(Сделки7[[#This Row],[Дата сделки]],Таблица3[],2)*Сделки7[[#This Row],[Количество_net]]</f>
        <v>41400</v>
      </c>
      <c r="I216" s="23">
        <f t="shared" si="3"/>
        <v>37100.617210013843</v>
      </c>
    </row>
    <row r="217" spans="4:9" x14ac:dyDescent="0.2">
      <c r="D217" s="9">
        <v>43495</v>
      </c>
      <c r="E217" t="s">
        <v>2938</v>
      </c>
      <c r="F217">
        <v>170</v>
      </c>
      <c r="G217">
        <f>IF(Сделки7[[#This Row],[Тип сделки]]="Продажа",Сделки7[[#This Row],[Количество]]*-1,Сделки7[[#This Row],[Количество]])</f>
        <v>170</v>
      </c>
      <c r="H217" s="23">
        <f>VLOOKUP(Сделки7[[#This Row],[Дата сделки]],Таблица3[],2)*Сделки7[[#This Row],[Количество_net]]</f>
        <v>14847.800000000001</v>
      </c>
      <c r="I217" s="23">
        <f t="shared" si="3"/>
        <v>13299.442429652812</v>
      </c>
    </row>
    <row r="218" spans="4:9" x14ac:dyDescent="0.2">
      <c r="D218" s="9">
        <v>43497</v>
      </c>
      <c r="E218" t="s">
        <v>2938</v>
      </c>
      <c r="F218">
        <v>190</v>
      </c>
      <c r="G218">
        <f>IF(Сделки7[[#This Row],[Тип сделки]]="Продажа",Сделки7[[#This Row],[Количество]]*-1,Сделки7[[#This Row],[Количество]])</f>
        <v>190</v>
      </c>
      <c r="H218" s="23">
        <f>VLOOKUP(Сделки7[[#This Row],[Дата сделки]],Таблица3[],2)*Сделки7[[#This Row],[Количество_net]]</f>
        <v>16875.8</v>
      </c>
      <c r="I218" s="23">
        <f t="shared" si="3"/>
        <v>15113.528585886113</v>
      </c>
    </row>
    <row r="219" spans="4:9" x14ac:dyDescent="0.2">
      <c r="D219" s="9">
        <v>43507</v>
      </c>
      <c r="E219" t="s">
        <v>2938</v>
      </c>
      <c r="F219">
        <v>450</v>
      </c>
      <c r="G219">
        <f>IF(Сделки7[[#This Row],[Тип сделки]]="Продажа",Сделки7[[#This Row],[Количество]]*-1,Сделки7[[#This Row],[Количество]])</f>
        <v>450</v>
      </c>
      <c r="H219" s="23">
        <f>VLOOKUP(Сделки7[[#This Row],[Дата сделки]],Таблица3[],2)*Сделки7[[#This Row],[Количество_net]]</f>
        <v>41638.5</v>
      </c>
      <c r="I219" s="23">
        <f t="shared" si="3"/>
        <v>37260.395767683964</v>
      </c>
    </row>
    <row r="220" spans="4:9" x14ac:dyDescent="0.2">
      <c r="D220" s="9">
        <v>43510</v>
      </c>
      <c r="E220" t="s">
        <v>2935</v>
      </c>
      <c r="F220">
        <v>60</v>
      </c>
      <c r="G220">
        <f>IF(Сделки7[[#This Row],[Тип сделки]]="Продажа",Сделки7[[#This Row],[Количество]]*-1,Сделки7[[#This Row],[Количество]])</f>
        <v>-60</v>
      </c>
      <c r="H220" s="23">
        <f>VLOOKUP(Сделки7[[#This Row],[Дата сделки]],Таблица3[],2)*Сделки7[[#This Row],[Количество_net]]</f>
        <v>-5593.8</v>
      </c>
      <c r="I220" s="23">
        <f t="shared" si="3"/>
        <v>-5004.429642399944</v>
      </c>
    </row>
    <row r="221" spans="4:9" x14ac:dyDescent="0.2">
      <c r="D221" s="9">
        <v>43516</v>
      </c>
      <c r="E221" t="s">
        <v>2935</v>
      </c>
      <c r="F221">
        <v>280</v>
      </c>
      <c r="G221">
        <f>IF(Сделки7[[#This Row],[Тип сделки]]="Продажа",Сделки7[[#This Row],[Количество]]*-1,Сделки7[[#This Row],[Количество]])</f>
        <v>-280</v>
      </c>
      <c r="H221" s="23">
        <f>VLOOKUP(Сделки7[[#This Row],[Дата сделки]],Таблица3[],2)*Сделки7[[#This Row],[Количество_net]]</f>
        <v>-26616.799999999999</v>
      </c>
      <c r="I221" s="23">
        <f t="shared" si="3"/>
        <v>-23800.935417089582</v>
      </c>
    </row>
    <row r="222" spans="4:9" x14ac:dyDescent="0.2">
      <c r="D222" s="9">
        <v>43532</v>
      </c>
      <c r="E222" t="s">
        <v>2938</v>
      </c>
      <c r="F222">
        <v>380</v>
      </c>
      <c r="G222">
        <f>IF(Сделки7[[#This Row],[Тип сделки]]="Продажа",Сделки7[[#This Row],[Количество]]*-1,Сделки7[[#This Row],[Количество]])</f>
        <v>380</v>
      </c>
      <c r="H222" s="23">
        <f>VLOOKUP(Сделки7[[#This Row],[Дата сделки]],Таблица3[],2)*Сделки7[[#This Row],[Количество_net]]</f>
        <v>35454</v>
      </c>
      <c r="I222" s="23">
        <f t="shared" si="3"/>
        <v>31662.47368819949</v>
      </c>
    </row>
    <row r="223" spans="4:9" x14ac:dyDescent="0.2">
      <c r="D223" s="9">
        <v>43537</v>
      </c>
      <c r="E223" t="s">
        <v>2938</v>
      </c>
      <c r="F223">
        <v>90</v>
      </c>
      <c r="G223">
        <f>IF(Сделки7[[#This Row],[Тип сделки]]="Продажа",Сделки7[[#This Row],[Количество]]*-1,Сделки7[[#This Row],[Количество]])</f>
        <v>90</v>
      </c>
      <c r="H223" s="23">
        <f>VLOOKUP(Сделки7[[#This Row],[Дата сделки]],Таблица3[],2)*Сделки7[[#This Row],[Количество_net]]</f>
        <v>8419.5</v>
      </c>
      <c r="I223" s="23">
        <f t="shared" si="3"/>
        <v>7516.0791620737937</v>
      </c>
    </row>
    <row r="224" spans="4:9" x14ac:dyDescent="0.2">
      <c r="D224" s="9">
        <v>43542</v>
      </c>
      <c r="E224" t="s">
        <v>2938</v>
      </c>
      <c r="F224">
        <v>480</v>
      </c>
      <c r="G224">
        <f>IF(Сделки7[[#This Row],[Тип сделки]]="Продажа",Сделки7[[#This Row],[Количество]]*-1,Сделки7[[#This Row],[Количество]])</f>
        <v>480</v>
      </c>
      <c r="H224" s="23">
        <f>VLOOKUP(Сделки7[[#This Row],[Дата сделки]],Таблица3[],2)*Сделки7[[#This Row],[Количество_net]]</f>
        <v>45609.599999999999</v>
      </c>
      <c r="I224" s="23">
        <f t="shared" si="3"/>
        <v>40699.282274254911</v>
      </c>
    </row>
    <row r="225" spans="4:9" x14ac:dyDescent="0.2">
      <c r="D225" s="9">
        <v>43558</v>
      </c>
      <c r="E225" t="s">
        <v>2935</v>
      </c>
      <c r="F225">
        <v>380</v>
      </c>
      <c r="G225">
        <f>IF(Сделки7[[#This Row],[Тип сделки]]="Продажа",Сделки7[[#This Row],[Количество]]*-1,Сделки7[[#This Row],[Количество]])</f>
        <v>-380</v>
      </c>
      <c r="H225" s="23">
        <f>VLOOKUP(Сделки7[[#This Row],[Дата сделки]],Таблица3[],2)*Сделки7[[#This Row],[Количество_net]]</f>
        <v>-36343.199999999997</v>
      </c>
      <c r="I225" s="23">
        <f t="shared" si="3"/>
        <v>-32388.81568703083</v>
      </c>
    </row>
    <row r="226" spans="4:9" x14ac:dyDescent="0.2">
      <c r="D226" s="9">
        <v>43558</v>
      </c>
      <c r="E226" t="s">
        <v>2935</v>
      </c>
      <c r="F226">
        <v>290</v>
      </c>
      <c r="G226">
        <f>IF(Сделки7[[#This Row],[Тип сделки]]="Продажа",Сделки7[[#This Row],[Количество]]*-1,Сделки7[[#This Row],[Количество]])</f>
        <v>-290</v>
      </c>
      <c r="H226" s="23">
        <f>VLOOKUP(Сделки7[[#This Row],[Дата сделки]],Таблица3[],2)*Сделки7[[#This Row],[Количество_net]]</f>
        <v>-27735.599999999999</v>
      </c>
      <c r="I226" s="23">
        <f t="shared" si="3"/>
        <v>-24717.780392734057</v>
      </c>
    </row>
    <row r="227" spans="4:9" x14ac:dyDescent="0.2">
      <c r="D227" s="9">
        <v>43559</v>
      </c>
      <c r="E227" t="s">
        <v>2938</v>
      </c>
      <c r="F227">
        <v>250</v>
      </c>
      <c r="G227">
        <f>IF(Сделки7[[#This Row],[Тип сделки]]="Продажа",Сделки7[[#This Row],[Количество]]*-1,Сделки7[[#This Row],[Количество]])</f>
        <v>250</v>
      </c>
      <c r="H227" s="23">
        <f>VLOOKUP(Сделки7[[#This Row],[Дата сделки]],Таблица3[],2)*Сделки7[[#This Row],[Количество_net]]</f>
        <v>24017.5</v>
      </c>
      <c r="I227" s="23">
        <f t="shared" si="3"/>
        <v>21402.514107113879</v>
      </c>
    </row>
    <row r="228" spans="4:9" x14ac:dyDescent="0.2">
      <c r="D228" s="9">
        <v>43563</v>
      </c>
      <c r="E228" t="s">
        <v>2938</v>
      </c>
      <c r="F228">
        <v>90</v>
      </c>
      <c r="G228">
        <f>IF(Сделки7[[#This Row],[Тип сделки]]="Продажа",Сделки7[[#This Row],[Количество]]*-1,Сделки7[[#This Row],[Количество]])</f>
        <v>90</v>
      </c>
      <c r="H228" s="23">
        <f>VLOOKUP(Сделки7[[#This Row],[Дата сделки]],Таблица3[],2)*Сделки7[[#This Row],[Количество_net]]</f>
        <v>8538.3000000000011</v>
      </c>
      <c r="I228" s="23">
        <f t="shared" si="3"/>
        <v>7606.2177967631887</v>
      </c>
    </row>
    <row r="229" spans="4:9" x14ac:dyDescent="0.2">
      <c r="D229" s="9">
        <v>43566</v>
      </c>
      <c r="E229" t="s">
        <v>2935</v>
      </c>
      <c r="F229">
        <v>150</v>
      </c>
      <c r="G229">
        <f>IF(Сделки7[[#This Row],[Тип сделки]]="Продажа",Сделки7[[#This Row],[Количество]]*-1,Сделки7[[#This Row],[Количество]])</f>
        <v>-150</v>
      </c>
      <c r="H229" s="23">
        <f>VLOOKUP(Сделки7[[#This Row],[Дата сделки]],Таблица3[],2)*Сделки7[[#This Row],[Количество_net]]</f>
        <v>-14371.5</v>
      </c>
      <c r="I229" s="23">
        <f t="shared" si="3"/>
        <v>-12799.550310122893</v>
      </c>
    </row>
    <row r="230" spans="4:9" x14ac:dyDescent="0.2">
      <c r="D230" s="9">
        <v>43586</v>
      </c>
      <c r="E230" t="s">
        <v>2935</v>
      </c>
      <c r="F230">
        <v>450</v>
      </c>
      <c r="G230">
        <f>IF(Сделки7[[#This Row],[Тип сделки]]="Продажа",Сделки7[[#This Row],[Количество]]*-1,Сделки7[[#This Row],[Количество]])</f>
        <v>-450</v>
      </c>
      <c r="H230" s="23">
        <f>VLOOKUP(Сделки7[[#This Row],[Дата сделки]],Таблица3[],2)*Сделки7[[#This Row],[Количество_net]]</f>
        <v>-44100</v>
      </c>
      <c r="I230" s="23">
        <f t="shared" si="3"/>
        <v>-39213.262186313281</v>
      </c>
    </row>
    <row r="231" spans="4:9" x14ac:dyDescent="0.2">
      <c r="D231" s="9">
        <v>43592</v>
      </c>
      <c r="E231" t="s">
        <v>2935</v>
      </c>
      <c r="F231">
        <v>120</v>
      </c>
      <c r="G231">
        <f>IF(Сделки7[[#This Row],[Тип сделки]]="Продажа",Сделки7[[#This Row],[Количество]]*-1,Сделки7[[#This Row],[Количество]])</f>
        <v>-120</v>
      </c>
      <c r="H231" s="23">
        <f>VLOOKUP(Сделки7[[#This Row],[Дата сделки]],Таблица3[],2)*Сделки7[[#This Row],[Количество_net]]</f>
        <v>-11479.199999999999</v>
      </c>
      <c r="I231" s="23">
        <f t="shared" si="3"/>
        <v>-10202.263534992882</v>
      </c>
    </row>
    <row r="232" spans="4:9" x14ac:dyDescent="0.2">
      <c r="D232" s="9">
        <v>43593</v>
      </c>
      <c r="E232" t="s">
        <v>2935</v>
      </c>
      <c r="F232">
        <v>130</v>
      </c>
      <c r="G232">
        <f>IF(Сделки7[[#This Row],[Тип сделки]]="Продажа",Сделки7[[#This Row],[Количество]]*-1,Сделки7[[#This Row],[Количество]])</f>
        <v>-130</v>
      </c>
      <c r="H232" s="23">
        <f>VLOOKUP(Сделки7[[#This Row],[Дата сделки]],Таблица3[],2)*Сделки7[[#This Row],[Количество_net]]</f>
        <v>-12391.599999999999</v>
      </c>
      <c r="I232" s="23">
        <f t="shared" si="3"/>
        <v>-11012.283658153914</v>
      </c>
    </row>
    <row r="233" spans="4:9" x14ac:dyDescent="0.2">
      <c r="D233" s="9">
        <v>43594</v>
      </c>
      <c r="E233" t="s">
        <v>2938</v>
      </c>
      <c r="F233">
        <v>500</v>
      </c>
      <c r="G233">
        <f>IF(Сделки7[[#This Row],[Тип сделки]]="Продажа",Сделки7[[#This Row],[Количество]]*-1,Сделки7[[#This Row],[Количество]])</f>
        <v>500</v>
      </c>
      <c r="H233" s="23">
        <f>VLOOKUP(Сделки7[[#This Row],[Дата сделки]],Таблица3[],2)*Сделки7[[#This Row],[Количество_net]]</f>
        <v>47195</v>
      </c>
      <c r="I233" s="23">
        <f t="shared" si="3"/>
        <v>41938.325158984582</v>
      </c>
    </row>
    <row r="234" spans="4:9" x14ac:dyDescent="0.2">
      <c r="D234" s="9">
        <v>43605</v>
      </c>
      <c r="E234" t="s">
        <v>2935</v>
      </c>
      <c r="F234">
        <v>110</v>
      </c>
      <c r="G234">
        <f>IF(Сделки7[[#This Row],[Тип сделки]]="Продажа",Сделки7[[#This Row],[Количество]]*-1,Сделки7[[#This Row],[Количество]])</f>
        <v>-110</v>
      </c>
      <c r="H234" s="23">
        <f>VLOOKUP(Сделки7[[#This Row],[Дата сделки]],Таблица3[],2)*Сделки7[[#This Row],[Количество_net]]</f>
        <v>-10553.4</v>
      </c>
      <c r="I234" s="23">
        <f t="shared" si="3"/>
        <v>-9369.652099295281</v>
      </c>
    </row>
    <row r="235" spans="4:9" x14ac:dyDescent="0.2">
      <c r="D235" s="9">
        <v>43608</v>
      </c>
      <c r="E235" t="s">
        <v>2935</v>
      </c>
      <c r="F235">
        <v>40</v>
      </c>
      <c r="G235">
        <f>IF(Сделки7[[#This Row],[Тип сделки]]="Продажа",Сделки7[[#This Row],[Количество]]*-1,Сделки7[[#This Row],[Количество]])</f>
        <v>-40</v>
      </c>
      <c r="H235" s="23">
        <f>VLOOKUP(Сделки7[[#This Row],[Дата сделки]],Таблица3[],2)*Сделки7[[#This Row],[Количество_net]]</f>
        <v>-3839.2000000000003</v>
      </c>
      <c r="I235" s="23">
        <f t="shared" si="3"/>
        <v>-3407.7448402051987</v>
      </c>
    </row>
    <row r="236" spans="4:9" x14ac:dyDescent="0.2">
      <c r="D236" s="9">
        <v>43616</v>
      </c>
      <c r="E236" t="s">
        <v>2935</v>
      </c>
      <c r="F236">
        <v>270</v>
      </c>
      <c r="G236">
        <f>IF(Сделки7[[#This Row],[Тип сделки]]="Продажа",Сделки7[[#This Row],[Количество]]*-1,Сделки7[[#This Row],[Количество]])</f>
        <v>-270</v>
      </c>
      <c r="H236" s="23">
        <f>VLOOKUP(Сделки7[[#This Row],[Дата сделки]],Таблица3[],2)*Сделки7[[#This Row],[Количество_net]]</f>
        <v>-25787.7</v>
      </c>
      <c r="I236" s="23">
        <f t="shared" si="3"/>
        <v>-22874.923463806903</v>
      </c>
    </row>
    <row r="237" spans="4:9" x14ac:dyDescent="0.2">
      <c r="D237" s="9">
        <v>43620</v>
      </c>
      <c r="E237" t="s">
        <v>2938</v>
      </c>
      <c r="F237">
        <v>190</v>
      </c>
      <c r="G237">
        <f>IF(Сделки7[[#This Row],[Тип сделки]]="Продажа",Сделки7[[#This Row],[Количество]]*-1,Сделки7[[#This Row],[Количество]])</f>
        <v>190</v>
      </c>
      <c r="H237" s="23">
        <f>VLOOKUP(Сделки7[[#This Row],[Дата сделки]],Таблица3[],2)*Сделки7[[#This Row],[Количество_net]]</f>
        <v>18597.2</v>
      </c>
      <c r="I237" s="23">
        <f t="shared" si="3"/>
        <v>16491.302434419489</v>
      </c>
    </row>
    <row r="238" spans="4:9" x14ac:dyDescent="0.2">
      <c r="D238" s="9">
        <v>43623</v>
      </c>
      <c r="E238" t="s">
        <v>2938</v>
      </c>
      <c r="F238">
        <v>350</v>
      </c>
      <c r="G238">
        <f>IF(Сделки7[[#This Row],[Тип сделки]]="Продажа",Сделки7[[#This Row],[Количество]]*-1,Сделки7[[#This Row],[Количество]])</f>
        <v>350</v>
      </c>
      <c r="H238" s="23">
        <f>VLOOKUP(Сделки7[[#This Row],[Дата сделки]],Таблица3[],2)*Сделки7[[#This Row],[Количество_net]]</f>
        <v>35252</v>
      </c>
      <c r="I238" s="23">
        <f t="shared" si="3"/>
        <v>31252.619308110668</v>
      </c>
    </row>
    <row r="239" spans="4:9" x14ac:dyDescent="0.2">
      <c r="D239" s="9">
        <v>43626</v>
      </c>
      <c r="E239" t="s">
        <v>2938</v>
      </c>
      <c r="F239">
        <v>450</v>
      </c>
      <c r="G239">
        <f>IF(Сделки7[[#This Row],[Тип сделки]]="Продажа",Сделки7[[#This Row],[Количество]]*-1,Сделки7[[#This Row],[Количество]])</f>
        <v>450</v>
      </c>
      <c r="H239" s="23">
        <f>VLOOKUP(Сделки7[[#This Row],[Дата сделки]],Таблица3[],2)*Сделки7[[#This Row],[Количество_net]]</f>
        <v>45355.5</v>
      </c>
      <c r="I239" s="23">
        <f t="shared" si="3"/>
        <v>40200.169568796911</v>
      </c>
    </row>
    <row r="240" spans="4:9" x14ac:dyDescent="0.2">
      <c r="D240" s="9">
        <v>43628</v>
      </c>
      <c r="E240" t="s">
        <v>2935</v>
      </c>
      <c r="F240">
        <v>270</v>
      </c>
      <c r="G240">
        <f>IF(Сделки7[[#This Row],[Тип сделки]]="Продажа",Сделки7[[#This Row],[Количество]]*-1,Сделки7[[#This Row],[Количество]])</f>
        <v>-270</v>
      </c>
      <c r="H240" s="23">
        <f>VLOOKUP(Сделки7[[#This Row],[Дата сделки]],Таблица3[],2)*Сделки7[[#This Row],[Количество_net]]</f>
        <v>-27164.7</v>
      </c>
      <c r="I240" s="23">
        <f t="shared" si="3"/>
        <v>-24073.155229960423</v>
      </c>
    </row>
    <row r="241" spans="4:9" x14ac:dyDescent="0.2">
      <c r="D241" s="9">
        <v>43628</v>
      </c>
      <c r="E241" t="s">
        <v>2935</v>
      </c>
      <c r="F241">
        <v>360</v>
      </c>
      <c r="G241">
        <f>IF(Сделки7[[#This Row],[Тип сделки]]="Продажа",Сделки7[[#This Row],[Количество]]*-1,Сделки7[[#This Row],[Количество]])</f>
        <v>-360</v>
      </c>
      <c r="H241" s="23">
        <f>VLOOKUP(Сделки7[[#This Row],[Дата сделки]],Таблица3[],2)*Сделки7[[#This Row],[Количество_net]]</f>
        <v>-36219.599999999999</v>
      </c>
      <c r="I241" s="23">
        <f t="shared" si="3"/>
        <v>-32097.540306613893</v>
      </c>
    </row>
    <row r="242" spans="4:9" x14ac:dyDescent="0.2">
      <c r="D242" s="9">
        <v>43630</v>
      </c>
      <c r="E242" t="s">
        <v>2938</v>
      </c>
      <c r="F242">
        <v>460</v>
      </c>
      <c r="G242">
        <f>IF(Сделки7[[#This Row],[Тип сделки]]="Продажа",Сделки7[[#This Row],[Количество]]*-1,Сделки7[[#This Row],[Количество]])</f>
        <v>460</v>
      </c>
      <c r="H242" s="23">
        <f>VLOOKUP(Сделки7[[#This Row],[Дата сделки]],Таблица3[],2)*Сделки7[[#This Row],[Количество_net]]</f>
        <v>46984.4</v>
      </c>
      <c r="I242" s="23">
        <f t="shared" si="3"/>
        <v>41630.53244482111</v>
      </c>
    </row>
    <row r="243" spans="4:9" x14ac:dyDescent="0.2">
      <c r="D243" s="9">
        <v>43630</v>
      </c>
      <c r="E243" t="s">
        <v>2935</v>
      </c>
      <c r="F243">
        <v>280</v>
      </c>
      <c r="G243">
        <f>IF(Сделки7[[#This Row],[Тип сделки]]="Продажа",Сделки7[[#This Row],[Количество]]*-1,Сделки7[[#This Row],[Количество]])</f>
        <v>-280</v>
      </c>
      <c r="H243" s="23">
        <f>VLOOKUP(Сделки7[[#This Row],[Дата сделки]],Таблица3[],2)*Сделки7[[#This Row],[Количество_net]]</f>
        <v>-28599.200000000001</v>
      </c>
      <c r="I243" s="23">
        <f t="shared" si="3"/>
        <v>-25340.324096847635</v>
      </c>
    </row>
    <row r="244" spans="4:9" x14ac:dyDescent="0.2">
      <c r="D244" s="9">
        <v>43651</v>
      </c>
      <c r="E244" t="s">
        <v>2938</v>
      </c>
      <c r="F244">
        <v>500</v>
      </c>
      <c r="G244">
        <f>IF(Сделки7[[#This Row],[Тип сделки]]="Продажа",Сделки7[[#This Row],[Количество]]*-1,Сделки7[[#This Row],[Количество]])</f>
        <v>500</v>
      </c>
      <c r="H244" s="23">
        <f>VLOOKUP(Сделки7[[#This Row],[Дата сделки]],Таблица3[],2)*Сделки7[[#This Row],[Количество_net]]</f>
        <v>52245</v>
      </c>
      <c r="I244" s="23">
        <f t="shared" si="3"/>
        <v>46213.607712529731</v>
      </c>
    </row>
    <row r="245" spans="4:9" x14ac:dyDescent="0.2">
      <c r="D245" s="9">
        <v>43654</v>
      </c>
      <c r="E245" t="s">
        <v>2935</v>
      </c>
      <c r="F245">
        <v>230</v>
      </c>
      <c r="G245">
        <f>IF(Сделки7[[#This Row],[Тип сделки]]="Продажа",Сделки7[[#This Row],[Количество]]*-1,Сделки7[[#This Row],[Количество]])</f>
        <v>-230</v>
      </c>
      <c r="H245" s="23">
        <f>VLOOKUP(Сделки7[[#This Row],[Дата сделки]],Таблица3[],2)*Сделки7[[#This Row],[Количество_net]]</f>
        <v>-24007.399999999998</v>
      </c>
      <c r="I245" s="23">
        <f t="shared" si="3"/>
        <v>-21230.759669934683</v>
      </c>
    </row>
    <row r="246" spans="4:9" x14ac:dyDescent="0.2">
      <c r="D246" s="9">
        <v>43657</v>
      </c>
      <c r="E246" t="s">
        <v>2935</v>
      </c>
      <c r="F246">
        <v>80</v>
      </c>
      <c r="G246">
        <f>IF(Сделки7[[#This Row],[Тип сделки]]="Продажа",Сделки7[[#This Row],[Количество]]*-1,Сделки7[[#This Row],[Количество]])</f>
        <v>-80</v>
      </c>
      <c r="H246" s="23">
        <f>VLOOKUP(Сделки7[[#This Row],[Дата сделки]],Таблица3[],2)*Сделки7[[#This Row],[Количество_net]]</f>
        <v>-8252</v>
      </c>
      <c r="I246" s="23">
        <f t="shared" si="3"/>
        <v>-7295.8331023435403</v>
      </c>
    </row>
    <row r="247" spans="4:9" x14ac:dyDescent="0.2">
      <c r="D247" s="9">
        <v>43663</v>
      </c>
      <c r="E247" t="s">
        <v>2935</v>
      </c>
      <c r="F247">
        <v>140</v>
      </c>
      <c r="G247">
        <f>IF(Сделки7[[#This Row],[Тип сделки]]="Продажа",Сделки7[[#This Row],[Количество]]*-1,Сделки7[[#This Row],[Количество]])</f>
        <v>-140</v>
      </c>
      <c r="H247" s="23">
        <f>VLOOKUP(Сделки7[[#This Row],[Дата сделки]],Таблица3[],2)*Сделки7[[#This Row],[Количество_net]]</f>
        <v>-14411.6</v>
      </c>
      <c r="I247" s="23">
        <f t="shared" si="3"/>
        <v>-12735.570440211648</v>
      </c>
    </row>
    <row r="248" spans="4:9" x14ac:dyDescent="0.2">
      <c r="D248" s="9">
        <v>43664</v>
      </c>
      <c r="E248" t="s">
        <v>2938</v>
      </c>
      <c r="F248">
        <v>450</v>
      </c>
      <c r="G248">
        <f>IF(Сделки7[[#This Row],[Тип сделки]]="Продажа",Сделки7[[#This Row],[Количество]]*-1,Сделки7[[#This Row],[Количество]])</f>
        <v>450</v>
      </c>
      <c r="H248" s="23">
        <f>VLOOKUP(Сделки7[[#This Row],[Дата сделки]],Таблица3[],2)*Сделки7[[#This Row],[Количество_net]]</f>
        <v>46440</v>
      </c>
      <c r="I248" s="23">
        <f t="shared" si="3"/>
        <v>41035.856485950593</v>
      </c>
    </row>
    <row r="249" spans="4:9" x14ac:dyDescent="0.2">
      <c r="D249" s="9">
        <v>43668</v>
      </c>
      <c r="E249" t="s">
        <v>2938</v>
      </c>
      <c r="F249">
        <v>480</v>
      </c>
      <c r="G249">
        <f>IF(Сделки7[[#This Row],[Тип сделки]]="Продажа",Сделки7[[#This Row],[Количество]]*-1,Сделки7[[#This Row],[Количество]])</f>
        <v>480</v>
      </c>
      <c r="H249" s="23">
        <f>VLOOKUP(Сделки7[[#This Row],[Дата сделки]],Таблица3[],2)*Сделки7[[#This Row],[Количество_net]]</f>
        <v>48580.799999999996</v>
      </c>
      <c r="I249" s="23">
        <f t="shared" si="3"/>
        <v>42913.734275385723</v>
      </c>
    </row>
    <row r="250" spans="4:9" x14ac:dyDescent="0.2">
      <c r="D250" s="9">
        <v>43690</v>
      </c>
      <c r="E250" t="s">
        <v>2938</v>
      </c>
      <c r="F250">
        <v>240</v>
      </c>
      <c r="G250">
        <f>IF(Сделки7[[#This Row],[Тип сделки]]="Продажа",Сделки7[[#This Row],[Количество]]*-1,Сделки7[[#This Row],[Количество]])</f>
        <v>240</v>
      </c>
      <c r="H250" s="23">
        <f>VLOOKUP(Сделки7[[#This Row],[Дата сделки]],Таблица3[],2)*Сделки7[[#This Row],[Количество_net]]</f>
        <v>25065.599999999999</v>
      </c>
      <c r="I250" s="23">
        <f t="shared" si="3"/>
        <v>22102.515235586958</v>
      </c>
    </row>
    <row r="251" spans="4:9" x14ac:dyDescent="0.2">
      <c r="D251" s="9">
        <v>43691</v>
      </c>
      <c r="E251" t="s">
        <v>2935</v>
      </c>
      <c r="F251">
        <v>400</v>
      </c>
      <c r="G251">
        <f>IF(Сделки7[[#This Row],[Тип сделки]]="Продажа",Сделки7[[#This Row],[Количество]]*-1,Сделки7[[#This Row],[Количество]])</f>
        <v>-400</v>
      </c>
      <c r="H251" s="23">
        <f>VLOOKUP(Сделки7[[#This Row],[Дата сделки]],Таблица3[],2)*Сделки7[[#This Row],[Количество_net]]</f>
        <v>-40676</v>
      </c>
      <c r="I251" s="23">
        <f t="shared" si="3"/>
        <v>-35864.676757641755</v>
      </c>
    </row>
    <row r="252" spans="4:9" x14ac:dyDescent="0.2">
      <c r="D252" s="9">
        <v>43700</v>
      </c>
      <c r="E252" t="s">
        <v>2935</v>
      </c>
      <c r="F252">
        <v>290</v>
      </c>
      <c r="G252">
        <f>IF(Сделки7[[#This Row],[Тип сделки]]="Продажа",Сделки7[[#This Row],[Количество]]*-1,Сделки7[[#This Row],[Количество]])</f>
        <v>-290</v>
      </c>
      <c r="H252" s="23">
        <f>VLOOKUP(Сделки7[[#This Row],[Дата сделки]],Таблица3[],2)*Сделки7[[#This Row],[Количество_net]]</f>
        <v>-29574.2</v>
      </c>
      <c r="I252" s="23">
        <f t="shared" si="3"/>
        <v>-26057.184309142362</v>
      </c>
    </row>
    <row r="253" spans="4:9" x14ac:dyDescent="0.2">
      <c r="D253" s="9">
        <v>43703</v>
      </c>
      <c r="E253" t="s">
        <v>2935</v>
      </c>
      <c r="F253">
        <v>470</v>
      </c>
      <c r="G253">
        <f>IF(Сделки7[[#This Row],[Тип сделки]]="Продажа",Сделки7[[#This Row],[Количество]]*-1,Сделки7[[#This Row],[Количество]])</f>
        <v>-470</v>
      </c>
      <c r="H253" s="23">
        <f>VLOOKUP(Сделки7[[#This Row],[Дата сделки]],Таблица3[],2)*Сделки7[[#This Row],[Количество_net]]</f>
        <v>-48508.7</v>
      </c>
      <c r="I253" s="23">
        <f t="shared" si="3"/>
        <v>-42729.654474560455</v>
      </c>
    </row>
    <row r="254" spans="4:9" x14ac:dyDescent="0.2">
      <c r="D254" s="9">
        <v>43707</v>
      </c>
      <c r="E254" t="s">
        <v>2935</v>
      </c>
      <c r="F254">
        <v>470</v>
      </c>
      <c r="G254">
        <f>IF(Сделки7[[#This Row],[Тип сделки]]="Продажа",Сделки7[[#This Row],[Количество]]*-1,Сделки7[[#This Row],[Количество]])</f>
        <v>-470</v>
      </c>
      <c r="H254" s="23">
        <f>VLOOKUP(Сделки7[[#This Row],[Дата сделки]],Таблица3[],2)*Сделки7[[#This Row],[Количество_net]]</f>
        <v>-48123.3</v>
      </c>
      <c r="I254" s="23">
        <f t="shared" si="3"/>
        <v>-42376.540588975164</v>
      </c>
    </row>
    <row r="255" spans="4:9" x14ac:dyDescent="0.2">
      <c r="D255" s="9">
        <v>43707</v>
      </c>
      <c r="E255" t="s">
        <v>2935</v>
      </c>
      <c r="F255">
        <v>10</v>
      </c>
      <c r="G255">
        <f>IF(Сделки7[[#This Row],[Тип сделки]]="Продажа",Сделки7[[#This Row],[Количество]]*-1,Сделки7[[#This Row],[Количество]])</f>
        <v>-10</v>
      </c>
      <c r="H255" s="23">
        <f>VLOOKUP(Сделки7[[#This Row],[Дата сделки]],Таблица3[],2)*Сделки7[[#This Row],[Количество_net]]</f>
        <v>-1023.9</v>
      </c>
      <c r="I255" s="23">
        <f t="shared" si="3"/>
        <v>-901.62852316968429</v>
      </c>
    </row>
    <row r="256" spans="4:9" x14ac:dyDescent="0.2">
      <c r="D256" s="9">
        <v>43717</v>
      </c>
      <c r="E256" t="s">
        <v>2938</v>
      </c>
      <c r="F256">
        <v>10</v>
      </c>
      <c r="G256">
        <f>IF(Сделки7[[#This Row],[Тип сделки]]="Продажа",Сделки7[[#This Row],[Количество]]*-1,Сделки7[[#This Row],[Количество]])</f>
        <v>10</v>
      </c>
      <c r="H256" s="23">
        <f>VLOOKUP(Сделки7[[#This Row],[Дата сделки]],Таблица3[],2)*Сделки7[[#This Row],[Количество_net]]</f>
        <v>1057.9000000000001</v>
      </c>
      <c r="I256" s="23">
        <f t="shared" si="3"/>
        <v>930.8197766620973</v>
      </c>
    </row>
    <row r="257" spans="4:9" x14ac:dyDescent="0.2">
      <c r="D257" s="9">
        <v>43721</v>
      </c>
      <c r="E257" t="s">
        <v>2935</v>
      </c>
      <c r="F257">
        <v>350</v>
      </c>
      <c r="G257">
        <f>IF(Сделки7[[#This Row],[Тип сделки]]="Продажа",Сделки7[[#This Row],[Количество]]*-1,Сделки7[[#This Row],[Количество]])</f>
        <v>-350</v>
      </c>
      <c r="H257" s="23">
        <f>VLOOKUP(Сделки7[[#This Row],[Дата сделки]],Таблица3[],2)*Сделки7[[#This Row],[Количество_net]]</f>
        <v>-37033.5</v>
      </c>
      <c r="I257" s="23">
        <f t="shared" si="3"/>
        <v>-32574.37545549278</v>
      </c>
    </row>
    <row r="258" spans="4:9" x14ac:dyDescent="0.2">
      <c r="D258" s="9">
        <v>43726</v>
      </c>
      <c r="E258" t="s">
        <v>2935</v>
      </c>
      <c r="F258">
        <v>440</v>
      </c>
      <c r="G258">
        <f>IF(Сделки7[[#This Row],[Тип сделки]]="Продажа",Сделки7[[#This Row],[Количество]]*-1,Сделки7[[#This Row],[Количество]])</f>
        <v>-440</v>
      </c>
      <c r="H258" s="23">
        <f>VLOOKUP(Сделки7[[#This Row],[Дата сделки]],Таблица3[],2)*Сделки7[[#This Row],[Количество_net]]</f>
        <v>-47515.6</v>
      </c>
      <c r="I258" s="23">
        <f t="shared" si="3"/>
        <v>-41777.553063859668</v>
      </c>
    </row>
    <row r="259" spans="4:9" x14ac:dyDescent="0.2">
      <c r="D259" s="9">
        <v>43735</v>
      </c>
      <c r="E259" t="s">
        <v>2935</v>
      </c>
      <c r="F259">
        <v>490</v>
      </c>
      <c r="G259">
        <f>IF(Сделки7[[#This Row],[Тип сделки]]="Продажа",Сделки7[[#This Row],[Количество]]*-1,Сделки7[[#This Row],[Количество]])</f>
        <v>-490</v>
      </c>
      <c r="H259" s="23">
        <f>VLOOKUP(Сделки7[[#This Row],[Дата сделки]],Таблица3[],2)*Сделки7[[#This Row],[Количество_net]]</f>
        <v>-52836.7</v>
      </c>
      <c r="I259" s="23">
        <f t="shared" si="3"/>
        <v>-46422.472123791529</v>
      </c>
    </row>
    <row r="260" spans="4:9" x14ac:dyDescent="0.2">
      <c r="D260" s="9">
        <v>43735</v>
      </c>
      <c r="E260" t="s">
        <v>2938</v>
      </c>
      <c r="F260">
        <v>470</v>
      </c>
      <c r="G260">
        <f>IF(Сделки7[[#This Row],[Тип сделки]]="Продажа",Сделки7[[#This Row],[Количество]]*-1,Сделки7[[#This Row],[Количество]])</f>
        <v>470</v>
      </c>
      <c r="H260" s="23">
        <f>VLOOKUP(Сделки7[[#This Row],[Дата сделки]],Таблица3[],2)*Сделки7[[#This Row],[Количество_net]]</f>
        <v>50680.1</v>
      </c>
      <c r="I260" s="23">
        <f t="shared" si="3"/>
        <v>44527.677343228614</v>
      </c>
    </row>
    <row r="261" spans="4:9" x14ac:dyDescent="0.2">
      <c r="D261" s="9">
        <v>43748</v>
      </c>
      <c r="E261" t="s">
        <v>2935</v>
      </c>
      <c r="F261">
        <v>180</v>
      </c>
      <c r="G261">
        <f>IF(Сделки7[[#This Row],[Тип сделки]]="Продажа",Сделки7[[#This Row],[Количество]]*-1,Сделки7[[#This Row],[Количество]])</f>
        <v>-180</v>
      </c>
      <c r="H261" s="23">
        <f>VLOOKUP(Сделки7[[#This Row],[Дата сделки]],Таблица3[],2)*Сделки7[[#This Row],[Количество_net]]</f>
        <v>-19285.2</v>
      </c>
      <c r="I261" s="23">
        <f t="shared" ref="I261:I324" si="4">H261*(1+$M$4)^(-(D261-$D$3)/365)</f>
        <v>-16926.332865787779</v>
      </c>
    </row>
    <row r="262" spans="4:9" x14ac:dyDescent="0.2">
      <c r="D262" s="9">
        <v>43753</v>
      </c>
      <c r="E262" t="s">
        <v>2935</v>
      </c>
      <c r="F262">
        <v>500</v>
      </c>
      <c r="G262">
        <f>IF(Сделки7[[#This Row],[Тип сделки]]="Продажа",Сделки7[[#This Row],[Количество]]*-1,Сделки7[[#This Row],[Количество]])</f>
        <v>-500</v>
      </c>
      <c r="H262" s="23">
        <f>VLOOKUP(Сделки7[[#This Row],[Дата сделки]],Таблица3[],2)*Сделки7[[#This Row],[Количество_net]]</f>
        <v>-54035</v>
      </c>
      <c r="I262" s="23">
        <f t="shared" si="4"/>
        <v>-47406.65674827114</v>
      </c>
    </row>
    <row r="263" spans="4:9" x14ac:dyDescent="0.2">
      <c r="D263" s="9">
        <v>43781</v>
      </c>
      <c r="E263" t="s">
        <v>2935</v>
      </c>
      <c r="F263">
        <v>440</v>
      </c>
      <c r="G263">
        <f>IF(Сделки7[[#This Row],[Тип сделки]]="Продажа",Сделки7[[#This Row],[Количество]]*-1,Сделки7[[#This Row],[Количество]])</f>
        <v>-440</v>
      </c>
      <c r="H263" s="23">
        <f>VLOOKUP(Сделки7[[#This Row],[Дата сделки]],Таблица3[],2)*Сделки7[[#This Row],[Количество_net]]</f>
        <v>-48457.2</v>
      </c>
      <c r="I263" s="23">
        <f t="shared" si="4"/>
        <v>-42417.490208278999</v>
      </c>
    </row>
    <row r="264" spans="4:9" x14ac:dyDescent="0.2">
      <c r="D264" s="9">
        <v>43788</v>
      </c>
      <c r="E264" t="s">
        <v>2938</v>
      </c>
      <c r="F264">
        <v>0</v>
      </c>
      <c r="G264">
        <f>IF(Сделки7[[#This Row],[Тип сделки]]="Продажа",Сделки7[[#This Row],[Количество]]*-1,Сделки7[[#This Row],[Количество]])</f>
        <v>0</v>
      </c>
      <c r="H264" s="23">
        <f>VLOOKUP(Сделки7[[#This Row],[Дата сделки]],Таблица3[],2)*Сделки7[[#This Row],[Количество_net]]</f>
        <v>0</v>
      </c>
      <c r="I264" s="23">
        <f t="shared" si="4"/>
        <v>0</v>
      </c>
    </row>
    <row r="265" spans="4:9" x14ac:dyDescent="0.2">
      <c r="D265" s="9">
        <v>43791</v>
      </c>
      <c r="E265" t="s">
        <v>2938</v>
      </c>
      <c r="F265">
        <v>420</v>
      </c>
      <c r="G265">
        <f>IF(Сделки7[[#This Row],[Тип сделки]]="Продажа",Сделки7[[#This Row],[Количество]]*-1,Сделки7[[#This Row],[Количество]])</f>
        <v>420</v>
      </c>
      <c r="H265" s="23">
        <f>VLOOKUP(Сделки7[[#This Row],[Дата сделки]],Таблица3[],2)*Сделки7[[#This Row],[Количество_net]]</f>
        <v>46216.800000000003</v>
      </c>
      <c r="I265" s="23">
        <f t="shared" si="4"/>
        <v>40423.82547768615</v>
      </c>
    </row>
    <row r="266" spans="4:9" x14ac:dyDescent="0.2">
      <c r="D266" s="9">
        <v>43795</v>
      </c>
      <c r="E266" t="s">
        <v>2938</v>
      </c>
      <c r="F266">
        <v>330</v>
      </c>
      <c r="G266">
        <f>IF(Сделки7[[#This Row],[Тип сделки]]="Продажа",Сделки7[[#This Row],[Количество]]*-1,Сделки7[[#This Row],[Количество]])</f>
        <v>330</v>
      </c>
      <c r="H266" s="23">
        <f>VLOOKUP(Сделки7[[#This Row],[Дата сделки]],Таблица3[],2)*Сделки7[[#This Row],[Количество_net]]</f>
        <v>37164.6</v>
      </c>
      <c r="I266" s="23">
        <f t="shared" si="4"/>
        <v>32495.809136605745</v>
      </c>
    </row>
    <row r="267" spans="4:9" x14ac:dyDescent="0.2">
      <c r="D267" s="9">
        <v>43798</v>
      </c>
      <c r="E267" t="s">
        <v>2938</v>
      </c>
      <c r="F267">
        <v>40</v>
      </c>
      <c r="G267">
        <f>IF(Сделки7[[#This Row],[Тип сделки]]="Продажа",Сделки7[[#This Row],[Количество]]*-1,Сделки7[[#This Row],[Количество]])</f>
        <v>40</v>
      </c>
      <c r="H267" s="23">
        <f>VLOOKUP(Сделки7[[#This Row],[Дата сделки]],Таблица3[],2)*Сделки7[[#This Row],[Количество_net]]</f>
        <v>4454</v>
      </c>
      <c r="I267" s="23">
        <f t="shared" si="4"/>
        <v>3893.5286141289312</v>
      </c>
    </row>
    <row r="268" spans="4:9" x14ac:dyDescent="0.2">
      <c r="D268" s="9">
        <v>43798</v>
      </c>
      <c r="E268" t="s">
        <v>2935</v>
      </c>
      <c r="F268">
        <v>120</v>
      </c>
      <c r="G268">
        <f>IF(Сделки7[[#This Row],[Тип сделки]]="Продажа",Сделки7[[#This Row],[Количество]]*-1,Сделки7[[#This Row],[Количество]])</f>
        <v>-120</v>
      </c>
      <c r="H268" s="23">
        <f>VLOOKUP(Сделки7[[#This Row],[Дата сделки]],Таблица3[],2)*Сделки7[[#This Row],[Количество_net]]</f>
        <v>-13362</v>
      </c>
      <c r="I268" s="23">
        <f t="shared" si="4"/>
        <v>-11680.585842386792</v>
      </c>
    </row>
    <row r="269" spans="4:9" x14ac:dyDescent="0.2">
      <c r="D269" s="9">
        <v>43802</v>
      </c>
      <c r="E269" t="s">
        <v>2938</v>
      </c>
      <c r="F269">
        <v>20</v>
      </c>
      <c r="G269">
        <f>IF(Сделки7[[#This Row],[Тип сделки]]="Продажа",Сделки7[[#This Row],[Количество]]*-1,Сделки7[[#This Row],[Количество]])</f>
        <v>20</v>
      </c>
      <c r="H269" s="23">
        <f>VLOOKUP(Сделки7[[#This Row],[Дата сделки]],Таблица3[],2)*Сделки7[[#This Row],[Количество_net]]</f>
        <v>2188.8000000000002</v>
      </c>
      <c r="I269" s="23">
        <f t="shared" si="4"/>
        <v>1912.7560852954616</v>
      </c>
    </row>
    <row r="270" spans="4:9" x14ac:dyDescent="0.2">
      <c r="D270" s="9">
        <v>43809</v>
      </c>
      <c r="E270" t="s">
        <v>2935</v>
      </c>
      <c r="F270">
        <v>470</v>
      </c>
      <c r="G270">
        <f>IF(Сделки7[[#This Row],[Тип сделки]]="Продажа",Сделки7[[#This Row],[Количество]]*-1,Сделки7[[#This Row],[Количество]])</f>
        <v>-470</v>
      </c>
      <c r="H270" s="23">
        <f>VLOOKUP(Сделки7[[#This Row],[Дата сделки]],Таблица3[],2)*Сделки7[[#This Row],[Количество_net]]</f>
        <v>-52047.799999999996</v>
      </c>
      <c r="I270" s="23">
        <f t="shared" si="4"/>
        <v>-45458.124034180197</v>
      </c>
    </row>
    <row r="271" spans="4:9" x14ac:dyDescent="0.2">
      <c r="D271" s="9">
        <v>43811</v>
      </c>
      <c r="E271" t="s">
        <v>2938</v>
      </c>
      <c r="F271">
        <v>440</v>
      </c>
      <c r="G271">
        <f>IF(Сделки7[[#This Row],[Тип сделки]]="Продажа",Сделки7[[#This Row],[Количество]]*-1,Сделки7[[#This Row],[Количество]])</f>
        <v>440</v>
      </c>
      <c r="H271" s="23">
        <f>VLOOKUP(Сделки7[[#This Row],[Дата сделки]],Таблица3[],2)*Сделки7[[#This Row],[Количество_net]]</f>
        <v>48554</v>
      </c>
      <c r="I271" s="23">
        <f t="shared" si="4"/>
        <v>42399.850303867446</v>
      </c>
    </row>
    <row r="272" spans="4:9" x14ac:dyDescent="0.2">
      <c r="D272" s="9">
        <v>43823</v>
      </c>
      <c r="E272" t="s">
        <v>2935</v>
      </c>
      <c r="F272">
        <v>140</v>
      </c>
      <c r="G272">
        <f>IF(Сделки7[[#This Row],[Тип сделки]]="Продажа",Сделки7[[#This Row],[Количество]]*-1,Сделки7[[#This Row],[Количество]])</f>
        <v>-140</v>
      </c>
      <c r="H272" s="23">
        <f>VLOOKUP(Сделки7[[#This Row],[Дата сделки]],Таблица3[],2)*Сделки7[[#This Row],[Количество_net]]</f>
        <v>-15563.800000000001</v>
      </c>
      <c r="I272" s="23">
        <f t="shared" si="4"/>
        <v>-13578.006534280037</v>
      </c>
    </row>
    <row r="273" spans="4:9" x14ac:dyDescent="0.2">
      <c r="D273" s="9">
        <v>43825</v>
      </c>
      <c r="E273" t="s">
        <v>2938</v>
      </c>
      <c r="F273">
        <v>130</v>
      </c>
      <c r="G273">
        <f>IF(Сделки7[[#This Row],[Тип сделки]]="Продажа",Сделки7[[#This Row],[Количество]]*-1,Сделки7[[#This Row],[Количество]])</f>
        <v>130</v>
      </c>
      <c r="H273" s="23">
        <f>VLOOKUP(Сделки7[[#This Row],[Дата сделки]],Таблица3[],2)*Сделки7[[#This Row],[Количество_net]]</f>
        <v>14508</v>
      </c>
      <c r="I273" s="23">
        <f t="shared" si="4"/>
        <v>12654.881885615039</v>
      </c>
    </row>
    <row r="274" spans="4:9" x14ac:dyDescent="0.2">
      <c r="D274" s="9">
        <v>43846</v>
      </c>
      <c r="E274" t="s">
        <v>2938</v>
      </c>
      <c r="F274">
        <v>480</v>
      </c>
      <c r="G274">
        <f>IF(Сделки7[[#This Row],[Тип сделки]]="Продажа",Сделки7[[#This Row],[Количество]]*-1,Сделки7[[#This Row],[Количество]])</f>
        <v>480</v>
      </c>
      <c r="H274" s="23">
        <f>VLOOKUP(Сделки7[[#This Row],[Дата сделки]],Таблица3[],2)*Сделки7[[#This Row],[Количество_net]]</f>
        <v>55752</v>
      </c>
      <c r="I274" s="23">
        <f t="shared" si="4"/>
        <v>48548.728523492915</v>
      </c>
    </row>
    <row r="275" spans="4:9" x14ac:dyDescent="0.2">
      <c r="D275" s="9">
        <v>43851</v>
      </c>
      <c r="E275" t="s">
        <v>2935</v>
      </c>
      <c r="F275">
        <v>350</v>
      </c>
      <c r="G275">
        <f>IF(Сделки7[[#This Row],[Тип сделки]]="Продажа",Сделки7[[#This Row],[Количество]]*-1,Сделки7[[#This Row],[Количество]])</f>
        <v>-350</v>
      </c>
      <c r="H275" s="23">
        <f>VLOOKUP(Сделки7[[#This Row],[Дата сделки]],Таблица3[],2)*Сделки7[[#This Row],[Количество_net]]</f>
        <v>-41230</v>
      </c>
      <c r="I275" s="23">
        <f t="shared" si="4"/>
        <v>-35888.572682359882</v>
      </c>
    </row>
    <row r="276" spans="4:9" x14ac:dyDescent="0.2">
      <c r="D276" s="9">
        <v>43859</v>
      </c>
      <c r="E276" t="s">
        <v>2935</v>
      </c>
      <c r="F276">
        <v>390</v>
      </c>
      <c r="G276">
        <f>IF(Сделки7[[#This Row],[Тип сделки]]="Продажа",Сделки7[[#This Row],[Количество]]*-1,Сделки7[[#This Row],[Количество]])</f>
        <v>-390</v>
      </c>
      <c r="H276" s="23">
        <f>VLOOKUP(Сделки7[[#This Row],[Дата сделки]],Таблица3[],2)*Сделки7[[#This Row],[Количество_net]]</f>
        <v>-46160.4</v>
      </c>
      <c r="I276" s="23">
        <f t="shared" si="4"/>
        <v>-40154.398399562429</v>
      </c>
    </row>
    <row r="277" spans="4:9" x14ac:dyDescent="0.2">
      <c r="D277" s="9">
        <v>43871</v>
      </c>
      <c r="E277" t="s">
        <v>2935</v>
      </c>
      <c r="F277">
        <v>210</v>
      </c>
      <c r="G277">
        <f>IF(Сделки7[[#This Row],[Тип сделки]]="Продажа",Сделки7[[#This Row],[Количество]]*-1,Сделки7[[#This Row],[Количество]])</f>
        <v>-210</v>
      </c>
      <c r="H277" s="23">
        <f>VLOOKUP(Сделки7[[#This Row],[Дата сделки]],Таблица3[],2)*Сделки7[[#This Row],[Количество_net]]</f>
        <v>-26029.5</v>
      </c>
      <c r="I277" s="23">
        <f t="shared" si="4"/>
        <v>-22620.929625203404</v>
      </c>
    </row>
    <row r="278" spans="4:9" x14ac:dyDescent="0.2">
      <c r="D278" s="9">
        <v>43881</v>
      </c>
      <c r="E278" t="s">
        <v>2935</v>
      </c>
      <c r="F278">
        <v>320</v>
      </c>
      <c r="G278">
        <f>IF(Сделки7[[#This Row],[Тип сделки]]="Продажа",Сделки7[[#This Row],[Количество]]*-1,Сделки7[[#This Row],[Количество]])</f>
        <v>-320</v>
      </c>
      <c r="H278" s="23">
        <f>VLOOKUP(Сделки7[[#This Row],[Дата сделки]],Таблица3[],2)*Сделки7[[#This Row],[Количество_net]]</f>
        <v>-39507.199999999997</v>
      </c>
      <c r="I278" s="23">
        <f t="shared" si="4"/>
        <v>-34306.132395808047</v>
      </c>
    </row>
    <row r="279" spans="4:9" x14ac:dyDescent="0.2">
      <c r="D279" s="9">
        <v>43882</v>
      </c>
      <c r="E279" t="s">
        <v>2938</v>
      </c>
      <c r="F279">
        <v>340</v>
      </c>
      <c r="G279">
        <f>IF(Сделки7[[#This Row],[Тип сделки]]="Продажа",Сделки7[[#This Row],[Количество]]*-1,Сделки7[[#This Row],[Количество]])</f>
        <v>340</v>
      </c>
      <c r="H279" s="23">
        <f>VLOOKUP(Сделки7[[#This Row],[Дата сделки]],Таблица3[],2)*Сделки7[[#This Row],[Количество_net]]</f>
        <v>42030.8</v>
      </c>
      <c r="I279" s="23">
        <f t="shared" si="4"/>
        <v>36494.570195594344</v>
      </c>
    </row>
    <row r="280" spans="4:9" x14ac:dyDescent="0.2">
      <c r="D280" s="9">
        <v>43894</v>
      </c>
      <c r="E280" t="s">
        <v>2938</v>
      </c>
      <c r="F280">
        <v>290</v>
      </c>
      <c r="G280">
        <f>IF(Сделки7[[#This Row],[Тип сделки]]="Продажа",Сделки7[[#This Row],[Количество]]*-1,Сделки7[[#This Row],[Количество]])</f>
        <v>290</v>
      </c>
      <c r="H280" s="23">
        <f>VLOOKUP(Сделки7[[#This Row],[Дата сделки]],Таблица3[],2)*Сделки7[[#This Row],[Количество_net]]</f>
        <v>33207.9</v>
      </c>
      <c r="I280" s="23">
        <f t="shared" si="4"/>
        <v>28806.00768436581</v>
      </c>
    </row>
    <row r="281" spans="4:9" x14ac:dyDescent="0.2">
      <c r="D281" s="9">
        <v>43903</v>
      </c>
      <c r="E281" t="s">
        <v>2938</v>
      </c>
      <c r="F281">
        <v>210</v>
      </c>
      <c r="G281">
        <f>IF(Сделки7[[#This Row],[Тип сделки]]="Продажа",Сделки7[[#This Row],[Количество]]*-1,Сделки7[[#This Row],[Количество]])</f>
        <v>210</v>
      </c>
      <c r="H281" s="23">
        <f>VLOOKUP(Сделки7[[#This Row],[Дата сделки]],Таблица3[],2)*Сделки7[[#This Row],[Количество_net]]</f>
        <v>19481.7</v>
      </c>
      <c r="I281" s="23">
        <f t="shared" si="4"/>
        <v>16887.07017034827</v>
      </c>
    </row>
    <row r="282" spans="4:9" x14ac:dyDescent="0.2">
      <c r="D282" s="9">
        <v>43903</v>
      </c>
      <c r="E282" t="s">
        <v>2935</v>
      </c>
      <c r="F282">
        <v>440</v>
      </c>
      <c r="G282">
        <f>IF(Сделки7[[#This Row],[Тип сделки]]="Продажа",Сделки7[[#This Row],[Количество]]*-1,Сделки7[[#This Row],[Количество]])</f>
        <v>-440</v>
      </c>
      <c r="H282" s="23">
        <f>VLOOKUP(Сделки7[[#This Row],[Дата сделки]],Таблица3[],2)*Сделки7[[#This Row],[Количество_net]]</f>
        <v>-40818.799999999996</v>
      </c>
      <c r="I282" s="23">
        <f t="shared" si="4"/>
        <v>-35382.432737872565</v>
      </c>
    </row>
    <row r="283" spans="4:9" x14ac:dyDescent="0.2">
      <c r="D283" s="9">
        <v>43914</v>
      </c>
      <c r="E283" t="s">
        <v>2938</v>
      </c>
      <c r="F283">
        <v>0</v>
      </c>
      <c r="G283">
        <f>IF(Сделки7[[#This Row],[Тип сделки]]="Продажа",Сделки7[[#This Row],[Количество]]*-1,Сделки7[[#This Row],[Количество]])</f>
        <v>0</v>
      </c>
      <c r="H283" s="23">
        <f>VLOOKUP(Сделки7[[#This Row],[Дата сделки]],Таблица3[],2)*Сделки7[[#This Row],[Количество_net]]</f>
        <v>0</v>
      </c>
      <c r="I283" s="23">
        <f t="shared" si="4"/>
        <v>0</v>
      </c>
    </row>
    <row r="284" spans="4:9" x14ac:dyDescent="0.2">
      <c r="D284" s="9">
        <v>43917</v>
      </c>
      <c r="E284" t="s">
        <v>2938</v>
      </c>
      <c r="F284">
        <v>420</v>
      </c>
      <c r="G284">
        <f>IF(Сделки7[[#This Row],[Тип сделки]]="Продажа",Сделки7[[#This Row],[Количество]]*-1,Сделки7[[#This Row],[Количество]])</f>
        <v>420</v>
      </c>
      <c r="H284" s="23">
        <f>VLOOKUP(Сделки7[[#This Row],[Дата сделки]],Таблица3[],2)*Сделки7[[#This Row],[Количество_net]]</f>
        <v>37153.199999999997</v>
      </c>
      <c r="I284" s="23">
        <f t="shared" si="4"/>
        <v>32168.804539981284</v>
      </c>
    </row>
    <row r="285" spans="4:9" x14ac:dyDescent="0.2">
      <c r="D285" s="9">
        <v>43920</v>
      </c>
      <c r="E285" t="s">
        <v>2938</v>
      </c>
      <c r="F285">
        <v>380</v>
      </c>
      <c r="G285">
        <f>IF(Сделки7[[#This Row],[Тип сделки]]="Продажа",Сделки7[[#This Row],[Количество]]*-1,Сделки7[[#This Row],[Количество]])</f>
        <v>380</v>
      </c>
      <c r="H285" s="23">
        <f>VLOOKUP(Сделки7[[#This Row],[Дата сделки]],Таблица3[],2)*Сделки7[[#This Row],[Количество_net]]</f>
        <v>35963.199999999997</v>
      </c>
      <c r="I285" s="23">
        <f t="shared" si="4"/>
        <v>31130.944012104363</v>
      </c>
    </row>
    <row r="286" spans="4:9" x14ac:dyDescent="0.2">
      <c r="D286" s="9">
        <v>43920</v>
      </c>
      <c r="E286" t="s">
        <v>2935</v>
      </c>
      <c r="F286">
        <v>420</v>
      </c>
      <c r="G286">
        <f>IF(Сделки7[[#This Row],[Тип сделки]]="Продажа",Сделки7[[#This Row],[Количество]]*-1,Сделки7[[#This Row],[Количество]])</f>
        <v>-420</v>
      </c>
      <c r="H286" s="23">
        <f>VLOOKUP(Сделки7[[#This Row],[Дата сделки]],Таблица3[],2)*Сделки7[[#This Row],[Количество_net]]</f>
        <v>-39748.800000000003</v>
      </c>
      <c r="I286" s="23">
        <f t="shared" si="4"/>
        <v>-34407.885487062726</v>
      </c>
    </row>
    <row r="287" spans="4:9" x14ac:dyDescent="0.2">
      <c r="D287" s="9">
        <v>43921</v>
      </c>
      <c r="E287" t="s">
        <v>2935</v>
      </c>
      <c r="F287">
        <v>410</v>
      </c>
      <c r="G287">
        <f>IF(Сделки7[[#This Row],[Тип сделки]]="Продажа",Сделки7[[#This Row],[Количество]]*-1,Сделки7[[#This Row],[Количество]])</f>
        <v>-410</v>
      </c>
      <c r="H287" s="23">
        <f>VLOOKUP(Сделки7[[#This Row],[Дата сделки]],Таблица3[],2)*Сделки7[[#This Row],[Количество_net]]</f>
        <v>-37609.300000000003</v>
      </c>
      <c r="I287" s="23">
        <f t="shared" si="4"/>
        <v>-32553.24606210307</v>
      </c>
    </row>
    <row r="288" spans="4:9" x14ac:dyDescent="0.2">
      <c r="D288" s="9">
        <v>43922</v>
      </c>
      <c r="E288" t="s">
        <v>2938</v>
      </c>
      <c r="F288">
        <v>400</v>
      </c>
      <c r="G288">
        <f>IF(Сделки7[[#This Row],[Тип сделки]]="Продажа",Сделки7[[#This Row],[Количество]]*-1,Сделки7[[#This Row],[Количество]])</f>
        <v>400</v>
      </c>
      <c r="H288" s="23">
        <f>VLOOKUP(Сделки7[[#This Row],[Дата сделки]],Таблица3[],2)*Сделки7[[#This Row],[Количество_net]]</f>
        <v>34560</v>
      </c>
      <c r="I288" s="23">
        <f t="shared" si="4"/>
        <v>29911.477996800379</v>
      </c>
    </row>
    <row r="289" spans="4:9" x14ac:dyDescent="0.2">
      <c r="D289" s="9">
        <v>43923</v>
      </c>
      <c r="E289" t="s">
        <v>2935</v>
      </c>
      <c r="F289">
        <v>60</v>
      </c>
      <c r="G289">
        <f>IF(Сделки7[[#This Row],[Тип сделки]]="Продажа",Сделки7[[#This Row],[Количество]]*-1,Сделки7[[#This Row],[Количество]])</f>
        <v>-60</v>
      </c>
      <c r="H289" s="23">
        <f>VLOOKUP(Сделки7[[#This Row],[Дата сделки]],Таблица3[],2)*Сделки7[[#This Row],[Количество_net]]</f>
        <v>-5147.4000000000005</v>
      </c>
      <c r="I289" s="23">
        <f t="shared" si="4"/>
        <v>-4454.6865021065169</v>
      </c>
    </row>
    <row r="290" spans="4:9" x14ac:dyDescent="0.2">
      <c r="D290" s="9">
        <v>43924</v>
      </c>
      <c r="E290" t="s">
        <v>2938</v>
      </c>
      <c r="F290">
        <v>170</v>
      </c>
      <c r="G290">
        <f>IF(Сделки7[[#This Row],[Тип сделки]]="Продажа",Сделки7[[#This Row],[Количество]]*-1,Сделки7[[#This Row],[Количество]])</f>
        <v>170</v>
      </c>
      <c r="H290" s="23">
        <f>VLOOKUP(Сделки7[[#This Row],[Дата сделки]],Таблица3[],2)*Сделки7[[#This Row],[Количество_net]]</f>
        <v>14613.199999999999</v>
      </c>
      <c r="I290" s="23">
        <f t="shared" si="4"/>
        <v>12645.605948750757</v>
      </c>
    </row>
    <row r="291" spans="4:9" x14ac:dyDescent="0.2">
      <c r="D291" s="9">
        <v>43927</v>
      </c>
      <c r="E291" t="s">
        <v>2938</v>
      </c>
      <c r="F291">
        <v>210</v>
      </c>
      <c r="G291">
        <f>IF(Сделки7[[#This Row],[Тип сделки]]="Продажа",Сделки7[[#This Row],[Количество]]*-1,Сделки7[[#This Row],[Количество]])</f>
        <v>210</v>
      </c>
      <c r="H291" s="23">
        <f>VLOOKUP(Сделки7[[#This Row],[Дата сделки]],Таблица3[],2)*Сделки7[[#This Row],[Количество_net]]</f>
        <v>19639.2</v>
      </c>
      <c r="I291" s="23">
        <f t="shared" si="4"/>
        <v>16990.782283120727</v>
      </c>
    </row>
    <row r="292" spans="4:9" x14ac:dyDescent="0.2">
      <c r="D292" s="9">
        <v>43937</v>
      </c>
      <c r="E292" t="s">
        <v>2938</v>
      </c>
      <c r="F292">
        <v>90</v>
      </c>
      <c r="G292">
        <f>IF(Сделки7[[#This Row],[Тип сделки]]="Продажа",Сделки7[[#This Row],[Количество]]*-1,Сделки7[[#This Row],[Количество]])</f>
        <v>90</v>
      </c>
      <c r="H292" s="23">
        <f>VLOOKUP(Сделки7[[#This Row],[Дата сделки]],Таблица3[],2)*Сделки7[[#This Row],[Количество_net]]</f>
        <v>8993.7000000000007</v>
      </c>
      <c r="I292" s="23">
        <f t="shared" si="4"/>
        <v>7774.6145092556562</v>
      </c>
    </row>
    <row r="293" spans="4:9" x14ac:dyDescent="0.2">
      <c r="D293" s="9">
        <v>43942</v>
      </c>
      <c r="E293" t="s">
        <v>2938</v>
      </c>
      <c r="F293">
        <v>430</v>
      </c>
      <c r="G293">
        <f>IF(Сделки7[[#This Row],[Тип сделки]]="Продажа",Сделки7[[#This Row],[Количество]]*-1,Сделки7[[#This Row],[Количество]])</f>
        <v>430</v>
      </c>
      <c r="H293" s="23">
        <f>VLOOKUP(Сделки7[[#This Row],[Дата сделки]],Таблица3[],2)*Сделки7[[#This Row],[Количество_net]]</f>
        <v>43038.700000000004</v>
      </c>
      <c r="I293" s="23">
        <f t="shared" si="4"/>
        <v>37189.903826206559</v>
      </c>
    </row>
    <row r="294" spans="4:9" x14ac:dyDescent="0.2">
      <c r="D294" s="9">
        <v>43943</v>
      </c>
      <c r="E294" t="s">
        <v>2938</v>
      </c>
      <c r="F294">
        <v>470</v>
      </c>
      <c r="G294">
        <f>IF(Сделки7[[#This Row],[Тип сделки]]="Продажа",Сделки7[[#This Row],[Количество]]*-1,Сделки7[[#This Row],[Количество]])</f>
        <v>470</v>
      </c>
      <c r="H294" s="23">
        <f>VLOOKUP(Сделки7[[#This Row],[Дата сделки]],Таблица3[],2)*Сделки7[[#This Row],[Количество_net]]</f>
        <v>47935.299999999996</v>
      </c>
      <c r="I294" s="23">
        <f t="shared" si="4"/>
        <v>41417.744884743377</v>
      </c>
    </row>
    <row r="295" spans="4:9" x14ac:dyDescent="0.2">
      <c r="D295" s="9">
        <v>43944</v>
      </c>
      <c r="E295" t="s">
        <v>2938</v>
      </c>
      <c r="F295">
        <v>50</v>
      </c>
      <c r="G295">
        <f>IF(Сделки7[[#This Row],[Тип сделки]]="Продажа",Сделки7[[#This Row],[Количество]]*-1,Сделки7[[#This Row],[Количество]])</f>
        <v>50</v>
      </c>
      <c r="H295" s="23">
        <f>VLOOKUP(Сделки7[[#This Row],[Дата сделки]],Таблица3[],2)*Сделки7[[#This Row],[Количество_net]]</f>
        <v>4972.5</v>
      </c>
      <c r="I295" s="23">
        <f t="shared" si="4"/>
        <v>4296.0653529417932</v>
      </c>
    </row>
    <row r="296" spans="4:9" x14ac:dyDescent="0.2">
      <c r="D296" s="9">
        <v>43949</v>
      </c>
      <c r="E296" t="s">
        <v>2935</v>
      </c>
      <c r="F296">
        <v>250</v>
      </c>
      <c r="G296">
        <f>IF(Сделки7[[#This Row],[Тип сделки]]="Продажа",Сделки7[[#This Row],[Количество]]*-1,Сделки7[[#This Row],[Количество]])</f>
        <v>-250</v>
      </c>
      <c r="H296" s="23">
        <f>VLOOKUP(Сделки7[[#This Row],[Дата сделки]],Таблица3[],2)*Сделки7[[#This Row],[Количество_net]]</f>
        <v>-25460</v>
      </c>
      <c r="I296" s="23">
        <f t="shared" si="4"/>
        <v>-21987.706421686838</v>
      </c>
    </row>
    <row r="297" spans="4:9" x14ac:dyDescent="0.2">
      <c r="D297" s="9">
        <v>43951</v>
      </c>
      <c r="E297" t="s">
        <v>2938</v>
      </c>
      <c r="F297">
        <v>140</v>
      </c>
      <c r="G297">
        <f>IF(Сделки7[[#This Row],[Тип сделки]]="Продажа",Сделки7[[#This Row],[Количество]]*-1,Сделки7[[#This Row],[Количество]])</f>
        <v>140</v>
      </c>
      <c r="H297" s="23">
        <f>VLOOKUP(Сделки7[[#This Row],[Дата сделки]],Таблица3[],2)*Сделки7[[#This Row],[Количество_net]]</f>
        <v>14240.8</v>
      </c>
      <c r="I297" s="23">
        <f t="shared" si="4"/>
        <v>12296.629692350212</v>
      </c>
    </row>
    <row r="298" spans="4:9" x14ac:dyDescent="0.2">
      <c r="D298" s="9">
        <v>43957</v>
      </c>
      <c r="E298" t="s">
        <v>2935</v>
      </c>
      <c r="F298">
        <v>390</v>
      </c>
      <c r="G298">
        <f>IF(Сделки7[[#This Row],[Тип сделки]]="Продажа",Сделки7[[#This Row],[Количество]]*-1,Сделки7[[#This Row],[Количество]])</f>
        <v>-390</v>
      </c>
      <c r="H298" s="23">
        <f>VLOOKUP(Сделки7[[#This Row],[Дата сделки]],Таблица3[],2)*Сделки7[[#This Row],[Количество_net]]</f>
        <v>-39577.200000000004</v>
      </c>
      <c r="I298" s="23">
        <f t="shared" si="4"/>
        <v>-34157.5965343137</v>
      </c>
    </row>
    <row r="299" spans="4:9" x14ac:dyDescent="0.2">
      <c r="D299" s="9">
        <v>43973</v>
      </c>
      <c r="E299" t="s">
        <v>2938</v>
      </c>
      <c r="F299">
        <v>170</v>
      </c>
      <c r="G299">
        <f>IF(Сделки7[[#This Row],[Тип сделки]]="Продажа",Сделки7[[#This Row],[Количество]]*-1,Сделки7[[#This Row],[Количество]])</f>
        <v>170</v>
      </c>
      <c r="H299" s="23">
        <f>VLOOKUP(Сделки7[[#This Row],[Дата сделки]],Таблица3[],2)*Сделки7[[#This Row],[Количество_net]]</f>
        <v>16119.4</v>
      </c>
      <c r="I299" s="23">
        <f t="shared" si="4"/>
        <v>13894.167433913399</v>
      </c>
    </row>
    <row r="300" spans="4:9" x14ac:dyDescent="0.2">
      <c r="D300" s="9">
        <v>43973</v>
      </c>
      <c r="E300" t="s">
        <v>2938</v>
      </c>
      <c r="F300">
        <v>110</v>
      </c>
      <c r="G300">
        <f>IF(Сделки7[[#This Row],[Тип сделки]]="Продажа",Сделки7[[#This Row],[Количество]]*-1,Сделки7[[#This Row],[Количество]])</f>
        <v>110</v>
      </c>
      <c r="H300" s="23">
        <f>VLOOKUP(Сделки7[[#This Row],[Дата сделки]],Таблица3[],2)*Сделки7[[#This Row],[Количество_net]]</f>
        <v>10430.199999999999</v>
      </c>
      <c r="I300" s="23">
        <f t="shared" si="4"/>
        <v>8990.3436337086696</v>
      </c>
    </row>
    <row r="301" spans="4:9" x14ac:dyDescent="0.2">
      <c r="D301" s="9">
        <v>43977</v>
      </c>
      <c r="E301" t="s">
        <v>2938</v>
      </c>
      <c r="F301">
        <v>250</v>
      </c>
      <c r="G301">
        <f>IF(Сделки7[[#This Row],[Тип сделки]]="Продажа",Сделки7[[#This Row],[Количество]]*-1,Сделки7[[#This Row],[Количество]])</f>
        <v>250</v>
      </c>
      <c r="H301" s="23">
        <f>VLOOKUP(Сделки7[[#This Row],[Дата сделки]],Таблица3[],2)*Сделки7[[#This Row],[Количество_net]]</f>
        <v>23512.5</v>
      </c>
      <c r="I301" s="23">
        <f t="shared" si="4"/>
        <v>20260.157562810131</v>
      </c>
    </row>
    <row r="302" spans="4:9" x14ac:dyDescent="0.2">
      <c r="D302" s="9">
        <v>43979</v>
      </c>
      <c r="E302" t="s">
        <v>2935</v>
      </c>
      <c r="F302">
        <v>410</v>
      </c>
      <c r="G302">
        <f>IF(Сделки7[[#This Row],[Тип сделки]]="Продажа",Сделки7[[#This Row],[Количество]]*-1,Сделки7[[#This Row],[Количество]])</f>
        <v>-410</v>
      </c>
      <c r="H302" s="23">
        <f>VLOOKUP(Сделки7[[#This Row],[Дата сделки]],Таблица3[],2)*Сделки7[[#This Row],[Количество_net]]</f>
        <v>-40286.6</v>
      </c>
      <c r="I302" s="23">
        <f t="shared" si="4"/>
        <v>-34708.416762184766</v>
      </c>
    </row>
    <row r="303" spans="4:9" x14ac:dyDescent="0.2">
      <c r="D303" s="9">
        <v>43983</v>
      </c>
      <c r="E303" t="s">
        <v>2938</v>
      </c>
      <c r="F303">
        <v>430</v>
      </c>
      <c r="G303">
        <f>IF(Сделки7[[#This Row],[Тип сделки]]="Продажа",Сделки7[[#This Row],[Количество]]*-1,Сделки7[[#This Row],[Количество]])</f>
        <v>430</v>
      </c>
      <c r="H303" s="23">
        <f>VLOOKUP(Сделки7[[#This Row],[Дата сделки]],Таблица3[],2)*Сделки7[[#This Row],[Количество_net]]</f>
        <v>42600.1</v>
      </c>
      <c r="I303" s="23">
        <f t="shared" si="4"/>
        <v>36689.784415110291</v>
      </c>
    </row>
    <row r="304" spans="4:9" x14ac:dyDescent="0.2">
      <c r="D304" s="9">
        <v>43994</v>
      </c>
      <c r="E304" t="s">
        <v>2938</v>
      </c>
      <c r="F304">
        <v>210</v>
      </c>
      <c r="G304">
        <f>IF(Сделки7[[#This Row],[Тип сделки]]="Продажа",Сделки7[[#This Row],[Количество]]*-1,Сделки7[[#This Row],[Количество]])</f>
        <v>210</v>
      </c>
      <c r="H304" s="23">
        <f>VLOOKUP(Сделки7[[#This Row],[Дата сделки]],Таблица3[],2)*Сделки7[[#This Row],[Количество_net]]</f>
        <v>20097</v>
      </c>
      <c r="I304" s="23">
        <f t="shared" si="4"/>
        <v>17293.454196990642</v>
      </c>
    </row>
    <row r="305" spans="4:9" x14ac:dyDescent="0.2">
      <c r="D305" s="9">
        <v>43997</v>
      </c>
      <c r="E305" t="s">
        <v>2938</v>
      </c>
      <c r="F305">
        <v>250</v>
      </c>
      <c r="G305">
        <f>IF(Сделки7[[#This Row],[Тип сделки]]="Продажа",Сделки7[[#This Row],[Количество]]*-1,Сделки7[[#This Row],[Количество]])</f>
        <v>250</v>
      </c>
      <c r="H305" s="23">
        <f>VLOOKUP(Сделки7[[#This Row],[Дата сделки]],Таблица3[],2)*Сделки7[[#This Row],[Количество_net]]</f>
        <v>24457.5</v>
      </c>
      <c r="I305" s="23">
        <f t="shared" si="4"/>
        <v>21040.586590280967</v>
      </c>
    </row>
    <row r="306" spans="4:9" x14ac:dyDescent="0.2">
      <c r="D306" s="9">
        <v>43999</v>
      </c>
      <c r="E306" t="s">
        <v>2938</v>
      </c>
      <c r="F306">
        <v>340</v>
      </c>
      <c r="G306">
        <f>IF(Сделки7[[#This Row],[Тип сделки]]="Продажа",Сделки7[[#This Row],[Количество]]*-1,Сделки7[[#This Row],[Количество]])</f>
        <v>340</v>
      </c>
      <c r="H306" s="23">
        <f>VLOOKUP(Сделки7[[#This Row],[Дата сделки]],Таблица3[],2)*Сделки7[[#This Row],[Количество_net]]</f>
        <v>33303</v>
      </c>
      <c r="I306" s="23">
        <f t="shared" si="4"/>
        <v>28645.69184025373</v>
      </c>
    </row>
    <row r="307" spans="4:9" x14ac:dyDescent="0.2">
      <c r="D307" s="9">
        <v>43999</v>
      </c>
      <c r="E307" t="s">
        <v>2938</v>
      </c>
      <c r="F307">
        <v>260</v>
      </c>
      <c r="G307">
        <f>IF(Сделки7[[#This Row],[Тип сделки]]="Продажа",Сделки7[[#This Row],[Количество]]*-1,Сделки7[[#This Row],[Количество]])</f>
        <v>260</v>
      </c>
      <c r="H307" s="23">
        <f>VLOOKUP(Сделки7[[#This Row],[Дата сделки]],Таблица3[],2)*Сделки7[[#This Row],[Количество_net]]</f>
        <v>25467</v>
      </c>
      <c r="I307" s="23">
        <f t="shared" si="4"/>
        <v>21905.529054311679</v>
      </c>
    </row>
    <row r="308" spans="4:9" x14ac:dyDescent="0.2">
      <c r="D308" s="9">
        <v>44001</v>
      </c>
      <c r="E308" t="s">
        <v>2938</v>
      </c>
      <c r="F308">
        <v>500</v>
      </c>
      <c r="G308">
        <f>IF(Сделки7[[#This Row],[Тип сделки]]="Продажа",Сделки7[[#This Row],[Количество]]*-1,Сделки7[[#This Row],[Количество]])</f>
        <v>500</v>
      </c>
      <c r="H308" s="23">
        <f>VLOOKUP(Сделки7[[#This Row],[Дата сделки]],Таблица3[],2)*Сделки7[[#This Row],[Количество_net]]</f>
        <v>49365</v>
      </c>
      <c r="I308" s="23">
        <f t="shared" si="4"/>
        <v>42454.651159261753</v>
      </c>
    </row>
    <row r="309" spans="4:9" x14ac:dyDescent="0.2">
      <c r="D309" s="9">
        <v>44007</v>
      </c>
      <c r="E309" t="s">
        <v>2938</v>
      </c>
      <c r="F309">
        <v>180</v>
      </c>
      <c r="G309">
        <f>IF(Сделки7[[#This Row],[Тип сделки]]="Продажа",Сделки7[[#This Row],[Количество]]*-1,Сделки7[[#This Row],[Количество]])</f>
        <v>180</v>
      </c>
      <c r="H309" s="23">
        <f>VLOOKUP(Сделки7[[#This Row],[Дата сделки]],Таблица3[],2)*Сделки7[[#This Row],[Количество_net]]</f>
        <v>17249.400000000001</v>
      </c>
      <c r="I309" s="23">
        <f t="shared" si="4"/>
        <v>14827.593113706263</v>
      </c>
    </row>
    <row r="310" spans="4:9" x14ac:dyDescent="0.2">
      <c r="D310" s="9">
        <v>44014</v>
      </c>
      <c r="E310" t="s">
        <v>2935</v>
      </c>
      <c r="F310">
        <v>390</v>
      </c>
      <c r="G310">
        <f>IF(Сделки7[[#This Row],[Тип сделки]]="Продажа",Сделки7[[#This Row],[Количество]]*-1,Сделки7[[#This Row],[Количество]])</f>
        <v>-390</v>
      </c>
      <c r="H310" s="23">
        <f>VLOOKUP(Сделки7[[#This Row],[Дата сделки]],Таблица3[],2)*Сделки7[[#This Row],[Количество_net]]</f>
        <v>-36695.1</v>
      </c>
      <c r="I310" s="23">
        <f t="shared" si="4"/>
        <v>-31525.382324846709</v>
      </c>
    </row>
    <row r="311" spans="4:9" x14ac:dyDescent="0.2">
      <c r="D311" s="9">
        <v>44019</v>
      </c>
      <c r="E311" t="s">
        <v>2938</v>
      </c>
      <c r="F311">
        <v>460</v>
      </c>
      <c r="G311">
        <f>IF(Сделки7[[#This Row],[Тип сделки]]="Продажа",Сделки7[[#This Row],[Количество]]*-1,Сделки7[[#This Row],[Количество]])</f>
        <v>460</v>
      </c>
      <c r="H311" s="23">
        <f>VLOOKUP(Сделки7[[#This Row],[Дата сделки]],Таблица3[],2)*Сделки7[[#This Row],[Количество_net]]</f>
        <v>42619</v>
      </c>
      <c r="I311" s="23">
        <f t="shared" si="4"/>
        <v>36599.991519331634</v>
      </c>
    </row>
    <row r="312" spans="4:9" x14ac:dyDescent="0.2">
      <c r="D312" s="9">
        <v>44020</v>
      </c>
      <c r="E312" t="s">
        <v>2935</v>
      </c>
      <c r="F312">
        <v>50</v>
      </c>
      <c r="G312">
        <f>IF(Сделки7[[#This Row],[Тип сделки]]="Продажа",Сделки7[[#This Row],[Количество]]*-1,Сделки7[[#This Row],[Количество]])</f>
        <v>-50</v>
      </c>
      <c r="H312" s="23">
        <f>VLOOKUP(Сделки7[[#This Row],[Дата сделки]],Таблица3[],2)*Сделки7[[#This Row],[Количество_net]]</f>
        <v>-4411</v>
      </c>
      <c r="I312" s="23">
        <f t="shared" si="4"/>
        <v>-3787.7375184844982</v>
      </c>
    </row>
    <row r="313" spans="4:9" x14ac:dyDescent="0.2">
      <c r="D313" s="9">
        <v>44032</v>
      </c>
      <c r="E313" t="s">
        <v>2938</v>
      </c>
      <c r="F313">
        <v>60</v>
      </c>
      <c r="G313">
        <f>IF(Сделки7[[#This Row],[Тип сделки]]="Продажа",Сделки7[[#This Row],[Количество]]*-1,Сделки7[[#This Row],[Количество]])</f>
        <v>60</v>
      </c>
      <c r="H313" s="23">
        <f>VLOOKUP(Сделки7[[#This Row],[Дата сделки]],Таблица3[],2)*Сделки7[[#This Row],[Количество_net]]</f>
        <v>5455.8</v>
      </c>
      <c r="I313" s="23">
        <f t="shared" si="4"/>
        <v>4680.3930109036419</v>
      </c>
    </row>
    <row r="314" spans="4:9" x14ac:dyDescent="0.2">
      <c r="D314" s="9">
        <v>44033</v>
      </c>
      <c r="E314" t="s">
        <v>2935</v>
      </c>
      <c r="F314">
        <v>100</v>
      </c>
      <c r="G314">
        <f>IF(Сделки7[[#This Row],[Тип сделки]]="Продажа",Сделки7[[#This Row],[Количество]]*-1,Сделки7[[#This Row],[Количество]])</f>
        <v>-100</v>
      </c>
      <c r="H314" s="23">
        <f>VLOOKUP(Сделки7[[#This Row],[Дата сделки]],Таблица3[],2)*Сделки7[[#This Row],[Количество_net]]</f>
        <v>-9186</v>
      </c>
      <c r="I314" s="23">
        <f t="shared" si="4"/>
        <v>-7879.8039132363729</v>
      </c>
    </row>
    <row r="315" spans="4:9" x14ac:dyDescent="0.2">
      <c r="D315" s="9">
        <v>44034</v>
      </c>
      <c r="E315" t="s">
        <v>2935</v>
      </c>
      <c r="F315">
        <v>150</v>
      </c>
      <c r="G315">
        <f>IF(Сделки7[[#This Row],[Тип сделки]]="Продажа",Сделки7[[#This Row],[Количество]]*-1,Сделки7[[#This Row],[Количество]])</f>
        <v>-150</v>
      </c>
      <c r="H315" s="23">
        <f>VLOOKUP(Сделки7[[#This Row],[Дата сделки]],Таблица3[],2)*Сделки7[[#This Row],[Количество_net]]</f>
        <v>-14028</v>
      </c>
      <c r="I315" s="23">
        <f t="shared" si="4"/>
        <v>-12032.332232829358</v>
      </c>
    </row>
    <row r="316" spans="4:9" x14ac:dyDescent="0.2">
      <c r="D316" s="9">
        <v>44034</v>
      </c>
      <c r="E316" t="s">
        <v>2938</v>
      </c>
      <c r="F316">
        <v>250</v>
      </c>
      <c r="G316">
        <f>IF(Сделки7[[#This Row],[Тип сделки]]="Продажа",Сделки7[[#This Row],[Количество]]*-1,Сделки7[[#This Row],[Количество]])</f>
        <v>250</v>
      </c>
      <c r="H316" s="23">
        <f>VLOOKUP(Сделки7[[#This Row],[Дата сделки]],Таблица3[],2)*Сделки7[[#This Row],[Количество_net]]</f>
        <v>23380</v>
      </c>
      <c r="I316" s="23">
        <f t="shared" si="4"/>
        <v>20053.887054715597</v>
      </c>
    </row>
    <row r="317" spans="4:9" x14ac:dyDescent="0.2">
      <c r="D317" s="9">
        <v>44036</v>
      </c>
      <c r="E317" t="s">
        <v>2935</v>
      </c>
      <c r="F317">
        <v>380</v>
      </c>
      <c r="G317">
        <f>IF(Сделки7[[#This Row],[Тип сделки]]="Продажа",Сделки7[[#This Row],[Количество]]*-1,Сделки7[[#This Row],[Количество]])</f>
        <v>-380</v>
      </c>
      <c r="H317" s="23">
        <f>VLOOKUP(Сделки7[[#This Row],[Дата сделки]],Таблица3[],2)*Сделки7[[#This Row],[Количество_net]]</f>
        <v>-35856.800000000003</v>
      </c>
      <c r="I317" s="23">
        <f t="shared" si="4"/>
        <v>-30750.753626516485</v>
      </c>
    </row>
    <row r="318" spans="4:9" x14ac:dyDescent="0.2">
      <c r="D318" s="9">
        <v>44040</v>
      </c>
      <c r="E318" t="s">
        <v>2938</v>
      </c>
      <c r="F318">
        <v>490</v>
      </c>
      <c r="G318">
        <f>IF(Сделки7[[#This Row],[Тип сделки]]="Продажа",Сделки7[[#This Row],[Количество]]*-1,Сделки7[[#This Row],[Количество]])</f>
        <v>490</v>
      </c>
      <c r="H318" s="23">
        <f>VLOOKUP(Сделки7[[#This Row],[Дата сделки]],Таблица3[],2)*Сделки7[[#This Row],[Количество_net]]</f>
        <v>45212.299999999996</v>
      </c>
      <c r="I318" s="23">
        <f t="shared" si="4"/>
        <v>38761.554860809156</v>
      </c>
    </row>
    <row r="319" spans="4:9" x14ac:dyDescent="0.2">
      <c r="D319" s="9">
        <v>44047</v>
      </c>
      <c r="E319" t="s">
        <v>2938</v>
      </c>
      <c r="F319">
        <v>230</v>
      </c>
      <c r="G319">
        <f>IF(Сделки7[[#This Row],[Тип сделки]]="Продажа",Сделки7[[#This Row],[Количество]]*-1,Сделки7[[#This Row],[Количество]])</f>
        <v>230</v>
      </c>
      <c r="H319" s="23">
        <f>VLOOKUP(Сделки7[[#This Row],[Дата сделки]],Таблица3[],2)*Сделки7[[#This Row],[Количество_net]]</f>
        <v>22135.199999999997</v>
      </c>
      <c r="I319" s="23">
        <f t="shared" si="4"/>
        <v>18966.345578505436</v>
      </c>
    </row>
    <row r="320" spans="4:9" x14ac:dyDescent="0.2">
      <c r="D320" s="9">
        <v>44049</v>
      </c>
      <c r="E320" t="s">
        <v>2935</v>
      </c>
      <c r="F320">
        <v>100</v>
      </c>
      <c r="G320">
        <f>IF(Сделки7[[#This Row],[Тип сделки]]="Продажа",Сделки7[[#This Row],[Количество]]*-1,Сделки7[[#This Row],[Количество]])</f>
        <v>-100</v>
      </c>
      <c r="H320" s="23">
        <f>VLOOKUP(Сделки7[[#This Row],[Дата сделки]],Таблица3[],2)*Сделки7[[#This Row],[Количество_net]]</f>
        <v>-9448</v>
      </c>
      <c r="I320" s="23">
        <f t="shared" si="4"/>
        <v>-8094.1317790601033</v>
      </c>
    </row>
    <row r="321" spans="4:9" x14ac:dyDescent="0.2">
      <c r="D321" s="9">
        <v>44050</v>
      </c>
      <c r="E321" t="s">
        <v>2938</v>
      </c>
      <c r="F321">
        <v>200</v>
      </c>
      <c r="G321">
        <f>IF(Сделки7[[#This Row],[Тип сделки]]="Продажа",Сделки7[[#This Row],[Количество]]*-1,Сделки7[[#This Row],[Количество]])</f>
        <v>200</v>
      </c>
      <c r="H321" s="23">
        <f>VLOOKUP(Сделки7[[#This Row],[Дата сделки]],Таблица3[],2)*Сделки7[[#This Row],[Количество_net]]</f>
        <v>19382</v>
      </c>
      <c r="I321" s="23">
        <f t="shared" si="4"/>
        <v>16603.286575688773</v>
      </c>
    </row>
    <row r="322" spans="4:9" x14ac:dyDescent="0.2">
      <c r="D322" s="9">
        <v>44054</v>
      </c>
      <c r="E322" t="s">
        <v>2938</v>
      </c>
      <c r="F322">
        <v>340</v>
      </c>
      <c r="G322">
        <f>IF(Сделки7[[#This Row],[Тип сделки]]="Продажа",Сделки7[[#This Row],[Количество]]*-1,Сделки7[[#This Row],[Количество]])</f>
        <v>340</v>
      </c>
      <c r="H322" s="23">
        <f>VLOOKUP(Сделки7[[#This Row],[Дата сделки]],Таблица3[],2)*Сделки7[[#This Row],[Количество_net]]</f>
        <v>32922.199999999997</v>
      </c>
      <c r="I322" s="23">
        <f t="shared" si="4"/>
        <v>28193.219842850493</v>
      </c>
    </row>
    <row r="323" spans="4:9" x14ac:dyDescent="0.2">
      <c r="D323" s="9">
        <v>44054</v>
      </c>
      <c r="E323" t="s">
        <v>2935</v>
      </c>
      <c r="F323">
        <v>140</v>
      </c>
      <c r="G323">
        <f>IF(Сделки7[[#This Row],[Тип сделки]]="Продажа",Сделки7[[#This Row],[Количество]]*-1,Сделки7[[#This Row],[Количество]])</f>
        <v>-140</v>
      </c>
      <c r="H323" s="23">
        <f>VLOOKUP(Сделки7[[#This Row],[Дата сделки]],Таблица3[],2)*Сделки7[[#This Row],[Количество_net]]</f>
        <v>-13556.199999999999</v>
      </c>
      <c r="I323" s="23">
        <f t="shared" si="4"/>
        <v>-11608.972876467849</v>
      </c>
    </row>
    <row r="324" spans="4:9" x14ac:dyDescent="0.2">
      <c r="D324" s="9">
        <v>44057</v>
      </c>
      <c r="E324" t="s">
        <v>2938</v>
      </c>
      <c r="F324">
        <v>250</v>
      </c>
      <c r="G324">
        <f>IF(Сделки7[[#This Row],[Тип сделки]]="Продажа",Сделки7[[#This Row],[Количество]]*-1,Сделки7[[#This Row],[Количество]])</f>
        <v>250</v>
      </c>
      <c r="H324" s="23">
        <f>VLOOKUP(Сделки7[[#This Row],[Дата сделки]],Таблица3[],2)*Сделки7[[#This Row],[Количество_net]]</f>
        <v>24030</v>
      </c>
      <c r="I324" s="23">
        <f t="shared" si="4"/>
        <v>20573.342939140621</v>
      </c>
    </row>
    <row r="325" spans="4:9" x14ac:dyDescent="0.2">
      <c r="D325" s="9">
        <v>44057</v>
      </c>
      <c r="E325" t="s">
        <v>2938</v>
      </c>
      <c r="F325">
        <v>390</v>
      </c>
      <c r="G325">
        <f>IF(Сделки7[[#This Row],[Тип сделки]]="Продажа",Сделки7[[#This Row],[Количество]]*-1,Сделки7[[#This Row],[Количество]])</f>
        <v>390</v>
      </c>
      <c r="H325" s="23">
        <f>VLOOKUP(Сделки7[[#This Row],[Дата сделки]],Таблица3[],2)*Сделки7[[#This Row],[Количество_net]]</f>
        <v>37486.800000000003</v>
      </c>
      <c r="I325" s="23">
        <f t="shared" ref="I325:I348" si="5">H325*(1+$M$4)^(-(D325-$D$3)/365)</f>
        <v>32094.414985059371</v>
      </c>
    </row>
    <row r="326" spans="4:9" x14ac:dyDescent="0.2">
      <c r="D326" s="9">
        <v>44075</v>
      </c>
      <c r="E326" t="s">
        <v>2935</v>
      </c>
      <c r="F326">
        <v>370</v>
      </c>
      <c r="G326">
        <f>IF(Сделки7[[#This Row],[Тип сделки]]="Продажа",Сделки7[[#This Row],[Количество]]*-1,Сделки7[[#This Row],[Количество]])</f>
        <v>-370</v>
      </c>
      <c r="H326" s="23">
        <f>VLOOKUP(Сделки7[[#This Row],[Дата сделки]],Таблица3[],2)*Сделки7[[#This Row],[Количество_net]]</f>
        <v>-34395.199999999997</v>
      </c>
      <c r="I326" s="23">
        <f t="shared" si="5"/>
        <v>-29404.955588422643</v>
      </c>
    </row>
    <row r="327" spans="4:9" x14ac:dyDescent="0.2">
      <c r="D327" s="9">
        <v>44083</v>
      </c>
      <c r="E327" t="s">
        <v>2935</v>
      </c>
      <c r="F327">
        <v>10</v>
      </c>
      <c r="G327">
        <f>IF(Сделки7[[#This Row],[Тип сделки]]="Продажа",Сделки7[[#This Row],[Количество]]*-1,Сделки7[[#This Row],[Количество]])</f>
        <v>-10</v>
      </c>
      <c r="H327" s="23">
        <f>VLOOKUP(Сделки7[[#This Row],[Дата сделки]],Таблица3[],2)*Сделки7[[#This Row],[Количество_net]]</f>
        <v>-925.40000000000009</v>
      </c>
      <c r="I327" s="23">
        <f t="shared" si="5"/>
        <v>-790.62927717046648</v>
      </c>
    </row>
    <row r="328" spans="4:9" x14ac:dyDescent="0.2">
      <c r="D328" s="9">
        <v>44083</v>
      </c>
      <c r="E328" t="s">
        <v>2935</v>
      </c>
      <c r="F328">
        <v>310</v>
      </c>
      <c r="G328">
        <f>IF(Сделки7[[#This Row],[Тип сделки]]="Продажа",Сделки7[[#This Row],[Количество]]*-1,Сделки7[[#This Row],[Количество]])</f>
        <v>-310</v>
      </c>
      <c r="H328" s="23">
        <f>VLOOKUP(Сделки7[[#This Row],[Дата сделки]],Таблица3[],2)*Сделки7[[#This Row],[Количество_net]]</f>
        <v>-28687.4</v>
      </c>
      <c r="I328" s="23">
        <f t="shared" si="5"/>
        <v>-24509.507592284459</v>
      </c>
    </row>
    <row r="329" spans="4:9" x14ac:dyDescent="0.2">
      <c r="D329" s="9">
        <v>44084</v>
      </c>
      <c r="E329" t="s">
        <v>2938</v>
      </c>
      <c r="F329">
        <v>190</v>
      </c>
      <c r="G329">
        <f>IF(Сделки7[[#This Row],[Тип сделки]]="Продажа",Сделки7[[#This Row],[Количество]]*-1,Сделки7[[#This Row],[Количество]])</f>
        <v>190</v>
      </c>
      <c r="H329" s="23">
        <f>VLOOKUP(Сделки7[[#This Row],[Дата сделки]],Таблица3[],2)*Сделки7[[#This Row],[Количество_net]]</f>
        <v>17597.8</v>
      </c>
      <c r="I329" s="23">
        <f t="shared" si="5"/>
        <v>15033.734053879278</v>
      </c>
    </row>
    <row r="330" spans="4:9" x14ac:dyDescent="0.2">
      <c r="D330" s="9">
        <v>44084</v>
      </c>
      <c r="E330" t="s">
        <v>2935</v>
      </c>
      <c r="F330">
        <v>150</v>
      </c>
      <c r="G330">
        <f>IF(Сделки7[[#This Row],[Тип сделки]]="Продажа",Сделки7[[#This Row],[Количество]]*-1,Сделки7[[#This Row],[Количество]])</f>
        <v>-150</v>
      </c>
      <c r="H330" s="23">
        <f>VLOOKUP(Сделки7[[#This Row],[Дата сделки]],Таблица3[],2)*Сделки7[[#This Row],[Количество_net]]</f>
        <v>-13893</v>
      </c>
      <c r="I330" s="23">
        <f t="shared" si="5"/>
        <v>-11868.737410957325</v>
      </c>
    </row>
    <row r="331" spans="4:9" x14ac:dyDescent="0.2">
      <c r="D331" s="9">
        <v>44088</v>
      </c>
      <c r="E331" t="s">
        <v>2935</v>
      </c>
      <c r="F331">
        <v>20</v>
      </c>
      <c r="G331">
        <f>IF(Сделки7[[#This Row],[Тип сделки]]="Продажа",Сделки7[[#This Row],[Количество]]*-1,Сделки7[[#This Row],[Количество]])</f>
        <v>-20</v>
      </c>
      <c r="H331" s="23">
        <f>VLOOKUP(Сделки7[[#This Row],[Дата сделки]],Таблица3[],2)*Сделки7[[#This Row],[Количество_net]]</f>
        <v>-1899</v>
      </c>
      <c r="I331" s="23">
        <f t="shared" si="5"/>
        <v>-1621.7869620193528</v>
      </c>
    </row>
    <row r="332" spans="4:9" x14ac:dyDescent="0.2">
      <c r="D332" s="9">
        <v>44091</v>
      </c>
      <c r="E332" t="s">
        <v>2938</v>
      </c>
      <c r="F332">
        <v>480</v>
      </c>
      <c r="G332">
        <f>IF(Сделки7[[#This Row],[Тип сделки]]="Продажа",Сделки7[[#This Row],[Количество]]*-1,Сделки7[[#This Row],[Количество]])</f>
        <v>480</v>
      </c>
      <c r="H332" s="23">
        <f>VLOOKUP(Сделки7[[#This Row],[Дата сделки]],Таблица3[],2)*Сделки7[[#This Row],[Количество_net]]</f>
        <v>44544</v>
      </c>
      <c r="I332" s="23">
        <f t="shared" si="5"/>
        <v>38032.363848580593</v>
      </c>
    </row>
    <row r="333" spans="4:9" x14ac:dyDescent="0.2">
      <c r="D333" s="9">
        <v>44092</v>
      </c>
      <c r="E333" t="s">
        <v>2935</v>
      </c>
      <c r="F333">
        <v>130</v>
      </c>
      <c r="G333">
        <f>IF(Сделки7[[#This Row],[Тип сделки]]="Продажа",Сделки7[[#This Row],[Количество]]*-1,Сделки7[[#This Row],[Количество]])</f>
        <v>-130</v>
      </c>
      <c r="H333" s="23">
        <f>VLOOKUP(Сделки7[[#This Row],[Дата сделки]],Таблица3[],2)*Сделки7[[#This Row],[Количество_net]]</f>
        <v>-11866.4</v>
      </c>
      <c r="I333" s="23">
        <f t="shared" si="5"/>
        <v>-10130.903484012561</v>
      </c>
    </row>
    <row r="334" spans="4:9" x14ac:dyDescent="0.2">
      <c r="D334" s="9">
        <v>44106</v>
      </c>
      <c r="E334" t="s">
        <v>2938</v>
      </c>
      <c r="F334">
        <v>230</v>
      </c>
      <c r="G334">
        <f>IF(Сделки7[[#This Row],[Тип сделки]]="Продажа",Сделки7[[#This Row],[Количество]]*-1,Сделки7[[#This Row],[Количество]])</f>
        <v>230</v>
      </c>
      <c r="H334" s="23">
        <f>VLOOKUP(Сделки7[[#This Row],[Дата сделки]],Таблица3[],2)*Сделки7[[#This Row],[Количество_net]]</f>
        <v>21394.6</v>
      </c>
      <c r="I334" s="23">
        <f t="shared" si="5"/>
        <v>18245.030982529304</v>
      </c>
    </row>
    <row r="335" spans="4:9" x14ac:dyDescent="0.2">
      <c r="D335" s="9">
        <v>44109</v>
      </c>
      <c r="E335" t="s">
        <v>2938</v>
      </c>
      <c r="F335">
        <v>320</v>
      </c>
      <c r="G335">
        <f>IF(Сделки7[[#This Row],[Тип сделки]]="Продажа",Сделки7[[#This Row],[Количество]]*-1,Сделки7[[#This Row],[Количество]])</f>
        <v>320</v>
      </c>
      <c r="H335" s="23">
        <f>VLOOKUP(Сделки7[[#This Row],[Дата сделки]],Таблица3[],2)*Сделки7[[#This Row],[Количество_net]]</f>
        <v>29977.600000000002</v>
      </c>
      <c r="I335" s="23">
        <f t="shared" si="5"/>
        <v>25558.335106091508</v>
      </c>
    </row>
    <row r="336" spans="4:9" x14ac:dyDescent="0.2">
      <c r="D336" s="9">
        <v>44110</v>
      </c>
      <c r="E336" t="s">
        <v>2935</v>
      </c>
      <c r="F336">
        <v>180</v>
      </c>
      <c r="G336">
        <f>IF(Сделки7[[#This Row],[Тип сделки]]="Продажа",Сделки7[[#This Row],[Количество]]*-1,Сделки7[[#This Row],[Количество]])</f>
        <v>-180</v>
      </c>
      <c r="H336" s="23">
        <f>VLOOKUP(Сделки7[[#This Row],[Дата сделки]],Таблица3[],2)*Сделки7[[#This Row],[Количество_net]]</f>
        <v>-16677</v>
      </c>
      <c r="I336" s="23">
        <f t="shared" si="5"/>
        <v>-14217.352031680426</v>
      </c>
    </row>
    <row r="337" spans="4:9" x14ac:dyDescent="0.2">
      <c r="D337" s="9">
        <v>44111</v>
      </c>
      <c r="E337" t="s">
        <v>2935</v>
      </c>
      <c r="F337">
        <v>40</v>
      </c>
      <c r="G337">
        <f>IF(Сделки7[[#This Row],[Тип сделки]]="Продажа",Сделки7[[#This Row],[Количество]]*-1,Сделки7[[#This Row],[Количество]])</f>
        <v>-40</v>
      </c>
      <c r="H337" s="23">
        <f>VLOOKUP(Сделки7[[#This Row],[Дата сделки]],Таблица3[],2)*Сделки7[[#This Row],[Количество_net]]</f>
        <v>-3731.6000000000004</v>
      </c>
      <c r="I337" s="23">
        <f t="shared" si="5"/>
        <v>-3180.9801658892852</v>
      </c>
    </row>
    <row r="338" spans="4:9" x14ac:dyDescent="0.2">
      <c r="D338" s="9">
        <v>44117</v>
      </c>
      <c r="E338" t="s">
        <v>2935</v>
      </c>
      <c r="F338">
        <v>420</v>
      </c>
      <c r="G338">
        <f>IF(Сделки7[[#This Row],[Тип сделки]]="Продажа",Сделки7[[#This Row],[Количество]]*-1,Сделки7[[#This Row],[Количество]])</f>
        <v>-420</v>
      </c>
      <c r="H338" s="23">
        <f>VLOOKUP(Сделки7[[#This Row],[Дата сделки]],Таблица3[],2)*Сделки7[[#This Row],[Количество_net]]</f>
        <v>-38551.800000000003</v>
      </c>
      <c r="I338" s="23">
        <f t="shared" si="5"/>
        <v>-32847.405237168467</v>
      </c>
    </row>
    <row r="339" spans="4:9" x14ac:dyDescent="0.2">
      <c r="D339" s="9">
        <v>44132</v>
      </c>
      <c r="E339" t="s">
        <v>2935</v>
      </c>
      <c r="F339">
        <v>190</v>
      </c>
      <c r="G339">
        <f>IF(Сделки7[[#This Row],[Тип сделки]]="Продажа",Сделки7[[#This Row],[Количество]]*-1,Сделки7[[#This Row],[Количество]])</f>
        <v>-190</v>
      </c>
      <c r="H339" s="23">
        <f>VLOOKUP(Сделки7[[#This Row],[Дата сделки]],Таблица3[],2)*Сделки7[[#This Row],[Количество_net]]</f>
        <v>-16720</v>
      </c>
      <c r="I339" s="23">
        <f t="shared" si="5"/>
        <v>-14228.824069252014</v>
      </c>
    </row>
    <row r="340" spans="4:9" x14ac:dyDescent="0.2">
      <c r="D340" s="9">
        <v>44134</v>
      </c>
      <c r="E340" t="s">
        <v>2935</v>
      </c>
      <c r="F340">
        <v>190</v>
      </c>
      <c r="G340">
        <f>IF(Сделки7[[#This Row],[Тип сделки]]="Продажа",Сделки7[[#This Row],[Количество]]*-1,Сделки7[[#This Row],[Количество]])</f>
        <v>-190</v>
      </c>
      <c r="H340" s="23">
        <f>VLOOKUP(Сделки7[[#This Row],[Дата сделки]],Таблица3[],2)*Сделки7[[#This Row],[Количество_net]]</f>
        <v>-16862.5</v>
      </c>
      <c r="I340" s="23">
        <f t="shared" si="5"/>
        <v>-14347.785532370071</v>
      </c>
    </row>
    <row r="341" spans="4:9" x14ac:dyDescent="0.2">
      <c r="D341" s="9">
        <v>44139</v>
      </c>
      <c r="E341" t="s">
        <v>2938</v>
      </c>
      <c r="F341">
        <v>180</v>
      </c>
      <c r="G341">
        <f>IF(Сделки7[[#This Row],[Тип сделки]]="Продажа",Сделки7[[#This Row],[Количество]]*-1,Сделки7[[#This Row],[Количество]])</f>
        <v>180</v>
      </c>
      <c r="H341" s="23">
        <f>VLOOKUP(Сделки7[[#This Row],[Дата сделки]],Таблица3[],2)*Сделки7[[#This Row],[Количество_net]]</f>
        <v>16567.2</v>
      </c>
      <c r="I341" s="23">
        <f t="shared" si="5"/>
        <v>14090.859076583632</v>
      </c>
    </row>
    <row r="342" spans="4:9" x14ac:dyDescent="0.2">
      <c r="D342" s="9">
        <v>44140</v>
      </c>
      <c r="E342" t="s">
        <v>2938</v>
      </c>
      <c r="F342">
        <v>280</v>
      </c>
      <c r="G342">
        <f>IF(Сделки7[[#This Row],[Тип сделки]]="Продажа",Сделки7[[#This Row],[Количество]]*-1,Сделки7[[#This Row],[Количество]])</f>
        <v>280</v>
      </c>
      <c r="H342" s="23">
        <f>VLOOKUP(Сделки7[[#This Row],[Дата сделки]],Таблица3[],2)*Сделки7[[#This Row],[Количество_net]]</f>
        <v>25314.799999999999</v>
      </c>
      <c r="I342" s="23">
        <f t="shared" si="5"/>
        <v>21529.202643259665</v>
      </c>
    </row>
    <row r="343" spans="4:9" x14ac:dyDescent="0.2">
      <c r="D343" s="9">
        <v>44141</v>
      </c>
      <c r="E343" t="s">
        <v>2935</v>
      </c>
      <c r="F343">
        <v>60</v>
      </c>
      <c r="G343">
        <f>IF(Сделки7[[#This Row],[Тип сделки]]="Продажа",Сделки7[[#This Row],[Количество]]*-1,Сделки7[[#This Row],[Количество]])</f>
        <v>-60</v>
      </c>
      <c r="H343" s="23">
        <f>VLOOKUP(Сделки7[[#This Row],[Дата сделки]],Таблица3[],2)*Сделки7[[#This Row],[Количество_net]]</f>
        <v>-5469</v>
      </c>
      <c r="I343" s="23">
        <f t="shared" si="5"/>
        <v>-4650.7870757120145</v>
      </c>
    </row>
    <row r="344" spans="4:9" x14ac:dyDescent="0.2">
      <c r="D344" s="9">
        <v>44141</v>
      </c>
      <c r="E344" t="s">
        <v>2938</v>
      </c>
      <c r="F344">
        <v>10</v>
      </c>
      <c r="G344">
        <f>IF(Сделки7[[#This Row],[Тип сделки]]="Продажа",Сделки7[[#This Row],[Количество]]*-1,Сделки7[[#This Row],[Количество]])</f>
        <v>10</v>
      </c>
      <c r="H344" s="23">
        <f>VLOOKUP(Сделки7[[#This Row],[Дата сделки]],Таблица3[],2)*Сделки7[[#This Row],[Количество_net]]</f>
        <v>911.5</v>
      </c>
      <c r="I344" s="23">
        <f t="shared" si="5"/>
        <v>775.13117928533575</v>
      </c>
    </row>
    <row r="345" spans="4:9" x14ac:dyDescent="0.2">
      <c r="D345" s="9">
        <v>44154</v>
      </c>
      <c r="E345" t="s">
        <v>2938</v>
      </c>
      <c r="F345">
        <v>70</v>
      </c>
      <c r="G345">
        <f>IF(Сделки7[[#This Row],[Тип сделки]]="Продажа",Сделки7[[#This Row],[Количество]]*-1,Сделки7[[#This Row],[Количество]])</f>
        <v>70</v>
      </c>
      <c r="H345" s="23">
        <f>VLOOKUP(Сделки7[[#This Row],[Дата сделки]],Таблица3[],2)*Сделки7[[#This Row],[Количество_net]]</f>
        <v>7025.9000000000005</v>
      </c>
      <c r="I345" s="23">
        <f t="shared" si="5"/>
        <v>5968.5199377907611</v>
      </c>
    </row>
    <row r="346" spans="4:9" x14ac:dyDescent="0.2">
      <c r="D346" s="9">
        <v>44155</v>
      </c>
      <c r="E346" t="s">
        <v>2935</v>
      </c>
      <c r="F346">
        <v>370</v>
      </c>
      <c r="G346">
        <f>IF(Сделки7[[#This Row],[Тип сделки]]="Продажа",Сделки7[[#This Row],[Количество]]*-1,Сделки7[[#This Row],[Количество]])</f>
        <v>-370</v>
      </c>
      <c r="H346" s="23">
        <f>VLOOKUP(Сделки7[[#This Row],[Дата сделки]],Таблица3[],2)*Сделки7[[#This Row],[Количество_net]]</f>
        <v>-37066.600000000006</v>
      </c>
      <c r="I346" s="23">
        <f t="shared" si="5"/>
        <v>-31485.639946586813</v>
      </c>
    </row>
    <row r="347" spans="4:9" x14ac:dyDescent="0.2">
      <c r="D347" s="9">
        <v>44160</v>
      </c>
      <c r="E347" t="s">
        <v>2938</v>
      </c>
      <c r="F347">
        <v>0</v>
      </c>
      <c r="G347">
        <f>IF(Сделки7[[#This Row],[Тип сделки]]="Продажа",Сделки7[[#This Row],[Количество]]*-1,Сделки7[[#This Row],[Количество]])</f>
        <v>0</v>
      </c>
      <c r="H347" s="23">
        <f>VLOOKUP(Сделки7[[#This Row],[Дата сделки]],Таблица3[],2)*Сделки7[[#This Row],[Количество_net]]</f>
        <v>0</v>
      </c>
      <c r="I347" s="23">
        <f t="shared" si="5"/>
        <v>0</v>
      </c>
    </row>
    <row r="348" spans="4:9" x14ac:dyDescent="0.2">
      <c r="D348" s="9">
        <v>44173</v>
      </c>
      <c r="E348" t="s">
        <v>2938</v>
      </c>
      <c r="F348">
        <v>1580</v>
      </c>
      <c r="G348">
        <f>IF(Сделки7[[#This Row],[Тип сделки]]="Продажа",Сделки7[[#This Row],[Количество]]*-1,Сделки7[[#This Row],[Количество]])</f>
        <v>1580</v>
      </c>
      <c r="H348" s="23">
        <f>VLOOKUP(Сделки7[[#This Row],[Дата сделки]],Таблица3[],2)*Сделки7[[#This Row],[Количество_net]]</f>
        <v>166611</v>
      </c>
      <c r="I348" s="23">
        <f t="shared" si="5"/>
        <v>141320.45871000964</v>
      </c>
    </row>
    <row r="349" spans="4:9" x14ac:dyDescent="0.2">
      <c r="D349" t="s">
        <v>3196</v>
      </c>
      <c r="G349">
        <f>SUBTOTAL(109,Сделки7[Количество_net])</f>
        <v>0</v>
      </c>
      <c r="H349">
        <f>SUBTOTAL(109,Сделки7[Денежный поток/стоимость])</f>
        <v>40987.100000000355</v>
      </c>
      <c r="I349">
        <f>SUBTOTAL(109,Сделки7[Приведенная стоимость])</f>
        <v>-3.6801729584112763E-4</v>
      </c>
    </row>
    <row r="351" spans="4:9" x14ac:dyDescent="0.2">
      <c r="H351" s="23"/>
    </row>
    <row r="353" spans="9:9" x14ac:dyDescent="0.2">
      <c r="I353" s="23"/>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27"/>
  <sheetViews>
    <sheetView workbookViewId="0"/>
  </sheetViews>
  <sheetFormatPr baseColWidth="10" defaultColWidth="8.83203125" defaultRowHeight="15" x14ac:dyDescent="0.2"/>
  <cols>
    <col min="1" max="1" width="24.1640625" customWidth="1"/>
    <col min="3" max="3" width="9.6640625" customWidth="1"/>
    <col min="4" max="4" width="23.1640625" customWidth="1"/>
  </cols>
  <sheetData>
    <row r="1" spans="1:5" x14ac:dyDescent="0.2">
      <c r="A1" s="21" t="s">
        <v>49</v>
      </c>
      <c r="B1" s="1" t="s">
        <v>50</v>
      </c>
      <c r="C1" s="1" t="s">
        <v>51</v>
      </c>
      <c r="D1" s="15" t="s">
        <v>3208</v>
      </c>
      <c r="E1" s="15"/>
    </row>
    <row r="2" spans="1:5" x14ac:dyDescent="0.2">
      <c r="A2" s="22">
        <v>42118</v>
      </c>
      <c r="B2">
        <v>70.95</v>
      </c>
      <c r="C2">
        <v>1592400</v>
      </c>
      <c r="D2">
        <v>0</v>
      </c>
    </row>
    <row r="3" spans="1:5" x14ac:dyDescent="0.2">
      <c r="A3" s="22">
        <v>42121</v>
      </c>
      <c r="B3">
        <v>70.31</v>
      </c>
      <c r="C3">
        <v>2185500</v>
      </c>
      <c r="D3">
        <f>(B3-B2)/B2</f>
        <v>-9.0204369274136786E-3</v>
      </c>
    </row>
    <row r="4" spans="1:5" x14ac:dyDescent="0.2">
      <c r="A4" s="22">
        <v>42122</v>
      </c>
      <c r="B4">
        <v>70.69</v>
      </c>
      <c r="C4">
        <v>1745000</v>
      </c>
      <c r="D4">
        <f t="shared" ref="D4:D67" si="0">(B4-B3)/B3</f>
        <v>5.4046366093015996E-3</v>
      </c>
    </row>
    <row r="5" spans="1:5" x14ac:dyDescent="0.2">
      <c r="A5" s="22">
        <v>42123</v>
      </c>
      <c r="B5">
        <v>70.25</v>
      </c>
      <c r="C5">
        <v>2132400</v>
      </c>
      <c r="D5">
        <f t="shared" si="0"/>
        <v>-6.2243598811712797E-3</v>
      </c>
    </row>
    <row r="6" spans="1:5" x14ac:dyDescent="0.2">
      <c r="A6" s="22">
        <v>42124</v>
      </c>
      <c r="B6">
        <v>69.66</v>
      </c>
      <c r="C6">
        <v>3440800</v>
      </c>
      <c r="D6">
        <f t="shared" si="0"/>
        <v>-8.3985765124555637E-3</v>
      </c>
    </row>
    <row r="7" spans="1:5" x14ac:dyDescent="0.2">
      <c r="A7" s="22">
        <v>42125</v>
      </c>
      <c r="B7">
        <v>69.95</v>
      </c>
      <c r="C7">
        <v>2423200</v>
      </c>
      <c r="D7">
        <f t="shared" si="0"/>
        <v>4.1630778064887493E-3</v>
      </c>
    </row>
    <row r="8" spans="1:5" x14ac:dyDescent="0.2">
      <c r="A8" s="22">
        <v>42128</v>
      </c>
      <c r="B8">
        <v>69.819999999999993</v>
      </c>
      <c r="C8">
        <v>4123000</v>
      </c>
      <c r="D8">
        <f t="shared" si="0"/>
        <v>-1.8584703359543911E-3</v>
      </c>
    </row>
    <row r="9" spans="1:5" x14ac:dyDescent="0.2">
      <c r="A9" s="22">
        <v>42129</v>
      </c>
      <c r="B9">
        <v>70</v>
      </c>
      <c r="C9">
        <v>2513100</v>
      </c>
      <c r="D9">
        <f t="shared" si="0"/>
        <v>2.5780578630765802E-3</v>
      </c>
    </row>
    <row r="10" spans="1:5" x14ac:dyDescent="0.2">
      <c r="A10" s="22">
        <v>42130</v>
      </c>
      <c r="B10">
        <v>67.31</v>
      </c>
      <c r="C10">
        <v>9737600</v>
      </c>
      <c r="D10">
        <f t="shared" si="0"/>
        <v>-3.8428571428571395E-2</v>
      </c>
    </row>
    <row r="11" spans="1:5" x14ac:dyDescent="0.2">
      <c r="A11" s="22">
        <v>42131</v>
      </c>
      <c r="B11">
        <v>67.72</v>
      </c>
      <c r="C11">
        <v>4320100</v>
      </c>
      <c r="D11">
        <f t="shared" si="0"/>
        <v>6.0912197296092195E-3</v>
      </c>
    </row>
    <row r="12" spans="1:5" x14ac:dyDescent="0.2">
      <c r="A12" s="22">
        <v>42132</v>
      </c>
      <c r="B12">
        <v>67.27</v>
      </c>
      <c r="C12">
        <v>3631500</v>
      </c>
      <c r="D12">
        <f t="shared" si="0"/>
        <v>-6.6450088600118551E-3</v>
      </c>
    </row>
    <row r="13" spans="1:5" x14ac:dyDescent="0.2">
      <c r="A13" s="22">
        <v>42135</v>
      </c>
      <c r="B13">
        <v>66.87</v>
      </c>
      <c r="C13">
        <v>3425300</v>
      </c>
      <c r="D13">
        <f t="shared" si="0"/>
        <v>-5.9461870075812624E-3</v>
      </c>
    </row>
    <row r="14" spans="1:5" x14ac:dyDescent="0.2">
      <c r="A14" s="22">
        <v>42136</v>
      </c>
      <c r="B14">
        <v>66.91</v>
      </c>
      <c r="C14">
        <v>2510500</v>
      </c>
      <c r="D14">
        <f t="shared" si="0"/>
        <v>5.9817556452806996E-4</v>
      </c>
    </row>
    <row r="15" spans="1:5" x14ac:dyDescent="0.2">
      <c r="A15" s="22">
        <v>42137</v>
      </c>
      <c r="B15">
        <v>66.989999999999995</v>
      </c>
      <c r="C15">
        <v>2458300</v>
      </c>
      <c r="D15">
        <f t="shared" si="0"/>
        <v>1.1956359288596368E-3</v>
      </c>
    </row>
    <row r="16" spans="1:5" x14ac:dyDescent="0.2">
      <c r="A16" s="22">
        <v>42138</v>
      </c>
      <c r="B16">
        <v>67.64</v>
      </c>
      <c r="C16">
        <v>2061800</v>
      </c>
      <c r="D16">
        <f t="shared" si="0"/>
        <v>9.7029407374235824E-3</v>
      </c>
    </row>
    <row r="17" spans="1:4" x14ac:dyDescent="0.2">
      <c r="A17" s="22">
        <v>42139</v>
      </c>
      <c r="B17">
        <v>67.599999999999994</v>
      </c>
      <c r="C17">
        <v>1683600</v>
      </c>
      <c r="D17">
        <f t="shared" si="0"/>
        <v>-5.9136605558850165E-4</v>
      </c>
    </row>
    <row r="18" spans="1:4" x14ac:dyDescent="0.2">
      <c r="A18" s="22">
        <v>42142</v>
      </c>
      <c r="B18">
        <v>68.09</v>
      </c>
      <c r="C18">
        <v>1444000</v>
      </c>
      <c r="D18">
        <f t="shared" si="0"/>
        <v>7.248520710059307E-3</v>
      </c>
    </row>
    <row r="19" spans="1:4" x14ac:dyDescent="0.2">
      <c r="A19" s="22">
        <v>42143</v>
      </c>
      <c r="B19">
        <v>68.75</v>
      </c>
      <c r="C19">
        <v>2560700</v>
      </c>
      <c r="D19">
        <f t="shared" si="0"/>
        <v>9.6930533117931643E-3</v>
      </c>
    </row>
    <row r="20" spans="1:4" x14ac:dyDescent="0.2">
      <c r="A20" s="22">
        <v>42144</v>
      </c>
      <c r="B20">
        <v>68.73</v>
      </c>
      <c r="C20">
        <v>2607400</v>
      </c>
      <c r="D20">
        <f t="shared" si="0"/>
        <v>-2.9090909090903302E-4</v>
      </c>
    </row>
    <row r="21" spans="1:4" x14ac:dyDescent="0.2">
      <c r="A21" s="22">
        <v>42145</v>
      </c>
      <c r="B21">
        <v>68.099999999999994</v>
      </c>
      <c r="C21">
        <v>2538900</v>
      </c>
      <c r="D21">
        <f t="shared" si="0"/>
        <v>-9.166302924487264E-3</v>
      </c>
    </row>
    <row r="22" spans="1:4" x14ac:dyDescent="0.2">
      <c r="A22" s="22">
        <v>42146</v>
      </c>
      <c r="B22">
        <v>67.599999999999994</v>
      </c>
      <c r="C22">
        <v>1807400</v>
      </c>
      <c r="D22">
        <f t="shared" si="0"/>
        <v>-7.3421439060205587E-3</v>
      </c>
    </row>
    <row r="23" spans="1:4" x14ac:dyDescent="0.2">
      <c r="A23" s="22">
        <v>42150</v>
      </c>
      <c r="B23">
        <v>67.38</v>
      </c>
      <c r="C23">
        <v>2563700</v>
      </c>
      <c r="D23">
        <f t="shared" si="0"/>
        <v>-3.2544378698224686E-3</v>
      </c>
    </row>
    <row r="24" spans="1:4" x14ac:dyDescent="0.2">
      <c r="A24" s="22">
        <v>42151</v>
      </c>
      <c r="B24">
        <v>67.61</v>
      </c>
      <c r="C24">
        <v>2057000</v>
      </c>
      <c r="D24">
        <f t="shared" si="0"/>
        <v>3.4134758088454138E-3</v>
      </c>
    </row>
    <row r="25" spans="1:4" x14ac:dyDescent="0.2">
      <c r="A25" s="22">
        <v>42152</v>
      </c>
      <c r="B25">
        <v>67.8</v>
      </c>
      <c r="C25">
        <v>2044200</v>
      </c>
      <c r="D25">
        <f t="shared" si="0"/>
        <v>2.8102351723117546E-3</v>
      </c>
    </row>
    <row r="26" spans="1:4" x14ac:dyDescent="0.2">
      <c r="A26" s="22">
        <v>42153</v>
      </c>
      <c r="B26">
        <v>67.319999999999993</v>
      </c>
      <c r="C26">
        <v>1990200</v>
      </c>
      <c r="D26">
        <f t="shared" si="0"/>
        <v>-7.0796460176991739E-3</v>
      </c>
    </row>
    <row r="27" spans="1:4" x14ac:dyDescent="0.2">
      <c r="A27" s="22">
        <v>42156</v>
      </c>
      <c r="B27">
        <v>66.92</v>
      </c>
      <c r="C27">
        <v>2633200</v>
      </c>
      <c r="D27">
        <f t="shared" si="0"/>
        <v>-5.9417706476528748E-3</v>
      </c>
    </row>
    <row r="28" spans="1:4" x14ac:dyDescent="0.2">
      <c r="A28" s="22">
        <v>42157</v>
      </c>
      <c r="B28">
        <v>67.13</v>
      </c>
      <c r="C28">
        <v>2332700</v>
      </c>
      <c r="D28">
        <f t="shared" si="0"/>
        <v>3.1380753138074377E-3</v>
      </c>
    </row>
    <row r="29" spans="1:4" x14ac:dyDescent="0.2">
      <c r="A29" s="22">
        <v>42158</v>
      </c>
      <c r="B29">
        <v>67.72</v>
      </c>
      <c r="C29">
        <v>1773200</v>
      </c>
      <c r="D29">
        <f t="shared" si="0"/>
        <v>8.7889170266647314E-3</v>
      </c>
    </row>
    <row r="30" spans="1:4" x14ac:dyDescent="0.2">
      <c r="A30" s="22">
        <v>42159</v>
      </c>
      <c r="B30">
        <v>67.05</v>
      </c>
      <c r="C30">
        <v>2392400</v>
      </c>
      <c r="D30">
        <f t="shared" si="0"/>
        <v>-9.8936798582398358E-3</v>
      </c>
    </row>
    <row r="31" spans="1:4" x14ac:dyDescent="0.2">
      <c r="A31" s="22">
        <v>42160</v>
      </c>
      <c r="B31">
        <v>66.48</v>
      </c>
      <c r="C31">
        <v>1851300</v>
      </c>
      <c r="D31">
        <f t="shared" si="0"/>
        <v>-8.5011185682325602E-3</v>
      </c>
    </row>
    <row r="32" spans="1:4" x14ac:dyDescent="0.2">
      <c r="A32" s="22">
        <v>42163</v>
      </c>
      <c r="B32">
        <v>65.819999999999993</v>
      </c>
      <c r="C32">
        <v>1990900</v>
      </c>
      <c r="D32">
        <f t="shared" si="0"/>
        <v>-9.9277978339351799E-3</v>
      </c>
    </row>
    <row r="33" spans="1:4" x14ac:dyDescent="0.2">
      <c r="A33" s="22">
        <v>42164</v>
      </c>
      <c r="B33">
        <v>65.709999999999994</v>
      </c>
      <c r="C33">
        <v>2205900</v>
      </c>
      <c r="D33">
        <f t="shared" si="0"/>
        <v>-1.6712245518079526E-3</v>
      </c>
    </row>
    <row r="34" spans="1:4" x14ac:dyDescent="0.2">
      <c r="A34" s="22">
        <v>42165</v>
      </c>
      <c r="B34">
        <v>66.91</v>
      </c>
      <c r="C34">
        <v>2420000</v>
      </c>
      <c r="D34">
        <f t="shared" si="0"/>
        <v>1.8262060569167599E-2</v>
      </c>
    </row>
    <row r="35" spans="1:4" x14ac:dyDescent="0.2">
      <c r="A35" s="22">
        <v>42166</v>
      </c>
      <c r="B35">
        <v>67.489999999999995</v>
      </c>
      <c r="C35">
        <v>2069600</v>
      </c>
      <c r="D35">
        <f t="shared" si="0"/>
        <v>8.6683604842325256E-3</v>
      </c>
    </row>
    <row r="36" spans="1:4" x14ac:dyDescent="0.2">
      <c r="A36" s="22">
        <v>42167</v>
      </c>
      <c r="B36">
        <v>67.37</v>
      </c>
      <c r="C36">
        <v>1819800</v>
      </c>
      <c r="D36">
        <f t="shared" si="0"/>
        <v>-1.778041191287455E-3</v>
      </c>
    </row>
    <row r="37" spans="1:4" x14ac:dyDescent="0.2">
      <c r="A37" s="22">
        <v>42170</v>
      </c>
      <c r="B37">
        <v>66.67</v>
      </c>
      <c r="C37">
        <v>1940400</v>
      </c>
      <c r="D37">
        <f t="shared" si="0"/>
        <v>-1.0390381475434212E-2</v>
      </c>
    </row>
    <row r="38" spans="1:4" x14ac:dyDescent="0.2">
      <c r="A38" s="22">
        <v>42171</v>
      </c>
      <c r="B38">
        <v>67.33</v>
      </c>
      <c r="C38">
        <v>1690100</v>
      </c>
      <c r="D38">
        <f t="shared" si="0"/>
        <v>9.8995050247487112E-3</v>
      </c>
    </row>
    <row r="39" spans="1:4" x14ac:dyDescent="0.2">
      <c r="A39" s="22">
        <v>42172</v>
      </c>
      <c r="B39">
        <v>67.180000000000007</v>
      </c>
      <c r="C39">
        <v>1511200</v>
      </c>
      <c r="D39">
        <f t="shared" si="0"/>
        <v>-2.2278330610424994E-3</v>
      </c>
    </row>
    <row r="40" spans="1:4" x14ac:dyDescent="0.2">
      <c r="A40" s="22">
        <v>42173</v>
      </c>
      <c r="B40">
        <v>68.349999999999994</v>
      </c>
      <c r="C40">
        <v>2905900</v>
      </c>
      <c r="D40">
        <f t="shared" si="0"/>
        <v>1.741589758856784E-2</v>
      </c>
    </row>
    <row r="41" spans="1:4" x14ac:dyDescent="0.2">
      <c r="A41" s="22">
        <v>42174</v>
      </c>
      <c r="B41">
        <v>66.45</v>
      </c>
      <c r="C41">
        <v>5049100</v>
      </c>
      <c r="D41">
        <f t="shared" si="0"/>
        <v>-2.7798098024871858E-2</v>
      </c>
    </row>
    <row r="42" spans="1:4" x14ac:dyDescent="0.2">
      <c r="A42" s="22">
        <v>42177</v>
      </c>
      <c r="B42">
        <v>66.28</v>
      </c>
      <c r="C42">
        <v>4124700</v>
      </c>
      <c r="D42">
        <f t="shared" si="0"/>
        <v>-2.5583145221971661E-3</v>
      </c>
    </row>
    <row r="43" spans="1:4" x14ac:dyDescent="0.2">
      <c r="A43" s="22">
        <v>42178</v>
      </c>
      <c r="B43">
        <v>66.36</v>
      </c>
      <c r="C43">
        <v>2484200</v>
      </c>
      <c r="D43">
        <f t="shared" si="0"/>
        <v>1.207000603500276E-3</v>
      </c>
    </row>
    <row r="44" spans="1:4" x14ac:dyDescent="0.2">
      <c r="A44" s="22">
        <v>42179</v>
      </c>
      <c r="B44">
        <v>65.95</v>
      </c>
      <c r="C44">
        <v>2683700</v>
      </c>
      <c r="D44">
        <f t="shared" si="0"/>
        <v>-6.1784207353827092E-3</v>
      </c>
    </row>
    <row r="45" spans="1:4" x14ac:dyDescent="0.2">
      <c r="A45" s="22">
        <v>42180</v>
      </c>
      <c r="B45">
        <v>65.03</v>
      </c>
      <c r="C45">
        <v>3805800</v>
      </c>
      <c r="D45">
        <f t="shared" si="0"/>
        <v>-1.3949962092494338E-2</v>
      </c>
    </row>
    <row r="46" spans="1:4" x14ac:dyDescent="0.2">
      <c r="A46" s="22">
        <v>42181</v>
      </c>
      <c r="B46">
        <v>65.83</v>
      </c>
      <c r="C46">
        <v>3079300</v>
      </c>
      <c r="D46">
        <f t="shared" si="0"/>
        <v>1.2302014454866941E-2</v>
      </c>
    </row>
    <row r="47" spans="1:4" x14ac:dyDescent="0.2">
      <c r="A47" s="22">
        <v>42184</v>
      </c>
      <c r="B47">
        <v>64.680000000000007</v>
      </c>
      <c r="C47">
        <v>2718300</v>
      </c>
      <c r="D47">
        <f t="shared" si="0"/>
        <v>-1.7469238948807406E-2</v>
      </c>
    </row>
    <row r="48" spans="1:4" x14ac:dyDescent="0.2">
      <c r="A48" s="22">
        <v>42185</v>
      </c>
      <c r="B48">
        <v>64.87</v>
      </c>
      <c r="C48">
        <v>3121200</v>
      </c>
      <c r="D48">
        <f t="shared" si="0"/>
        <v>2.9375386518243306E-3</v>
      </c>
    </row>
    <row r="49" spans="1:4" x14ac:dyDescent="0.2">
      <c r="A49" s="22">
        <v>42186</v>
      </c>
      <c r="B49">
        <v>65.489999999999995</v>
      </c>
      <c r="C49">
        <v>4657600</v>
      </c>
      <c r="D49">
        <f t="shared" si="0"/>
        <v>9.5575766918450794E-3</v>
      </c>
    </row>
    <row r="50" spans="1:4" x14ac:dyDescent="0.2">
      <c r="A50" s="22">
        <v>42187</v>
      </c>
      <c r="B50">
        <v>64.989999999999995</v>
      </c>
      <c r="C50">
        <v>2818100</v>
      </c>
      <c r="D50">
        <f t="shared" si="0"/>
        <v>-7.6347533974652623E-3</v>
      </c>
    </row>
    <row r="51" spans="1:4" x14ac:dyDescent="0.2">
      <c r="A51" s="22">
        <v>42191</v>
      </c>
      <c r="B51">
        <v>64.81</v>
      </c>
      <c r="C51">
        <v>2782900</v>
      </c>
      <c r="D51">
        <f t="shared" si="0"/>
        <v>-2.7696568702876229E-3</v>
      </c>
    </row>
    <row r="52" spans="1:4" x14ac:dyDescent="0.2">
      <c r="A52" s="22">
        <v>42192</v>
      </c>
      <c r="B52">
        <v>65.739999999999995</v>
      </c>
      <c r="C52">
        <v>2943300</v>
      </c>
      <c r="D52">
        <f t="shared" si="0"/>
        <v>1.4349637401635435E-2</v>
      </c>
    </row>
    <row r="53" spans="1:4" x14ac:dyDescent="0.2">
      <c r="A53" s="22">
        <v>42193</v>
      </c>
      <c r="B53">
        <v>64.92</v>
      </c>
      <c r="C53">
        <v>2631900</v>
      </c>
      <c r="D53">
        <f t="shared" si="0"/>
        <v>-1.247337998174617E-2</v>
      </c>
    </row>
    <row r="54" spans="1:4" x14ac:dyDescent="0.2">
      <c r="A54" s="22">
        <v>42194</v>
      </c>
      <c r="B54">
        <v>65.41</v>
      </c>
      <c r="C54">
        <v>2358900</v>
      </c>
      <c r="D54">
        <f t="shared" si="0"/>
        <v>7.5477510782500749E-3</v>
      </c>
    </row>
    <row r="55" spans="1:4" x14ac:dyDescent="0.2">
      <c r="A55" s="22">
        <v>42195</v>
      </c>
      <c r="B55">
        <v>66.19</v>
      </c>
      <c r="C55">
        <v>2231400</v>
      </c>
      <c r="D55">
        <f t="shared" si="0"/>
        <v>1.1924782143403168E-2</v>
      </c>
    </row>
    <row r="56" spans="1:4" x14ac:dyDescent="0.2">
      <c r="A56" s="22">
        <v>42198</v>
      </c>
      <c r="B56">
        <v>67.25</v>
      </c>
      <c r="C56">
        <v>2421400</v>
      </c>
      <c r="D56">
        <f t="shared" si="0"/>
        <v>1.6014503701465514E-2</v>
      </c>
    </row>
    <row r="57" spans="1:4" x14ac:dyDescent="0.2">
      <c r="A57" s="22">
        <v>42199</v>
      </c>
      <c r="B57">
        <v>67.59</v>
      </c>
      <c r="C57">
        <v>2256700</v>
      </c>
      <c r="D57">
        <f t="shared" si="0"/>
        <v>5.055762081784437E-3</v>
      </c>
    </row>
    <row r="58" spans="1:4" x14ac:dyDescent="0.2">
      <c r="A58" s="22">
        <v>42200</v>
      </c>
      <c r="B58">
        <v>68.06</v>
      </c>
      <c r="C58">
        <v>2423900</v>
      </c>
      <c r="D58">
        <f t="shared" si="0"/>
        <v>6.9536913744636612E-3</v>
      </c>
    </row>
    <row r="59" spans="1:4" x14ac:dyDescent="0.2">
      <c r="A59" s="22">
        <v>42201</v>
      </c>
      <c r="B59">
        <v>67.98</v>
      </c>
      <c r="C59">
        <v>1977800</v>
      </c>
      <c r="D59">
        <f t="shared" si="0"/>
        <v>-1.1754334410813737E-3</v>
      </c>
    </row>
    <row r="60" spans="1:4" x14ac:dyDescent="0.2">
      <c r="A60" s="22">
        <v>42202</v>
      </c>
      <c r="B60">
        <v>67.59</v>
      </c>
      <c r="C60">
        <v>2628500</v>
      </c>
      <c r="D60">
        <f t="shared" si="0"/>
        <v>-5.7369814651368131E-3</v>
      </c>
    </row>
    <row r="61" spans="1:4" x14ac:dyDescent="0.2">
      <c r="A61" s="22">
        <v>42205</v>
      </c>
      <c r="B61">
        <v>67.709999999999994</v>
      </c>
      <c r="C61">
        <v>2345500</v>
      </c>
      <c r="D61">
        <f t="shared" si="0"/>
        <v>1.7754105636927108E-3</v>
      </c>
    </row>
    <row r="62" spans="1:4" x14ac:dyDescent="0.2">
      <c r="A62" s="22">
        <v>42206</v>
      </c>
      <c r="B62">
        <v>67.7</v>
      </c>
      <c r="C62">
        <v>1963300</v>
      </c>
      <c r="D62">
        <f t="shared" si="0"/>
        <v>-1.476886722787019E-4</v>
      </c>
    </row>
    <row r="63" spans="1:4" x14ac:dyDescent="0.2">
      <c r="A63" s="22">
        <v>42207</v>
      </c>
      <c r="B63">
        <v>68.37</v>
      </c>
      <c r="C63">
        <v>2524300</v>
      </c>
      <c r="D63">
        <f t="shared" si="0"/>
        <v>9.8966026587887987E-3</v>
      </c>
    </row>
    <row r="64" spans="1:4" x14ac:dyDescent="0.2">
      <c r="A64" s="22">
        <v>42208</v>
      </c>
      <c r="B64">
        <v>68.36</v>
      </c>
      <c r="C64">
        <v>2112800</v>
      </c>
      <c r="D64">
        <f t="shared" si="0"/>
        <v>-1.4626298083962434E-4</v>
      </c>
    </row>
    <row r="65" spans="1:4" x14ac:dyDescent="0.2">
      <c r="A65" s="22">
        <v>42209</v>
      </c>
      <c r="B65">
        <v>68.319999999999993</v>
      </c>
      <c r="C65">
        <v>1855800</v>
      </c>
      <c r="D65">
        <f t="shared" si="0"/>
        <v>-5.8513750731431036E-4</v>
      </c>
    </row>
    <row r="66" spans="1:4" x14ac:dyDescent="0.2">
      <c r="A66" s="22">
        <v>42212</v>
      </c>
      <c r="B66">
        <v>68.400000000000006</v>
      </c>
      <c r="C66">
        <v>2622800</v>
      </c>
      <c r="D66">
        <f t="shared" si="0"/>
        <v>1.1709601873538132E-3</v>
      </c>
    </row>
    <row r="67" spans="1:4" x14ac:dyDescent="0.2">
      <c r="A67" s="22">
        <v>42213</v>
      </c>
      <c r="B67">
        <v>68.58</v>
      </c>
      <c r="C67">
        <v>1855500</v>
      </c>
      <c r="D67">
        <f t="shared" si="0"/>
        <v>2.631578947368313E-3</v>
      </c>
    </row>
    <row r="68" spans="1:4" x14ac:dyDescent="0.2">
      <c r="A68" s="22">
        <v>42214</v>
      </c>
      <c r="B68">
        <v>69.040000000000006</v>
      </c>
      <c r="C68">
        <v>2191600</v>
      </c>
      <c r="D68">
        <f t="shared" ref="D68:D131" si="1">(B68-B67)/B67</f>
        <v>6.7074948964713907E-3</v>
      </c>
    </row>
    <row r="69" spans="1:4" x14ac:dyDescent="0.2">
      <c r="A69" s="22">
        <v>42215</v>
      </c>
      <c r="B69">
        <v>69.16</v>
      </c>
      <c r="C69">
        <v>1371900</v>
      </c>
      <c r="D69">
        <f t="shared" si="1"/>
        <v>1.7381228273463257E-3</v>
      </c>
    </row>
    <row r="70" spans="1:4" x14ac:dyDescent="0.2">
      <c r="A70" s="22">
        <v>42216</v>
      </c>
      <c r="B70">
        <v>68.95</v>
      </c>
      <c r="C70">
        <v>1643700</v>
      </c>
      <c r="D70">
        <f t="shared" si="1"/>
        <v>-3.0364372469634726E-3</v>
      </c>
    </row>
    <row r="71" spans="1:4" x14ac:dyDescent="0.2">
      <c r="A71" s="22">
        <v>42219</v>
      </c>
      <c r="B71">
        <v>69.38</v>
      </c>
      <c r="C71">
        <v>2101100</v>
      </c>
      <c r="D71">
        <f t="shared" si="1"/>
        <v>6.2364031907178041E-3</v>
      </c>
    </row>
    <row r="72" spans="1:4" x14ac:dyDescent="0.2">
      <c r="A72" s="22">
        <v>42220</v>
      </c>
      <c r="B72">
        <v>62.34</v>
      </c>
      <c r="C72">
        <v>13215000</v>
      </c>
      <c r="D72">
        <f t="shared" si="1"/>
        <v>-0.10147016431248188</v>
      </c>
    </row>
    <row r="73" spans="1:4" x14ac:dyDescent="0.2">
      <c r="A73" s="22">
        <v>42221</v>
      </c>
      <c r="B73">
        <v>62.5</v>
      </c>
      <c r="C73">
        <v>6668700</v>
      </c>
      <c r="D73">
        <f t="shared" si="1"/>
        <v>2.5665704202758517E-3</v>
      </c>
    </row>
    <row r="74" spans="1:4" x14ac:dyDescent="0.2">
      <c r="A74" s="22">
        <v>42222</v>
      </c>
      <c r="B74">
        <v>61.97</v>
      </c>
      <c r="C74">
        <v>3843300</v>
      </c>
      <c r="D74">
        <f t="shared" si="1"/>
        <v>-8.4800000000000188E-3</v>
      </c>
    </row>
    <row r="75" spans="1:4" x14ac:dyDescent="0.2">
      <c r="A75" s="22">
        <v>42223</v>
      </c>
      <c r="B75">
        <v>62.54</v>
      </c>
      <c r="C75">
        <v>3561000</v>
      </c>
      <c r="D75">
        <f t="shared" si="1"/>
        <v>9.1979990317895798E-3</v>
      </c>
    </row>
    <row r="76" spans="1:4" x14ac:dyDescent="0.2">
      <c r="A76" s="22">
        <v>42226</v>
      </c>
      <c r="B76">
        <v>63.1</v>
      </c>
      <c r="C76">
        <v>3748300</v>
      </c>
      <c r="D76">
        <f t="shared" si="1"/>
        <v>8.9542692676687283E-3</v>
      </c>
    </row>
    <row r="77" spans="1:4" x14ac:dyDescent="0.2">
      <c r="A77" s="22">
        <v>42227</v>
      </c>
      <c r="B77">
        <v>63.47</v>
      </c>
      <c r="C77">
        <v>2719500</v>
      </c>
      <c r="D77">
        <f t="shared" si="1"/>
        <v>5.863708399366045E-3</v>
      </c>
    </row>
    <row r="78" spans="1:4" x14ac:dyDescent="0.2">
      <c r="A78" s="22">
        <v>42228</v>
      </c>
      <c r="B78">
        <v>63.61</v>
      </c>
      <c r="C78">
        <v>2928600</v>
      </c>
      <c r="D78">
        <f t="shared" si="1"/>
        <v>2.2057665038601004E-3</v>
      </c>
    </row>
    <row r="79" spans="1:4" x14ac:dyDescent="0.2">
      <c r="A79" s="22">
        <v>42229</v>
      </c>
      <c r="B79">
        <v>63.49</v>
      </c>
      <c r="C79">
        <v>2261500</v>
      </c>
      <c r="D79">
        <f t="shared" si="1"/>
        <v>-1.8864958339883265E-3</v>
      </c>
    </row>
    <row r="80" spans="1:4" x14ac:dyDescent="0.2">
      <c r="A80" s="22">
        <v>42230</v>
      </c>
      <c r="B80">
        <v>63.86</v>
      </c>
      <c r="C80">
        <v>2221600</v>
      </c>
      <c r="D80">
        <f t="shared" si="1"/>
        <v>5.8276893999054565E-3</v>
      </c>
    </row>
    <row r="81" spans="1:4" x14ac:dyDescent="0.2">
      <c r="A81" s="22">
        <v>42233</v>
      </c>
      <c r="B81">
        <v>63.85</v>
      </c>
      <c r="C81">
        <v>2068100</v>
      </c>
      <c r="D81">
        <f t="shared" si="1"/>
        <v>-1.5659254619476996E-4</v>
      </c>
    </row>
    <row r="82" spans="1:4" x14ac:dyDescent="0.2">
      <c r="A82" s="22">
        <v>42234</v>
      </c>
      <c r="B82">
        <v>63.57</v>
      </c>
      <c r="C82">
        <v>2503500</v>
      </c>
      <c r="D82">
        <f t="shared" si="1"/>
        <v>-4.3852779953015052E-3</v>
      </c>
    </row>
    <row r="83" spans="1:4" x14ac:dyDescent="0.2">
      <c r="A83" s="22">
        <v>42235</v>
      </c>
      <c r="B83">
        <v>63.66</v>
      </c>
      <c r="C83">
        <v>2990400</v>
      </c>
      <c r="D83">
        <f t="shared" si="1"/>
        <v>1.4157621519584127E-3</v>
      </c>
    </row>
    <row r="84" spans="1:4" x14ac:dyDescent="0.2">
      <c r="A84" s="22">
        <v>42236</v>
      </c>
      <c r="B84">
        <v>62.7</v>
      </c>
      <c r="C84">
        <v>2536500</v>
      </c>
      <c r="D84">
        <f t="shared" si="1"/>
        <v>-1.5080113100848159E-2</v>
      </c>
    </row>
    <row r="85" spans="1:4" x14ac:dyDescent="0.2">
      <c r="A85" s="22">
        <v>42237</v>
      </c>
      <c r="B85">
        <v>61.25</v>
      </c>
      <c r="C85">
        <v>3651500</v>
      </c>
      <c r="D85">
        <f t="shared" si="1"/>
        <v>-2.312599681020738E-2</v>
      </c>
    </row>
    <row r="86" spans="1:4" x14ac:dyDescent="0.2">
      <c r="A86" s="22">
        <v>42240</v>
      </c>
      <c r="B86">
        <v>58.39</v>
      </c>
      <c r="C86">
        <v>4385000</v>
      </c>
      <c r="D86">
        <f t="shared" si="1"/>
        <v>-4.6693877551020398E-2</v>
      </c>
    </row>
    <row r="87" spans="1:4" x14ac:dyDescent="0.2">
      <c r="A87" s="22">
        <v>42241</v>
      </c>
      <c r="B87">
        <v>56.99</v>
      </c>
      <c r="C87">
        <v>4644300</v>
      </c>
      <c r="D87">
        <f t="shared" si="1"/>
        <v>-2.3976708340469235E-2</v>
      </c>
    </row>
    <row r="88" spans="1:4" x14ac:dyDescent="0.2">
      <c r="A88" s="22">
        <v>42242</v>
      </c>
      <c r="B88">
        <v>57.4</v>
      </c>
      <c r="C88">
        <v>7043400</v>
      </c>
      <c r="D88">
        <f t="shared" si="1"/>
        <v>7.1942446043164864E-3</v>
      </c>
    </row>
    <row r="89" spans="1:4" x14ac:dyDescent="0.2">
      <c r="A89" s="22">
        <v>42243</v>
      </c>
      <c r="B89">
        <v>58.74</v>
      </c>
      <c r="C89">
        <v>4787100</v>
      </c>
      <c r="D89">
        <f t="shared" si="1"/>
        <v>2.3344947735191697E-2</v>
      </c>
    </row>
    <row r="90" spans="1:4" x14ac:dyDescent="0.2">
      <c r="A90" s="22">
        <v>42244</v>
      </c>
      <c r="B90">
        <v>58.63</v>
      </c>
      <c r="C90">
        <v>2990600</v>
      </c>
      <c r="D90">
        <f t="shared" si="1"/>
        <v>-1.8726591760299528E-3</v>
      </c>
    </row>
    <row r="91" spans="1:4" x14ac:dyDescent="0.2">
      <c r="A91" s="22">
        <v>42247</v>
      </c>
      <c r="B91">
        <v>58.28</v>
      </c>
      <c r="C91">
        <v>2828100</v>
      </c>
      <c r="D91">
        <f t="shared" si="1"/>
        <v>-5.9696401159816037E-3</v>
      </c>
    </row>
    <row r="92" spans="1:4" x14ac:dyDescent="0.2">
      <c r="A92" s="22">
        <v>42248</v>
      </c>
      <c r="B92">
        <v>57.14</v>
      </c>
      <c r="C92">
        <v>3470800</v>
      </c>
      <c r="D92">
        <f t="shared" si="1"/>
        <v>-1.9560741249142082E-2</v>
      </c>
    </row>
    <row r="93" spans="1:4" x14ac:dyDescent="0.2">
      <c r="A93" s="22">
        <v>42249</v>
      </c>
      <c r="B93">
        <v>57.93</v>
      </c>
      <c r="C93">
        <v>2777900</v>
      </c>
      <c r="D93">
        <f t="shared" si="1"/>
        <v>1.3825691284564214E-2</v>
      </c>
    </row>
    <row r="94" spans="1:4" x14ac:dyDescent="0.2">
      <c r="A94" s="22">
        <v>42250</v>
      </c>
      <c r="B94">
        <v>57.98</v>
      </c>
      <c r="C94">
        <v>2176700</v>
      </c>
      <c r="D94">
        <f t="shared" si="1"/>
        <v>8.6311065078538169E-4</v>
      </c>
    </row>
    <row r="95" spans="1:4" x14ac:dyDescent="0.2">
      <c r="A95" s="22">
        <v>42251</v>
      </c>
      <c r="B95">
        <v>57.04</v>
      </c>
      <c r="C95">
        <v>2341900</v>
      </c>
      <c r="D95">
        <f t="shared" si="1"/>
        <v>-1.6212487064504965E-2</v>
      </c>
    </row>
    <row r="96" spans="1:4" x14ac:dyDescent="0.2">
      <c r="A96" s="22">
        <v>42255</v>
      </c>
      <c r="B96">
        <v>58.2</v>
      </c>
      <c r="C96">
        <v>2231600</v>
      </c>
      <c r="D96">
        <f t="shared" si="1"/>
        <v>2.0336605890603151E-2</v>
      </c>
    </row>
    <row r="97" spans="1:4" x14ac:dyDescent="0.2">
      <c r="A97" s="22">
        <v>42256</v>
      </c>
      <c r="B97">
        <v>57.35</v>
      </c>
      <c r="C97">
        <v>2561900</v>
      </c>
      <c r="D97">
        <f t="shared" si="1"/>
        <v>-1.4604810996563598E-2</v>
      </c>
    </row>
    <row r="98" spans="1:4" x14ac:dyDescent="0.2">
      <c r="A98" s="22">
        <v>42257</v>
      </c>
      <c r="B98">
        <v>57.67</v>
      </c>
      <c r="C98">
        <v>2597500</v>
      </c>
      <c r="D98">
        <f t="shared" si="1"/>
        <v>5.5797733217088103E-3</v>
      </c>
    </row>
    <row r="99" spans="1:4" x14ac:dyDescent="0.2">
      <c r="A99" s="22">
        <v>42258</v>
      </c>
      <c r="B99">
        <v>58.14</v>
      </c>
      <c r="C99">
        <v>2727000</v>
      </c>
      <c r="D99">
        <f t="shared" si="1"/>
        <v>8.1498179295994254E-3</v>
      </c>
    </row>
    <row r="100" spans="1:4" x14ac:dyDescent="0.2">
      <c r="A100" s="22">
        <v>42261</v>
      </c>
      <c r="B100">
        <v>58.24</v>
      </c>
      <c r="C100">
        <v>2100300</v>
      </c>
      <c r="D100">
        <f t="shared" si="1"/>
        <v>1.7199862401101036E-3</v>
      </c>
    </row>
    <row r="101" spans="1:4" x14ac:dyDescent="0.2">
      <c r="A101" s="22">
        <v>42262</v>
      </c>
      <c r="B101">
        <v>58.98</v>
      </c>
      <c r="C101">
        <v>3461700</v>
      </c>
      <c r="D101">
        <f t="shared" si="1"/>
        <v>1.2706043956043868E-2</v>
      </c>
    </row>
    <row r="102" spans="1:4" x14ac:dyDescent="0.2">
      <c r="A102" s="22">
        <v>42263</v>
      </c>
      <c r="B102">
        <v>59.2</v>
      </c>
      <c r="C102">
        <v>3589900</v>
      </c>
      <c r="D102">
        <f t="shared" si="1"/>
        <v>3.7300779925399452E-3</v>
      </c>
    </row>
    <row r="103" spans="1:4" x14ac:dyDescent="0.2">
      <c r="A103" s="22">
        <v>42264</v>
      </c>
      <c r="B103">
        <v>58.99</v>
      </c>
      <c r="C103">
        <v>4738400</v>
      </c>
      <c r="D103">
        <f t="shared" si="1"/>
        <v>-3.5472972972973114E-3</v>
      </c>
    </row>
    <row r="104" spans="1:4" x14ac:dyDescent="0.2">
      <c r="A104" s="22">
        <v>42265</v>
      </c>
      <c r="B104">
        <v>57.57</v>
      </c>
      <c r="C104">
        <v>5226700</v>
      </c>
      <c r="D104">
        <f t="shared" si="1"/>
        <v>-2.4071876589252444E-2</v>
      </c>
    </row>
    <row r="105" spans="1:4" x14ac:dyDescent="0.2">
      <c r="A105" s="22">
        <v>42268</v>
      </c>
      <c r="B105">
        <v>58.56</v>
      </c>
      <c r="C105">
        <v>2513600</v>
      </c>
      <c r="D105">
        <f t="shared" si="1"/>
        <v>1.7196456487754072E-2</v>
      </c>
    </row>
    <row r="106" spans="1:4" x14ac:dyDescent="0.2">
      <c r="A106" s="22">
        <v>42269</v>
      </c>
      <c r="B106">
        <v>58.1</v>
      </c>
      <c r="C106">
        <v>2413500</v>
      </c>
      <c r="D106">
        <f t="shared" si="1"/>
        <v>-7.855191256830615E-3</v>
      </c>
    </row>
    <row r="107" spans="1:4" x14ac:dyDescent="0.2">
      <c r="A107" s="22">
        <v>42270</v>
      </c>
      <c r="B107">
        <v>58.51</v>
      </c>
      <c r="C107">
        <v>2412600</v>
      </c>
      <c r="D107">
        <f t="shared" si="1"/>
        <v>7.0567986230636245E-3</v>
      </c>
    </row>
    <row r="108" spans="1:4" x14ac:dyDescent="0.2">
      <c r="A108" s="22">
        <v>42271</v>
      </c>
      <c r="B108">
        <v>58.59</v>
      </c>
      <c r="C108">
        <v>2582500</v>
      </c>
      <c r="D108">
        <f t="shared" si="1"/>
        <v>1.3672876431380175E-3</v>
      </c>
    </row>
    <row r="109" spans="1:4" x14ac:dyDescent="0.2">
      <c r="A109" s="22">
        <v>42272</v>
      </c>
      <c r="B109">
        <v>58.99</v>
      </c>
      <c r="C109">
        <v>3897100</v>
      </c>
      <c r="D109">
        <f t="shared" si="1"/>
        <v>6.8271036012971251E-3</v>
      </c>
    </row>
    <row r="110" spans="1:4" x14ac:dyDescent="0.2">
      <c r="A110" s="22">
        <v>42275</v>
      </c>
      <c r="B110">
        <v>57.74</v>
      </c>
      <c r="C110">
        <v>3577400</v>
      </c>
      <c r="D110">
        <f t="shared" si="1"/>
        <v>-2.1190032208848956E-2</v>
      </c>
    </row>
    <row r="111" spans="1:4" x14ac:dyDescent="0.2">
      <c r="A111" s="22">
        <v>42276</v>
      </c>
      <c r="B111">
        <v>58.36</v>
      </c>
      <c r="C111">
        <v>3909600</v>
      </c>
      <c r="D111">
        <f t="shared" si="1"/>
        <v>1.0737790093522643E-2</v>
      </c>
    </row>
    <row r="112" spans="1:4" x14ac:dyDescent="0.2">
      <c r="A112" s="22">
        <v>42277</v>
      </c>
      <c r="B112">
        <v>58.24</v>
      </c>
      <c r="C112">
        <v>3898000</v>
      </c>
      <c r="D112">
        <f t="shared" si="1"/>
        <v>-2.0562028786839863E-3</v>
      </c>
    </row>
    <row r="113" spans="1:4" x14ac:dyDescent="0.2">
      <c r="A113" s="22">
        <v>42278</v>
      </c>
      <c r="B113">
        <v>57.97</v>
      </c>
      <c r="C113">
        <v>3856200</v>
      </c>
      <c r="D113">
        <f t="shared" si="1"/>
        <v>-4.6359890109890648E-3</v>
      </c>
    </row>
    <row r="114" spans="1:4" x14ac:dyDescent="0.2">
      <c r="A114" s="22">
        <v>42279</v>
      </c>
      <c r="B114">
        <v>59.15</v>
      </c>
      <c r="C114">
        <v>3170700</v>
      </c>
      <c r="D114">
        <f t="shared" si="1"/>
        <v>2.0355356218733824E-2</v>
      </c>
    </row>
    <row r="115" spans="1:4" x14ac:dyDescent="0.2">
      <c r="A115" s="22">
        <v>42282</v>
      </c>
      <c r="B115">
        <v>59.9</v>
      </c>
      <c r="C115">
        <v>2173200</v>
      </c>
      <c r="D115">
        <f t="shared" si="1"/>
        <v>1.2679628064243449E-2</v>
      </c>
    </row>
    <row r="116" spans="1:4" x14ac:dyDescent="0.2">
      <c r="A116" s="22">
        <v>42283</v>
      </c>
      <c r="B116">
        <v>59.88</v>
      </c>
      <c r="C116">
        <v>2154800</v>
      </c>
      <c r="D116">
        <f t="shared" si="1"/>
        <v>-3.3388981636053459E-4</v>
      </c>
    </row>
    <row r="117" spans="1:4" x14ac:dyDescent="0.2">
      <c r="A117" s="22">
        <v>42284</v>
      </c>
      <c r="B117">
        <v>60.04</v>
      </c>
      <c r="C117">
        <v>2419300</v>
      </c>
      <c r="D117">
        <f t="shared" si="1"/>
        <v>2.6720106880426951E-3</v>
      </c>
    </row>
    <row r="118" spans="1:4" x14ac:dyDescent="0.2">
      <c r="A118" s="22">
        <v>42285</v>
      </c>
      <c r="B118">
        <v>61.12</v>
      </c>
      <c r="C118">
        <v>2474000</v>
      </c>
      <c r="D118">
        <f t="shared" si="1"/>
        <v>1.798800799467019E-2</v>
      </c>
    </row>
    <row r="119" spans="1:4" x14ac:dyDescent="0.2">
      <c r="A119" s="22">
        <v>42286</v>
      </c>
      <c r="B119">
        <v>60.44</v>
      </c>
      <c r="C119">
        <v>2438200</v>
      </c>
      <c r="D119">
        <f t="shared" si="1"/>
        <v>-1.1125654450261776E-2</v>
      </c>
    </row>
    <row r="120" spans="1:4" x14ac:dyDescent="0.2">
      <c r="A120" s="22">
        <v>42289</v>
      </c>
      <c r="B120">
        <v>60.91</v>
      </c>
      <c r="C120">
        <v>1401800</v>
      </c>
      <c r="D120">
        <f t="shared" si="1"/>
        <v>7.7763070814030255E-3</v>
      </c>
    </row>
    <row r="121" spans="1:4" x14ac:dyDescent="0.2">
      <c r="A121" s="22">
        <v>42290</v>
      </c>
      <c r="B121">
        <v>60.64</v>
      </c>
      <c r="C121">
        <v>1649800</v>
      </c>
      <c r="D121">
        <f t="shared" si="1"/>
        <v>-4.4327696601542607E-3</v>
      </c>
    </row>
    <row r="122" spans="1:4" x14ac:dyDescent="0.2">
      <c r="A122" s="22">
        <v>42291</v>
      </c>
      <c r="B122">
        <v>59.86</v>
      </c>
      <c r="C122">
        <v>2427000</v>
      </c>
      <c r="D122">
        <f t="shared" si="1"/>
        <v>-1.2862796833773105E-2</v>
      </c>
    </row>
    <row r="123" spans="1:4" x14ac:dyDescent="0.2">
      <c r="A123" s="22">
        <v>42292</v>
      </c>
      <c r="B123">
        <v>61.59</v>
      </c>
      <c r="C123">
        <v>2906600</v>
      </c>
      <c r="D123">
        <f t="shared" si="1"/>
        <v>2.8900768459739459E-2</v>
      </c>
    </row>
    <row r="124" spans="1:4" x14ac:dyDescent="0.2">
      <c r="A124" s="22">
        <v>42293</v>
      </c>
      <c r="B124">
        <v>61.2</v>
      </c>
      <c r="C124">
        <v>3285000</v>
      </c>
      <c r="D124">
        <f t="shared" si="1"/>
        <v>-6.3321967851924102E-3</v>
      </c>
    </row>
    <row r="125" spans="1:4" x14ac:dyDescent="0.2">
      <c r="A125" s="22">
        <v>42296</v>
      </c>
      <c r="B125">
        <v>61.59</v>
      </c>
      <c r="C125">
        <v>2427200</v>
      </c>
      <c r="D125">
        <f t="shared" si="1"/>
        <v>6.3725490196078517E-3</v>
      </c>
    </row>
    <row r="126" spans="1:4" x14ac:dyDescent="0.2">
      <c r="A126" s="22">
        <v>42297</v>
      </c>
      <c r="B126">
        <v>61.44</v>
      </c>
      <c r="C126">
        <v>3255900</v>
      </c>
      <c r="D126">
        <f t="shared" si="1"/>
        <v>-2.4354603019971694E-3</v>
      </c>
    </row>
    <row r="127" spans="1:4" x14ac:dyDescent="0.2">
      <c r="A127" s="22">
        <v>42298</v>
      </c>
      <c r="B127">
        <v>60.65</v>
      </c>
      <c r="C127">
        <v>4371300</v>
      </c>
      <c r="D127">
        <f t="shared" si="1"/>
        <v>-1.2858072916666654E-2</v>
      </c>
    </row>
    <row r="128" spans="1:4" x14ac:dyDescent="0.2">
      <c r="A128" s="22">
        <v>42299</v>
      </c>
      <c r="B128">
        <v>61.55</v>
      </c>
      <c r="C128">
        <v>2836200</v>
      </c>
      <c r="D128">
        <f t="shared" si="1"/>
        <v>1.4839241549876316E-2</v>
      </c>
    </row>
    <row r="129" spans="1:4" x14ac:dyDescent="0.2">
      <c r="A129" s="22">
        <v>42300</v>
      </c>
      <c r="B129">
        <v>61.68</v>
      </c>
      <c r="C129">
        <v>3194400</v>
      </c>
      <c r="D129">
        <f t="shared" si="1"/>
        <v>2.1121039805036971E-3</v>
      </c>
    </row>
    <row r="130" spans="1:4" x14ac:dyDescent="0.2">
      <c r="A130" s="22">
        <v>42303</v>
      </c>
      <c r="B130">
        <v>61.82</v>
      </c>
      <c r="C130">
        <v>2260400</v>
      </c>
      <c r="D130">
        <f t="shared" si="1"/>
        <v>2.269779507133602E-3</v>
      </c>
    </row>
    <row r="131" spans="1:4" x14ac:dyDescent="0.2">
      <c r="A131" s="22">
        <v>42304</v>
      </c>
      <c r="B131">
        <v>60.29</v>
      </c>
      <c r="C131">
        <v>4572700</v>
      </c>
      <c r="D131">
        <f t="shared" si="1"/>
        <v>-2.4749272080232951E-2</v>
      </c>
    </row>
    <row r="132" spans="1:4" x14ac:dyDescent="0.2">
      <c r="A132" s="22">
        <v>42305</v>
      </c>
      <c r="B132">
        <v>62.31</v>
      </c>
      <c r="C132">
        <v>3851200</v>
      </c>
      <c r="D132">
        <f t="shared" ref="D132:D195" si="2">(B132-B131)/B131</f>
        <v>3.3504727152098242E-2</v>
      </c>
    </row>
    <row r="133" spans="1:4" x14ac:dyDescent="0.2">
      <c r="A133" s="22">
        <v>42306</v>
      </c>
      <c r="B133">
        <v>62.79</v>
      </c>
      <c r="C133">
        <v>2700800</v>
      </c>
      <c r="D133">
        <f t="shared" si="2"/>
        <v>7.7034183919113602E-3</v>
      </c>
    </row>
    <row r="134" spans="1:4" x14ac:dyDescent="0.2">
      <c r="A134" s="22">
        <v>42307</v>
      </c>
      <c r="B134">
        <v>61.88</v>
      </c>
      <c r="C134">
        <v>3913500</v>
      </c>
      <c r="D134">
        <f t="shared" si="2"/>
        <v>-1.4492753623188352E-2</v>
      </c>
    </row>
    <row r="135" spans="1:4" x14ac:dyDescent="0.2">
      <c r="A135" s="22">
        <v>42310</v>
      </c>
      <c r="B135">
        <v>61.8</v>
      </c>
      <c r="C135">
        <v>5335900</v>
      </c>
      <c r="D135">
        <f t="shared" si="2"/>
        <v>-1.2928248222366741E-3</v>
      </c>
    </row>
    <row r="136" spans="1:4" x14ac:dyDescent="0.2">
      <c r="A136" s="22">
        <v>42311</v>
      </c>
      <c r="B136">
        <v>63.16</v>
      </c>
      <c r="C136">
        <v>6269100</v>
      </c>
      <c r="D136">
        <f t="shared" si="2"/>
        <v>2.2006472491909377E-2</v>
      </c>
    </row>
    <row r="137" spans="1:4" x14ac:dyDescent="0.2">
      <c r="A137" s="22">
        <v>42312</v>
      </c>
      <c r="B137">
        <v>62.89</v>
      </c>
      <c r="C137">
        <v>3658200</v>
      </c>
      <c r="D137">
        <f t="shared" si="2"/>
        <v>-4.2748575047497793E-3</v>
      </c>
    </row>
    <row r="138" spans="1:4" x14ac:dyDescent="0.2">
      <c r="A138" s="22">
        <v>42313</v>
      </c>
      <c r="B138">
        <v>63.55</v>
      </c>
      <c r="C138">
        <v>3230800</v>
      </c>
      <c r="D138">
        <f t="shared" si="2"/>
        <v>1.0494514231197275E-2</v>
      </c>
    </row>
    <row r="139" spans="1:4" x14ac:dyDescent="0.2">
      <c r="A139" s="22">
        <v>42314</v>
      </c>
      <c r="B139">
        <v>64.069999999999993</v>
      </c>
      <c r="C139">
        <v>3067600</v>
      </c>
      <c r="D139">
        <f t="shared" si="2"/>
        <v>8.1825334382375457E-3</v>
      </c>
    </row>
    <row r="140" spans="1:4" x14ac:dyDescent="0.2">
      <c r="A140" s="22">
        <v>42317</v>
      </c>
      <c r="B140">
        <v>63.52</v>
      </c>
      <c r="C140">
        <v>2454000</v>
      </c>
      <c r="D140">
        <f t="shared" si="2"/>
        <v>-8.5843608553143446E-3</v>
      </c>
    </row>
    <row r="141" spans="1:4" x14ac:dyDescent="0.2">
      <c r="A141" s="22">
        <v>42318</v>
      </c>
      <c r="B141">
        <v>63.32</v>
      </c>
      <c r="C141">
        <v>1813000</v>
      </c>
      <c r="D141">
        <f t="shared" si="2"/>
        <v>-3.1486146095718332E-3</v>
      </c>
    </row>
    <row r="142" spans="1:4" x14ac:dyDescent="0.2">
      <c r="A142" s="22">
        <v>42319</v>
      </c>
      <c r="B142">
        <v>63.12</v>
      </c>
      <c r="C142">
        <v>1451000</v>
      </c>
      <c r="D142">
        <f t="shared" si="2"/>
        <v>-3.1585596967783139E-3</v>
      </c>
    </row>
    <row r="143" spans="1:4" x14ac:dyDescent="0.2">
      <c r="A143" s="22">
        <v>42320</v>
      </c>
      <c r="B143">
        <v>62.55</v>
      </c>
      <c r="C143">
        <v>3045900</v>
      </c>
      <c r="D143">
        <f t="shared" si="2"/>
        <v>-9.0304182509505747E-3</v>
      </c>
    </row>
    <row r="144" spans="1:4" x14ac:dyDescent="0.2">
      <c r="A144" s="22">
        <v>42321</v>
      </c>
      <c r="B144">
        <v>62.41</v>
      </c>
      <c r="C144">
        <v>2312100</v>
      </c>
      <c r="D144">
        <f t="shared" si="2"/>
        <v>-2.2382094324540458E-3</v>
      </c>
    </row>
    <row r="145" spans="1:4" x14ac:dyDescent="0.2">
      <c r="A145" s="22">
        <v>42324</v>
      </c>
      <c r="B145">
        <v>63.12</v>
      </c>
      <c r="C145">
        <v>2566900</v>
      </c>
      <c r="D145">
        <f t="shared" si="2"/>
        <v>1.137638199006571E-2</v>
      </c>
    </row>
    <row r="146" spans="1:4" x14ac:dyDescent="0.2">
      <c r="A146" s="22">
        <v>42325</v>
      </c>
      <c r="B146">
        <v>62.71</v>
      </c>
      <c r="C146">
        <v>2153600</v>
      </c>
      <c r="D146">
        <f t="shared" si="2"/>
        <v>-6.4955640050696544E-3</v>
      </c>
    </row>
    <row r="147" spans="1:4" x14ac:dyDescent="0.2">
      <c r="A147" s="22">
        <v>42326</v>
      </c>
      <c r="B147">
        <v>63.5</v>
      </c>
      <c r="C147">
        <v>2085900</v>
      </c>
      <c r="D147">
        <f t="shared" si="2"/>
        <v>1.2597671822675795E-2</v>
      </c>
    </row>
    <row r="148" spans="1:4" x14ac:dyDescent="0.2">
      <c r="A148" s="22">
        <v>42327</v>
      </c>
      <c r="B148">
        <v>63.37</v>
      </c>
      <c r="C148">
        <v>1659600</v>
      </c>
      <c r="D148">
        <f t="shared" si="2"/>
        <v>-2.0472440944882295E-3</v>
      </c>
    </row>
    <row r="149" spans="1:4" x14ac:dyDescent="0.2">
      <c r="A149" s="22">
        <v>42328</v>
      </c>
      <c r="B149">
        <v>63.34</v>
      </c>
      <c r="C149">
        <v>3077700</v>
      </c>
      <c r="D149">
        <f t="shared" si="2"/>
        <v>-4.7341013097670876E-4</v>
      </c>
    </row>
    <row r="150" spans="1:4" x14ac:dyDescent="0.2">
      <c r="A150" s="22">
        <v>42331</v>
      </c>
      <c r="B150">
        <v>63.11</v>
      </c>
      <c r="C150">
        <v>2201000</v>
      </c>
      <c r="D150">
        <f t="shared" si="2"/>
        <v>-3.6311967161352064E-3</v>
      </c>
    </row>
    <row r="151" spans="1:4" x14ac:dyDescent="0.2">
      <c r="A151" s="22">
        <v>42332</v>
      </c>
      <c r="B151">
        <v>62.94</v>
      </c>
      <c r="C151">
        <v>1621900</v>
      </c>
      <c r="D151">
        <f t="shared" si="2"/>
        <v>-2.6937093962922155E-3</v>
      </c>
    </row>
    <row r="152" spans="1:4" x14ac:dyDescent="0.2">
      <c r="A152" s="22">
        <v>42333</v>
      </c>
      <c r="B152">
        <v>62.43</v>
      </c>
      <c r="C152">
        <v>1745400</v>
      </c>
      <c r="D152">
        <f t="shared" si="2"/>
        <v>-8.1029551954241823E-3</v>
      </c>
    </row>
    <row r="153" spans="1:4" x14ac:dyDescent="0.2">
      <c r="A153" s="22">
        <v>42335</v>
      </c>
      <c r="B153">
        <v>62.84</v>
      </c>
      <c r="C153">
        <v>821500</v>
      </c>
      <c r="D153">
        <f t="shared" si="2"/>
        <v>6.5673554380907204E-3</v>
      </c>
    </row>
    <row r="154" spans="1:4" x14ac:dyDescent="0.2">
      <c r="A154" s="22">
        <v>42338</v>
      </c>
      <c r="B154">
        <v>62.76</v>
      </c>
      <c r="C154">
        <v>3012500</v>
      </c>
      <c r="D154">
        <f t="shared" si="2"/>
        <v>-1.2730744748568649E-3</v>
      </c>
    </row>
    <row r="155" spans="1:4" x14ac:dyDescent="0.2">
      <c r="A155" s="22">
        <v>42339</v>
      </c>
      <c r="B155">
        <v>63.5</v>
      </c>
      <c r="C155">
        <v>3411300</v>
      </c>
      <c r="D155">
        <f t="shared" si="2"/>
        <v>1.1790949649458286E-2</v>
      </c>
    </row>
    <row r="156" spans="1:4" x14ac:dyDescent="0.2">
      <c r="A156" s="22">
        <v>42340</v>
      </c>
      <c r="B156">
        <v>62.89</v>
      </c>
      <c r="C156">
        <v>2680900</v>
      </c>
      <c r="D156">
        <f t="shared" si="2"/>
        <v>-9.6062992125984167E-3</v>
      </c>
    </row>
    <row r="157" spans="1:4" x14ac:dyDescent="0.2">
      <c r="A157" s="22">
        <v>42341</v>
      </c>
      <c r="B157">
        <v>62.77</v>
      </c>
      <c r="C157">
        <v>3197900</v>
      </c>
      <c r="D157">
        <f t="shared" si="2"/>
        <v>-1.9080934965812917E-3</v>
      </c>
    </row>
    <row r="158" spans="1:4" x14ac:dyDescent="0.2">
      <c r="A158" s="22">
        <v>42342</v>
      </c>
      <c r="B158">
        <v>64.489999999999995</v>
      </c>
      <c r="C158">
        <v>2647500</v>
      </c>
      <c r="D158">
        <f t="shared" si="2"/>
        <v>2.7401624980085897E-2</v>
      </c>
    </row>
    <row r="159" spans="1:4" x14ac:dyDescent="0.2">
      <c r="A159" s="22">
        <v>42345</v>
      </c>
      <c r="B159">
        <v>64.39</v>
      </c>
      <c r="C159">
        <v>2675500</v>
      </c>
      <c r="D159">
        <f t="shared" si="2"/>
        <v>-1.5506280043416703E-3</v>
      </c>
    </row>
    <row r="160" spans="1:4" x14ac:dyDescent="0.2">
      <c r="A160" s="22">
        <v>42346</v>
      </c>
      <c r="B160">
        <v>63.86</v>
      </c>
      <c r="C160">
        <v>2433600</v>
      </c>
      <c r="D160">
        <f t="shared" si="2"/>
        <v>-8.2310917844385951E-3</v>
      </c>
    </row>
    <row r="161" spans="1:4" x14ac:dyDescent="0.2">
      <c r="A161" s="22">
        <v>42347</v>
      </c>
      <c r="B161">
        <v>62.9</v>
      </c>
      <c r="C161">
        <v>2561200</v>
      </c>
      <c r="D161">
        <f t="shared" si="2"/>
        <v>-1.5032884434700921E-2</v>
      </c>
    </row>
    <row r="162" spans="1:4" x14ac:dyDescent="0.2">
      <c r="A162" s="22">
        <v>42348</v>
      </c>
      <c r="B162">
        <v>62.48</v>
      </c>
      <c r="C162">
        <v>2417100</v>
      </c>
      <c r="D162">
        <f t="shared" si="2"/>
        <v>-6.6772655007949402E-3</v>
      </c>
    </row>
    <row r="163" spans="1:4" x14ac:dyDescent="0.2">
      <c r="A163" s="22">
        <v>42349</v>
      </c>
      <c r="B163">
        <v>61.47</v>
      </c>
      <c r="C163">
        <v>2120700</v>
      </c>
      <c r="D163">
        <f t="shared" si="2"/>
        <v>-1.6165172855313669E-2</v>
      </c>
    </row>
    <row r="164" spans="1:4" x14ac:dyDescent="0.2">
      <c r="A164" s="22">
        <v>42352</v>
      </c>
      <c r="B164">
        <v>61.39</v>
      </c>
      <c r="C164">
        <v>2356300</v>
      </c>
      <c r="D164">
        <f t="shared" si="2"/>
        <v>-1.3014478607450513E-3</v>
      </c>
    </row>
    <row r="165" spans="1:4" x14ac:dyDescent="0.2">
      <c r="A165" s="22">
        <v>42353</v>
      </c>
      <c r="B165">
        <v>62.7</v>
      </c>
      <c r="C165">
        <v>3020400</v>
      </c>
      <c r="D165">
        <f t="shared" si="2"/>
        <v>2.1338980289949541E-2</v>
      </c>
    </row>
    <row r="166" spans="1:4" x14ac:dyDescent="0.2">
      <c r="A166" s="22">
        <v>42354</v>
      </c>
      <c r="B166">
        <v>63.38</v>
      </c>
      <c r="C166">
        <v>2177700</v>
      </c>
      <c r="D166">
        <f t="shared" si="2"/>
        <v>1.0845295055821366E-2</v>
      </c>
    </row>
    <row r="167" spans="1:4" x14ac:dyDescent="0.2">
      <c r="A167" s="22">
        <v>42355</v>
      </c>
      <c r="B167">
        <v>62.37</v>
      </c>
      <c r="C167">
        <v>2161600</v>
      </c>
      <c r="D167">
        <f t="shared" si="2"/>
        <v>-1.5935626380561771E-2</v>
      </c>
    </row>
    <row r="168" spans="1:4" x14ac:dyDescent="0.2">
      <c r="A168" s="22">
        <v>42356</v>
      </c>
      <c r="B168">
        <v>61.33</v>
      </c>
      <c r="C168">
        <v>6688800</v>
      </c>
      <c r="D168">
        <f t="shared" si="2"/>
        <v>-1.6674683341349996E-2</v>
      </c>
    </row>
    <row r="169" spans="1:4" x14ac:dyDescent="0.2">
      <c r="A169" s="22">
        <v>42359</v>
      </c>
      <c r="B169">
        <v>61.3</v>
      </c>
      <c r="C169">
        <v>3117400</v>
      </c>
      <c r="D169">
        <f t="shared" si="2"/>
        <v>-4.8915701940324696E-4</v>
      </c>
    </row>
    <row r="170" spans="1:4" x14ac:dyDescent="0.2">
      <c r="A170" s="22">
        <v>42360</v>
      </c>
      <c r="B170">
        <v>62.5</v>
      </c>
      <c r="C170">
        <v>2203300</v>
      </c>
      <c r="D170">
        <f t="shared" si="2"/>
        <v>1.957585644371946E-2</v>
      </c>
    </row>
    <row r="171" spans="1:4" x14ac:dyDescent="0.2">
      <c r="A171" s="22">
        <v>42361</v>
      </c>
      <c r="B171">
        <v>62.89</v>
      </c>
      <c r="C171">
        <v>1916300</v>
      </c>
      <c r="D171">
        <f t="shared" si="2"/>
        <v>6.2400000000000094E-3</v>
      </c>
    </row>
    <row r="172" spans="1:4" x14ac:dyDescent="0.2">
      <c r="A172" s="22">
        <v>42362</v>
      </c>
      <c r="B172">
        <v>63.14</v>
      </c>
      <c r="C172">
        <v>1298700</v>
      </c>
      <c r="D172">
        <f t="shared" si="2"/>
        <v>3.9751947845444429E-3</v>
      </c>
    </row>
    <row r="173" spans="1:4" x14ac:dyDescent="0.2">
      <c r="A173" s="22">
        <v>42366</v>
      </c>
      <c r="B173">
        <v>62.64</v>
      </c>
      <c r="C173">
        <v>1833300</v>
      </c>
      <c r="D173">
        <f t="shared" si="2"/>
        <v>-7.9189103579347473E-3</v>
      </c>
    </row>
    <row r="174" spans="1:4" x14ac:dyDescent="0.2">
      <c r="A174" s="22">
        <v>42367</v>
      </c>
      <c r="B174">
        <v>63.19</v>
      </c>
      <c r="C174">
        <v>1495600</v>
      </c>
      <c r="D174">
        <f t="shared" si="2"/>
        <v>8.780332056194079E-3</v>
      </c>
    </row>
    <row r="175" spans="1:4" x14ac:dyDescent="0.2">
      <c r="A175" s="22">
        <v>42368</v>
      </c>
      <c r="B175">
        <v>62.81</v>
      </c>
      <c r="C175">
        <v>1523000</v>
      </c>
      <c r="D175">
        <f t="shared" si="2"/>
        <v>-6.0136097483778359E-3</v>
      </c>
    </row>
    <row r="176" spans="1:4" x14ac:dyDescent="0.2">
      <c r="A176" s="22">
        <v>42369</v>
      </c>
      <c r="B176">
        <v>62.09</v>
      </c>
      <c r="C176">
        <v>1573600</v>
      </c>
      <c r="D176">
        <f t="shared" si="2"/>
        <v>-1.1463142811654177E-2</v>
      </c>
    </row>
    <row r="177" spans="1:4" x14ac:dyDescent="0.2">
      <c r="A177" s="22">
        <v>42373</v>
      </c>
      <c r="B177">
        <v>60.67</v>
      </c>
      <c r="C177">
        <v>3339200</v>
      </c>
      <c r="D177">
        <f t="shared" si="2"/>
        <v>-2.2870027379610268E-2</v>
      </c>
    </row>
    <row r="178" spans="1:4" x14ac:dyDescent="0.2">
      <c r="A178" s="22">
        <v>42374</v>
      </c>
      <c r="B178">
        <v>60.53</v>
      </c>
      <c r="C178">
        <v>2808800</v>
      </c>
      <c r="D178">
        <f t="shared" si="2"/>
        <v>-2.3075655183781205E-3</v>
      </c>
    </row>
    <row r="179" spans="1:4" x14ac:dyDescent="0.2">
      <c r="A179" s="22">
        <v>42375</v>
      </c>
      <c r="B179">
        <v>59.85</v>
      </c>
      <c r="C179">
        <v>2868400</v>
      </c>
      <c r="D179">
        <f t="shared" si="2"/>
        <v>-1.1234098793986447E-2</v>
      </c>
    </row>
    <row r="180" spans="1:4" x14ac:dyDescent="0.2">
      <c r="A180" s="22">
        <v>42376</v>
      </c>
      <c r="B180">
        <v>58.44</v>
      </c>
      <c r="C180">
        <v>3982600</v>
      </c>
      <c r="D180">
        <f t="shared" si="2"/>
        <v>-2.3558897243107831E-2</v>
      </c>
    </row>
    <row r="181" spans="1:4" x14ac:dyDescent="0.2">
      <c r="A181" s="22">
        <v>42377</v>
      </c>
      <c r="B181">
        <v>58.23</v>
      </c>
      <c r="C181">
        <v>2883900</v>
      </c>
      <c r="D181">
        <f t="shared" si="2"/>
        <v>-3.5934291581108976E-3</v>
      </c>
    </row>
    <row r="182" spans="1:4" x14ac:dyDescent="0.2">
      <c r="A182" s="22">
        <v>42380</v>
      </c>
      <c r="B182">
        <v>58.02</v>
      </c>
      <c r="C182">
        <v>3037300</v>
      </c>
      <c r="D182">
        <f t="shared" si="2"/>
        <v>-3.6063884595568222E-3</v>
      </c>
    </row>
    <row r="183" spans="1:4" x14ac:dyDescent="0.2">
      <c r="A183" s="22">
        <v>42381</v>
      </c>
      <c r="B183">
        <v>58.65</v>
      </c>
      <c r="C183">
        <v>2957900</v>
      </c>
      <c r="D183">
        <f t="shared" si="2"/>
        <v>1.0858324715615226E-2</v>
      </c>
    </row>
    <row r="184" spans="1:4" x14ac:dyDescent="0.2">
      <c r="A184" s="22">
        <v>42382</v>
      </c>
      <c r="B184">
        <v>57.91</v>
      </c>
      <c r="C184">
        <v>4225600</v>
      </c>
      <c r="D184">
        <f t="shared" si="2"/>
        <v>-1.2617220801364059E-2</v>
      </c>
    </row>
    <row r="185" spans="1:4" x14ac:dyDescent="0.2">
      <c r="A185" s="22">
        <v>42383</v>
      </c>
      <c r="B185">
        <v>58.42</v>
      </c>
      <c r="C185">
        <v>3193200</v>
      </c>
      <c r="D185">
        <f t="shared" si="2"/>
        <v>8.8067691245036286E-3</v>
      </c>
    </row>
    <row r="186" spans="1:4" x14ac:dyDescent="0.2">
      <c r="A186" s="22">
        <v>42384</v>
      </c>
      <c r="B186">
        <v>58.13</v>
      </c>
      <c r="C186">
        <v>5060200</v>
      </c>
      <c r="D186">
        <f t="shared" si="2"/>
        <v>-4.9640534063676673E-3</v>
      </c>
    </row>
    <row r="187" spans="1:4" x14ac:dyDescent="0.2">
      <c r="A187" s="22">
        <v>42388</v>
      </c>
      <c r="B187">
        <v>58.44</v>
      </c>
      <c r="C187">
        <v>3082900</v>
      </c>
      <c r="D187">
        <f t="shared" si="2"/>
        <v>5.3328745914329118E-3</v>
      </c>
    </row>
    <row r="188" spans="1:4" x14ac:dyDescent="0.2">
      <c r="A188" s="22">
        <v>42389</v>
      </c>
      <c r="B188">
        <v>57.99</v>
      </c>
      <c r="C188">
        <v>4685500</v>
      </c>
      <c r="D188">
        <f t="shared" si="2"/>
        <v>-7.7002053388089626E-3</v>
      </c>
    </row>
    <row r="189" spans="1:4" x14ac:dyDescent="0.2">
      <c r="A189" s="22">
        <v>42390</v>
      </c>
      <c r="B189">
        <v>58.15</v>
      </c>
      <c r="C189">
        <v>3858000</v>
      </c>
      <c r="D189">
        <f t="shared" si="2"/>
        <v>2.7590963959302738E-3</v>
      </c>
    </row>
    <row r="190" spans="1:4" x14ac:dyDescent="0.2">
      <c r="A190" s="22">
        <v>42391</v>
      </c>
      <c r="B190">
        <v>58.53</v>
      </c>
      <c r="C190">
        <v>2699600</v>
      </c>
      <c r="D190">
        <f t="shared" si="2"/>
        <v>6.5348237317283328E-3</v>
      </c>
    </row>
    <row r="191" spans="1:4" x14ac:dyDescent="0.2">
      <c r="A191" s="22">
        <v>42394</v>
      </c>
      <c r="B191">
        <v>57.7</v>
      </c>
      <c r="C191">
        <v>3852400</v>
      </c>
      <c r="D191">
        <f t="shared" si="2"/>
        <v>-1.4180762002391906E-2</v>
      </c>
    </row>
    <row r="192" spans="1:4" x14ac:dyDescent="0.2">
      <c r="A192" s="22">
        <v>42395</v>
      </c>
      <c r="B192">
        <v>58.18</v>
      </c>
      <c r="C192">
        <v>2184300</v>
      </c>
      <c r="D192">
        <f t="shared" si="2"/>
        <v>8.318890814558005E-3</v>
      </c>
    </row>
    <row r="193" spans="1:4" x14ac:dyDescent="0.2">
      <c r="A193" s="22">
        <v>42396</v>
      </c>
      <c r="B193">
        <v>58.41</v>
      </c>
      <c r="C193">
        <v>2891300</v>
      </c>
      <c r="D193">
        <f t="shared" si="2"/>
        <v>3.9532485390167908E-3</v>
      </c>
    </row>
    <row r="194" spans="1:4" x14ac:dyDescent="0.2">
      <c r="A194" s="22">
        <v>42397</v>
      </c>
      <c r="B194">
        <v>59.22</v>
      </c>
      <c r="C194">
        <v>3191000</v>
      </c>
      <c r="D194">
        <f t="shared" si="2"/>
        <v>1.386748844375967E-2</v>
      </c>
    </row>
    <row r="195" spans="1:4" x14ac:dyDescent="0.2">
      <c r="A195" s="22">
        <v>42398</v>
      </c>
      <c r="B195">
        <v>60.6</v>
      </c>
      <c r="C195">
        <v>3799200</v>
      </c>
      <c r="D195">
        <f t="shared" si="2"/>
        <v>2.330293819655526E-2</v>
      </c>
    </row>
    <row r="196" spans="1:4" x14ac:dyDescent="0.2">
      <c r="A196" s="22">
        <v>42401</v>
      </c>
      <c r="B196">
        <v>60.53</v>
      </c>
      <c r="C196">
        <v>2667500</v>
      </c>
      <c r="D196">
        <f t="shared" ref="D196:D259" si="3">(B196-B195)/B195</f>
        <v>-1.1551155115511597E-3</v>
      </c>
    </row>
    <row r="197" spans="1:4" x14ac:dyDescent="0.2">
      <c r="A197" s="22">
        <v>42402</v>
      </c>
      <c r="B197">
        <v>59.97</v>
      </c>
      <c r="C197">
        <v>2540900</v>
      </c>
      <c r="D197">
        <f t="shared" si="3"/>
        <v>-9.2516107715182924E-3</v>
      </c>
    </row>
    <row r="198" spans="1:4" x14ac:dyDescent="0.2">
      <c r="A198" s="22">
        <v>42403</v>
      </c>
      <c r="B198">
        <v>59.64</v>
      </c>
      <c r="C198">
        <v>4765200</v>
      </c>
      <c r="D198">
        <f t="shared" si="3"/>
        <v>-5.5027513756878152E-3</v>
      </c>
    </row>
    <row r="199" spans="1:4" x14ac:dyDescent="0.2">
      <c r="A199" s="22">
        <v>42404</v>
      </c>
      <c r="B199">
        <v>62.05</v>
      </c>
      <c r="C199">
        <v>5520000</v>
      </c>
      <c r="D199">
        <f t="shared" si="3"/>
        <v>4.0409121395036829E-2</v>
      </c>
    </row>
    <row r="200" spans="1:4" x14ac:dyDescent="0.2">
      <c r="A200" s="22">
        <v>42405</v>
      </c>
      <c r="B200">
        <v>63.37</v>
      </c>
      <c r="C200">
        <v>4617500</v>
      </c>
      <c r="D200">
        <f t="shared" si="3"/>
        <v>2.1273166800966966E-2</v>
      </c>
    </row>
    <row r="201" spans="1:4" x14ac:dyDescent="0.2">
      <c r="A201" s="22">
        <v>42408</v>
      </c>
      <c r="B201">
        <v>63.33</v>
      </c>
      <c r="C201">
        <v>3008500</v>
      </c>
      <c r="D201">
        <f t="shared" si="3"/>
        <v>-6.3121350796905716E-4</v>
      </c>
    </row>
    <row r="202" spans="1:4" x14ac:dyDescent="0.2">
      <c r="A202" s="22">
        <v>42409</v>
      </c>
      <c r="B202">
        <v>63.01</v>
      </c>
      <c r="C202">
        <v>3743700</v>
      </c>
      <c r="D202">
        <f t="shared" si="3"/>
        <v>-5.0528975209221585E-3</v>
      </c>
    </row>
    <row r="203" spans="1:4" x14ac:dyDescent="0.2">
      <c r="A203" s="22">
        <v>42410</v>
      </c>
      <c r="B203">
        <v>62.98</v>
      </c>
      <c r="C203">
        <v>2987500</v>
      </c>
      <c r="D203">
        <f t="shared" si="3"/>
        <v>-4.7611490239646308E-4</v>
      </c>
    </row>
    <row r="204" spans="1:4" x14ac:dyDescent="0.2">
      <c r="A204" s="22">
        <v>42411</v>
      </c>
      <c r="B204">
        <v>62.32</v>
      </c>
      <c r="C204">
        <v>3020000</v>
      </c>
      <c r="D204">
        <f t="shared" si="3"/>
        <v>-1.0479517307081559E-2</v>
      </c>
    </row>
    <row r="205" spans="1:4" x14ac:dyDescent="0.2">
      <c r="A205" s="22">
        <v>42412</v>
      </c>
      <c r="B205">
        <v>63.91</v>
      </c>
      <c r="C205">
        <v>3615300</v>
      </c>
      <c r="D205">
        <f t="shared" si="3"/>
        <v>2.5513478818998656E-2</v>
      </c>
    </row>
    <row r="206" spans="1:4" x14ac:dyDescent="0.2">
      <c r="A206" s="22">
        <v>42416</v>
      </c>
      <c r="B206">
        <v>64.569999999999993</v>
      </c>
      <c r="C206">
        <v>3502500</v>
      </c>
      <c r="D206">
        <f t="shared" si="3"/>
        <v>1.0327022375215093E-2</v>
      </c>
    </row>
    <row r="207" spans="1:4" x14ac:dyDescent="0.2">
      <c r="A207" s="22">
        <v>42417</v>
      </c>
      <c r="B207">
        <v>65.02</v>
      </c>
      <c r="C207">
        <v>3342700</v>
      </c>
      <c r="D207">
        <f t="shared" si="3"/>
        <v>6.9691807340870821E-3</v>
      </c>
    </row>
    <row r="208" spans="1:4" x14ac:dyDescent="0.2">
      <c r="A208" s="22">
        <v>42418</v>
      </c>
      <c r="B208">
        <v>64.3</v>
      </c>
      <c r="C208">
        <v>4086400</v>
      </c>
      <c r="D208">
        <f t="shared" si="3"/>
        <v>-1.107351584127959E-2</v>
      </c>
    </row>
    <row r="209" spans="1:4" x14ac:dyDescent="0.2">
      <c r="A209" s="22">
        <v>42419</v>
      </c>
      <c r="B209">
        <v>64</v>
      </c>
      <c r="C209">
        <v>4300100</v>
      </c>
      <c r="D209">
        <f t="shared" si="3"/>
        <v>-4.6656298600310604E-3</v>
      </c>
    </row>
    <row r="210" spans="1:4" x14ac:dyDescent="0.2">
      <c r="A210" s="22">
        <v>42422</v>
      </c>
      <c r="B210">
        <v>64.44</v>
      </c>
      <c r="C210">
        <v>2513100</v>
      </c>
      <c r="D210">
        <f t="shared" si="3"/>
        <v>6.8749999999999645E-3</v>
      </c>
    </row>
    <row r="211" spans="1:4" x14ac:dyDescent="0.2">
      <c r="A211" s="22">
        <v>42423</v>
      </c>
      <c r="B211">
        <v>63.73</v>
      </c>
      <c r="C211">
        <v>1973500</v>
      </c>
      <c r="D211">
        <f t="shared" si="3"/>
        <v>-1.1018001241464943E-2</v>
      </c>
    </row>
    <row r="212" spans="1:4" x14ac:dyDescent="0.2">
      <c r="A212" s="22">
        <v>42424</v>
      </c>
      <c r="B212">
        <v>63.95</v>
      </c>
      <c r="C212">
        <v>2366700</v>
      </c>
      <c r="D212">
        <f t="shared" si="3"/>
        <v>3.4520633924369367E-3</v>
      </c>
    </row>
    <row r="213" spans="1:4" x14ac:dyDescent="0.2">
      <c r="A213" s="22">
        <v>42425</v>
      </c>
      <c r="B213">
        <v>64.41</v>
      </c>
      <c r="C213">
        <v>1936100</v>
      </c>
      <c r="D213">
        <f t="shared" si="3"/>
        <v>7.1931196247067043E-3</v>
      </c>
    </row>
    <row r="214" spans="1:4" x14ac:dyDescent="0.2">
      <c r="A214" s="22">
        <v>42426</v>
      </c>
      <c r="B214">
        <v>64.319999999999993</v>
      </c>
      <c r="C214">
        <v>2391400</v>
      </c>
      <c r="D214">
        <f t="shared" si="3"/>
        <v>-1.3972985561248783E-3</v>
      </c>
    </row>
    <row r="215" spans="1:4" x14ac:dyDescent="0.2">
      <c r="A215" s="22">
        <v>42429</v>
      </c>
      <c r="B215">
        <v>63.46</v>
      </c>
      <c r="C215">
        <v>2285100</v>
      </c>
      <c r="D215">
        <f t="shared" si="3"/>
        <v>-1.3370646766169036E-2</v>
      </c>
    </row>
    <row r="216" spans="1:4" x14ac:dyDescent="0.2">
      <c r="A216" s="22">
        <v>42430</v>
      </c>
      <c r="B216">
        <v>64.81</v>
      </c>
      <c r="C216">
        <v>2167700</v>
      </c>
      <c r="D216">
        <f t="shared" si="3"/>
        <v>2.1273242987708815E-2</v>
      </c>
    </row>
    <row r="217" spans="1:4" x14ac:dyDescent="0.2">
      <c r="A217" s="22">
        <v>42431</v>
      </c>
      <c r="B217">
        <v>65.41</v>
      </c>
      <c r="C217">
        <v>2215600</v>
      </c>
      <c r="D217">
        <f t="shared" si="3"/>
        <v>9.2578305817002677E-3</v>
      </c>
    </row>
    <row r="218" spans="1:4" x14ac:dyDescent="0.2">
      <c r="A218" s="22">
        <v>42432</v>
      </c>
      <c r="B218">
        <v>65.31</v>
      </c>
      <c r="C218">
        <v>1985400</v>
      </c>
      <c r="D218">
        <f t="shared" si="3"/>
        <v>-1.5288182235131374E-3</v>
      </c>
    </row>
    <row r="219" spans="1:4" x14ac:dyDescent="0.2">
      <c r="A219" s="22">
        <v>42433</v>
      </c>
      <c r="B219">
        <v>65.38</v>
      </c>
      <c r="C219">
        <v>1629400</v>
      </c>
      <c r="D219">
        <f t="shared" si="3"/>
        <v>1.0718113612003242E-3</v>
      </c>
    </row>
    <row r="220" spans="1:4" x14ac:dyDescent="0.2">
      <c r="A220" s="22">
        <v>42436</v>
      </c>
      <c r="B220">
        <v>65.03</v>
      </c>
      <c r="C220">
        <v>1609200</v>
      </c>
      <c r="D220">
        <f t="shared" si="3"/>
        <v>-5.3533190578157596E-3</v>
      </c>
    </row>
    <row r="221" spans="1:4" x14ac:dyDescent="0.2">
      <c r="A221" s="22">
        <v>42437</v>
      </c>
      <c r="B221">
        <v>64.58</v>
      </c>
      <c r="C221">
        <v>1797100</v>
      </c>
      <c r="D221">
        <f t="shared" si="3"/>
        <v>-6.9198831308627225E-3</v>
      </c>
    </row>
    <row r="222" spans="1:4" x14ac:dyDescent="0.2">
      <c r="A222" s="22">
        <v>42438</v>
      </c>
      <c r="B222">
        <v>64.53</v>
      </c>
      <c r="C222">
        <v>1496600</v>
      </c>
      <c r="D222">
        <f t="shared" si="3"/>
        <v>-7.7423350882621796E-4</v>
      </c>
    </row>
    <row r="223" spans="1:4" x14ac:dyDescent="0.2">
      <c r="A223" s="22">
        <v>42439</v>
      </c>
      <c r="B223">
        <v>64.260000000000005</v>
      </c>
      <c r="C223">
        <v>3071400</v>
      </c>
      <c r="D223">
        <f t="shared" si="3"/>
        <v>-4.1841004184099799E-3</v>
      </c>
    </row>
    <row r="224" spans="1:4" x14ac:dyDescent="0.2">
      <c r="A224" s="22">
        <v>42440</v>
      </c>
      <c r="B224">
        <v>65.52</v>
      </c>
      <c r="C224">
        <v>2235300</v>
      </c>
      <c r="D224">
        <f t="shared" si="3"/>
        <v>1.9607843137254759E-2</v>
      </c>
    </row>
    <row r="225" spans="1:4" x14ac:dyDescent="0.2">
      <c r="A225" s="22">
        <v>42443</v>
      </c>
      <c r="B225">
        <v>64.95</v>
      </c>
      <c r="C225">
        <v>1744700</v>
      </c>
      <c r="D225">
        <f t="shared" si="3"/>
        <v>-8.6996336996335959E-3</v>
      </c>
    </row>
    <row r="226" spans="1:4" x14ac:dyDescent="0.2">
      <c r="A226" s="22">
        <v>42444</v>
      </c>
      <c r="B226">
        <v>65.92</v>
      </c>
      <c r="C226">
        <v>2367500</v>
      </c>
      <c r="D226">
        <f t="shared" si="3"/>
        <v>1.4934565050038474E-2</v>
      </c>
    </row>
    <row r="227" spans="1:4" x14ac:dyDescent="0.2">
      <c r="A227" s="22">
        <v>42445</v>
      </c>
      <c r="B227">
        <v>66.28</v>
      </c>
      <c r="C227">
        <v>2163000</v>
      </c>
      <c r="D227">
        <f t="shared" si="3"/>
        <v>5.4611650485436808E-3</v>
      </c>
    </row>
    <row r="228" spans="1:4" x14ac:dyDescent="0.2">
      <c r="A228" s="22">
        <v>42446</v>
      </c>
      <c r="B228">
        <v>67.2</v>
      </c>
      <c r="C228">
        <v>2338000</v>
      </c>
      <c r="D228">
        <f t="shared" si="3"/>
        <v>1.3880506940253496E-2</v>
      </c>
    </row>
    <row r="229" spans="1:4" x14ac:dyDescent="0.2">
      <c r="A229" s="22">
        <v>42447</v>
      </c>
      <c r="B229">
        <v>67.23</v>
      </c>
      <c r="C229">
        <v>3777200</v>
      </c>
      <c r="D229">
        <f t="shared" si="3"/>
        <v>4.4642857142858833E-4</v>
      </c>
    </row>
    <row r="230" spans="1:4" x14ac:dyDescent="0.2">
      <c r="A230" s="22">
        <v>42450</v>
      </c>
      <c r="B230">
        <v>66.84</v>
      </c>
      <c r="C230">
        <v>1258000</v>
      </c>
      <c r="D230">
        <f t="shared" si="3"/>
        <v>-5.8009817045961707E-3</v>
      </c>
    </row>
    <row r="231" spans="1:4" x14ac:dyDescent="0.2">
      <c r="A231" s="22">
        <v>42451</v>
      </c>
      <c r="B231">
        <v>66.92</v>
      </c>
      <c r="C231">
        <v>1551500</v>
      </c>
      <c r="D231">
        <f t="shared" si="3"/>
        <v>1.1968880909634693E-3</v>
      </c>
    </row>
    <row r="232" spans="1:4" x14ac:dyDescent="0.2">
      <c r="A232" s="22">
        <v>42452</v>
      </c>
      <c r="B232">
        <v>66.66</v>
      </c>
      <c r="C232">
        <v>2080500</v>
      </c>
      <c r="D232">
        <f t="shared" si="3"/>
        <v>-3.885236102809401E-3</v>
      </c>
    </row>
    <row r="233" spans="1:4" x14ac:dyDescent="0.2">
      <c r="A233" s="22">
        <v>42453</v>
      </c>
      <c r="B233">
        <v>66.19</v>
      </c>
      <c r="C233">
        <v>1396500</v>
      </c>
      <c r="D233">
        <f t="shared" si="3"/>
        <v>-7.0507050705070342E-3</v>
      </c>
    </row>
    <row r="234" spans="1:4" x14ac:dyDescent="0.2">
      <c r="A234" s="22">
        <v>42457</v>
      </c>
      <c r="B234">
        <v>66.819999999999993</v>
      </c>
      <c r="C234">
        <v>1730200</v>
      </c>
      <c r="D234">
        <f t="shared" si="3"/>
        <v>9.5180540867199799E-3</v>
      </c>
    </row>
    <row r="235" spans="1:4" x14ac:dyDescent="0.2">
      <c r="A235" s="22">
        <v>42458</v>
      </c>
      <c r="B235">
        <v>67.16</v>
      </c>
      <c r="C235">
        <v>2484200</v>
      </c>
      <c r="D235">
        <f t="shared" si="3"/>
        <v>5.0882969170907427E-3</v>
      </c>
    </row>
    <row r="236" spans="1:4" x14ac:dyDescent="0.2">
      <c r="A236" s="22">
        <v>42459</v>
      </c>
      <c r="B236">
        <v>67.72</v>
      </c>
      <c r="C236">
        <v>1802900</v>
      </c>
      <c r="D236">
        <f t="shared" si="3"/>
        <v>8.3382966051221315E-3</v>
      </c>
    </row>
    <row r="237" spans="1:4" x14ac:dyDescent="0.2">
      <c r="A237" s="22">
        <v>42460</v>
      </c>
      <c r="B237">
        <v>67.37</v>
      </c>
      <c r="C237">
        <v>1692600</v>
      </c>
      <c r="D237">
        <f t="shared" si="3"/>
        <v>-5.1683402244535491E-3</v>
      </c>
    </row>
    <row r="238" spans="1:4" x14ac:dyDescent="0.2">
      <c r="A238" s="22">
        <v>42461</v>
      </c>
      <c r="B238">
        <v>68.23</v>
      </c>
      <c r="C238">
        <v>1479100</v>
      </c>
      <c r="D238">
        <f t="shared" si="3"/>
        <v>1.2765325812676255E-2</v>
      </c>
    </row>
    <row r="239" spans="1:4" x14ac:dyDescent="0.2">
      <c r="A239" s="22">
        <v>42464</v>
      </c>
      <c r="B239">
        <v>67.64</v>
      </c>
      <c r="C239">
        <v>1323300</v>
      </c>
      <c r="D239">
        <f t="shared" si="3"/>
        <v>-8.6472226293419809E-3</v>
      </c>
    </row>
    <row r="240" spans="1:4" x14ac:dyDescent="0.2">
      <c r="A240" s="22">
        <v>42465</v>
      </c>
      <c r="B240">
        <v>66.7</v>
      </c>
      <c r="C240">
        <v>1712100</v>
      </c>
      <c r="D240">
        <f t="shared" si="3"/>
        <v>-1.3897102306327583E-2</v>
      </c>
    </row>
    <row r="241" spans="1:4" x14ac:dyDescent="0.2">
      <c r="A241" s="22">
        <v>42466</v>
      </c>
      <c r="B241">
        <v>67.03</v>
      </c>
      <c r="C241">
        <v>1624500</v>
      </c>
      <c r="D241">
        <f t="shared" si="3"/>
        <v>4.9475262368815333E-3</v>
      </c>
    </row>
    <row r="242" spans="1:4" x14ac:dyDescent="0.2">
      <c r="A242" s="22">
        <v>42467</v>
      </c>
      <c r="B242">
        <v>66.28</v>
      </c>
      <c r="C242">
        <v>1603500</v>
      </c>
      <c r="D242">
        <f t="shared" si="3"/>
        <v>-1.1189019841861853E-2</v>
      </c>
    </row>
    <row r="243" spans="1:4" x14ac:dyDescent="0.2">
      <c r="A243" s="22">
        <v>42468</v>
      </c>
      <c r="B243">
        <v>66.84</v>
      </c>
      <c r="C243">
        <v>1694800</v>
      </c>
      <c r="D243">
        <f t="shared" si="3"/>
        <v>8.4490042245021456E-3</v>
      </c>
    </row>
    <row r="244" spans="1:4" x14ac:dyDescent="0.2">
      <c r="A244" s="22">
        <v>42471</v>
      </c>
      <c r="B244">
        <v>66.790000000000006</v>
      </c>
      <c r="C244">
        <v>1683400</v>
      </c>
      <c r="D244">
        <f t="shared" si="3"/>
        <v>-7.4805505685214178E-4</v>
      </c>
    </row>
    <row r="245" spans="1:4" x14ac:dyDescent="0.2">
      <c r="A245" s="22">
        <v>42472</v>
      </c>
      <c r="B245">
        <v>67.209999999999994</v>
      </c>
      <c r="C245">
        <v>1571300</v>
      </c>
      <c r="D245">
        <f t="shared" si="3"/>
        <v>6.2883665219342338E-3</v>
      </c>
    </row>
    <row r="246" spans="1:4" x14ac:dyDescent="0.2">
      <c r="A246" s="22">
        <v>42473</v>
      </c>
      <c r="B246">
        <v>67.53</v>
      </c>
      <c r="C246">
        <v>1687600</v>
      </c>
      <c r="D246">
        <f t="shared" si="3"/>
        <v>4.7611962505580627E-3</v>
      </c>
    </row>
    <row r="247" spans="1:4" x14ac:dyDescent="0.2">
      <c r="A247" s="22">
        <v>42474</v>
      </c>
      <c r="B247">
        <v>66.67</v>
      </c>
      <c r="C247">
        <v>2457500</v>
      </c>
      <c r="D247">
        <f t="shared" si="3"/>
        <v>-1.27350807048719E-2</v>
      </c>
    </row>
    <row r="248" spans="1:4" x14ac:dyDescent="0.2">
      <c r="A248" s="22">
        <v>42475</v>
      </c>
      <c r="B248">
        <v>66.599999999999994</v>
      </c>
      <c r="C248">
        <v>2779200</v>
      </c>
      <c r="D248">
        <f t="shared" si="3"/>
        <v>-1.0499475026249795E-3</v>
      </c>
    </row>
    <row r="249" spans="1:4" x14ac:dyDescent="0.2">
      <c r="A249" s="22">
        <v>42478</v>
      </c>
      <c r="B249">
        <v>67.3</v>
      </c>
      <c r="C249">
        <v>1968900</v>
      </c>
      <c r="D249">
        <f t="shared" si="3"/>
        <v>1.0510510510510555E-2</v>
      </c>
    </row>
    <row r="250" spans="1:4" x14ac:dyDescent="0.2">
      <c r="A250" s="22">
        <v>42479</v>
      </c>
      <c r="B250">
        <v>67.53</v>
      </c>
      <c r="C250">
        <v>1471900</v>
      </c>
      <c r="D250">
        <f t="shared" si="3"/>
        <v>3.4175334323923328E-3</v>
      </c>
    </row>
    <row r="251" spans="1:4" x14ac:dyDescent="0.2">
      <c r="A251" s="22">
        <v>42480</v>
      </c>
      <c r="B251">
        <v>66.92</v>
      </c>
      <c r="C251">
        <v>1446200</v>
      </c>
      <c r="D251">
        <f t="shared" si="3"/>
        <v>-9.0330223604323922E-3</v>
      </c>
    </row>
    <row r="252" spans="1:4" x14ac:dyDescent="0.2">
      <c r="A252" s="22">
        <v>42481</v>
      </c>
      <c r="B252">
        <v>65.45</v>
      </c>
      <c r="C252">
        <v>3295900</v>
      </c>
      <c r="D252">
        <f t="shared" si="3"/>
        <v>-2.1966527196652701E-2</v>
      </c>
    </row>
    <row r="253" spans="1:4" x14ac:dyDescent="0.2">
      <c r="A253" s="22">
        <v>42482</v>
      </c>
      <c r="B253">
        <v>65.739999999999995</v>
      </c>
      <c r="C253">
        <v>1743300</v>
      </c>
      <c r="D253">
        <f t="shared" si="3"/>
        <v>4.4308632543925445E-3</v>
      </c>
    </row>
    <row r="254" spans="1:4" x14ac:dyDescent="0.2">
      <c r="A254" s="22">
        <v>42485</v>
      </c>
      <c r="B254">
        <v>65.61</v>
      </c>
      <c r="C254">
        <v>1529000</v>
      </c>
      <c r="D254">
        <f t="shared" si="3"/>
        <v>-1.9774870702767792E-3</v>
      </c>
    </row>
    <row r="255" spans="1:4" x14ac:dyDescent="0.2">
      <c r="A255" s="22">
        <v>42486</v>
      </c>
      <c r="B255">
        <v>65.87</v>
      </c>
      <c r="C255">
        <v>1775600</v>
      </c>
      <c r="D255">
        <f t="shared" si="3"/>
        <v>3.9628105471727652E-3</v>
      </c>
    </row>
    <row r="256" spans="1:4" x14ac:dyDescent="0.2">
      <c r="A256" s="22">
        <v>42487</v>
      </c>
      <c r="B256">
        <v>65.510000000000005</v>
      </c>
      <c r="C256">
        <v>1540000</v>
      </c>
      <c r="D256">
        <f t="shared" si="3"/>
        <v>-5.4653104599969547E-3</v>
      </c>
    </row>
    <row r="257" spans="1:4" x14ac:dyDescent="0.2">
      <c r="A257" s="22">
        <v>42488</v>
      </c>
      <c r="B257">
        <v>64.95</v>
      </c>
      <c r="C257">
        <v>1482800</v>
      </c>
      <c r="D257">
        <f t="shared" si="3"/>
        <v>-8.5483132346207032E-3</v>
      </c>
    </row>
    <row r="258" spans="1:4" x14ac:dyDescent="0.2">
      <c r="A258" s="22">
        <v>42489</v>
      </c>
      <c r="B258">
        <v>65.05</v>
      </c>
      <c r="C258">
        <v>2180400</v>
      </c>
      <c r="D258">
        <f t="shared" si="3"/>
        <v>1.5396458814471796E-3</v>
      </c>
    </row>
    <row r="259" spans="1:4" x14ac:dyDescent="0.2">
      <c r="A259" s="22">
        <v>42492</v>
      </c>
      <c r="B259">
        <v>65.36</v>
      </c>
      <c r="C259">
        <v>2004200</v>
      </c>
      <c r="D259">
        <f t="shared" si="3"/>
        <v>4.7655649500384671E-3</v>
      </c>
    </row>
    <row r="260" spans="1:4" x14ac:dyDescent="0.2">
      <c r="A260" s="22">
        <v>42493</v>
      </c>
      <c r="B260">
        <v>65.41</v>
      </c>
      <c r="C260">
        <v>1865900</v>
      </c>
      <c r="D260">
        <f t="shared" ref="D260:D323" si="4">(B260-B259)/B259</f>
        <v>7.6499388004891617E-4</v>
      </c>
    </row>
    <row r="261" spans="1:4" x14ac:dyDescent="0.2">
      <c r="A261" s="22">
        <v>42494</v>
      </c>
      <c r="B261">
        <v>65.28</v>
      </c>
      <c r="C261">
        <v>2936100</v>
      </c>
      <c r="D261">
        <f t="shared" si="4"/>
        <v>-1.9874636905671222E-3</v>
      </c>
    </row>
    <row r="262" spans="1:4" x14ac:dyDescent="0.2">
      <c r="A262" s="22">
        <v>42495</v>
      </c>
      <c r="B262">
        <v>67.87</v>
      </c>
      <c r="C262">
        <v>4521600</v>
      </c>
      <c r="D262">
        <f t="shared" si="4"/>
        <v>3.9675245098039269E-2</v>
      </c>
    </row>
    <row r="263" spans="1:4" x14ac:dyDescent="0.2">
      <c r="A263" s="22">
        <v>42496</v>
      </c>
      <c r="B263">
        <v>67.099999999999994</v>
      </c>
      <c r="C263">
        <v>2213600</v>
      </c>
      <c r="D263">
        <f t="shared" si="4"/>
        <v>-1.1345218800648448E-2</v>
      </c>
    </row>
    <row r="264" spans="1:4" x14ac:dyDescent="0.2">
      <c r="A264" s="22">
        <v>42499</v>
      </c>
      <c r="B264">
        <v>67.209999999999994</v>
      </c>
      <c r="C264">
        <v>1836100</v>
      </c>
      <c r="D264">
        <f t="shared" si="4"/>
        <v>1.6393442622950737E-3</v>
      </c>
    </row>
    <row r="265" spans="1:4" x14ac:dyDescent="0.2">
      <c r="A265" s="22">
        <v>42500</v>
      </c>
      <c r="B265">
        <v>67.98</v>
      </c>
      <c r="C265">
        <v>2248800</v>
      </c>
      <c r="D265">
        <f t="shared" si="4"/>
        <v>1.1456628477905227E-2</v>
      </c>
    </row>
    <row r="266" spans="1:4" x14ac:dyDescent="0.2">
      <c r="A266" s="22">
        <v>42501</v>
      </c>
      <c r="B266">
        <v>67.349999999999994</v>
      </c>
      <c r="C266">
        <v>2056700</v>
      </c>
      <c r="D266">
        <f t="shared" si="4"/>
        <v>-9.2674315975288264E-3</v>
      </c>
    </row>
    <row r="267" spans="1:4" x14ac:dyDescent="0.2">
      <c r="A267" s="22">
        <v>42502</v>
      </c>
      <c r="B267">
        <v>67.540000000000006</v>
      </c>
      <c r="C267">
        <v>2517300</v>
      </c>
      <c r="D267">
        <f t="shared" si="4"/>
        <v>2.8210838901263839E-3</v>
      </c>
    </row>
    <row r="268" spans="1:4" x14ac:dyDescent="0.2">
      <c r="A268" s="22">
        <v>42503</v>
      </c>
      <c r="B268">
        <v>67.38</v>
      </c>
      <c r="C268">
        <v>1736100</v>
      </c>
      <c r="D268">
        <f t="shared" si="4"/>
        <v>-2.3689665383478057E-3</v>
      </c>
    </row>
    <row r="269" spans="1:4" x14ac:dyDescent="0.2">
      <c r="A269" s="22">
        <v>42506</v>
      </c>
      <c r="B269">
        <v>67.55</v>
      </c>
      <c r="C269">
        <v>2019800</v>
      </c>
      <c r="D269">
        <f t="shared" si="4"/>
        <v>2.5230038587118093E-3</v>
      </c>
    </row>
    <row r="270" spans="1:4" x14ac:dyDescent="0.2">
      <c r="A270" s="22">
        <v>42507</v>
      </c>
      <c r="B270">
        <v>67.099999999999994</v>
      </c>
      <c r="C270">
        <v>2015400</v>
      </c>
      <c r="D270">
        <f t="shared" si="4"/>
        <v>-6.6617320503331292E-3</v>
      </c>
    </row>
    <row r="271" spans="1:4" x14ac:dyDescent="0.2">
      <c r="A271" s="22">
        <v>42508</v>
      </c>
      <c r="B271">
        <v>67.36</v>
      </c>
      <c r="C271">
        <v>2431700</v>
      </c>
      <c r="D271">
        <f t="shared" si="4"/>
        <v>3.8748137108793614E-3</v>
      </c>
    </row>
    <row r="272" spans="1:4" x14ac:dyDescent="0.2">
      <c r="A272" s="22">
        <v>42509</v>
      </c>
      <c r="B272">
        <v>66.84</v>
      </c>
      <c r="C272">
        <v>2160700</v>
      </c>
      <c r="D272">
        <f t="shared" si="4"/>
        <v>-7.719714964370487E-3</v>
      </c>
    </row>
    <row r="273" spans="1:4" x14ac:dyDescent="0.2">
      <c r="A273" s="22">
        <v>42510</v>
      </c>
      <c r="B273">
        <v>67.150000000000006</v>
      </c>
      <c r="C273">
        <v>1889000</v>
      </c>
      <c r="D273">
        <f t="shared" si="4"/>
        <v>4.6379413524835766E-3</v>
      </c>
    </row>
    <row r="274" spans="1:4" x14ac:dyDescent="0.2">
      <c r="A274" s="22">
        <v>42513</v>
      </c>
      <c r="B274">
        <v>66.88</v>
      </c>
      <c r="C274">
        <v>1331300</v>
      </c>
      <c r="D274">
        <f t="shared" si="4"/>
        <v>-4.0208488458676125E-3</v>
      </c>
    </row>
    <row r="275" spans="1:4" x14ac:dyDescent="0.2">
      <c r="A275" s="22">
        <v>42514</v>
      </c>
      <c r="B275">
        <v>67.44</v>
      </c>
      <c r="C275">
        <v>1840000</v>
      </c>
      <c r="D275">
        <f t="shared" si="4"/>
        <v>8.3732057416268293E-3</v>
      </c>
    </row>
    <row r="276" spans="1:4" x14ac:dyDescent="0.2">
      <c r="A276" s="22">
        <v>42515</v>
      </c>
      <c r="B276">
        <v>67.28</v>
      </c>
      <c r="C276">
        <v>1715500</v>
      </c>
      <c r="D276">
        <f t="shared" si="4"/>
        <v>-2.3724792408065924E-3</v>
      </c>
    </row>
    <row r="277" spans="1:4" x14ac:dyDescent="0.2">
      <c r="A277" s="22">
        <v>42516</v>
      </c>
      <c r="B277">
        <v>67.510000000000005</v>
      </c>
      <c r="C277">
        <v>1229800</v>
      </c>
      <c r="D277">
        <f t="shared" si="4"/>
        <v>3.4185493460167061E-3</v>
      </c>
    </row>
    <row r="278" spans="1:4" x14ac:dyDescent="0.2">
      <c r="A278" s="22">
        <v>42517</v>
      </c>
      <c r="B278">
        <v>67.680000000000007</v>
      </c>
      <c r="C278">
        <v>839800</v>
      </c>
      <c r="D278">
        <f t="shared" si="4"/>
        <v>2.5181454599318871E-3</v>
      </c>
    </row>
    <row r="279" spans="1:4" x14ac:dyDescent="0.2">
      <c r="A279" s="22">
        <v>42521</v>
      </c>
      <c r="B279">
        <v>67.510000000000005</v>
      </c>
      <c r="C279">
        <v>3554400</v>
      </c>
      <c r="D279">
        <f t="shared" si="4"/>
        <v>-2.511820330969292E-3</v>
      </c>
    </row>
    <row r="280" spans="1:4" x14ac:dyDescent="0.2">
      <c r="A280" s="22">
        <v>42522</v>
      </c>
      <c r="B280">
        <v>67.44</v>
      </c>
      <c r="C280">
        <v>1498400</v>
      </c>
      <c r="D280">
        <f t="shared" si="4"/>
        <v>-1.0368834246779349E-3</v>
      </c>
    </row>
    <row r="281" spans="1:4" x14ac:dyDescent="0.2">
      <c r="A281" s="22">
        <v>42523</v>
      </c>
      <c r="B281">
        <v>67.44</v>
      </c>
      <c r="C281">
        <v>1153100</v>
      </c>
      <c r="D281">
        <f t="shared" si="4"/>
        <v>0</v>
      </c>
    </row>
    <row r="282" spans="1:4" x14ac:dyDescent="0.2">
      <c r="A282" s="22">
        <v>42524</v>
      </c>
      <c r="B282">
        <v>67.430000000000007</v>
      </c>
      <c r="C282">
        <v>1625700</v>
      </c>
      <c r="D282">
        <f t="shared" si="4"/>
        <v>-1.4827995255028032E-4</v>
      </c>
    </row>
    <row r="283" spans="1:4" x14ac:dyDescent="0.2">
      <c r="A283" s="22">
        <v>42527</v>
      </c>
      <c r="B283">
        <v>67.62</v>
      </c>
      <c r="C283">
        <v>1959600</v>
      </c>
      <c r="D283">
        <f t="shared" si="4"/>
        <v>2.8177369123535178E-3</v>
      </c>
    </row>
    <row r="284" spans="1:4" x14ac:dyDescent="0.2">
      <c r="A284" s="22">
        <v>42528</v>
      </c>
      <c r="B284">
        <v>67.430000000000007</v>
      </c>
      <c r="C284">
        <v>1484100</v>
      </c>
      <c r="D284">
        <f t="shared" si="4"/>
        <v>-2.8098195800058817E-3</v>
      </c>
    </row>
    <row r="285" spans="1:4" x14ac:dyDescent="0.2">
      <c r="A285" s="22">
        <v>42529</v>
      </c>
      <c r="B285">
        <v>67.680000000000007</v>
      </c>
      <c r="C285">
        <v>1645500</v>
      </c>
      <c r="D285">
        <f t="shared" si="4"/>
        <v>3.7075485688862521E-3</v>
      </c>
    </row>
    <row r="286" spans="1:4" x14ac:dyDescent="0.2">
      <c r="A286" s="22">
        <v>42530</v>
      </c>
      <c r="B286">
        <v>67.790000000000006</v>
      </c>
      <c r="C286">
        <v>1456700</v>
      </c>
      <c r="D286">
        <f t="shared" si="4"/>
        <v>1.6252955082742232E-3</v>
      </c>
    </row>
    <row r="287" spans="1:4" x14ac:dyDescent="0.2">
      <c r="A287" s="22">
        <v>42531</v>
      </c>
      <c r="B287">
        <v>67.459999999999994</v>
      </c>
      <c r="C287">
        <v>1636600</v>
      </c>
      <c r="D287">
        <f t="shared" si="4"/>
        <v>-4.8679746275263674E-3</v>
      </c>
    </row>
    <row r="288" spans="1:4" x14ac:dyDescent="0.2">
      <c r="A288" s="22">
        <v>42534</v>
      </c>
      <c r="B288">
        <v>66.88</v>
      </c>
      <c r="C288">
        <v>1761400</v>
      </c>
      <c r="D288">
        <f t="shared" si="4"/>
        <v>-8.5976875185294743E-3</v>
      </c>
    </row>
    <row r="289" spans="1:4" x14ac:dyDescent="0.2">
      <c r="A289" s="22">
        <v>42535</v>
      </c>
      <c r="B289">
        <v>66.69</v>
      </c>
      <c r="C289">
        <v>1464500</v>
      </c>
      <c r="D289">
        <f t="shared" si="4"/>
        <v>-2.8409090909090572E-3</v>
      </c>
    </row>
    <row r="290" spans="1:4" x14ac:dyDescent="0.2">
      <c r="A290" s="22">
        <v>42536</v>
      </c>
      <c r="B290">
        <v>65.87</v>
      </c>
      <c r="C290">
        <v>1991000</v>
      </c>
      <c r="D290">
        <f t="shared" si="4"/>
        <v>-1.229569650622272E-2</v>
      </c>
    </row>
    <row r="291" spans="1:4" x14ac:dyDescent="0.2">
      <c r="A291" s="22">
        <v>42537</v>
      </c>
      <c r="B291">
        <v>66.47</v>
      </c>
      <c r="C291">
        <v>1564800</v>
      </c>
      <c r="D291">
        <f t="shared" si="4"/>
        <v>9.1088507666615189E-3</v>
      </c>
    </row>
    <row r="292" spans="1:4" x14ac:dyDescent="0.2">
      <c r="A292" s="22">
        <v>42538</v>
      </c>
      <c r="B292">
        <v>66.42</v>
      </c>
      <c r="C292">
        <v>1858900</v>
      </c>
      <c r="D292">
        <f t="shared" si="4"/>
        <v>-7.522190461862067E-4</v>
      </c>
    </row>
    <row r="293" spans="1:4" x14ac:dyDescent="0.2">
      <c r="A293" s="22">
        <v>42541</v>
      </c>
      <c r="B293">
        <v>66.569999999999993</v>
      </c>
      <c r="C293">
        <v>1120200</v>
      </c>
      <c r="D293">
        <f t="shared" si="4"/>
        <v>2.2583559168923737E-3</v>
      </c>
    </row>
    <row r="294" spans="1:4" x14ac:dyDescent="0.2">
      <c r="A294" s="22">
        <v>42542</v>
      </c>
      <c r="B294">
        <v>66.8</v>
      </c>
      <c r="C294">
        <v>1306200</v>
      </c>
      <c r="D294">
        <f t="shared" si="4"/>
        <v>3.4550097641580894E-3</v>
      </c>
    </row>
    <row r="295" spans="1:4" x14ac:dyDescent="0.2">
      <c r="A295" s="22">
        <v>42543</v>
      </c>
      <c r="B295">
        <v>67.02</v>
      </c>
      <c r="C295">
        <v>1153300</v>
      </c>
      <c r="D295">
        <f t="shared" si="4"/>
        <v>3.2934131736526776E-3</v>
      </c>
    </row>
    <row r="296" spans="1:4" x14ac:dyDescent="0.2">
      <c r="A296" s="22">
        <v>42544</v>
      </c>
      <c r="B296">
        <v>67.86</v>
      </c>
      <c r="C296">
        <v>2030600</v>
      </c>
      <c r="D296">
        <f t="shared" si="4"/>
        <v>1.2533572068039444E-2</v>
      </c>
    </row>
    <row r="297" spans="1:4" x14ac:dyDescent="0.2">
      <c r="A297" s="22">
        <v>42545</v>
      </c>
      <c r="B297">
        <v>66.260000000000005</v>
      </c>
      <c r="C297">
        <v>3908800</v>
      </c>
      <c r="D297">
        <f t="shared" si="4"/>
        <v>-2.3577954612437287E-2</v>
      </c>
    </row>
    <row r="298" spans="1:4" x14ac:dyDescent="0.2">
      <c r="A298" s="22">
        <v>42548</v>
      </c>
      <c r="B298">
        <v>66.06</v>
      </c>
      <c r="C298">
        <v>3104100</v>
      </c>
      <c r="D298">
        <f t="shared" si="4"/>
        <v>-3.0184123151222883E-3</v>
      </c>
    </row>
    <row r="299" spans="1:4" x14ac:dyDescent="0.2">
      <c r="A299" s="22">
        <v>42549</v>
      </c>
      <c r="B299">
        <v>67.73</v>
      </c>
      <c r="C299">
        <v>3001500</v>
      </c>
      <c r="D299">
        <f t="shared" si="4"/>
        <v>2.5280048440811408E-2</v>
      </c>
    </row>
    <row r="300" spans="1:4" x14ac:dyDescent="0.2">
      <c r="A300" s="22">
        <v>42550</v>
      </c>
      <c r="B300">
        <v>68.47</v>
      </c>
      <c r="C300">
        <v>3098300</v>
      </c>
      <c r="D300">
        <f t="shared" si="4"/>
        <v>1.0925734534179755E-2</v>
      </c>
    </row>
    <row r="301" spans="1:4" x14ac:dyDescent="0.2">
      <c r="A301" s="22">
        <v>42551</v>
      </c>
      <c r="B301">
        <v>69.95</v>
      </c>
      <c r="C301">
        <v>2638000</v>
      </c>
      <c r="D301">
        <f t="shared" si="4"/>
        <v>2.1615305973419072E-2</v>
      </c>
    </row>
    <row r="302" spans="1:4" x14ac:dyDescent="0.2">
      <c r="A302" s="22">
        <v>42552</v>
      </c>
      <c r="B302">
        <v>69.56</v>
      </c>
      <c r="C302">
        <v>1971600</v>
      </c>
      <c r="D302">
        <f t="shared" si="4"/>
        <v>-5.5754110078627666E-3</v>
      </c>
    </row>
    <row r="303" spans="1:4" x14ac:dyDescent="0.2">
      <c r="A303" s="22">
        <v>42556</v>
      </c>
      <c r="B303">
        <v>69.31</v>
      </c>
      <c r="C303">
        <v>2234900</v>
      </c>
      <c r="D303">
        <f t="shared" si="4"/>
        <v>-3.5940195514663599E-3</v>
      </c>
    </row>
    <row r="304" spans="1:4" x14ac:dyDescent="0.2">
      <c r="A304" s="22">
        <v>42557</v>
      </c>
      <c r="B304">
        <v>69.459999999999994</v>
      </c>
      <c r="C304">
        <v>2210300</v>
      </c>
      <c r="D304">
        <f t="shared" si="4"/>
        <v>2.1641898715912778E-3</v>
      </c>
    </row>
    <row r="305" spans="1:4" x14ac:dyDescent="0.2">
      <c r="A305" s="22">
        <v>42558</v>
      </c>
      <c r="B305">
        <v>68.94</v>
      </c>
      <c r="C305">
        <v>1928200</v>
      </c>
      <c r="D305">
        <f t="shared" si="4"/>
        <v>-7.4863230636336891E-3</v>
      </c>
    </row>
    <row r="306" spans="1:4" x14ac:dyDescent="0.2">
      <c r="A306" s="22">
        <v>42559</v>
      </c>
      <c r="B306">
        <v>69.66</v>
      </c>
      <c r="C306">
        <v>1675600</v>
      </c>
      <c r="D306">
        <f t="shared" si="4"/>
        <v>1.0443864229764998E-2</v>
      </c>
    </row>
    <row r="307" spans="1:4" x14ac:dyDescent="0.2">
      <c r="A307" s="22">
        <v>42562</v>
      </c>
      <c r="B307">
        <v>69.94</v>
      </c>
      <c r="C307">
        <v>1698200</v>
      </c>
      <c r="D307">
        <f t="shared" si="4"/>
        <v>4.0195233993683775E-3</v>
      </c>
    </row>
    <row r="308" spans="1:4" x14ac:dyDescent="0.2">
      <c r="A308" s="22">
        <v>42563</v>
      </c>
      <c r="B308">
        <v>69.599999999999994</v>
      </c>
      <c r="C308">
        <v>2316900</v>
      </c>
      <c r="D308">
        <f t="shared" si="4"/>
        <v>-4.8613096940234978E-3</v>
      </c>
    </row>
    <row r="309" spans="1:4" x14ac:dyDescent="0.2">
      <c r="A309" s="22">
        <v>42564</v>
      </c>
      <c r="B309">
        <v>69.28</v>
      </c>
      <c r="C309">
        <v>2002600</v>
      </c>
      <c r="D309">
        <f t="shared" si="4"/>
        <v>-4.5977011494251901E-3</v>
      </c>
    </row>
    <row r="310" spans="1:4" x14ac:dyDescent="0.2">
      <c r="A310" s="22">
        <v>42565</v>
      </c>
      <c r="B310">
        <v>69.31</v>
      </c>
      <c r="C310">
        <v>1454400</v>
      </c>
      <c r="D310">
        <f t="shared" si="4"/>
        <v>4.3302540415706027E-4</v>
      </c>
    </row>
    <row r="311" spans="1:4" x14ac:dyDescent="0.2">
      <c r="A311" s="22">
        <v>42566</v>
      </c>
      <c r="B311">
        <v>69.489999999999995</v>
      </c>
      <c r="C311">
        <v>1490000</v>
      </c>
      <c r="D311">
        <f t="shared" si="4"/>
        <v>2.5970278459095746E-3</v>
      </c>
    </row>
    <row r="312" spans="1:4" x14ac:dyDescent="0.2">
      <c r="A312" s="22">
        <v>42569</v>
      </c>
      <c r="B312">
        <v>69.349999999999994</v>
      </c>
      <c r="C312">
        <v>1280400</v>
      </c>
      <c r="D312">
        <f t="shared" si="4"/>
        <v>-2.0146783709886398E-3</v>
      </c>
    </row>
    <row r="313" spans="1:4" x14ac:dyDescent="0.2">
      <c r="A313" s="22">
        <v>42570</v>
      </c>
      <c r="B313">
        <v>69.12</v>
      </c>
      <c r="C313">
        <v>869400</v>
      </c>
      <c r="D313">
        <f t="shared" si="4"/>
        <v>-3.3165104542175888E-3</v>
      </c>
    </row>
    <row r="314" spans="1:4" x14ac:dyDescent="0.2">
      <c r="A314" s="22">
        <v>42571</v>
      </c>
      <c r="B314">
        <v>69.099999999999994</v>
      </c>
      <c r="C314">
        <v>865400</v>
      </c>
      <c r="D314">
        <f t="shared" si="4"/>
        <v>-2.8935185185199988E-4</v>
      </c>
    </row>
    <row r="315" spans="1:4" x14ac:dyDescent="0.2">
      <c r="A315" s="22">
        <v>42572</v>
      </c>
      <c r="B315">
        <v>68.89</v>
      </c>
      <c r="C315">
        <v>1041300</v>
      </c>
      <c r="D315">
        <f t="shared" si="4"/>
        <v>-3.0390738060780574E-3</v>
      </c>
    </row>
    <row r="316" spans="1:4" x14ac:dyDescent="0.2">
      <c r="A316" s="22">
        <v>42573</v>
      </c>
      <c r="B316">
        <v>69.2</v>
      </c>
      <c r="C316">
        <v>1185600</v>
      </c>
      <c r="D316">
        <f t="shared" si="4"/>
        <v>4.4999274205255084E-3</v>
      </c>
    </row>
    <row r="317" spans="1:4" x14ac:dyDescent="0.2">
      <c r="A317" s="22">
        <v>42576</v>
      </c>
      <c r="B317">
        <v>69.22</v>
      </c>
      <c r="C317">
        <v>1011700</v>
      </c>
      <c r="D317">
        <f t="shared" si="4"/>
        <v>2.8901734104040493E-4</v>
      </c>
    </row>
    <row r="318" spans="1:4" x14ac:dyDescent="0.2">
      <c r="A318" s="22">
        <v>42577</v>
      </c>
      <c r="B318">
        <v>69.040000000000006</v>
      </c>
      <c r="C318">
        <v>905700</v>
      </c>
      <c r="D318">
        <f t="shared" si="4"/>
        <v>-2.6004045073677062E-3</v>
      </c>
    </row>
    <row r="319" spans="1:4" x14ac:dyDescent="0.2">
      <c r="A319" s="22">
        <v>42578</v>
      </c>
      <c r="B319">
        <v>68.86</v>
      </c>
      <c r="C319">
        <v>1321600</v>
      </c>
      <c r="D319">
        <f t="shared" si="4"/>
        <v>-2.6071842410197972E-3</v>
      </c>
    </row>
    <row r="320" spans="1:4" x14ac:dyDescent="0.2">
      <c r="A320" s="22">
        <v>42579</v>
      </c>
      <c r="B320">
        <v>69.17</v>
      </c>
      <c r="C320">
        <v>903600</v>
      </c>
      <c r="D320">
        <f t="shared" si="4"/>
        <v>4.5018878884693914E-3</v>
      </c>
    </row>
    <row r="321" spans="1:4" x14ac:dyDescent="0.2">
      <c r="A321" s="22">
        <v>42580</v>
      </c>
      <c r="B321">
        <v>68.33</v>
      </c>
      <c r="C321">
        <v>2614600</v>
      </c>
      <c r="D321">
        <f t="shared" si="4"/>
        <v>-1.2143993060575443E-2</v>
      </c>
    </row>
    <row r="322" spans="1:4" x14ac:dyDescent="0.2">
      <c r="A322" s="22">
        <v>42583</v>
      </c>
      <c r="B322">
        <v>68.39</v>
      </c>
      <c r="C322">
        <v>1728900</v>
      </c>
      <c r="D322">
        <f t="shared" si="4"/>
        <v>8.780916142251175E-4</v>
      </c>
    </row>
    <row r="323" spans="1:4" x14ac:dyDescent="0.2">
      <c r="A323" s="22">
        <v>42584</v>
      </c>
      <c r="B323">
        <v>68.11</v>
      </c>
      <c r="C323">
        <v>1344400</v>
      </c>
      <c r="D323">
        <f t="shared" si="4"/>
        <v>-4.094165813715472E-3</v>
      </c>
    </row>
    <row r="324" spans="1:4" x14ac:dyDescent="0.2">
      <c r="A324" s="22">
        <v>42585</v>
      </c>
      <c r="B324">
        <v>68.63</v>
      </c>
      <c r="C324">
        <v>2032700</v>
      </c>
      <c r="D324">
        <f t="shared" ref="D324:D387" si="5">(B324-B323)/B323</f>
        <v>7.6347085596828075E-3</v>
      </c>
    </row>
    <row r="325" spans="1:4" x14ac:dyDescent="0.2">
      <c r="A325" s="22">
        <v>42586</v>
      </c>
      <c r="B325">
        <v>68.62</v>
      </c>
      <c r="C325">
        <v>2149800</v>
      </c>
      <c r="D325">
        <f t="shared" si="5"/>
        <v>-1.4570887367027402E-4</v>
      </c>
    </row>
    <row r="326" spans="1:4" x14ac:dyDescent="0.2">
      <c r="A326" s="22">
        <v>42587</v>
      </c>
      <c r="B326">
        <v>68.84</v>
      </c>
      <c r="C326">
        <v>1620200</v>
      </c>
      <c r="D326">
        <f t="shared" si="5"/>
        <v>3.2060623724861387E-3</v>
      </c>
    </row>
    <row r="327" spans="1:4" x14ac:dyDescent="0.2">
      <c r="A327" s="22">
        <v>42590</v>
      </c>
      <c r="B327">
        <v>69.17</v>
      </c>
      <c r="C327">
        <v>2194500</v>
      </c>
      <c r="D327">
        <f t="shared" si="5"/>
        <v>4.7937245787332697E-3</v>
      </c>
    </row>
    <row r="328" spans="1:4" x14ac:dyDescent="0.2">
      <c r="A328" s="22">
        <v>42591</v>
      </c>
      <c r="B328">
        <v>69.37</v>
      </c>
      <c r="C328">
        <v>1053100</v>
      </c>
      <c r="D328">
        <f t="shared" si="5"/>
        <v>2.8914269191846588E-3</v>
      </c>
    </row>
    <row r="329" spans="1:4" x14ac:dyDescent="0.2">
      <c r="A329" s="22">
        <v>42592</v>
      </c>
      <c r="B329">
        <v>69.42</v>
      </c>
      <c r="C329">
        <v>941800</v>
      </c>
      <c r="D329">
        <f t="shared" si="5"/>
        <v>7.2077266830037701E-4</v>
      </c>
    </row>
    <row r="330" spans="1:4" x14ac:dyDescent="0.2">
      <c r="A330" s="22">
        <v>42593</v>
      </c>
      <c r="B330">
        <v>69.11</v>
      </c>
      <c r="C330">
        <v>1796700</v>
      </c>
      <c r="D330">
        <f t="shared" si="5"/>
        <v>-4.4655718813022514E-3</v>
      </c>
    </row>
    <row r="331" spans="1:4" x14ac:dyDescent="0.2">
      <c r="A331" s="22">
        <v>42594</v>
      </c>
      <c r="B331">
        <v>69.13</v>
      </c>
      <c r="C331">
        <v>903100</v>
      </c>
      <c r="D331">
        <f t="shared" si="5"/>
        <v>2.8939372015621503E-4</v>
      </c>
    </row>
    <row r="332" spans="1:4" x14ac:dyDescent="0.2">
      <c r="A332" s="22">
        <v>42597</v>
      </c>
      <c r="B332">
        <v>69.39</v>
      </c>
      <c r="C332">
        <v>1537700</v>
      </c>
      <c r="D332">
        <f t="shared" si="5"/>
        <v>3.7610299435846253E-3</v>
      </c>
    </row>
    <row r="333" spans="1:4" x14ac:dyDescent="0.2">
      <c r="A333" s="22">
        <v>42598</v>
      </c>
      <c r="B333">
        <v>68.95</v>
      </c>
      <c r="C333">
        <v>1436800</v>
      </c>
      <c r="D333">
        <f t="shared" si="5"/>
        <v>-6.340971321516036E-3</v>
      </c>
    </row>
    <row r="334" spans="1:4" x14ac:dyDescent="0.2">
      <c r="A334" s="22">
        <v>42599</v>
      </c>
      <c r="B334">
        <v>69.12</v>
      </c>
      <c r="C334">
        <v>2091700</v>
      </c>
      <c r="D334">
        <f t="shared" si="5"/>
        <v>2.465554749818734E-3</v>
      </c>
    </row>
    <row r="335" spans="1:4" x14ac:dyDescent="0.2">
      <c r="A335" s="22">
        <v>42600</v>
      </c>
      <c r="B335">
        <v>69.44</v>
      </c>
      <c r="C335">
        <v>1657000</v>
      </c>
      <c r="D335">
        <f t="shared" si="5"/>
        <v>4.6296296296295305E-3</v>
      </c>
    </row>
    <row r="336" spans="1:4" x14ac:dyDescent="0.2">
      <c r="A336" s="22">
        <v>42601</v>
      </c>
      <c r="B336">
        <v>69.17</v>
      </c>
      <c r="C336">
        <v>1269400</v>
      </c>
      <c r="D336">
        <f t="shared" si="5"/>
        <v>-3.8882488479262101E-3</v>
      </c>
    </row>
    <row r="337" spans="1:4" x14ac:dyDescent="0.2">
      <c r="A337" s="22">
        <v>42604</v>
      </c>
      <c r="B337">
        <v>68.87</v>
      </c>
      <c r="C337">
        <v>1171400</v>
      </c>
      <c r="D337">
        <f t="shared" si="5"/>
        <v>-4.3371403787768855E-3</v>
      </c>
    </row>
    <row r="338" spans="1:4" x14ac:dyDescent="0.2">
      <c r="A338" s="22">
        <v>42605</v>
      </c>
      <c r="B338">
        <v>68.36</v>
      </c>
      <c r="C338">
        <v>1716200</v>
      </c>
      <c r="D338">
        <f t="shared" si="5"/>
        <v>-7.4052562799478017E-3</v>
      </c>
    </row>
    <row r="339" spans="1:4" x14ac:dyDescent="0.2">
      <c r="A339" s="22">
        <v>42606</v>
      </c>
      <c r="B339">
        <v>68.260000000000005</v>
      </c>
      <c r="C339">
        <v>1004500</v>
      </c>
      <c r="D339">
        <f t="shared" si="5"/>
        <v>-1.462843768285464E-3</v>
      </c>
    </row>
    <row r="340" spans="1:4" x14ac:dyDescent="0.2">
      <c r="A340" s="22">
        <v>42607</v>
      </c>
      <c r="B340">
        <v>68.540000000000006</v>
      </c>
      <c r="C340">
        <v>1145100</v>
      </c>
      <c r="D340">
        <f t="shared" si="5"/>
        <v>4.1019630823322757E-3</v>
      </c>
    </row>
    <row r="341" spans="1:4" x14ac:dyDescent="0.2">
      <c r="A341" s="22">
        <v>42608</v>
      </c>
      <c r="B341">
        <v>68.319999999999993</v>
      </c>
      <c r="C341">
        <v>1427700</v>
      </c>
      <c r="D341">
        <f t="shared" si="5"/>
        <v>-3.2098044937264817E-3</v>
      </c>
    </row>
    <row r="342" spans="1:4" x14ac:dyDescent="0.2">
      <c r="A342" s="22">
        <v>42611</v>
      </c>
      <c r="B342">
        <v>68.739999999999995</v>
      </c>
      <c r="C342">
        <v>1647000</v>
      </c>
      <c r="D342">
        <f t="shared" si="5"/>
        <v>6.1475409836065833E-3</v>
      </c>
    </row>
    <row r="343" spans="1:4" x14ac:dyDescent="0.2">
      <c r="A343" s="22">
        <v>42612</v>
      </c>
      <c r="B343">
        <v>69.17</v>
      </c>
      <c r="C343">
        <v>1439200</v>
      </c>
      <c r="D343">
        <f t="shared" si="5"/>
        <v>6.2554553389584933E-3</v>
      </c>
    </row>
    <row r="344" spans="1:4" x14ac:dyDescent="0.2">
      <c r="A344" s="22">
        <v>42613</v>
      </c>
      <c r="B344">
        <v>68.959999999999994</v>
      </c>
      <c r="C344">
        <v>2133000</v>
      </c>
      <c r="D344">
        <f t="shared" si="5"/>
        <v>-3.0359982651439635E-3</v>
      </c>
    </row>
    <row r="345" spans="1:4" x14ac:dyDescent="0.2">
      <c r="A345" s="22">
        <v>42614</v>
      </c>
      <c r="B345">
        <v>68.66</v>
      </c>
      <c r="C345">
        <v>1699000</v>
      </c>
      <c r="D345">
        <f t="shared" si="5"/>
        <v>-4.3503480278421864E-3</v>
      </c>
    </row>
    <row r="346" spans="1:4" x14ac:dyDescent="0.2">
      <c r="A346" s="22">
        <v>42615</v>
      </c>
      <c r="B346">
        <v>68.95</v>
      </c>
      <c r="C346">
        <v>1507300</v>
      </c>
      <c r="D346">
        <f t="shared" si="5"/>
        <v>4.2237110399068779E-3</v>
      </c>
    </row>
    <row r="347" spans="1:4" x14ac:dyDescent="0.2">
      <c r="A347" s="22">
        <v>42619</v>
      </c>
      <c r="B347">
        <v>69.31</v>
      </c>
      <c r="C347">
        <v>1809000</v>
      </c>
      <c r="D347">
        <f t="shared" si="5"/>
        <v>5.2211747643219637E-3</v>
      </c>
    </row>
    <row r="348" spans="1:4" x14ac:dyDescent="0.2">
      <c r="A348" s="22">
        <v>42620</v>
      </c>
      <c r="B348">
        <v>69.44</v>
      </c>
      <c r="C348">
        <v>1627500</v>
      </c>
      <c r="D348">
        <f t="shared" si="5"/>
        <v>1.8756312220458151E-3</v>
      </c>
    </row>
    <row r="349" spans="1:4" x14ac:dyDescent="0.2">
      <c r="A349" s="22">
        <v>42621</v>
      </c>
      <c r="B349">
        <v>69.22</v>
      </c>
      <c r="C349">
        <v>1382500</v>
      </c>
      <c r="D349">
        <f t="shared" si="5"/>
        <v>-3.1682027649769422E-3</v>
      </c>
    </row>
    <row r="350" spans="1:4" x14ac:dyDescent="0.2">
      <c r="A350" s="22">
        <v>42622</v>
      </c>
      <c r="B350">
        <v>67.959999999999994</v>
      </c>
      <c r="C350">
        <v>1816200</v>
      </c>
      <c r="D350">
        <f t="shared" si="5"/>
        <v>-1.8202831551574764E-2</v>
      </c>
    </row>
    <row r="351" spans="1:4" x14ac:dyDescent="0.2">
      <c r="A351" s="22">
        <v>42625</v>
      </c>
      <c r="B351">
        <v>68.48</v>
      </c>
      <c r="C351">
        <v>1956600</v>
      </c>
      <c r="D351">
        <f t="shared" si="5"/>
        <v>7.6515597410242832E-3</v>
      </c>
    </row>
    <row r="352" spans="1:4" x14ac:dyDescent="0.2">
      <c r="A352" s="22">
        <v>42626</v>
      </c>
      <c r="B352">
        <v>67.92</v>
      </c>
      <c r="C352">
        <v>1924600</v>
      </c>
      <c r="D352">
        <f t="shared" si="5"/>
        <v>-8.1775700934579761E-3</v>
      </c>
    </row>
    <row r="353" spans="1:4" x14ac:dyDescent="0.2">
      <c r="A353" s="22">
        <v>42627</v>
      </c>
      <c r="B353">
        <v>67.39</v>
      </c>
      <c r="C353">
        <v>1717800</v>
      </c>
      <c r="D353">
        <f t="shared" si="5"/>
        <v>-7.8032979976443038E-3</v>
      </c>
    </row>
    <row r="354" spans="1:4" x14ac:dyDescent="0.2">
      <c r="A354" s="22">
        <v>42628</v>
      </c>
      <c r="B354">
        <v>67.819999999999993</v>
      </c>
      <c r="C354">
        <v>1753200</v>
      </c>
      <c r="D354">
        <f t="shared" si="5"/>
        <v>6.380768660038472E-3</v>
      </c>
    </row>
    <row r="355" spans="1:4" x14ac:dyDescent="0.2">
      <c r="A355" s="22">
        <v>42629</v>
      </c>
      <c r="B355">
        <v>67.41</v>
      </c>
      <c r="C355">
        <v>2314200</v>
      </c>
      <c r="D355">
        <f t="shared" si="5"/>
        <v>-6.0454143320553908E-3</v>
      </c>
    </row>
    <row r="356" spans="1:4" x14ac:dyDescent="0.2">
      <c r="A356" s="22">
        <v>42632</v>
      </c>
      <c r="B356">
        <v>67.459999999999994</v>
      </c>
      <c r="C356">
        <v>1139500</v>
      </c>
      <c r="D356">
        <f t="shared" si="5"/>
        <v>7.4172971369228843E-4</v>
      </c>
    </row>
    <row r="357" spans="1:4" x14ac:dyDescent="0.2">
      <c r="A357" s="22">
        <v>42633</v>
      </c>
      <c r="B357">
        <v>67.87</v>
      </c>
      <c r="C357">
        <v>1423400</v>
      </c>
      <c r="D357">
        <f t="shared" si="5"/>
        <v>6.0776756596503233E-3</v>
      </c>
    </row>
    <row r="358" spans="1:4" x14ac:dyDescent="0.2">
      <c r="A358" s="22">
        <v>42634</v>
      </c>
      <c r="B358">
        <v>68.66</v>
      </c>
      <c r="C358">
        <v>1393400</v>
      </c>
      <c r="D358">
        <f t="shared" si="5"/>
        <v>1.1639899808457227E-2</v>
      </c>
    </row>
    <row r="359" spans="1:4" x14ac:dyDescent="0.2">
      <c r="A359" s="22">
        <v>42635</v>
      </c>
      <c r="B359">
        <v>68.94</v>
      </c>
      <c r="C359">
        <v>1407000</v>
      </c>
      <c r="D359">
        <f t="shared" si="5"/>
        <v>4.0780658316341561E-3</v>
      </c>
    </row>
    <row r="360" spans="1:4" x14ac:dyDescent="0.2">
      <c r="A360" s="22">
        <v>42636</v>
      </c>
      <c r="B360">
        <v>68.489999999999995</v>
      </c>
      <c r="C360">
        <v>1297200</v>
      </c>
      <c r="D360">
        <f t="shared" si="5"/>
        <v>-6.5274151436031744E-3</v>
      </c>
    </row>
    <row r="361" spans="1:4" x14ac:dyDescent="0.2">
      <c r="A361" s="22">
        <v>42639</v>
      </c>
      <c r="B361">
        <v>68.39</v>
      </c>
      <c r="C361">
        <v>1861000</v>
      </c>
      <c r="D361">
        <f t="shared" si="5"/>
        <v>-1.4600671630894191E-3</v>
      </c>
    </row>
    <row r="362" spans="1:4" x14ac:dyDescent="0.2">
      <c r="A362" s="22">
        <v>42640</v>
      </c>
      <c r="B362">
        <v>68.98</v>
      </c>
      <c r="C362">
        <v>1747900</v>
      </c>
      <c r="D362">
        <f t="shared" si="5"/>
        <v>8.6269922503290457E-3</v>
      </c>
    </row>
    <row r="363" spans="1:4" x14ac:dyDescent="0.2">
      <c r="A363" s="22">
        <v>42641</v>
      </c>
      <c r="B363">
        <v>69.099999999999994</v>
      </c>
      <c r="C363">
        <v>1506400</v>
      </c>
      <c r="D363">
        <f t="shared" si="5"/>
        <v>1.739634676717749E-3</v>
      </c>
    </row>
    <row r="364" spans="1:4" x14ac:dyDescent="0.2">
      <c r="A364" s="22">
        <v>42642</v>
      </c>
      <c r="B364">
        <v>68.64</v>
      </c>
      <c r="C364">
        <v>2317900</v>
      </c>
      <c r="D364">
        <f t="shared" si="5"/>
        <v>-6.6570188133139481E-3</v>
      </c>
    </row>
    <row r="365" spans="1:4" x14ac:dyDescent="0.2">
      <c r="A365" s="22">
        <v>42643</v>
      </c>
      <c r="B365">
        <v>69.180000000000007</v>
      </c>
      <c r="C365">
        <v>2867200</v>
      </c>
      <c r="D365">
        <f t="shared" si="5"/>
        <v>7.8671328671329581E-3</v>
      </c>
    </row>
    <row r="366" spans="1:4" x14ac:dyDescent="0.2">
      <c r="A366" s="22">
        <v>42646</v>
      </c>
      <c r="B366">
        <v>68.400000000000006</v>
      </c>
      <c r="C366">
        <v>2295200</v>
      </c>
      <c r="D366">
        <f t="shared" si="5"/>
        <v>-1.1274934952298367E-2</v>
      </c>
    </row>
    <row r="367" spans="1:4" x14ac:dyDescent="0.2">
      <c r="A367" s="22">
        <v>42647</v>
      </c>
      <c r="B367">
        <v>67.84</v>
      </c>
      <c r="C367">
        <v>3655300</v>
      </c>
      <c r="D367">
        <f t="shared" si="5"/>
        <v>-8.1871345029240084E-3</v>
      </c>
    </row>
    <row r="368" spans="1:4" x14ac:dyDescent="0.2">
      <c r="A368" s="22">
        <v>42648</v>
      </c>
      <c r="B368">
        <v>67.81</v>
      </c>
      <c r="C368">
        <v>1751600</v>
      </c>
      <c r="D368">
        <f t="shared" si="5"/>
        <v>-4.4221698113209223E-4</v>
      </c>
    </row>
    <row r="369" spans="1:4" x14ac:dyDescent="0.2">
      <c r="A369" s="22">
        <v>42649</v>
      </c>
      <c r="B369">
        <v>67.77</v>
      </c>
      <c r="C369">
        <v>2587400</v>
      </c>
      <c r="D369">
        <f t="shared" si="5"/>
        <v>-5.8988349800923533E-4</v>
      </c>
    </row>
    <row r="370" spans="1:4" x14ac:dyDescent="0.2">
      <c r="A370" s="22">
        <v>42650</v>
      </c>
      <c r="B370">
        <v>68.430000000000007</v>
      </c>
      <c r="C370">
        <v>2319500</v>
      </c>
      <c r="D370">
        <f t="shared" si="5"/>
        <v>9.7388224878266327E-3</v>
      </c>
    </row>
    <row r="371" spans="1:4" x14ac:dyDescent="0.2">
      <c r="A371" s="22">
        <v>42653</v>
      </c>
      <c r="B371">
        <v>68.489999999999995</v>
      </c>
      <c r="C371">
        <v>1172200</v>
      </c>
      <c r="D371">
        <f t="shared" si="5"/>
        <v>8.7680841736063214E-4</v>
      </c>
    </row>
    <row r="372" spans="1:4" x14ac:dyDescent="0.2">
      <c r="A372" s="22">
        <v>42654</v>
      </c>
      <c r="B372">
        <v>68.2</v>
      </c>
      <c r="C372">
        <v>1723900</v>
      </c>
      <c r="D372">
        <f t="shared" si="5"/>
        <v>-4.2341947729594405E-3</v>
      </c>
    </row>
    <row r="373" spans="1:4" x14ac:dyDescent="0.2">
      <c r="A373" s="22">
        <v>42655</v>
      </c>
      <c r="B373">
        <v>69.040000000000006</v>
      </c>
      <c r="C373">
        <v>1712100</v>
      </c>
      <c r="D373">
        <f t="shared" si="5"/>
        <v>1.2316715542522044E-2</v>
      </c>
    </row>
    <row r="374" spans="1:4" x14ac:dyDescent="0.2">
      <c r="A374" s="22">
        <v>42656</v>
      </c>
      <c r="B374">
        <v>69.09</v>
      </c>
      <c r="C374">
        <v>1899500</v>
      </c>
      <c r="D374">
        <f t="shared" si="5"/>
        <v>7.2421784472765283E-4</v>
      </c>
    </row>
    <row r="375" spans="1:4" x14ac:dyDescent="0.2">
      <c r="A375" s="22">
        <v>42657</v>
      </c>
      <c r="B375">
        <v>69.33</v>
      </c>
      <c r="C375">
        <v>2324300</v>
      </c>
      <c r="D375">
        <f t="shared" si="5"/>
        <v>3.4737299174988404E-3</v>
      </c>
    </row>
    <row r="376" spans="1:4" x14ac:dyDescent="0.2">
      <c r="A376" s="22">
        <v>42660</v>
      </c>
      <c r="B376">
        <v>69.34</v>
      </c>
      <c r="C376">
        <v>1188200</v>
      </c>
      <c r="D376">
        <f t="shared" si="5"/>
        <v>1.4423770373583032E-4</v>
      </c>
    </row>
    <row r="377" spans="1:4" x14ac:dyDescent="0.2">
      <c r="A377" s="22">
        <v>42661</v>
      </c>
      <c r="B377">
        <v>69.290000000000006</v>
      </c>
      <c r="C377">
        <v>1301200</v>
      </c>
      <c r="D377">
        <f t="shared" si="5"/>
        <v>-7.2108451110466042E-4</v>
      </c>
    </row>
    <row r="378" spans="1:4" x14ac:dyDescent="0.2">
      <c r="A378" s="22">
        <v>42662</v>
      </c>
      <c r="B378">
        <v>69.430000000000007</v>
      </c>
      <c r="C378">
        <v>1528600</v>
      </c>
      <c r="D378">
        <f t="shared" si="5"/>
        <v>2.0204935777168504E-3</v>
      </c>
    </row>
    <row r="379" spans="1:4" x14ac:dyDescent="0.2">
      <c r="A379" s="22">
        <v>42663</v>
      </c>
      <c r="B379">
        <v>68.23</v>
      </c>
      <c r="C379">
        <v>2370400</v>
      </c>
      <c r="D379">
        <f t="shared" si="5"/>
        <v>-1.7283594987757493E-2</v>
      </c>
    </row>
    <row r="380" spans="1:4" x14ac:dyDescent="0.2">
      <c r="A380" s="22">
        <v>42664</v>
      </c>
      <c r="B380">
        <v>67.55</v>
      </c>
      <c r="C380">
        <v>2279000</v>
      </c>
      <c r="D380">
        <f t="shared" si="5"/>
        <v>-9.9662904880552065E-3</v>
      </c>
    </row>
    <row r="381" spans="1:4" x14ac:dyDescent="0.2">
      <c r="A381" s="22">
        <v>42667</v>
      </c>
      <c r="B381">
        <v>67.72</v>
      </c>
      <c r="C381">
        <v>967100</v>
      </c>
      <c r="D381">
        <f t="shared" si="5"/>
        <v>2.5166543301258582E-3</v>
      </c>
    </row>
    <row r="382" spans="1:4" x14ac:dyDescent="0.2">
      <c r="A382" s="22">
        <v>42668</v>
      </c>
      <c r="B382">
        <v>67.61</v>
      </c>
      <c r="C382">
        <v>1114100</v>
      </c>
      <c r="D382">
        <f t="shared" si="5"/>
        <v>-1.6243354991139906E-3</v>
      </c>
    </row>
    <row r="383" spans="1:4" x14ac:dyDescent="0.2">
      <c r="A383" s="22">
        <v>42669</v>
      </c>
      <c r="B383">
        <v>67.94</v>
      </c>
      <c r="C383">
        <v>1437500</v>
      </c>
      <c r="D383">
        <f t="shared" si="5"/>
        <v>4.8809347729625542E-3</v>
      </c>
    </row>
    <row r="384" spans="1:4" x14ac:dyDescent="0.2">
      <c r="A384" s="22">
        <v>42670</v>
      </c>
      <c r="B384">
        <v>67.59</v>
      </c>
      <c r="C384">
        <v>1366600</v>
      </c>
      <c r="D384">
        <f t="shared" si="5"/>
        <v>-5.1516043567853154E-3</v>
      </c>
    </row>
    <row r="385" spans="1:4" x14ac:dyDescent="0.2">
      <c r="A385" s="22">
        <v>42671</v>
      </c>
      <c r="B385">
        <v>67.53</v>
      </c>
      <c r="C385">
        <v>2435200</v>
      </c>
      <c r="D385">
        <f t="shared" si="5"/>
        <v>-8.8770528184646058E-4</v>
      </c>
    </row>
    <row r="386" spans="1:4" x14ac:dyDescent="0.2">
      <c r="A386" s="22">
        <v>42674</v>
      </c>
      <c r="B386">
        <v>67.900000000000006</v>
      </c>
      <c r="C386">
        <v>2271100</v>
      </c>
      <c r="D386">
        <f t="shared" si="5"/>
        <v>5.4790463497705394E-3</v>
      </c>
    </row>
    <row r="387" spans="1:4" x14ac:dyDescent="0.2">
      <c r="A387" s="22">
        <v>42675</v>
      </c>
      <c r="B387">
        <v>67.209999999999994</v>
      </c>
      <c r="C387">
        <v>2763700</v>
      </c>
      <c r="D387">
        <f t="shared" si="5"/>
        <v>-1.0162002945508276E-2</v>
      </c>
    </row>
    <row r="388" spans="1:4" x14ac:dyDescent="0.2">
      <c r="A388" s="22">
        <v>42676</v>
      </c>
      <c r="B388">
        <v>67.34</v>
      </c>
      <c r="C388">
        <v>2867900</v>
      </c>
      <c r="D388">
        <f t="shared" ref="D388:D451" si="6">(B388-B387)/B387</f>
        <v>1.9342359767893123E-3</v>
      </c>
    </row>
    <row r="389" spans="1:4" x14ac:dyDescent="0.2">
      <c r="A389" s="22">
        <v>42677</v>
      </c>
      <c r="B389">
        <v>68.09</v>
      </c>
      <c r="C389">
        <v>4516200</v>
      </c>
      <c r="D389">
        <f t="shared" si="6"/>
        <v>1.1137511137511137E-2</v>
      </c>
    </row>
    <row r="390" spans="1:4" x14ac:dyDescent="0.2">
      <c r="A390" s="22">
        <v>42678</v>
      </c>
      <c r="B390">
        <v>66.72</v>
      </c>
      <c r="C390">
        <v>2981100</v>
      </c>
      <c r="D390">
        <f t="shared" si="6"/>
        <v>-2.0120428844176891E-2</v>
      </c>
    </row>
    <row r="391" spans="1:4" x14ac:dyDescent="0.2">
      <c r="A391" s="22">
        <v>42681</v>
      </c>
      <c r="B391">
        <v>66.86</v>
      </c>
      <c r="C391">
        <v>3430600</v>
      </c>
      <c r="D391">
        <f t="shared" si="6"/>
        <v>2.0983213429256681E-3</v>
      </c>
    </row>
    <row r="392" spans="1:4" x14ac:dyDescent="0.2">
      <c r="A392" s="22">
        <v>42682</v>
      </c>
      <c r="B392">
        <v>67.58</v>
      </c>
      <c r="C392">
        <v>2373900</v>
      </c>
      <c r="D392">
        <f t="shared" si="6"/>
        <v>1.0768770565360438E-2</v>
      </c>
    </row>
    <row r="393" spans="1:4" x14ac:dyDescent="0.2">
      <c r="A393" s="22">
        <v>42683</v>
      </c>
      <c r="B393">
        <v>68.17</v>
      </c>
      <c r="C393">
        <v>3230800</v>
      </c>
      <c r="D393">
        <f t="shared" si="6"/>
        <v>8.7303936075762562E-3</v>
      </c>
    </row>
    <row r="394" spans="1:4" x14ac:dyDescent="0.2">
      <c r="A394" s="22">
        <v>42684</v>
      </c>
      <c r="B394">
        <v>69.45</v>
      </c>
      <c r="C394">
        <v>3288200</v>
      </c>
      <c r="D394">
        <f t="shared" si="6"/>
        <v>1.8776587941909947E-2</v>
      </c>
    </row>
    <row r="395" spans="1:4" x14ac:dyDescent="0.2">
      <c r="A395" s="22">
        <v>42685</v>
      </c>
      <c r="B395">
        <v>69.64</v>
      </c>
      <c r="C395">
        <v>2270000</v>
      </c>
      <c r="D395">
        <f t="shared" si="6"/>
        <v>2.7357811375089665E-3</v>
      </c>
    </row>
    <row r="396" spans="1:4" x14ac:dyDescent="0.2">
      <c r="A396" s="22">
        <v>42688</v>
      </c>
      <c r="B396">
        <v>70.69</v>
      </c>
      <c r="C396">
        <v>2673100</v>
      </c>
      <c r="D396">
        <f t="shared" si="6"/>
        <v>1.507754164273402E-2</v>
      </c>
    </row>
    <row r="397" spans="1:4" x14ac:dyDescent="0.2">
      <c r="A397" s="22">
        <v>42689</v>
      </c>
      <c r="B397">
        <v>71.3</v>
      </c>
      <c r="C397">
        <v>3334400</v>
      </c>
      <c r="D397">
        <f t="shared" si="6"/>
        <v>8.6292261988965835E-3</v>
      </c>
    </row>
    <row r="398" spans="1:4" x14ac:dyDescent="0.2">
      <c r="A398" s="22">
        <v>42690</v>
      </c>
      <c r="B398">
        <v>70.72</v>
      </c>
      <c r="C398">
        <v>2453700</v>
      </c>
      <c r="D398">
        <f t="shared" si="6"/>
        <v>-8.1346423562412111E-3</v>
      </c>
    </row>
    <row r="399" spans="1:4" x14ac:dyDescent="0.2">
      <c r="A399" s="22">
        <v>42691</v>
      </c>
      <c r="B399">
        <v>71.78</v>
      </c>
      <c r="C399">
        <v>2792300</v>
      </c>
      <c r="D399">
        <f t="shared" si="6"/>
        <v>1.4988687782805462E-2</v>
      </c>
    </row>
    <row r="400" spans="1:4" x14ac:dyDescent="0.2">
      <c r="A400" s="22">
        <v>42692</v>
      </c>
      <c r="B400">
        <v>72.02</v>
      </c>
      <c r="C400">
        <v>2998300</v>
      </c>
      <c r="D400">
        <f t="shared" si="6"/>
        <v>3.3435497353022413E-3</v>
      </c>
    </row>
    <row r="401" spans="1:4" x14ac:dyDescent="0.2">
      <c r="A401" s="22">
        <v>42695</v>
      </c>
      <c r="B401">
        <v>72.180000000000007</v>
      </c>
      <c r="C401">
        <v>2651400</v>
      </c>
      <c r="D401">
        <f t="shared" si="6"/>
        <v>2.2216051096919025E-3</v>
      </c>
    </row>
    <row r="402" spans="1:4" x14ac:dyDescent="0.2">
      <c r="A402" s="22">
        <v>42696</v>
      </c>
      <c r="B402">
        <v>72.37</v>
      </c>
      <c r="C402">
        <v>3863800</v>
      </c>
      <c r="D402">
        <f t="shared" si="6"/>
        <v>2.6323081185923762E-3</v>
      </c>
    </row>
    <row r="403" spans="1:4" x14ac:dyDescent="0.2">
      <c r="A403" s="22">
        <v>42697</v>
      </c>
      <c r="B403">
        <v>72.400000000000006</v>
      </c>
      <c r="C403">
        <v>1852800</v>
      </c>
      <c r="D403">
        <f t="shared" si="6"/>
        <v>4.145364101147041E-4</v>
      </c>
    </row>
    <row r="404" spans="1:4" x14ac:dyDescent="0.2">
      <c r="A404" s="22">
        <v>42699</v>
      </c>
      <c r="B404">
        <v>72.38</v>
      </c>
      <c r="C404">
        <v>1970600</v>
      </c>
      <c r="D404">
        <f t="shared" si="6"/>
        <v>-2.7624309392279323E-4</v>
      </c>
    </row>
    <row r="405" spans="1:4" x14ac:dyDescent="0.2">
      <c r="A405" s="22">
        <v>42702</v>
      </c>
      <c r="B405">
        <v>72.040000000000006</v>
      </c>
      <c r="C405">
        <v>2040800</v>
      </c>
      <c r="D405">
        <f t="shared" si="6"/>
        <v>-4.6974302293449743E-3</v>
      </c>
    </row>
    <row r="406" spans="1:4" x14ac:dyDescent="0.2">
      <c r="A406" s="22">
        <v>42703</v>
      </c>
      <c r="B406">
        <v>69.63</v>
      </c>
      <c r="C406">
        <v>6665400</v>
      </c>
      <c r="D406">
        <f t="shared" si="6"/>
        <v>-3.3453636868406585E-2</v>
      </c>
    </row>
    <row r="407" spans="1:4" x14ac:dyDescent="0.2">
      <c r="A407" s="22">
        <v>42704</v>
      </c>
      <c r="B407">
        <v>69.92</v>
      </c>
      <c r="C407">
        <v>5911900</v>
      </c>
      <c r="D407">
        <f t="shared" si="6"/>
        <v>4.1648714634497522E-3</v>
      </c>
    </row>
    <row r="408" spans="1:4" x14ac:dyDescent="0.2">
      <c r="A408" s="22">
        <v>42705</v>
      </c>
      <c r="B408">
        <v>70.349999999999994</v>
      </c>
      <c r="C408">
        <v>2329000</v>
      </c>
      <c r="D408">
        <f t="shared" si="6"/>
        <v>6.1498855835239218E-3</v>
      </c>
    </row>
    <row r="409" spans="1:4" x14ac:dyDescent="0.2">
      <c r="A409" s="22">
        <v>42706</v>
      </c>
      <c r="B409">
        <v>70.61</v>
      </c>
      <c r="C409">
        <v>1903300</v>
      </c>
      <c r="D409">
        <f t="shared" si="6"/>
        <v>3.6958066808813806E-3</v>
      </c>
    </row>
    <row r="410" spans="1:4" x14ac:dyDescent="0.2">
      <c r="A410" s="22">
        <v>42709</v>
      </c>
      <c r="B410">
        <v>70.36</v>
      </c>
      <c r="C410">
        <v>2771600</v>
      </c>
      <c r="D410">
        <f t="shared" si="6"/>
        <v>-3.5405749893782749E-3</v>
      </c>
    </row>
    <row r="411" spans="1:4" x14ac:dyDescent="0.2">
      <c r="A411" s="22">
        <v>42710</v>
      </c>
      <c r="B411">
        <v>70.95</v>
      </c>
      <c r="C411">
        <v>2285600</v>
      </c>
      <c r="D411">
        <f t="shared" si="6"/>
        <v>8.3854462762933974E-3</v>
      </c>
    </row>
    <row r="412" spans="1:4" x14ac:dyDescent="0.2">
      <c r="A412" s="22">
        <v>42711</v>
      </c>
      <c r="B412">
        <v>71.650000000000006</v>
      </c>
      <c r="C412">
        <v>1827400</v>
      </c>
      <c r="D412">
        <f t="shared" si="6"/>
        <v>9.8661028893587428E-3</v>
      </c>
    </row>
    <row r="413" spans="1:4" x14ac:dyDescent="0.2">
      <c r="A413" s="22">
        <v>42712</v>
      </c>
      <c r="B413">
        <v>71.67</v>
      </c>
      <c r="C413">
        <v>1986100</v>
      </c>
      <c r="D413">
        <f t="shared" si="6"/>
        <v>2.7913468248424311E-4</v>
      </c>
    </row>
    <row r="414" spans="1:4" x14ac:dyDescent="0.2">
      <c r="A414" s="22">
        <v>42713</v>
      </c>
      <c r="B414">
        <v>72.47</v>
      </c>
      <c r="C414">
        <v>2168600</v>
      </c>
      <c r="D414">
        <f t="shared" si="6"/>
        <v>1.1162271522254739E-2</v>
      </c>
    </row>
    <row r="415" spans="1:4" x14ac:dyDescent="0.2">
      <c r="A415" s="22">
        <v>42716</v>
      </c>
      <c r="B415">
        <v>72.819999999999993</v>
      </c>
      <c r="C415">
        <v>1982100</v>
      </c>
      <c r="D415">
        <f t="shared" si="6"/>
        <v>4.8295846557195295E-3</v>
      </c>
    </row>
    <row r="416" spans="1:4" x14ac:dyDescent="0.2">
      <c r="A416" s="22">
        <v>42717</v>
      </c>
      <c r="B416">
        <v>72.930000000000007</v>
      </c>
      <c r="C416">
        <v>2613300</v>
      </c>
      <c r="D416">
        <f t="shared" si="6"/>
        <v>1.5105740181270758E-3</v>
      </c>
    </row>
    <row r="417" spans="1:4" x14ac:dyDescent="0.2">
      <c r="A417" s="22">
        <v>42718</v>
      </c>
      <c r="B417">
        <v>72.61</v>
      </c>
      <c r="C417">
        <v>2195000</v>
      </c>
      <c r="D417">
        <f t="shared" si="6"/>
        <v>-4.3877690936515472E-3</v>
      </c>
    </row>
    <row r="418" spans="1:4" x14ac:dyDescent="0.2">
      <c r="A418" s="22">
        <v>42719</v>
      </c>
      <c r="B418">
        <v>73.540000000000006</v>
      </c>
      <c r="C418">
        <v>2080200</v>
      </c>
      <c r="D418">
        <f t="shared" si="6"/>
        <v>1.2808153146949551E-2</v>
      </c>
    </row>
    <row r="419" spans="1:4" x14ac:dyDescent="0.2">
      <c r="A419" s="22">
        <v>42720</v>
      </c>
      <c r="B419">
        <v>74.11</v>
      </c>
      <c r="C419">
        <v>3313400</v>
      </c>
      <c r="D419">
        <f t="shared" si="6"/>
        <v>7.7508838727222348E-3</v>
      </c>
    </row>
    <row r="420" spans="1:4" x14ac:dyDescent="0.2">
      <c r="A420" s="22">
        <v>42723</v>
      </c>
      <c r="B420">
        <v>74.37</v>
      </c>
      <c r="C420">
        <v>1876900</v>
      </c>
      <c r="D420">
        <f t="shared" si="6"/>
        <v>3.5082984752395777E-3</v>
      </c>
    </row>
    <row r="421" spans="1:4" x14ac:dyDescent="0.2">
      <c r="A421" s="22">
        <v>42724</v>
      </c>
      <c r="B421">
        <v>74.48</v>
      </c>
      <c r="C421">
        <v>1669200</v>
      </c>
      <c r="D421">
        <f t="shared" si="6"/>
        <v>1.4790910313298297E-3</v>
      </c>
    </row>
    <row r="422" spans="1:4" x14ac:dyDescent="0.2">
      <c r="A422" s="22">
        <v>42725</v>
      </c>
      <c r="B422">
        <v>74.44</v>
      </c>
      <c r="C422">
        <v>1062500</v>
      </c>
      <c r="D422">
        <f t="shared" si="6"/>
        <v>-5.3705692803445555E-4</v>
      </c>
    </row>
    <row r="423" spans="1:4" x14ac:dyDescent="0.2">
      <c r="A423" s="22">
        <v>42726</v>
      </c>
      <c r="B423">
        <v>74.48</v>
      </c>
      <c r="C423">
        <v>1716000</v>
      </c>
      <c r="D423">
        <f t="shared" si="6"/>
        <v>5.3734551316504914E-4</v>
      </c>
    </row>
    <row r="424" spans="1:4" x14ac:dyDescent="0.2">
      <c r="A424" s="22">
        <v>42727</v>
      </c>
      <c r="B424">
        <v>74.58</v>
      </c>
      <c r="C424">
        <v>1087600</v>
      </c>
      <c r="D424">
        <f t="shared" si="6"/>
        <v>1.3426423200858528E-3</v>
      </c>
    </row>
    <row r="425" spans="1:4" x14ac:dyDescent="0.2">
      <c r="A425" s="22">
        <v>42731</v>
      </c>
      <c r="B425">
        <v>74.510000000000005</v>
      </c>
      <c r="C425">
        <v>1217600</v>
      </c>
      <c r="D425">
        <f t="shared" si="6"/>
        <v>-9.3858943416456398E-4</v>
      </c>
    </row>
    <row r="426" spans="1:4" x14ac:dyDescent="0.2">
      <c r="A426" s="22">
        <v>42732</v>
      </c>
      <c r="B426">
        <v>74.349999999999994</v>
      </c>
      <c r="C426">
        <v>1624700</v>
      </c>
      <c r="D426">
        <f t="shared" si="6"/>
        <v>-2.1473627700981184E-3</v>
      </c>
    </row>
    <row r="427" spans="1:4" x14ac:dyDescent="0.2">
      <c r="A427" s="22">
        <v>42733</v>
      </c>
      <c r="B427">
        <v>74.28</v>
      </c>
      <c r="C427">
        <v>1190100</v>
      </c>
      <c r="D427">
        <f t="shared" si="6"/>
        <v>-9.414929388028673E-4</v>
      </c>
    </row>
    <row r="428" spans="1:4" x14ac:dyDescent="0.2">
      <c r="A428" s="22">
        <v>42734</v>
      </c>
      <c r="B428">
        <v>74.12</v>
      </c>
      <c r="C428">
        <v>1709600</v>
      </c>
      <c r="D428">
        <f t="shared" si="6"/>
        <v>-2.1540118470651129E-3</v>
      </c>
    </row>
    <row r="429" spans="1:4" x14ac:dyDescent="0.2">
      <c r="A429" s="22">
        <v>42738</v>
      </c>
      <c r="B429">
        <v>74.17</v>
      </c>
      <c r="C429">
        <v>2019800</v>
      </c>
      <c r="D429">
        <f t="shared" si="6"/>
        <v>6.745817593091899E-4</v>
      </c>
    </row>
    <row r="430" spans="1:4" x14ac:dyDescent="0.2">
      <c r="A430" s="22">
        <v>42739</v>
      </c>
      <c r="B430">
        <v>74.37</v>
      </c>
      <c r="C430">
        <v>1948400</v>
      </c>
      <c r="D430">
        <f t="shared" si="6"/>
        <v>2.6965080221114041E-3</v>
      </c>
    </row>
    <row r="431" spans="1:4" x14ac:dyDescent="0.2">
      <c r="A431" s="22">
        <v>42740</v>
      </c>
      <c r="B431">
        <v>74.03</v>
      </c>
      <c r="C431">
        <v>1741800</v>
      </c>
      <c r="D431">
        <f t="shared" si="6"/>
        <v>-4.5717359150195423E-3</v>
      </c>
    </row>
    <row r="432" spans="1:4" x14ac:dyDescent="0.2">
      <c r="A432" s="22">
        <v>42741</v>
      </c>
      <c r="B432">
        <v>74.150000000000006</v>
      </c>
      <c r="C432">
        <v>1614700</v>
      </c>
      <c r="D432">
        <f t="shared" si="6"/>
        <v>1.6209644738620092E-3</v>
      </c>
    </row>
    <row r="433" spans="1:4" x14ac:dyDescent="0.2">
      <c r="A433" s="22">
        <v>42744</v>
      </c>
      <c r="B433">
        <v>73.09</v>
      </c>
      <c r="C433">
        <v>1801900</v>
      </c>
      <c r="D433">
        <f t="shared" si="6"/>
        <v>-1.4295347269049253E-2</v>
      </c>
    </row>
    <row r="434" spans="1:4" x14ac:dyDescent="0.2">
      <c r="A434" s="22">
        <v>42745</v>
      </c>
      <c r="B434">
        <v>73.75</v>
      </c>
      <c r="C434">
        <v>2350000</v>
      </c>
      <c r="D434">
        <f t="shared" si="6"/>
        <v>9.0299630592419831E-3</v>
      </c>
    </row>
    <row r="435" spans="1:4" x14ac:dyDescent="0.2">
      <c r="A435" s="22">
        <v>42746</v>
      </c>
      <c r="B435">
        <v>73.94</v>
      </c>
      <c r="C435">
        <v>1738500</v>
      </c>
      <c r="D435">
        <f t="shared" si="6"/>
        <v>2.576271186440647E-3</v>
      </c>
    </row>
    <row r="436" spans="1:4" x14ac:dyDescent="0.2">
      <c r="A436" s="22">
        <v>42747</v>
      </c>
      <c r="B436">
        <v>73.680000000000007</v>
      </c>
      <c r="C436">
        <v>1110500</v>
      </c>
      <c r="D436">
        <f t="shared" si="6"/>
        <v>-3.5163646199620085E-3</v>
      </c>
    </row>
    <row r="437" spans="1:4" x14ac:dyDescent="0.2">
      <c r="A437" s="22">
        <v>42748</v>
      </c>
      <c r="B437">
        <v>73.89</v>
      </c>
      <c r="C437">
        <v>1220200</v>
      </c>
      <c r="D437">
        <f t="shared" si="6"/>
        <v>2.8501628664494264E-3</v>
      </c>
    </row>
    <row r="438" spans="1:4" x14ac:dyDescent="0.2">
      <c r="A438" s="22">
        <v>42752</v>
      </c>
      <c r="B438">
        <v>73.849999999999994</v>
      </c>
      <c r="C438">
        <v>1180000</v>
      </c>
      <c r="D438">
        <f t="shared" si="6"/>
        <v>-5.4134524292876243E-4</v>
      </c>
    </row>
    <row r="439" spans="1:4" x14ac:dyDescent="0.2">
      <c r="A439" s="22">
        <v>42753</v>
      </c>
      <c r="B439">
        <v>74.52</v>
      </c>
      <c r="C439">
        <v>1795800</v>
      </c>
      <c r="D439">
        <f t="shared" si="6"/>
        <v>9.0724441435342147E-3</v>
      </c>
    </row>
    <row r="440" spans="1:4" x14ac:dyDescent="0.2">
      <c r="A440" s="22">
        <v>42754</v>
      </c>
      <c r="B440">
        <v>74.22</v>
      </c>
      <c r="C440">
        <v>1282100</v>
      </c>
      <c r="D440">
        <f t="shared" si="6"/>
        <v>-4.0257648953300751E-3</v>
      </c>
    </row>
    <row r="441" spans="1:4" x14ac:dyDescent="0.2">
      <c r="A441" s="22">
        <v>42755</v>
      </c>
      <c r="B441">
        <v>74.540000000000006</v>
      </c>
      <c r="C441">
        <v>1528400</v>
      </c>
      <c r="D441">
        <f t="shared" si="6"/>
        <v>4.3115063325250254E-3</v>
      </c>
    </row>
    <row r="442" spans="1:4" x14ac:dyDescent="0.2">
      <c r="A442" s="22">
        <v>42758</v>
      </c>
      <c r="B442">
        <v>74.150000000000006</v>
      </c>
      <c r="C442">
        <v>1232700</v>
      </c>
      <c r="D442">
        <f t="shared" si="6"/>
        <v>-5.2320901529380268E-3</v>
      </c>
    </row>
    <row r="443" spans="1:4" x14ac:dyDescent="0.2">
      <c r="A443" s="22">
        <v>42759</v>
      </c>
      <c r="B443">
        <v>74.47</v>
      </c>
      <c r="C443">
        <v>1075500</v>
      </c>
      <c r="D443">
        <f t="shared" si="6"/>
        <v>4.3155765340525034E-3</v>
      </c>
    </row>
    <row r="444" spans="1:4" x14ac:dyDescent="0.2">
      <c r="A444" s="22">
        <v>42760</v>
      </c>
      <c r="B444">
        <v>75.39</v>
      </c>
      <c r="C444">
        <v>1769100</v>
      </c>
      <c r="D444">
        <f t="shared" si="6"/>
        <v>1.235396804082183E-2</v>
      </c>
    </row>
    <row r="445" spans="1:4" x14ac:dyDescent="0.2">
      <c r="A445" s="22">
        <v>42761</v>
      </c>
      <c r="B445">
        <v>75.81</v>
      </c>
      <c r="C445">
        <v>1574900</v>
      </c>
      <c r="D445">
        <f t="shared" si="6"/>
        <v>5.5710306406685462E-3</v>
      </c>
    </row>
    <row r="446" spans="1:4" x14ac:dyDescent="0.2">
      <c r="A446" s="22">
        <v>42762</v>
      </c>
      <c r="B446">
        <v>75.59</v>
      </c>
      <c r="C446">
        <v>1275500</v>
      </c>
      <c r="D446">
        <f t="shared" si="6"/>
        <v>-2.9019918216593968E-3</v>
      </c>
    </row>
    <row r="447" spans="1:4" x14ac:dyDescent="0.2">
      <c r="A447" s="22">
        <v>42765</v>
      </c>
      <c r="B447">
        <v>75.61</v>
      </c>
      <c r="C447">
        <v>1748100</v>
      </c>
      <c r="D447">
        <f t="shared" si="6"/>
        <v>2.645852626008205E-4</v>
      </c>
    </row>
    <row r="448" spans="1:4" x14ac:dyDescent="0.2">
      <c r="A448" s="22">
        <v>42766</v>
      </c>
      <c r="B448">
        <v>75.209999999999994</v>
      </c>
      <c r="C448">
        <v>2041900</v>
      </c>
      <c r="D448">
        <f t="shared" si="6"/>
        <v>-5.2903055151435749E-3</v>
      </c>
    </row>
    <row r="449" spans="1:4" x14ac:dyDescent="0.2">
      <c r="A449" s="22">
        <v>42767</v>
      </c>
      <c r="B449">
        <v>75.239999999999995</v>
      </c>
      <c r="C449">
        <v>2411700</v>
      </c>
      <c r="D449">
        <f t="shared" si="6"/>
        <v>3.9888312724373274E-4</v>
      </c>
    </row>
    <row r="450" spans="1:4" x14ac:dyDescent="0.2">
      <c r="A450" s="22">
        <v>42768</v>
      </c>
      <c r="B450">
        <v>77.400000000000006</v>
      </c>
      <c r="C450">
        <v>3883200</v>
      </c>
      <c r="D450">
        <f t="shared" si="6"/>
        <v>2.8708133971292012E-2</v>
      </c>
    </row>
    <row r="451" spans="1:4" x14ac:dyDescent="0.2">
      <c r="A451" s="22">
        <v>42769</v>
      </c>
      <c r="B451">
        <v>77.48</v>
      </c>
      <c r="C451">
        <v>2109700</v>
      </c>
      <c r="D451">
        <f t="shared" si="6"/>
        <v>1.0335917312661277E-3</v>
      </c>
    </row>
    <row r="452" spans="1:4" x14ac:dyDescent="0.2">
      <c r="A452" s="22">
        <v>42772</v>
      </c>
      <c r="B452">
        <v>78.08</v>
      </c>
      <c r="C452">
        <v>2348300</v>
      </c>
      <c r="D452">
        <f t="shared" ref="D452:D515" si="7">(B452-B451)/B451</f>
        <v>7.7439339184304894E-3</v>
      </c>
    </row>
    <row r="453" spans="1:4" x14ac:dyDescent="0.2">
      <c r="A453" s="22">
        <v>42773</v>
      </c>
      <c r="B453">
        <v>78.12</v>
      </c>
      <c r="C453">
        <v>1764900</v>
      </c>
      <c r="D453">
        <f t="shared" si="7"/>
        <v>5.1229508196729316E-4</v>
      </c>
    </row>
    <row r="454" spans="1:4" x14ac:dyDescent="0.2">
      <c r="A454" s="22">
        <v>42774</v>
      </c>
      <c r="B454">
        <v>77.989999999999995</v>
      </c>
      <c r="C454">
        <v>1496600</v>
      </c>
      <c r="D454">
        <f t="shared" si="7"/>
        <v>-1.6641065028163038E-3</v>
      </c>
    </row>
    <row r="455" spans="1:4" x14ac:dyDescent="0.2">
      <c r="A455" s="22">
        <v>42775</v>
      </c>
      <c r="B455">
        <v>78.349999999999994</v>
      </c>
      <c r="C455">
        <v>1912700</v>
      </c>
      <c r="D455">
        <f t="shared" si="7"/>
        <v>4.6159764072316893E-3</v>
      </c>
    </row>
    <row r="456" spans="1:4" x14ac:dyDescent="0.2">
      <c r="A456" s="22">
        <v>42776</v>
      </c>
      <c r="B456">
        <v>78.88</v>
      </c>
      <c r="C456">
        <v>1636700</v>
      </c>
      <c r="D456">
        <f t="shared" si="7"/>
        <v>6.7645181876196704E-3</v>
      </c>
    </row>
    <row r="457" spans="1:4" x14ac:dyDescent="0.2">
      <c r="A457" s="22">
        <v>42779</v>
      </c>
      <c r="B457">
        <v>79.61</v>
      </c>
      <c r="C457">
        <v>1427500</v>
      </c>
      <c r="D457">
        <f t="shared" si="7"/>
        <v>9.2545638945233776E-3</v>
      </c>
    </row>
    <row r="458" spans="1:4" x14ac:dyDescent="0.2">
      <c r="A458" s="22">
        <v>42780</v>
      </c>
      <c r="B458">
        <v>79.8</v>
      </c>
      <c r="C458">
        <v>1798000</v>
      </c>
      <c r="D458">
        <f t="shared" si="7"/>
        <v>2.3866348448687066E-3</v>
      </c>
    </row>
    <row r="459" spans="1:4" x14ac:dyDescent="0.2">
      <c r="A459" s="22">
        <v>42781</v>
      </c>
      <c r="B459">
        <v>80.709999999999994</v>
      </c>
      <c r="C459">
        <v>1820200</v>
      </c>
      <c r="D459">
        <f t="shared" si="7"/>
        <v>1.1403508771929782E-2</v>
      </c>
    </row>
    <row r="460" spans="1:4" x14ac:dyDescent="0.2">
      <c r="A460" s="22">
        <v>42782</v>
      </c>
      <c r="B460">
        <v>80.8</v>
      </c>
      <c r="C460">
        <v>1779000</v>
      </c>
      <c r="D460">
        <f t="shared" si="7"/>
        <v>1.1151034568207584E-3</v>
      </c>
    </row>
    <row r="461" spans="1:4" x14ac:dyDescent="0.2">
      <c r="A461" s="22">
        <v>42783</v>
      </c>
      <c r="B461">
        <v>80.44</v>
      </c>
      <c r="C461">
        <v>1920300</v>
      </c>
      <c r="D461">
        <f t="shared" si="7"/>
        <v>-4.455445544554449E-3</v>
      </c>
    </row>
    <row r="462" spans="1:4" x14ac:dyDescent="0.2">
      <c r="A462" s="22">
        <v>42787</v>
      </c>
      <c r="B462">
        <v>80.62</v>
      </c>
      <c r="C462">
        <v>2436700</v>
      </c>
      <c r="D462">
        <f t="shared" si="7"/>
        <v>2.2376926902039633E-3</v>
      </c>
    </row>
    <row r="463" spans="1:4" x14ac:dyDescent="0.2">
      <c r="A463" s="22">
        <v>42788</v>
      </c>
      <c r="B463">
        <v>80.58</v>
      </c>
      <c r="C463">
        <v>2438500</v>
      </c>
      <c r="D463">
        <f t="shared" si="7"/>
        <v>-4.9615480029777039E-4</v>
      </c>
    </row>
    <row r="464" spans="1:4" x14ac:dyDescent="0.2">
      <c r="A464" s="22">
        <v>42789</v>
      </c>
      <c r="B464">
        <v>80.55</v>
      </c>
      <c r="C464">
        <v>3190200</v>
      </c>
      <c r="D464">
        <f t="shared" si="7"/>
        <v>-3.7230081906181603E-4</v>
      </c>
    </row>
    <row r="465" spans="1:4" x14ac:dyDescent="0.2">
      <c r="A465" s="22">
        <v>42790</v>
      </c>
      <c r="B465">
        <v>80.91</v>
      </c>
      <c r="C465">
        <v>1973300</v>
      </c>
      <c r="D465">
        <f t="shared" si="7"/>
        <v>4.4692737430167525E-3</v>
      </c>
    </row>
    <row r="466" spans="1:4" x14ac:dyDescent="0.2">
      <c r="A466" s="22">
        <v>42793</v>
      </c>
      <c r="B466">
        <v>81.34</v>
      </c>
      <c r="C466">
        <v>2103000</v>
      </c>
      <c r="D466">
        <f t="shared" si="7"/>
        <v>5.314547027561573E-3</v>
      </c>
    </row>
    <row r="467" spans="1:4" x14ac:dyDescent="0.2">
      <c r="A467" s="22">
        <v>42794</v>
      </c>
      <c r="B467">
        <v>82.16</v>
      </c>
      <c r="C467">
        <v>2550500</v>
      </c>
      <c r="D467">
        <f t="shared" si="7"/>
        <v>1.0081140890090892E-2</v>
      </c>
    </row>
    <row r="468" spans="1:4" x14ac:dyDescent="0.2">
      <c r="A468" s="22">
        <v>42795</v>
      </c>
      <c r="B468">
        <v>82.69</v>
      </c>
      <c r="C468">
        <v>2721300</v>
      </c>
      <c r="D468">
        <f t="shared" si="7"/>
        <v>6.450827653359313E-3</v>
      </c>
    </row>
    <row r="469" spans="1:4" x14ac:dyDescent="0.2">
      <c r="A469" s="22">
        <v>42796</v>
      </c>
      <c r="B469">
        <v>81.75</v>
      </c>
      <c r="C469">
        <v>2628200</v>
      </c>
      <c r="D469">
        <f t="shared" si="7"/>
        <v>-1.1367759100253933E-2</v>
      </c>
    </row>
    <row r="470" spans="1:4" x14ac:dyDescent="0.2">
      <c r="A470" s="22">
        <v>42797</v>
      </c>
      <c r="B470">
        <v>81.86</v>
      </c>
      <c r="C470">
        <v>2331400</v>
      </c>
      <c r="D470">
        <f t="shared" si="7"/>
        <v>1.345565749235467E-3</v>
      </c>
    </row>
    <row r="471" spans="1:4" x14ac:dyDescent="0.2">
      <c r="A471" s="22">
        <v>42800</v>
      </c>
      <c r="B471">
        <v>81.34</v>
      </c>
      <c r="C471">
        <v>1657000</v>
      </c>
      <c r="D471">
        <f t="shared" si="7"/>
        <v>-6.3523088199364287E-3</v>
      </c>
    </row>
    <row r="472" spans="1:4" x14ac:dyDescent="0.2">
      <c r="A472" s="22">
        <v>42801</v>
      </c>
      <c r="B472">
        <v>81.459999999999994</v>
      </c>
      <c r="C472">
        <v>1621800</v>
      </c>
      <c r="D472">
        <f t="shared" si="7"/>
        <v>1.475288910744902E-3</v>
      </c>
    </row>
    <row r="473" spans="1:4" x14ac:dyDescent="0.2">
      <c r="A473" s="22">
        <v>42802</v>
      </c>
      <c r="B473">
        <v>81.13</v>
      </c>
      <c r="C473">
        <v>1661400</v>
      </c>
      <c r="D473">
        <f t="shared" si="7"/>
        <v>-4.0510680088386734E-3</v>
      </c>
    </row>
    <row r="474" spans="1:4" x14ac:dyDescent="0.2">
      <c r="A474" s="22">
        <v>42803</v>
      </c>
      <c r="B474">
        <v>81.569999999999993</v>
      </c>
      <c r="C474">
        <v>1708500</v>
      </c>
      <c r="D474">
        <f t="shared" si="7"/>
        <v>5.4233945519536267E-3</v>
      </c>
    </row>
    <row r="475" spans="1:4" x14ac:dyDescent="0.2">
      <c r="A475" s="22">
        <v>42804</v>
      </c>
      <c r="B475">
        <v>82.05</v>
      </c>
      <c r="C475">
        <v>1560600</v>
      </c>
      <c r="D475">
        <f t="shared" si="7"/>
        <v>5.8845163663111934E-3</v>
      </c>
    </row>
    <row r="476" spans="1:4" x14ac:dyDescent="0.2">
      <c r="A476" s="22">
        <v>42807</v>
      </c>
      <c r="B476">
        <v>82.1</v>
      </c>
      <c r="C476">
        <v>1256700</v>
      </c>
      <c r="D476">
        <f t="shared" si="7"/>
        <v>6.0938452163311586E-4</v>
      </c>
    </row>
    <row r="477" spans="1:4" x14ac:dyDescent="0.2">
      <c r="A477" s="22">
        <v>42808</v>
      </c>
      <c r="B477">
        <v>82.18</v>
      </c>
      <c r="C477">
        <v>1437100</v>
      </c>
      <c r="D477">
        <f t="shared" si="7"/>
        <v>9.7442143727177234E-4</v>
      </c>
    </row>
    <row r="478" spans="1:4" x14ac:dyDescent="0.2">
      <c r="A478" s="22">
        <v>42809</v>
      </c>
      <c r="B478">
        <v>82.62</v>
      </c>
      <c r="C478">
        <v>1418800</v>
      </c>
      <c r="D478">
        <f t="shared" si="7"/>
        <v>5.3541007544414421E-3</v>
      </c>
    </row>
    <row r="479" spans="1:4" x14ac:dyDescent="0.2">
      <c r="A479" s="22">
        <v>42810</v>
      </c>
      <c r="B479">
        <v>82.89</v>
      </c>
      <c r="C479">
        <v>1783600</v>
      </c>
      <c r="D479">
        <f t="shared" si="7"/>
        <v>3.2679738562091019E-3</v>
      </c>
    </row>
    <row r="480" spans="1:4" x14ac:dyDescent="0.2">
      <c r="A480" s="22">
        <v>42811</v>
      </c>
      <c r="B480">
        <v>82.85</v>
      </c>
      <c r="C480">
        <v>2316300</v>
      </c>
      <c r="D480">
        <f t="shared" si="7"/>
        <v>-4.8256725781163293E-4</v>
      </c>
    </row>
    <row r="481" spans="1:4" x14ac:dyDescent="0.2">
      <c r="A481" s="22">
        <v>42814</v>
      </c>
      <c r="B481">
        <v>82.37</v>
      </c>
      <c r="C481">
        <v>1325000</v>
      </c>
      <c r="D481">
        <f t="shared" si="7"/>
        <v>-5.7936028968013252E-3</v>
      </c>
    </row>
    <row r="482" spans="1:4" x14ac:dyDescent="0.2">
      <c r="A482" s="22">
        <v>42815</v>
      </c>
      <c r="B482">
        <v>81.69</v>
      </c>
      <c r="C482">
        <v>2179300</v>
      </c>
      <c r="D482">
        <f t="shared" si="7"/>
        <v>-8.2554328032051327E-3</v>
      </c>
    </row>
    <row r="483" spans="1:4" x14ac:dyDescent="0.2">
      <c r="A483" s="22">
        <v>42816</v>
      </c>
      <c r="B483">
        <v>81.38</v>
      </c>
      <c r="C483">
        <v>1669800</v>
      </c>
      <c r="D483">
        <f t="shared" si="7"/>
        <v>-3.7948341290243884E-3</v>
      </c>
    </row>
    <row r="484" spans="1:4" x14ac:dyDescent="0.2">
      <c r="A484" s="22">
        <v>42817</v>
      </c>
      <c r="B484">
        <v>81.260000000000005</v>
      </c>
      <c r="C484">
        <v>1480700</v>
      </c>
      <c r="D484">
        <f t="shared" si="7"/>
        <v>-1.474563774883145E-3</v>
      </c>
    </row>
    <row r="485" spans="1:4" x14ac:dyDescent="0.2">
      <c r="A485" s="22">
        <v>42818</v>
      </c>
      <c r="B485">
        <v>80.989999999999995</v>
      </c>
      <c r="C485">
        <v>1368900</v>
      </c>
      <c r="D485">
        <f t="shared" si="7"/>
        <v>-3.3226679793257473E-3</v>
      </c>
    </row>
    <row r="486" spans="1:4" x14ac:dyDescent="0.2">
      <c r="A486" s="22">
        <v>42821</v>
      </c>
      <c r="B486">
        <v>81.09</v>
      </c>
      <c r="C486">
        <v>1428200</v>
      </c>
      <c r="D486">
        <f t="shared" si="7"/>
        <v>1.2347203358440367E-3</v>
      </c>
    </row>
    <row r="487" spans="1:4" x14ac:dyDescent="0.2">
      <c r="A487" s="22">
        <v>42822</v>
      </c>
      <c r="B487">
        <v>81.89</v>
      </c>
      <c r="C487">
        <v>1219000</v>
      </c>
      <c r="D487">
        <f t="shared" si="7"/>
        <v>9.8655814527068338E-3</v>
      </c>
    </row>
    <row r="488" spans="1:4" x14ac:dyDescent="0.2">
      <c r="A488" s="22">
        <v>42823</v>
      </c>
      <c r="B488">
        <v>81.39</v>
      </c>
      <c r="C488">
        <v>1019300</v>
      </c>
      <c r="D488">
        <f t="shared" si="7"/>
        <v>-6.1057516180241791E-3</v>
      </c>
    </row>
    <row r="489" spans="1:4" x14ac:dyDescent="0.2">
      <c r="A489" s="22">
        <v>42824</v>
      </c>
      <c r="B489">
        <v>81.64</v>
      </c>
      <c r="C489">
        <v>1159100</v>
      </c>
      <c r="D489">
        <f t="shared" si="7"/>
        <v>3.0716304214276936E-3</v>
      </c>
    </row>
    <row r="490" spans="1:4" x14ac:dyDescent="0.2">
      <c r="A490" s="22">
        <v>42825</v>
      </c>
      <c r="B490">
        <v>81.489999999999995</v>
      </c>
      <c r="C490">
        <v>1547600</v>
      </c>
      <c r="D490">
        <f t="shared" si="7"/>
        <v>-1.8373346398824803E-3</v>
      </c>
    </row>
    <row r="491" spans="1:4" x14ac:dyDescent="0.2">
      <c r="A491" s="22">
        <v>42828</v>
      </c>
      <c r="B491">
        <v>81.319999999999993</v>
      </c>
      <c r="C491">
        <v>1790100</v>
      </c>
      <c r="D491">
        <f t="shared" si="7"/>
        <v>-2.0861455393300001E-3</v>
      </c>
    </row>
    <row r="492" spans="1:4" x14ac:dyDescent="0.2">
      <c r="A492" s="22">
        <v>42829</v>
      </c>
      <c r="B492">
        <v>81.63</v>
      </c>
      <c r="C492">
        <v>1672300</v>
      </c>
      <c r="D492">
        <f t="shared" si="7"/>
        <v>3.8121003443187689E-3</v>
      </c>
    </row>
    <row r="493" spans="1:4" x14ac:dyDescent="0.2">
      <c r="A493" s="22">
        <v>42830</v>
      </c>
      <c r="B493">
        <v>81.42</v>
      </c>
      <c r="C493">
        <v>1575200</v>
      </c>
      <c r="D493">
        <f t="shared" si="7"/>
        <v>-2.572583608967215E-3</v>
      </c>
    </row>
    <row r="494" spans="1:4" x14ac:dyDescent="0.2">
      <c r="A494" s="22">
        <v>42831</v>
      </c>
      <c r="B494">
        <v>81.44</v>
      </c>
      <c r="C494">
        <v>1614200</v>
      </c>
      <c r="D494">
        <f t="shared" si="7"/>
        <v>2.456398919183987E-4</v>
      </c>
    </row>
    <row r="495" spans="1:4" x14ac:dyDescent="0.2">
      <c r="A495" s="22">
        <v>42832</v>
      </c>
      <c r="B495">
        <v>81.11</v>
      </c>
      <c r="C495">
        <v>1228400</v>
      </c>
      <c r="D495">
        <f t="shared" si="7"/>
        <v>-4.0520628683693308E-3</v>
      </c>
    </row>
    <row r="496" spans="1:4" x14ac:dyDescent="0.2">
      <c r="A496" s="22">
        <v>42835</v>
      </c>
      <c r="B496">
        <v>81.36</v>
      </c>
      <c r="C496">
        <v>1261700</v>
      </c>
      <c r="D496">
        <f t="shared" si="7"/>
        <v>3.0822340032055232E-3</v>
      </c>
    </row>
    <row r="497" spans="1:4" x14ac:dyDescent="0.2">
      <c r="A497" s="22">
        <v>42836</v>
      </c>
      <c r="B497">
        <v>81.17</v>
      </c>
      <c r="C497">
        <v>1561100</v>
      </c>
      <c r="D497">
        <f t="shared" si="7"/>
        <v>-2.335299901671555E-3</v>
      </c>
    </row>
    <row r="498" spans="1:4" x14ac:dyDescent="0.2">
      <c r="A498" s="22">
        <v>42837</v>
      </c>
      <c r="B498">
        <v>80.97</v>
      </c>
      <c r="C498">
        <v>2063800</v>
      </c>
      <c r="D498">
        <f t="shared" si="7"/>
        <v>-2.4639645189109627E-3</v>
      </c>
    </row>
    <row r="499" spans="1:4" x14ac:dyDescent="0.2">
      <c r="A499" s="22">
        <v>42838</v>
      </c>
      <c r="B499">
        <v>80.58</v>
      </c>
      <c r="C499">
        <v>1241300</v>
      </c>
      <c r="D499">
        <f t="shared" si="7"/>
        <v>-4.8165987402741823E-3</v>
      </c>
    </row>
    <row r="500" spans="1:4" x14ac:dyDescent="0.2">
      <c r="A500" s="22">
        <v>42842</v>
      </c>
      <c r="B500">
        <v>81.5</v>
      </c>
      <c r="C500">
        <v>1646600</v>
      </c>
      <c r="D500">
        <f t="shared" si="7"/>
        <v>1.141722511789528E-2</v>
      </c>
    </row>
    <row r="501" spans="1:4" x14ac:dyDescent="0.2">
      <c r="A501" s="22">
        <v>42843</v>
      </c>
      <c r="B501">
        <v>80.31</v>
      </c>
      <c r="C501">
        <v>2486200</v>
      </c>
      <c r="D501">
        <f t="shared" si="7"/>
        <v>-1.4601226993865003E-2</v>
      </c>
    </row>
    <row r="502" spans="1:4" x14ac:dyDescent="0.2">
      <c r="A502" s="22">
        <v>42844</v>
      </c>
      <c r="B502">
        <v>79.75</v>
      </c>
      <c r="C502">
        <v>2282500</v>
      </c>
      <c r="D502">
        <f t="shared" si="7"/>
        <v>-6.9729797036483911E-3</v>
      </c>
    </row>
    <row r="503" spans="1:4" x14ac:dyDescent="0.2">
      <c r="A503" s="22">
        <v>42845</v>
      </c>
      <c r="B503">
        <v>80.150000000000006</v>
      </c>
      <c r="C503">
        <v>2155800</v>
      </c>
      <c r="D503">
        <f t="shared" si="7"/>
        <v>5.015673981191294E-3</v>
      </c>
    </row>
    <row r="504" spans="1:4" x14ac:dyDescent="0.2">
      <c r="A504" s="22">
        <v>42846</v>
      </c>
      <c r="B504">
        <v>79.73</v>
      </c>
      <c r="C504">
        <v>1778800</v>
      </c>
      <c r="D504">
        <f t="shared" si="7"/>
        <v>-5.2401746724891037E-3</v>
      </c>
    </row>
    <row r="505" spans="1:4" x14ac:dyDescent="0.2">
      <c r="A505" s="22">
        <v>42849</v>
      </c>
      <c r="B505">
        <v>80.900000000000006</v>
      </c>
      <c r="C505">
        <v>1917900</v>
      </c>
      <c r="D505">
        <f t="shared" si="7"/>
        <v>1.4674526527028742E-2</v>
      </c>
    </row>
    <row r="506" spans="1:4" x14ac:dyDescent="0.2">
      <c r="A506" s="22">
        <v>42850</v>
      </c>
      <c r="B506">
        <v>81.22</v>
      </c>
      <c r="C506">
        <v>1697200</v>
      </c>
      <c r="D506">
        <f t="shared" si="7"/>
        <v>3.9555006180468869E-3</v>
      </c>
    </row>
    <row r="507" spans="1:4" x14ac:dyDescent="0.2">
      <c r="A507" s="22">
        <v>42851</v>
      </c>
      <c r="B507">
        <v>81.8</v>
      </c>
      <c r="C507">
        <v>2880700</v>
      </c>
      <c r="D507">
        <f t="shared" si="7"/>
        <v>7.1410982516621315E-3</v>
      </c>
    </row>
    <row r="508" spans="1:4" x14ac:dyDescent="0.2">
      <c r="A508" s="22">
        <v>42852</v>
      </c>
      <c r="B508">
        <v>81.98</v>
      </c>
      <c r="C508">
        <v>1163300</v>
      </c>
      <c r="D508">
        <f t="shared" si="7"/>
        <v>2.2004889975550958E-3</v>
      </c>
    </row>
    <row r="509" spans="1:4" x14ac:dyDescent="0.2">
      <c r="A509" s="22">
        <v>42853</v>
      </c>
      <c r="B509">
        <v>81.290000000000006</v>
      </c>
      <c r="C509">
        <v>1058600</v>
      </c>
      <c r="D509">
        <f t="shared" si="7"/>
        <v>-8.4166869968284666E-3</v>
      </c>
    </row>
    <row r="510" spans="1:4" x14ac:dyDescent="0.2">
      <c r="A510" s="22">
        <v>42856</v>
      </c>
      <c r="B510">
        <v>81.5</v>
      </c>
      <c r="C510">
        <v>1341900</v>
      </c>
      <c r="D510">
        <f t="shared" si="7"/>
        <v>2.5833435846966874E-3</v>
      </c>
    </row>
    <row r="511" spans="1:4" x14ac:dyDescent="0.2">
      <c r="A511" s="22">
        <v>42857</v>
      </c>
      <c r="B511">
        <v>81.83</v>
      </c>
      <c r="C511">
        <v>1951100</v>
      </c>
      <c r="D511">
        <f t="shared" si="7"/>
        <v>4.0490797546012059E-3</v>
      </c>
    </row>
    <row r="512" spans="1:4" x14ac:dyDescent="0.2">
      <c r="A512" s="22">
        <v>42858</v>
      </c>
      <c r="B512">
        <v>84.93</v>
      </c>
      <c r="C512">
        <v>4022900</v>
      </c>
      <c r="D512">
        <f t="shared" si="7"/>
        <v>3.7883416839789914E-2</v>
      </c>
    </row>
    <row r="513" spans="1:4" x14ac:dyDescent="0.2">
      <c r="A513" s="22">
        <v>42859</v>
      </c>
      <c r="B513">
        <v>85.57</v>
      </c>
      <c r="C513">
        <v>2987700</v>
      </c>
      <c r="D513">
        <f t="shared" si="7"/>
        <v>7.5356175674082928E-3</v>
      </c>
    </row>
    <row r="514" spans="1:4" x14ac:dyDescent="0.2">
      <c r="A514" s="22">
        <v>42860</v>
      </c>
      <c r="B514">
        <v>85.45</v>
      </c>
      <c r="C514">
        <v>1647500</v>
      </c>
      <c r="D514">
        <f t="shared" si="7"/>
        <v>-1.4023606404112462E-3</v>
      </c>
    </row>
    <row r="515" spans="1:4" x14ac:dyDescent="0.2">
      <c r="A515" s="22">
        <v>42863</v>
      </c>
      <c r="B515">
        <v>84.77</v>
      </c>
      <c r="C515">
        <v>1959000</v>
      </c>
      <c r="D515">
        <f t="shared" si="7"/>
        <v>-7.9578700994734561E-3</v>
      </c>
    </row>
    <row r="516" spans="1:4" x14ac:dyDescent="0.2">
      <c r="A516" s="22">
        <v>42864</v>
      </c>
      <c r="B516">
        <v>84.17</v>
      </c>
      <c r="C516">
        <v>1798300</v>
      </c>
      <c r="D516">
        <f t="shared" ref="D516:D579" si="8">(B516-B515)/B515</f>
        <v>-7.0779756989500335E-3</v>
      </c>
    </row>
    <row r="517" spans="1:4" x14ac:dyDescent="0.2">
      <c r="A517" s="22">
        <v>42865</v>
      </c>
      <c r="B517">
        <v>84.29</v>
      </c>
      <c r="C517">
        <v>1710900</v>
      </c>
      <c r="D517">
        <f t="shared" si="8"/>
        <v>1.4256861114411851E-3</v>
      </c>
    </row>
    <row r="518" spans="1:4" x14ac:dyDescent="0.2">
      <c r="A518" s="22">
        <v>42866</v>
      </c>
      <c r="B518">
        <v>83.91</v>
      </c>
      <c r="C518">
        <v>2954700</v>
      </c>
      <c r="D518">
        <f t="shared" si="8"/>
        <v>-4.5082453434572263E-3</v>
      </c>
    </row>
    <row r="519" spans="1:4" x14ac:dyDescent="0.2">
      <c r="A519" s="22">
        <v>42867</v>
      </c>
      <c r="B519">
        <v>84.13</v>
      </c>
      <c r="C519">
        <v>1851300</v>
      </c>
      <c r="D519">
        <f t="shared" si="8"/>
        <v>2.6218567512811212E-3</v>
      </c>
    </row>
    <row r="520" spans="1:4" x14ac:dyDescent="0.2">
      <c r="A520" s="22">
        <v>42870</v>
      </c>
      <c r="B520">
        <v>84.53</v>
      </c>
      <c r="C520">
        <v>1234000</v>
      </c>
      <c r="D520">
        <f t="shared" si="8"/>
        <v>4.7545465351242801E-3</v>
      </c>
    </row>
    <row r="521" spans="1:4" x14ac:dyDescent="0.2">
      <c r="A521" s="22">
        <v>42871</v>
      </c>
      <c r="B521">
        <v>84.33</v>
      </c>
      <c r="C521">
        <v>1559700</v>
      </c>
      <c r="D521">
        <f t="shared" si="8"/>
        <v>-2.3660238968413916E-3</v>
      </c>
    </row>
    <row r="522" spans="1:4" x14ac:dyDescent="0.2">
      <c r="A522" s="22">
        <v>42872</v>
      </c>
      <c r="B522">
        <v>84.36</v>
      </c>
      <c r="C522">
        <v>2254900</v>
      </c>
      <c r="D522">
        <f t="shared" si="8"/>
        <v>3.5574528637496902E-4</v>
      </c>
    </row>
    <row r="523" spans="1:4" x14ac:dyDescent="0.2">
      <c r="A523" s="22">
        <v>42873</v>
      </c>
      <c r="B523">
        <v>84.72</v>
      </c>
      <c r="C523">
        <v>2173900</v>
      </c>
      <c r="D523">
        <f t="shared" si="8"/>
        <v>4.2674253200568925E-3</v>
      </c>
    </row>
    <row r="524" spans="1:4" x14ac:dyDescent="0.2">
      <c r="A524" s="22">
        <v>42874</v>
      </c>
      <c r="B524">
        <v>84.13</v>
      </c>
      <c r="C524">
        <v>2685800</v>
      </c>
      <c r="D524">
        <f t="shared" si="8"/>
        <v>-6.9641170915958851E-3</v>
      </c>
    </row>
    <row r="525" spans="1:4" x14ac:dyDescent="0.2">
      <c r="A525" s="22">
        <v>42877</v>
      </c>
      <c r="B525">
        <v>84.79</v>
      </c>
      <c r="C525">
        <v>2085400</v>
      </c>
      <c r="D525">
        <f t="shared" si="8"/>
        <v>7.84500178295508E-3</v>
      </c>
    </row>
    <row r="526" spans="1:4" x14ac:dyDescent="0.2">
      <c r="A526" s="22">
        <v>42878</v>
      </c>
      <c r="B526">
        <v>85.4</v>
      </c>
      <c r="C526">
        <v>1289100</v>
      </c>
      <c r="D526">
        <f t="shared" si="8"/>
        <v>7.1942446043165393E-3</v>
      </c>
    </row>
    <row r="527" spans="1:4" x14ac:dyDescent="0.2">
      <c r="A527" s="22">
        <v>42879</v>
      </c>
      <c r="B527">
        <v>85.81</v>
      </c>
      <c r="C527">
        <v>951500</v>
      </c>
      <c r="D527">
        <f t="shared" si="8"/>
        <v>4.8009367681498428E-3</v>
      </c>
    </row>
    <row r="528" spans="1:4" x14ac:dyDescent="0.2">
      <c r="A528" s="22">
        <v>42880</v>
      </c>
      <c r="B528">
        <v>86.28</v>
      </c>
      <c r="C528">
        <v>1689600</v>
      </c>
      <c r="D528">
        <f t="shared" si="8"/>
        <v>5.4772171075632078E-3</v>
      </c>
    </row>
    <row r="529" spans="1:4" x14ac:dyDescent="0.2">
      <c r="A529" s="22">
        <v>42881</v>
      </c>
      <c r="B529">
        <v>86.5</v>
      </c>
      <c r="C529">
        <v>1083500</v>
      </c>
      <c r="D529">
        <f t="shared" si="8"/>
        <v>2.5498377375985032E-3</v>
      </c>
    </row>
    <row r="530" spans="1:4" x14ac:dyDescent="0.2">
      <c r="A530" s="22">
        <v>42885</v>
      </c>
      <c r="B530">
        <v>86</v>
      </c>
      <c r="C530">
        <v>1134300</v>
      </c>
      <c r="D530">
        <f t="shared" si="8"/>
        <v>-5.7803468208092483E-3</v>
      </c>
    </row>
    <row r="531" spans="1:4" x14ac:dyDescent="0.2">
      <c r="A531" s="22">
        <v>42886</v>
      </c>
      <c r="B531">
        <v>86.34</v>
      </c>
      <c r="C531">
        <v>2616500</v>
      </c>
      <c r="D531">
        <f t="shared" si="8"/>
        <v>3.9534883720930628E-3</v>
      </c>
    </row>
    <row r="532" spans="1:4" x14ac:dyDescent="0.2">
      <c r="A532" s="22">
        <v>42887</v>
      </c>
      <c r="B532">
        <v>86.94</v>
      </c>
      <c r="C532">
        <v>1717900</v>
      </c>
      <c r="D532">
        <f t="shared" si="8"/>
        <v>6.9492703266156395E-3</v>
      </c>
    </row>
    <row r="533" spans="1:4" x14ac:dyDescent="0.2">
      <c r="A533" s="22">
        <v>42888</v>
      </c>
      <c r="B533">
        <v>86.67</v>
      </c>
      <c r="C533">
        <v>1156200</v>
      </c>
      <c r="D533">
        <f t="shared" si="8"/>
        <v>-3.1055900621117555E-3</v>
      </c>
    </row>
    <row r="534" spans="1:4" x14ac:dyDescent="0.2">
      <c r="A534" s="22">
        <v>42891</v>
      </c>
      <c r="B534">
        <v>86.61</v>
      </c>
      <c r="C534">
        <v>973900</v>
      </c>
      <c r="D534">
        <f t="shared" si="8"/>
        <v>-6.92281066112868E-4</v>
      </c>
    </row>
    <row r="535" spans="1:4" x14ac:dyDescent="0.2">
      <c r="A535" s="22">
        <v>42892</v>
      </c>
      <c r="B535">
        <v>85.82</v>
      </c>
      <c r="C535">
        <v>1244000</v>
      </c>
      <c r="D535">
        <f t="shared" si="8"/>
        <v>-9.1213485740677322E-3</v>
      </c>
    </row>
    <row r="536" spans="1:4" x14ac:dyDescent="0.2">
      <c r="A536" s="22">
        <v>42893</v>
      </c>
      <c r="B536">
        <v>85.87</v>
      </c>
      <c r="C536">
        <v>1422500</v>
      </c>
      <c r="D536">
        <f t="shared" si="8"/>
        <v>5.8261477511082932E-4</v>
      </c>
    </row>
    <row r="537" spans="1:4" x14ac:dyDescent="0.2">
      <c r="A537" s="22">
        <v>42894</v>
      </c>
      <c r="B537">
        <v>86.56</v>
      </c>
      <c r="C537">
        <v>1670000</v>
      </c>
      <c r="D537">
        <f t="shared" si="8"/>
        <v>8.0354023523931256E-3</v>
      </c>
    </row>
    <row r="538" spans="1:4" x14ac:dyDescent="0.2">
      <c r="A538" s="22">
        <v>42895</v>
      </c>
      <c r="B538">
        <v>87.37</v>
      </c>
      <c r="C538">
        <v>1139000</v>
      </c>
      <c r="D538">
        <f t="shared" si="8"/>
        <v>9.3576709796673093E-3</v>
      </c>
    </row>
    <row r="539" spans="1:4" x14ac:dyDescent="0.2">
      <c r="A539" s="22">
        <v>42898</v>
      </c>
      <c r="B539">
        <v>87.92</v>
      </c>
      <c r="C539">
        <v>2473500</v>
      </c>
      <c r="D539">
        <f t="shared" si="8"/>
        <v>6.295066956621233E-3</v>
      </c>
    </row>
    <row r="540" spans="1:4" x14ac:dyDescent="0.2">
      <c r="A540" s="22">
        <v>42899</v>
      </c>
      <c r="B540">
        <v>87.97</v>
      </c>
      <c r="C540">
        <v>2566600</v>
      </c>
      <c r="D540">
        <f t="shared" si="8"/>
        <v>5.6869881710642806E-4</v>
      </c>
    </row>
    <row r="541" spans="1:4" x14ac:dyDescent="0.2">
      <c r="A541" s="22">
        <v>42900</v>
      </c>
      <c r="B541">
        <v>88.82</v>
      </c>
      <c r="C541">
        <v>1502900</v>
      </c>
      <c r="D541">
        <f t="shared" si="8"/>
        <v>9.6623849039444622E-3</v>
      </c>
    </row>
    <row r="542" spans="1:4" x14ac:dyDescent="0.2">
      <c r="A542" s="22">
        <v>42901</v>
      </c>
      <c r="B542">
        <v>89.79</v>
      </c>
      <c r="C542">
        <v>2164100</v>
      </c>
      <c r="D542">
        <f t="shared" si="8"/>
        <v>1.0920963746903999E-2</v>
      </c>
    </row>
    <row r="543" spans="1:4" x14ac:dyDescent="0.2">
      <c r="A543" s="22">
        <v>42902</v>
      </c>
      <c r="B543">
        <v>89.82</v>
      </c>
      <c r="C543">
        <v>2684000</v>
      </c>
      <c r="D543">
        <f t="shared" si="8"/>
        <v>3.3411293017025198E-4</v>
      </c>
    </row>
    <row r="544" spans="1:4" x14ac:dyDescent="0.2">
      <c r="A544" s="22">
        <v>42905</v>
      </c>
      <c r="B544">
        <v>89.41</v>
      </c>
      <c r="C544">
        <v>3264300</v>
      </c>
      <c r="D544">
        <f t="shared" si="8"/>
        <v>-4.5646849254063308E-3</v>
      </c>
    </row>
    <row r="545" spans="1:4" x14ac:dyDescent="0.2">
      <c r="A545" s="22">
        <v>42906</v>
      </c>
      <c r="B545">
        <v>89.26</v>
      </c>
      <c r="C545">
        <v>1153600</v>
      </c>
      <c r="D545">
        <f t="shared" si="8"/>
        <v>-1.67766469075038E-3</v>
      </c>
    </row>
    <row r="546" spans="1:4" x14ac:dyDescent="0.2">
      <c r="A546" s="22">
        <v>42907</v>
      </c>
      <c r="B546">
        <v>89.24</v>
      </c>
      <c r="C546">
        <v>1646400</v>
      </c>
      <c r="D546">
        <f t="shared" si="8"/>
        <v>-2.2406453058492303E-4</v>
      </c>
    </row>
    <row r="547" spans="1:4" x14ac:dyDescent="0.2">
      <c r="A547" s="22">
        <v>42908</v>
      </c>
      <c r="B547">
        <v>88.31</v>
      </c>
      <c r="C547">
        <v>1750700</v>
      </c>
      <c r="D547">
        <f t="shared" si="8"/>
        <v>-1.042133572389055E-2</v>
      </c>
    </row>
    <row r="548" spans="1:4" x14ac:dyDescent="0.2">
      <c r="A548" s="22">
        <v>42909</v>
      </c>
      <c r="B548">
        <v>88.08</v>
      </c>
      <c r="C548">
        <v>3969900</v>
      </c>
      <c r="D548">
        <f t="shared" si="8"/>
        <v>-2.6044615558827311E-3</v>
      </c>
    </row>
    <row r="549" spans="1:4" x14ac:dyDescent="0.2">
      <c r="A549" s="22">
        <v>42912</v>
      </c>
      <c r="B549">
        <v>88.42</v>
      </c>
      <c r="C549">
        <v>1780500</v>
      </c>
      <c r="D549">
        <f t="shared" si="8"/>
        <v>3.8601271571299207E-3</v>
      </c>
    </row>
    <row r="550" spans="1:4" x14ac:dyDescent="0.2">
      <c r="A550" s="22">
        <v>42913</v>
      </c>
      <c r="B550">
        <v>88.17</v>
      </c>
      <c r="C550">
        <v>1831700</v>
      </c>
      <c r="D550">
        <f t="shared" si="8"/>
        <v>-2.8274146120787153E-3</v>
      </c>
    </row>
    <row r="551" spans="1:4" x14ac:dyDescent="0.2">
      <c r="A551" s="22">
        <v>42914</v>
      </c>
      <c r="B551">
        <v>88.58</v>
      </c>
      <c r="C551">
        <v>1375200</v>
      </c>
      <c r="D551">
        <f t="shared" si="8"/>
        <v>4.6501077463989631E-3</v>
      </c>
    </row>
    <row r="552" spans="1:4" x14ac:dyDescent="0.2">
      <c r="A552" s="22">
        <v>42915</v>
      </c>
      <c r="B552">
        <v>88.13</v>
      </c>
      <c r="C552">
        <v>1648200</v>
      </c>
      <c r="D552">
        <f t="shared" si="8"/>
        <v>-5.0801535335290452E-3</v>
      </c>
    </row>
    <row r="553" spans="1:4" x14ac:dyDescent="0.2">
      <c r="A553" s="22">
        <v>42916</v>
      </c>
      <c r="B553">
        <v>88.44</v>
      </c>
      <c r="C553">
        <v>1508000</v>
      </c>
      <c r="D553">
        <f t="shared" si="8"/>
        <v>3.5175309202315022E-3</v>
      </c>
    </row>
    <row r="554" spans="1:4" x14ac:dyDescent="0.2">
      <c r="A554" s="22">
        <v>42919</v>
      </c>
      <c r="B554">
        <v>88.63</v>
      </c>
      <c r="C554">
        <v>1007600</v>
      </c>
      <c r="D554">
        <f t="shared" si="8"/>
        <v>2.1483491632745106E-3</v>
      </c>
    </row>
    <row r="555" spans="1:4" x14ac:dyDescent="0.2">
      <c r="A555" s="22">
        <v>42921</v>
      </c>
      <c r="B555">
        <v>88.81</v>
      </c>
      <c r="C555">
        <v>1040900</v>
      </c>
      <c r="D555">
        <f t="shared" si="8"/>
        <v>2.030915040054235E-3</v>
      </c>
    </row>
    <row r="556" spans="1:4" x14ac:dyDescent="0.2">
      <c r="A556" s="22">
        <v>42922</v>
      </c>
      <c r="B556">
        <v>88.72</v>
      </c>
      <c r="C556">
        <v>1450600</v>
      </c>
      <c r="D556">
        <f t="shared" si="8"/>
        <v>-1.0133993919604033E-3</v>
      </c>
    </row>
    <row r="557" spans="1:4" x14ac:dyDescent="0.2">
      <c r="A557" s="22">
        <v>42923</v>
      </c>
      <c r="B557">
        <v>89.19</v>
      </c>
      <c r="C557">
        <v>1117300</v>
      </c>
      <c r="D557">
        <f t="shared" si="8"/>
        <v>5.2975653742109883E-3</v>
      </c>
    </row>
    <row r="558" spans="1:4" x14ac:dyDescent="0.2">
      <c r="A558" s="22">
        <v>42926</v>
      </c>
      <c r="B558">
        <v>88.85</v>
      </c>
      <c r="C558">
        <v>1445100</v>
      </c>
      <c r="D558">
        <f t="shared" si="8"/>
        <v>-3.8120865567889159E-3</v>
      </c>
    </row>
    <row r="559" spans="1:4" x14ac:dyDescent="0.2">
      <c r="A559" s="22">
        <v>42927</v>
      </c>
      <c r="B559">
        <v>87.94</v>
      </c>
      <c r="C559">
        <v>1958600</v>
      </c>
      <c r="D559">
        <f t="shared" si="8"/>
        <v>-1.0241980866629112E-2</v>
      </c>
    </row>
    <row r="560" spans="1:4" x14ac:dyDescent="0.2">
      <c r="A560" s="22">
        <v>42928</v>
      </c>
      <c r="B560">
        <v>88.2</v>
      </c>
      <c r="C560">
        <v>972300</v>
      </c>
      <c r="D560">
        <f t="shared" si="8"/>
        <v>2.9565612917899151E-3</v>
      </c>
    </row>
    <row r="561" spans="1:4" x14ac:dyDescent="0.2">
      <c r="A561" s="22">
        <v>42929</v>
      </c>
      <c r="B561">
        <v>88.6</v>
      </c>
      <c r="C561">
        <v>1271900</v>
      </c>
      <c r="D561">
        <f t="shared" si="8"/>
        <v>4.5351473922901524E-3</v>
      </c>
    </row>
    <row r="562" spans="1:4" x14ac:dyDescent="0.2">
      <c r="A562" s="22">
        <v>42930</v>
      </c>
      <c r="B562">
        <v>89.05</v>
      </c>
      <c r="C562">
        <v>1075600</v>
      </c>
      <c r="D562">
        <f t="shared" si="8"/>
        <v>5.0790067720090613E-3</v>
      </c>
    </row>
    <row r="563" spans="1:4" x14ac:dyDescent="0.2">
      <c r="A563" s="22">
        <v>42933</v>
      </c>
      <c r="B563">
        <v>88.49</v>
      </c>
      <c r="C563">
        <v>1440200</v>
      </c>
      <c r="D563">
        <f t="shared" si="8"/>
        <v>-6.2886019090398907E-3</v>
      </c>
    </row>
    <row r="564" spans="1:4" x14ac:dyDescent="0.2">
      <c r="A564" s="22">
        <v>42934</v>
      </c>
      <c r="B564">
        <v>88.88</v>
      </c>
      <c r="C564">
        <v>2190400</v>
      </c>
      <c r="D564">
        <f t="shared" si="8"/>
        <v>4.4072776584924917E-3</v>
      </c>
    </row>
    <row r="565" spans="1:4" x14ac:dyDescent="0.2">
      <c r="A565" s="22">
        <v>42935</v>
      </c>
      <c r="B565">
        <v>89.25</v>
      </c>
      <c r="C565">
        <v>1208800</v>
      </c>
      <c r="D565">
        <f t="shared" si="8"/>
        <v>4.1629162916292147E-3</v>
      </c>
    </row>
    <row r="566" spans="1:4" x14ac:dyDescent="0.2">
      <c r="A566" s="22">
        <v>42936</v>
      </c>
      <c r="B566">
        <v>89.22</v>
      </c>
      <c r="C566">
        <v>1319600</v>
      </c>
      <c r="D566">
        <f t="shared" si="8"/>
        <v>-3.3613445378152535E-4</v>
      </c>
    </row>
    <row r="567" spans="1:4" x14ac:dyDescent="0.2">
      <c r="A567" s="22">
        <v>42937</v>
      </c>
      <c r="B567">
        <v>89.16</v>
      </c>
      <c r="C567">
        <v>1897600</v>
      </c>
      <c r="D567">
        <f t="shared" si="8"/>
        <v>-6.7249495628785331E-4</v>
      </c>
    </row>
    <row r="568" spans="1:4" x14ac:dyDescent="0.2">
      <c r="A568" s="22">
        <v>42940</v>
      </c>
      <c r="B568">
        <v>89.77</v>
      </c>
      <c r="C568">
        <v>1222100</v>
      </c>
      <c r="D568">
        <f t="shared" si="8"/>
        <v>6.8416330192911561E-3</v>
      </c>
    </row>
    <row r="569" spans="1:4" x14ac:dyDescent="0.2">
      <c r="A569" s="22">
        <v>42941</v>
      </c>
      <c r="B569">
        <v>90.21</v>
      </c>
      <c r="C569">
        <v>1258400</v>
      </c>
      <c r="D569">
        <f t="shared" si="8"/>
        <v>4.9014147265233126E-3</v>
      </c>
    </row>
    <row r="570" spans="1:4" x14ac:dyDescent="0.2">
      <c r="A570" s="22">
        <v>42942</v>
      </c>
      <c r="B570">
        <v>89.4</v>
      </c>
      <c r="C570">
        <v>1403900</v>
      </c>
      <c r="D570">
        <f t="shared" si="8"/>
        <v>-8.9790488859326917E-3</v>
      </c>
    </row>
    <row r="571" spans="1:4" x14ac:dyDescent="0.2">
      <c r="A571" s="22">
        <v>42943</v>
      </c>
      <c r="B571">
        <v>89.68</v>
      </c>
      <c r="C571">
        <v>2050200</v>
      </c>
      <c r="D571">
        <f t="shared" si="8"/>
        <v>3.131991051454151E-3</v>
      </c>
    </row>
    <row r="572" spans="1:4" x14ac:dyDescent="0.2">
      <c r="A572" s="22">
        <v>42944</v>
      </c>
      <c r="B572">
        <v>90.5</v>
      </c>
      <c r="C572">
        <v>1258400</v>
      </c>
      <c r="D572">
        <f t="shared" si="8"/>
        <v>9.1436217662800301E-3</v>
      </c>
    </row>
    <row r="573" spans="1:4" x14ac:dyDescent="0.2">
      <c r="A573" s="22">
        <v>42947</v>
      </c>
      <c r="B573">
        <v>91</v>
      </c>
      <c r="C573">
        <v>1225300</v>
      </c>
      <c r="D573">
        <f t="shared" si="8"/>
        <v>5.5248618784530384E-3</v>
      </c>
    </row>
    <row r="574" spans="1:4" x14ac:dyDescent="0.2">
      <c r="A574" s="22">
        <v>42948</v>
      </c>
      <c r="B574">
        <v>91</v>
      </c>
      <c r="C574">
        <v>2820700</v>
      </c>
      <c r="D574">
        <f t="shared" si="8"/>
        <v>0</v>
      </c>
    </row>
    <row r="575" spans="1:4" x14ac:dyDescent="0.2">
      <c r="A575" s="22">
        <v>42949</v>
      </c>
      <c r="B575">
        <v>94.16</v>
      </c>
      <c r="C575">
        <v>3393000</v>
      </c>
      <c r="D575">
        <f t="shared" si="8"/>
        <v>3.4725274725274688E-2</v>
      </c>
    </row>
    <row r="576" spans="1:4" x14ac:dyDescent="0.2">
      <c r="A576" s="22">
        <v>42950</v>
      </c>
      <c r="B576">
        <v>93.93</v>
      </c>
      <c r="C576">
        <v>2053800</v>
      </c>
      <c r="D576">
        <f t="shared" si="8"/>
        <v>-2.4426508071366797E-3</v>
      </c>
    </row>
    <row r="577" spans="1:4" x14ac:dyDescent="0.2">
      <c r="A577" s="22">
        <v>42951</v>
      </c>
      <c r="B577">
        <v>94.22</v>
      </c>
      <c r="C577">
        <v>1486400</v>
      </c>
      <c r="D577">
        <f t="shared" si="8"/>
        <v>3.0874055147449377E-3</v>
      </c>
    </row>
    <row r="578" spans="1:4" x14ac:dyDescent="0.2">
      <c r="A578" s="22">
        <v>42954</v>
      </c>
      <c r="B578">
        <v>94.24</v>
      </c>
      <c r="C578">
        <v>1667200</v>
      </c>
      <c r="D578">
        <f t="shared" si="8"/>
        <v>2.1226915729140333E-4</v>
      </c>
    </row>
    <row r="579" spans="1:4" x14ac:dyDescent="0.2">
      <c r="A579" s="22">
        <v>42955</v>
      </c>
      <c r="B579">
        <v>94.21</v>
      </c>
      <c r="C579">
        <v>1608900</v>
      </c>
      <c r="D579">
        <f t="shared" si="8"/>
        <v>-3.1833616298812751E-4</v>
      </c>
    </row>
    <row r="580" spans="1:4" x14ac:dyDescent="0.2">
      <c r="A580" s="22">
        <v>42956</v>
      </c>
      <c r="B580">
        <v>94.7</v>
      </c>
      <c r="C580">
        <v>1548700</v>
      </c>
      <c r="D580">
        <f t="shared" ref="D580:D643" si="9">(B580-B579)/B579</f>
        <v>5.2011463751195112E-3</v>
      </c>
    </row>
    <row r="581" spans="1:4" x14ac:dyDescent="0.2">
      <c r="A581" s="22">
        <v>42957</v>
      </c>
      <c r="B581">
        <v>94.16</v>
      </c>
      <c r="C581">
        <v>1459100</v>
      </c>
      <c r="D581">
        <f t="shared" si="9"/>
        <v>-5.702217529039137E-3</v>
      </c>
    </row>
    <row r="582" spans="1:4" x14ac:dyDescent="0.2">
      <c r="A582" s="22">
        <v>42958</v>
      </c>
      <c r="B582">
        <v>93.95</v>
      </c>
      <c r="C582">
        <v>1111400</v>
      </c>
      <c r="D582">
        <f t="shared" si="9"/>
        <v>-2.2302463891248274E-3</v>
      </c>
    </row>
    <row r="583" spans="1:4" x14ac:dyDescent="0.2">
      <c r="A583" s="22">
        <v>42961</v>
      </c>
      <c r="B583">
        <v>94.42</v>
      </c>
      <c r="C583">
        <v>1166600</v>
      </c>
      <c r="D583">
        <f t="shared" si="9"/>
        <v>5.002660989888226E-3</v>
      </c>
    </row>
    <row r="584" spans="1:4" x14ac:dyDescent="0.2">
      <c r="A584" s="22">
        <v>42962</v>
      </c>
      <c r="B584">
        <v>94.38</v>
      </c>
      <c r="C584">
        <v>1458500</v>
      </c>
      <c r="D584">
        <f t="shared" si="9"/>
        <v>-4.2363905952135406E-4</v>
      </c>
    </row>
    <row r="585" spans="1:4" x14ac:dyDescent="0.2">
      <c r="A585" s="22">
        <v>42963</v>
      </c>
      <c r="B585">
        <v>94.38</v>
      </c>
      <c r="C585">
        <v>2062300</v>
      </c>
      <c r="D585">
        <f t="shared" si="9"/>
        <v>0</v>
      </c>
    </row>
    <row r="586" spans="1:4" x14ac:dyDescent="0.2">
      <c r="A586" s="22">
        <v>42964</v>
      </c>
      <c r="B586">
        <v>93.33</v>
      </c>
      <c r="C586">
        <v>1989700</v>
      </c>
      <c r="D586">
        <f t="shared" si="9"/>
        <v>-1.112523839796564E-2</v>
      </c>
    </row>
    <row r="587" spans="1:4" x14ac:dyDescent="0.2">
      <c r="A587" s="22">
        <v>42965</v>
      </c>
      <c r="B587">
        <v>92.92</v>
      </c>
      <c r="C587">
        <v>2595300</v>
      </c>
      <c r="D587">
        <f t="shared" si="9"/>
        <v>-4.3930140362155425E-3</v>
      </c>
    </row>
    <row r="588" spans="1:4" x14ac:dyDescent="0.2">
      <c r="A588" s="22">
        <v>42968</v>
      </c>
      <c r="B588">
        <v>92.72</v>
      </c>
      <c r="C588">
        <v>2166900</v>
      </c>
      <c r="D588">
        <f t="shared" si="9"/>
        <v>-2.1523891519587045E-3</v>
      </c>
    </row>
    <row r="589" spans="1:4" x14ac:dyDescent="0.2">
      <c r="A589" s="22">
        <v>42969</v>
      </c>
      <c r="B589">
        <v>93.77</v>
      </c>
      <c r="C589">
        <v>1653400</v>
      </c>
      <c r="D589">
        <f t="shared" si="9"/>
        <v>1.132441760138047E-2</v>
      </c>
    </row>
    <row r="590" spans="1:4" x14ac:dyDescent="0.2">
      <c r="A590" s="22">
        <v>42970</v>
      </c>
      <c r="B590">
        <v>93.18</v>
      </c>
      <c r="C590">
        <v>1661700</v>
      </c>
      <c r="D590">
        <f t="shared" si="9"/>
        <v>-6.2919910419109437E-3</v>
      </c>
    </row>
    <row r="591" spans="1:4" x14ac:dyDescent="0.2">
      <c r="A591" s="22">
        <v>42971</v>
      </c>
      <c r="B591">
        <v>91.54</v>
      </c>
      <c r="C591">
        <v>3161400</v>
      </c>
      <c r="D591">
        <f t="shared" si="9"/>
        <v>-1.7600343421335055E-2</v>
      </c>
    </row>
    <row r="592" spans="1:4" x14ac:dyDescent="0.2">
      <c r="A592" s="22">
        <v>42972</v>
      </c>
      <c r="B592">
        <v>92.02</v>
      </c>
      <c r="C592">
        <v>2582800</v>
      </c>
      <c r="D592">
        <f t="shared" si="9"/>
        <v>5.2436093511032305E-3</v>
      </c>
    </row>
    <row r="593" spans="1:4" x14ac:dyDescent="0.2">
      <c r="A593" s="22">
        <v>42975</v>
      </c>
      <c r="B593">
        <v>90.65</v>
      </c>
      <c r="C593">
        <v>3104000</v>
      </c>
      <c r="D593">
        <f t="shared" si="9"/>
        <v>-1.4888067811345254E-2</v>
      </c>
    </row>
    <row r="594" spans="1:4" x14ac:dyDescent="0.2">
      <c r="A594" s="22">
        <v>42976</v>
      </c>
      <c r="B594">
        <v>90.82</v>
      </c>
      <c r="C594">
        <v>1826500</v>
      </c>
      <c r="D594">
        <f t="shared" si="9"/>
        <v>1.8753447324874515E-3</v>
      </c>
    </row>
    <row r="595" spans="1:4" x14ac:dyDescent="0.2">
      <c r="A595" s="22">
        <v>42977</v>
      </c>
      <c r="B595">
        <v>90.07</v>
      </c>
      <c r="C595">
        <v>2437200</v>
      </c>
      <c r="D595">
        <f t="shared" si="9"/>
        <v>-8.2580929310724516E-3</v>
      </c>
    </row>
    <row r="596" spans="1:4" x14ac:dyDescent="0.2">
      <c r="A596" s="22">
        <v>42978</v>
      </c>
      <c r="B596">
        <v>90.5</v>
      </c>
      <c r="C596">
        <v>2850300</v>
      </c>
      <c r="D596">
        <f t="shared" si="9"/>
        <v>4.7740646164095351E-3</v>
      </c>
    </row>
    <row r="597" spans="1:4" x14ac:dyDescent="0.2">
      <c r="A597" s="22">
        <v>42979</v>
      </c>
      <c r="B597">
        <v>89.78</v>
      </c>
      <c r="C597">
        <v>2514400</v>
      </c>
      <c r="D597">
        <f t="shared" si="9"/>
        <v>-7.9558011049723626E-3</v>
      </c>
    </row>
    <row r="598" spans="1:4" x14ac:dyDescent="0.2">
      <c r="A598" s="22">
        <v>42983</v>
      </c>
      <c r="B598">
        <v>86.49</v>
      </c>
      <c r="C598">
        <v>4633500</v>
      </c>
      <c r="D598">
        <f t="shared" si="9"/>
        <v>-3.6645132546224174E-2</v>
      </c>
    </row>
    <row r="599" spans="1:4" x14ac:dyDescent="0.2">
      <c r="A599" s="22">
        <v>42984</v>
      </c>
      <c r="B599">
        <v>87.5</v>
      </c>
      <c r="C599">
        <v>4770500</v>
      </c>
      <c r="D599">
        <f t="shared" si="9"/>
        <v>1.167765059544462E-2</v>
      </c>
    </row>
    <row r="600" spans="1:4" x14ac:dyDescent="0.2">
      <c r="A600" s="22">
        <v>42985</v>
      </c>
      <c r="B600">
        <v>86.45</v>
      </c>
      <c r="C600">
        <v>3146800</v>
      </c>
      <c r="D600">
        <f t="shared" si="9"/>
        <v>-1.1999999999999967E-2</v>
      </c>
    </row>
    <row r="601" spans="1:4" x14ac:dyDescent="0.2">
      <c r="A601" s="22">
        <v>42986</v>
      </c>
      <c r="B601">
        <v>89.61</v>
      </c>
      <c r="C601">
        <v>4304900</v>
      </c>
      <c r="D601">
        <f t="shared" si="9"/>
        <v>3.6552920763447037E-2</v>
      </c>
    </row>
    <row r="602" spans="1:4" x14ac:dyDescent="0.2">
      <c r="A602" s="22">
        <v>42989</v>
      </c>
      <c r="B602">
        <v>91.23</v>
      </c>
      <c r="C602">
        <v>3581000</v>
      </c>
      <c r="D602">
        <f t="shared" si="9"/>
        <v>1.8078339471041229E-2</v>
      </c>
    </row>
    <row r="603" spans="1:4" x14ac:dyDescent="0.2">
      <c r="A603" s="22">
        <v>42990</v>
      </c>
      <c r="B603">
        <v>91.87</v>
      </c>
      <c r="C603">
        <v>2421500</v>
      </c>
      <c r="D603">
        <f t="shared" si="9"/>
        <v>7.0152362161569719E-3</v>
      </c>
    </row>
    <row r="604" spans="1:4" x14ac:dyDescent="0.2">
      <c r="A604" s="22">
        <v>42991</v>
      </c>
      <c r="B604">
        <v>90.94</v>
      </c>
      <c r="C604">
        <v>2006600</v>
      </c>
      <c r="D604">
        <f t="shared" si="9"/>
        <v>-1.0122999891150612E-2</v>
      </c>
    </row>
    <row r="605" spans="1:4" x14ac:dyDescent="0.2">
      <c r="A605" s="22">
        <v>42992</v>
      </c>
      <c r="B605">
        <v>90.5</v>
      </c>
      <c r="C605">
        <v>1976100</v>
      </c>
      <c r="D605">
        <f t="shared" si="9"/>
        <v>-4.8383549593138085E-3</v>
      </c>
    </row>
    <row r="606" spans="1:4" x14ac:dyDescent="0.2">
      <c r="A606" s="22">
        <v>42993</v>
      </c>
      <c r="B606">
        <v>90.88</v>
      </c>
      <c r="C606">
        <v>2915000</v>
      </c>
      <c r="D606">
        <f t="shared" si="9"/>
        <v>4.198895027624259E-3</v>
      </c>
    </row>
    <row r="607" spans="1:4" x14ac:dyDescent="0.2">
      <c r="A607" s="22">
        <v>42996</v>
      </c>
      <c r="B607">
        <v>90.48</v>
      </c>
      <c r="C607">
        <v>1914000</v>
      </c>
      <c r="D607">
        <f t="shared" si="9"/>
        <v>-4.4014084507041319E-3</v>
      </c>
    </row>
    <row r="608" spans="1:4" x14ac:dyDescent="0.2">
      <c r="A608" s="22">
        <v>42997</v>
      </c>
      <c r="B608">
        <v>91.14</v>
      </c>
      <c r="C608">
        <v>2478200</v>
      </c>
      <c r="D608">
        <f t="shared" si="9"/>
        <v>7.2944297082227737E-3</v>
      </c>
    </row>
    <row r="609" spans="1:4" x14ac:dyDescent="0.2">
      <c r="A609" s="22">
        <v>42998</v>
      </c>
      <c r="B609">
        <v>91.38</v>
      </c>
      <c r="C609">
        <v>1704800</v>
      </c>
      <c r="D609">
        <f t="shared" si="9"/>
        <v>2.6333113890717017E-3</v>
      </c>
    </row>
    <row r="610" spans="1:4" x14ac:dyDescent="0.2">
      <c r="A610" s="22">
        <v>42999</v>
      </c>
      <c r="B610">
        <v>90.67</v>
      </c>
      <c r="C610">
        <v>1450300</v>
      </c>
      <c r="D610">
        <f t="shared" si="9"/>
        <v>-7.7697526811117724E-3</v>
      </c>
    </row>
    <row r="611" spans="1:4" x14ac:dyDescent="0.2">
      <c r="A611" s="22">
        <v>43000</v>
      </c>
      <c r="B611">
        <v>90.53</v>
      </c>
      <c r="C611">
        <v>1155200</v>
      </c>
      <c r="D611">
        <f t="shared" si="9"/>
        <v>-1.544060880114708E-3</v>
      </c>
    </row>
    <row r="612" spans="1:4" x14ac:dyDescent="0.2">
      <c r="A612" s="22">
        <v>43003</v>
      </c>
      <c r="B612">
        <v>91.04</v>
      </c>
      <c r="C612">
        <v>1311700</v>
      </c>
      <c r="D612">
        <f t="shared" si="9"/>
        <v>5.6334916602231869E-3</v>
      </c>
    </row>
    <row r="613" spans="1:4" x14ac:dyDescent="0.2">
      <c r="A613" s="22">
        <v>43004</v>
      </c>
      <c r="B613">
        <v>90.73</v>
      </c>
      <c r="C613">
        <v>1652600</v>
      </c>
      <c r="D613">
        <f t="shared" si="9"/>
        <v>-3.4050966608084607E-3</v>
      </c>
    </row>
    <row r="614" spans="1:4" x14ac:dyDescent="0.2">
      <c r="A614" s="22">
        <v>43005</v>
      </c>
      <c r="B614">
        <v>90.89</v>
      </c>
      <c r="C614">
        <v>1414400</v>
      </c>
      <c r="D614">
        <f t="shared" si="9"/>
        <v>1.7634740438663792E-3</v>
      </c>
    </row>
    <row r="615" spans="1:4" x14ac:dyDescent="0.2">
      <c r="A615" s="22">
        <v>43006</v>
      </c>
      <c r="B615">
        <v>91.29</v>
      </c>
      <c r="C615">
        <v>1122600</v>
      </c>
      <c r="D615">
        <f t="shared" si="9"/>
        <v>4.4009241940808196E-3</v>
      </c>
    </row>
    <row r="616" spans="1:4" x14ac:dyDescent="0.2">
      <c r="A616" s="22">
        <v>43007</v>
      </c>
      <c r="B616">
        <v>91.91</v>
      </c>
      <c r="C616">
        <v>1407700</v>
      </c>
      <c r="D616">
        <f t="shared" si="9"/>
        <v>6.791543433015558E-3</v>
      </c>
    </row>
    <row r="617" spans="1:4" x14ac:dyDescent="0.2">
      <c r="A617" s="22">
        <v>43010</v>
      </c>
      <c r="B617">
        <v>92.38</v>
      </c>
      <c r="C617">
        <v>1416300</v>
      </c>
      <c r="D617">
        <f t="shared" si="9"/>
        <v>5.1136981830051014E-3</v>
      </c>
    </row>
    <row r="618" spans="1:4" x14ac:dyDescent="0.2">
      <c r="A618" s="22">
        <v>43011</v>
      </c>
      <c r="B618">
        <v>92.1</v>
      </c>
      <c r="C618">
        <v>1554400</v>
      </c>
      <c r="D618">
        <f t="shared" si="9"/>
        <v>-3.0309590820524045E-3</v>
      </c>
    </row>
    <row r="619" spans="1:4" x14ac:dyDescent="0.2">
      <c r="A619" s="22">
        <v>43012</v>
      </c>
      <c r="B619">
        <v>92.86</v>
      </c>
      <c r="C619">
        <v>1361100</v>
      </c>
      <c r="D619">
        <f t="shared" si="9"/>
        <v>8.2519001085776898E-3</v>
      </c>
    </row>
    <row r="620" spans="1:4" x14ac:dyDescent="0.2">
      <c r="A620" s="22">
        <v>43013</v>
      </c>
      <c r="B620">
        <v>93.19</v>
      </c>
      <c r="C620">
        <v>1781800</v>
      </c>
      <c r="D620">
        <f t="shared" si="9"/>
        <v>3.5537368080981939E-3</v>
      </c>
    </row>
    <row r="621" spans="1:4" x14ac:dyDescent="0.2">
      <c r="A621" s="22">
        <v>43014</v>
      </c>
      <c r="B621">
        <v>93.29</v>
      </c>
      <c r="C621">
        <v>930600</v>
      </c>
      <c r="D621">
        <f t="shared" si="9"/>
        <v>1.0730765103552798E-3</v>
      </c>
    </row>
    <row r="622" spans="1:4" x14ac:dyDescent="0.2">
      <c r="A622" s="22">
        <v>43017</v>
      </c>
      <c r="B622">
        <v>93.2</v>
      </c>
      <c r="C622">
        <v>619500</v>
      </c>
      <c r="D622">
        <f t="shared" si="9"/>
        <v>-9.6473362632654527E-4</v>
      </c>
    </row>
    <row r="623" spans="1:4" x14ac:dyDescent="0.2">
      <c r="A623" s="22">
        <v>43018</v>
      </c>
      <c r="B623">
        <v>93.33</v>
      </c>
      <c r="C623">
        <v>1715700</v>
      </c>
      <c r="D623">
        <f t="shared" si="9"/>
        <v>1.3948497854076765E-3</v>
      </c>
    </row>
    <row r="624" spans="1:4" x14ac:dyDescent="0.2">
      <c r="A624" s="22">
        <v>43019</v>
      </c>
      <c r="B624">
        <v>93.09</v>
      </c>
      <c r="C624">
        <v>1289800</v>
      </c>
      <c r="D624">
        <f t="shared" si="9"/>
        <v>-2.571520411443211E-3</v>
      </c>
    </row>
    <row r="625" spans="1:4" x14ac:dyDescent="0.2">
      <c r="A625" s="22">
        <v>43020</v>
      </c>
      <c r="B625">
        <v>92.54</v>
      </c>
      <c r="C625">
        <v>1294600</v>
      </c>
      <c r="D625">
        <f t="shared" si="9"/>
        <v>-5.9082608228595672E-3</v>
      </c>
    </row>
    <row r="626" spans="1:4" x14ac:dyDescent="0.2">
      <c r="A626" s="22">
        <v>43021</v>
      </c>
      <c r="B626">
        <v>92.34</v>
      </c>
      <c r="C626">
        <v>1655400</v>
      </c>
      <c r="D626">
        <f t="shared" si="9"/>
        <v>-2.1612275772639163E-3</v>
      </c>
    </row>
    <row r="627" spans="1:4" x14ac:dyDescent="0.2">
      <c r="A627" s="22">
        <v>43024</v>
      </c>
      <c r="B627">
        <v>92.46</v>
      </c>
      <c r="C627">
        <v>1831400</v>
      </c>
      <c r="D627">
        <f t="shared" si="9"/>
        <v>1.2995451591941772E-3</v>
      </c>
    </row>
    <row r="628" spans="1:4" x14ac:dyDescent="0.2">
      <c r="A628" s="22">
        <v>43025</v>
      </c>
      <c r="B628">
        <v>91.41</v>
      </c>
      <c r="C628">
        <v>3196800</v>
      </c>
      <c r="D628">
        <f t="shared" si="9"/>
        <v>-1.1356262167423721E-2</v>
      </c>
    </row>
    <row r="629" spans="1:4" x14ac:dyDescent="0.2">
      <c r="A629" s="22">
        <v>43026</v>
      </c>
      <c r="B629">
        <v>91.25</v>
      </c>
      <c r="C629">
        <v>1955300</v>
      </c>
      <c r="D629">
        <f t="shared" si="9"/>
        <v>-1.7503555409692222E-3</v>
      </c>
    </row>
    <row r="630" spans="1:4" x14ac:dyDescent="0.2">
      <c r="A630" s="22">
        <v>43027</v>
      </c>
      <c r="B630">
        <v>92.73</v>
      </c>
      <c r="C630">
        <v>3192100</v>
      </c>
      <c r="D630">
        <f t="shared" si="9"/>
        <v>1.6219178082191824E-2</v>
      </c>
    </row>
    <row r="631" spans="1:4" x14ac:dyDescent="0.2">
      <c r="A631" s="22">
        <v>43028</v>
      </c>
      <c r="B631">
        <v>92.97</v>
      </c>
      <c r="C631">
        <v>2141500</v>
      </c>
      <c r="D631">
        <f t="shared" si="9"/>
        <v>2.5881591717890097E-3</v>
      </c>
    </row>
    <row r="632" spans="1:4" x14ac:dyDescent="0.2">
      <c r="A632" s="22">
        <v>43031</v>
      </c>
      <c r="B632">
        <v>92.97</v>
      </c>
      <c r="C632">
        <v>1517800</v>
      </c>
      <c r="D632">
        <f t="shared" si="9"/>
        <v>0</v>
      </c>
    </row>
    <row r="633" spans="1:4" x14ac:dyDescent="0.2">
      <c r="A633" s="22">
        <v>43032</v>
      </c>
      <c r="B633">
        <v>93.64</v>
      </c>
      <c r="C633">
        <v>1460000</v>
      </c>
      <c r="D633">
        <f t="shared" si="9"/>
        <v>7.2066257932666637E-3</v>
      </c>
    </row>
    <row r="634" spans="1:4" x14ac:dyDescent="0.2">
      <c r="A634" s="22">
        <v>43033</v>
      </c>
      <c r="B634">
        <v>93.28</v>
      </c>
      <c r="C634">
        <v>1392600</v>
      </c>
      <c r="D634">
        <f t="shared" si="9"/>
        <v>-3.8445108927808568E-3</v>
      </c>
    </row>
    <row r="635" spans="1:4" x14ac:dyDescent="0.2">
      <c r="A635" s="22">
        <v>43034</v>
      </c>
      <c r="B635">
        <v>93.96</v>
      </c>
      <c r="C635">
        <v>1254300</v>
      </c>
      <c r="D635">
        <f t="shared" si="9"/>
        <v>7.289879931389286E-3</v>
      </c>
    </row>
    <row r="636" spans="1:4" x14ac:dyDescent="0.2">
      <c r="A636" s="22">
        <v>43035</v>
      </c>
      <c r="B636">
        <v>93.73</v>
      </c>
      <c r="C636">
        <v>1215100</v>
      </c>
      <c r="D636">
        <f t="shared" si="9"/>
        <v>-2.4478501489994657E-3</v>
      </c>
    </row>
    <row r="637" spans="1:4" x14ac:dyDescent="0.2">
      <c r="A637" s="22">
        <v>43038</v>
      </c>
      <c r="B637">
        <v>94.07</v>
      </c>
      <c r="C637">
        <v>1731300</v>
      </c>
      <c r="D637">
        <f t="shared" si="9"/>
        <v>3.627440520644289E-3</v>
      </c>
    </row>
    <row r="638" spans="1:4" x14ac:dyDescent="0.2">
      <c r="A638" s="22">
        <v>43039</v>
      </c>
      <c r="B638">
        <v>93.86</v>
      </c>
      <c r="C638">
        <v>2507500</v>
      </c>
      <c r="D638">
        <f t="shared" si="9"/>
        <v>-2.2323801424470476E-3</v>
      </c>
    </row>
    <row r="639" spans="1:4" x14ac:dyDescent="0.2">
      <c r="A639" s="22">
        <v>43040</v>
      </c>
      <c r="B639">
        <v>94.25</v>
      </c>
      <c r="C639">
        <v>1980300</v>
      </c>
      <c r="D639">
        <f t="shared" si="9"/>
        <v>4.1551246537396185E-3</v>
      </c>
    </row>
    <row r="640" spans="1:4" x14ac:dyDescent="0.2">
      <c r="A640" s="22">
        <v>43041</v>
      </c>
      <c r="B640">
        <v>97.85</v>
      </c>
      <c r="C640">
        <v>3935300</v>
      </c>
      <c r="D640">
        <f t="shared" si="9"/>
        <v>3.8196286472148483E-2</v>
      </c>
    </row>
    <row r="641" spans="1:4" x14ac:dyDescent="0.2">
      <c r="A641" s="22">
        <v>43042</v>
      </c>
      <c r="B641">
        <v>97.84</v>
      </c>
      <c r="C641">
        <v>3027100</v>
      </c>
      <c r="D641">
        <f t="shared" si="9"/>
        <v>-1.0219724067440885E-4</v>
      </c>
    </row>
    <row r="642" spans="1:4" x14ac:dyDescent="0.2">
      <c r="A642" s="22">
        <v>43045</v>
      </c>
      <c r="B642">
        <v>99.09</v>
      </c>
      <c r="C642">
        <v>1632400</v>
      </c>
      <c r="D642">
        <f t="shared" si="9"/>
        <v>1.2775960752248568E-2</v>
      </c>
    </row>
    <row r="643" spans="1:4" x14ac:dyDescent="0.2">
      <c r="A643" s="22">
        <v>43046</v>
      </c>
      <c r="B643">
        <v>99.18</v>
      </c>
      <c r="C643">
        <v>1631500</v>
      </c>
      <c r="D643">
        <f t="shared" si="9"/>
        <v>9.082652134423595E-4</v>
      </c>
    </row>
    <row r="644" spans="1:4" x14ac:dyDescent="0.2">
      <c r="A644" s="22">
        <v>43047</v>
      </c>
      <c r="B644">
        <v>99.09</v>
      </c>
      <c r="C644">
        <v>1921100</v>
      </c>
      <c r="D644">
        <f t="shared" ref="D644:D707" si="10">(B644-B643)/B643</f>
        <v>-9.0744101633397263E-4</v>
      </c>
    </row>
    <row r="645" spans="1:4" x14ac:dyDescent="0.2">
      <c r="A645" s="22">
        <v>43048</v>
      </c>
      <c r="B645">
        <v>98.95</v>
      </c>
      <c r="C645">
        <v>1768800</v>
      </c>
      <c r="D645">
        <f t="shared" si="10"/>
        <v>-1.412856998688067E-3</v>
      </c>
    </row>
    <row r="646" spans="1:4" x14ac:dyDescent="0.2">
      <c r="A646" s="22">
        <v>43049</v>
      </c>
      <c r="B646">
        <v>99.12</v>
      </c>
      <c r="C646">
        <v>1389600</v>
      </c>
      <c r="D646">
        <f t="shared" si="10"/>
        <v>1.7180394138453937E-3</v>
      </c>
    </row>
    <row r="647" spans="1:4" x14ac:dyDescent="0.2">
      <c r="A647" s="22">
        <v>43052</v>
      </c>
      <c r="B647">
        <v>99.44</v>
      </c>
      <c r="C647">
        <v>1851400</v>
      </c>
      <c r="D647">
        <f t="shared" si="10"/>
        <v>3.2284100080709559E-3</v>
      </c>
    </row>
    <row r="648" spans="1:4" x14ac:dyDescent="0.2">
      <c r="A648" s="22">
        <v>43053</v>
      </c>
      <c r="B648">
        <v>99.94</v>
      </c>
      <c r="C648">
        <v>2148300</v>
      </c>
      <c r="D648">
        <f t="shared" si="10"/>
        <v>5.0281576830249397E-3</v>
      </c>
    </row>
    <row r="649" spans="1:4" x14ac:dyDescent="0.2">
      <c r="A649" s="22">
        <v>43054</v>
      </c>
      <c r="B649">
        <v>100.38</v>
      </c>
      <c r="C649">
        <v>2548900</v>
      </c>
      <c r="D649">
        <f t="shared" si="10"/>
        <v>4.4026415849509476E-3</v>
      </c>
    </row>
    <row r="650" spans="1:4" x14ac:dyDescent="0.2">
      <c r="A650" s="22">
        <v>43055</v>
      </c>
      <c r="B650">
        <v>99.57</v>
      </c>
      <c r="C650">
        <v>2138400</v>
      </c>
      <c r="D650">
        <f t="shared" si="10"/>
        <v>-8.0693365212193887E-3</v>
      </c>
    </row>
    <row r="651" spans="1:4" x14ac:dyDescent="0.2">
      <c r="A651" s="22">
        <v>43056</v>
      </c>
      <c r="B651">
        <v>100.17</v>
      </c>
      <c r="C651">
        <v>2880000</v>
      </c>
      <c r="D651">
        <f t="shared" si="10"/>
        <v>6.0259114191022253E-3</v>
      </c>
    </row>
    <row r="652" spans="1:4" x14ac:dyDescent="0.2">
      <c r="A652" s="22">
        <v>43059</v>
      </c>
      <c r="B652">
        <v>100.32</v>
      </c>
      <c r="C652">
        <v>1981000</v>
      </c>
      <c r="D652">
        <f t="shared" si="10"/>
        <v>1.4974543276429218E-3</v>
      </c>
    </row>
    <row r="653" spans="1:4" x14ac:dyDescent="0.2">
      <c r="A653" s="22">
        <v>43060</v>
      </c>
      <c r="B653">
        <v>99.7</v>
      </c>
      <c r="C653">
        <v>1530200</v>
      </c>
      <c r="D653">
        <f t="shared" si="10"/>
        <v>-6.1802232854863475E-3</v>
      </c>
    </row>
    <row r="654" spans="1:4" x14ac:dyDescent="0.2">
      <c r="A654" s="22">
        <v>43061</v>
      </c>
      <c r="B654">
        <v>99.3</v>
      </c>
      <c r="C654">
        <v>900100</v>
      </c>
      <c r="D654">
        <f t="shared" si="10"/>
        <v>-4.0120361083250322E-3</v>
      </c>
    </row>
    <row r="655" spans="1:4" x14ac:dyDescent="0.2">
      <c r="A655" s="22">
        <v>43063</v>
      </c>
      <c r="B655">
        <v>99.08</v>
      </c>
      <c r="C655">
        <v>623400</v>
      </c>
      <c r="D655">
        <f t="shared" si="10"/>
        <v>-2.2155085599194248E-3</v>
      </c>
    </row>
    <row r="656" spans="1:4" x14ac:dyDescent="0.2">
      <c r="A656" s="22">
        <v>43066</v>
      </c>
      <c r="B656">
        <v>99.41</v>
      </c>
      <c r="C656">
        <v>1459600</v>
      </c>
      <c r="D656">
        <f t="shared" si="10"/>
        <v>3.3306419055308669E-3</v>
      </c>
    </row>
    <row r="657" spans="1:4" x14ac:dyDescent="0.2">
      <c r="A657" s="22">
        <v>43067</v>
      </c>
      <c r="B657">
        <v>100.89</v>
      </c>
      <c r="C657">
        <v>1858600</v>
      </c>
      <c r="D657">
        <f t="shared" si="10"/>
        <v>1.4887838245649371E-2</v>
      </c>
    </row>
    <row r="658" spans="1:4" x14ac:dyDescent="0.2">
      <c r="A658" s="22">
        <v>43068</v>
      </c>
      <c r="B658">
        <v>101.96</v>
      </c>
      <c r="C658">
        <v>2031700</v>
      </c>
      <c r="D658">
        <f t="shared" si="10"/>
        <v>1.0605610070373606E-2</v>
      </c>
    </row>
    <row r="659" spans="1:4" x14ac:dyDescent="0.2">
      <c r="A659" s="22">
        <v>43069</v>
      </c>
      <c r="B659">
        <v>102.66</v>
      </c>
      <c r="C659">
        <v>3340800</v>
      </c>
      <c r="D659">
        <f t="shared" si="10"/>
        <v>6.8654374264417702E-3</v>
      </c>
    </row>
    <row r="660" spans="1:4" x14ac:dyDescent="0.2">
      <c r="A660" s="22">
        <v>43070</v>
      </c>
      <c r="B660">
        <v>103.1</v>
      </c>
      <c r="C660">
        <v>2465600</v>
      </c>
      <c r="D660">
        <f t="shared" si="10"/>
        <v>4.2859925969218563E-3</v>
      </c>
    </row>
    <row r="661" spans="1:4" x14ac:dyDescent="0.2">
      <c r="A661" s="22">
        <v>43073</v>
      </c>
      <c r="B661">
        <v>103.62</v>
      </c>
      <c r="C661">
        <v>2381000</v>
      </c>
      <c r="D661">
        <f t="shared" si="10"/>
        <v>5.04364694471397E-3</v>
      </c>
    </row>
    <row r="662" spans="1:4" x14ac:dyDescent="0.2">
      <c r="A662" s="22">
        <v>43074</v>
      </c>
      <c r="B662">
        <v>102.84</v>
      </c>
      <c r="C662">
        <v>2700100</v>
      </c>
      <c r="D662">
        <f t="shared" si="10"/>
        <v>-7.5275043427909779E-3</v>
      </c>
    </row>
    <row r="663" spans="1:4" x14ac:dyDescent="0.2">
      <c r="A663" s="22">
        <v>43075</v>
      </c>
      <c r="B663">
        <v>102.65</v>
      </c>
      <c r="C663">
        <v>1318500</v>
      </c>
      <c r="D663">
        <f t="shared" si="10"/>
        <v>-1.8475301439128521E-3</v>
      </c>
    </row>
    <row r="664" spans="1:4" x14ac:dyDescent="0.2">
      <c r="A664" s="22">
        <v>43076</v>
      </c>
      <c r="B664">
        <v>102.11</v>
      </c>
      <c r="C664">
        <v>1366000</v>
      </c>
      <c r="D664">
        <f t="shared" si="10"/>
        <v>-5.2605942523137475E-3</v>
      </c>
    </row>
    <row r="665" spans="1:4" x14ac:dyDescent="0.2">
      <c r="A665" s="22">
        <v>43077</v>
      </c>
      <c r="B665">
        <v>102.5</v>
      </c>
      <c r="C665">
        <v>1308800</v>
      </c>
      <c r="D665">
        <f t="shared" si="10"/>
        <v>3.819410439721874E-3</v>
      </c>
    </row>
    <row r="666" spans="1:4" x14ac:dyDescent="0.2">
      <c r="A666" s="22">
        <v>43080</v>
      </c>
      <c r="B666">
        <v>102.37</v>
      </c>
      <c r="C666">
        <v>1086000</v>
      </c>
      <c r="D666">
        <f t="shared" si="10"/>
        <v>-1.2682926829267849E-3</v>
      </c>
    </row>
    <row r="667" spans="1:4" x14ac:dyDescent="0.2">
      <c r="A667" s="22">
        <v>43081</v>
      </c>
      <c r="B667">
        <v>103.54</v>
      </c>
      <c r="C667">
        <v>1954100</v>
      </c>
      <c r="D667">
        <f t="shared" si="10"/>
        <v>1.1429129627820667E-2</v>
      </c>
    </row>
    <row r="668" spans="1:4" x14ac:dyDescent="0.2">
      <c r="A668" s="22">
        <v>43082</v>
      </c>
      <c r="B668">
        <v>103.32</v>
      </c>
      <c r="C668">
        <v>2297600</v>
      </c>
      <c r="D668">
        <f t="shared" si="10"/>
        <v>-2.1247826926792841E-3</v>
      </c>
    </row>
    <row r="669" spans="1:4" x14ac:dyDescent="0.2">
      <c r="A669" s="22">
        <v>43083</v>
      </c>
      <c r="B669">
        <v>102.65</v>
      </c>
      <c r="C669">
        <v>1467800</v>
      </c>
      <c r="D669">
        <f t="shared" si="10"/>
        <v>-6.484707704219779E-3</v>
      </c>
    </row>
    <row r="670" spans="1:4" x14ac:dyDescent="0.2">
      <c r="A670" s="22">
        <v>43084</v>
      </c>
      <c r="B670">
        <v>103.97</v>
      </c>
      <c r="C670">
        <v>4167800</v>
      </c>
      <c r="D670">
        <f t="shared" si="10"/>
        <v>1.2859230394544502E-2</v>
      </c>
    </row>
    <row r="671" spans="1:4" x14ac:dyDescent="0.2">
      <c r="A671" s="22">
        <v>43087</v>
      </c>
      <c r="B671">
        <v>104.16</v>
      </c>
      <c r="C671">
        <v>2022000</v>
      </c>
      <c r="D671">
        <f t="shared" si="10"/>
        <v>1.8274502260267167E-3</v>
      </c>
    </row>
    <row r="672" spans="1:4" x14ac:dyDescent="0.2">
      <c r="A672" s="22">
        <v>43088</v>
      </c>
      <c r="B672">
        <v>104.38</v>
      </c>
      <c r="C672">
        <v>2069200</v>
      </c>
      <c r="D672">
        <f t="shared" si="10"/>
        <v>2.1121351766512949E-3</v>
      </c>
    </row>
    <row r="673" spans="1:4" x14ac:dyDescent="0.2">
      <c r="A673" s="22">
        <v>43089</v>
      </c>
      <c r="B673">
        <v>104.42</v>
      </c>
      <c r="C673">
        <v>1417700</v>
      </c>
      <c r="D673">
        <f t="shared" si="10"/>
        <v>3.8321517532100263E-4</v>
      </c>
    </row>
    <row r="674" spans="1:4" x14ac:dyDescent="0.2">
      <c r="A674" s="22">
        <v>43090</v>
      </c>
      <c r="B674">
        <v>104.21</v>
      </c>
      <c r="C674">
        <v>1534200</v>
      </c>
      <c r="D674">
        <f t="shared" si="10"/>
        <v>-2.0111089829535334E-3</v>
      </c>
    </row>
    <row r="675" spans="1:4" x14ac:dyDescent="0.2">
      <c r="A675" s="22">
        <v>43091</v>
      </c>
      <c r="B675">
        <v>104.11</v>
      </c>
      <c r="C675">
        <v>783600</v>
      </c>
      <c r="D675">
        <f t="shared" si="10"/>
        <v>-9.5960080606462262E-4</v>
      </c>
    </row>
    <row r="676" spans="1:4" x14ac:dyDescent="0.2">
      <c r="A676" s="22">
        <v>43095</v>
      </c>
      <c r="B676">
        <v>104.34</v>
      </c>
      <c r="C676">
        <v>666800</v>
      </c>
      <c r="D676">
        <f t="shared" si="10"/>
        <v>2.209201805782384E-3</v>
      </c>
    </row>
    <row r="677" spans="1:4" x14ac:dyDescent="0.2">
      <c r="A677" s="22">
        <v>43096</v>
      </c>
      <c r="B677">
        <v>104.6</v>
      </c>
      <c r="C677">
        <v>776300</v>
      </c>
      <c r="D677">
        <f t="shared" si="10"/>
        <v>2.4918535556832555E-3</v>
      </c>
    </row>
    <row r="678" spans="1:4" x14ac:dyDescent="0.2">
      <c r="A678" s="22">
        <v>43097</v>
      </c>
      <c r="B678">
        <v>104.91</v>
      </c>
      <c r="C678">
        <v>736100</v>
      </c>
      <c r="D678">
        <f t="shared" si="10"/>
        <v>2.9636711281070963E-3</v>
      </c>
    </row>
    <row r="679" spans="1:4" x14ac:dyDescent="0.2">
      <c r="A679" s="22">
        <v>43098</v>
      </c>
      <c r="B679">
        <v>104.71</v>
      </c>
      <c r="C679">
        <v>947500</v>
      </c>
      <c r="D679">
        <f t="shared" si="10"/>
        <v>-1.9063959584405953E-3</v>
      </c>
    </row>
    <row r="680" spans="1:4" x14ac:dyDescent="0.2">
      <c r="A680" s="22">
        <v>43102</v>
      </c>
      <c r="B680">
        <v>101.92</v>
      </c>
      <c r="C680">
        <v>4788200</v>
      </c>
      <c r="D680">
        <f t="shared" si="10"/>
        <v>-2.6645019577881693E-2</v>
      </c>
    </row>
    <row r="681" spans="1:4" x14ac:dyDescent="0.2">
      <c r="A681" s="22">
        <v>43103</v>
      </c>
      <c r="B681">
        <v>101.98</v>
      </c>
      <c r="C681">
        <v>1993300</v>
      </c>
      <c r="D681">
        <f t="shared" si="10"/>
        <v>5.8869701726846813E-4</v>
      </c>
    </row>
    <row r="682" spans="1:4" x14ac:dyDescent="0.2">
      <c r="A682" s="22">
        <v>43104</v>
      </c>
      <c r="B682">
        <v>100.8</v>
      </c>
      <c r="C682">
        <v>2017400</v>
      </c>
      <c r="D682">
        <f t="shared" si="10"/>
        <v>-1.1570896254167551E-2</v>
      </c>
    </row>
    <row r="683" spans="1:4" x14ac:dyDescent="0.2">
      <c r="A683" s="22">
        <v>43105</v>
      </c>
      <c r="B683">
        <v>101.87</v>
      </c>
      <c r="C683">
        <v>1588000</v>
      </c>
      <c r="D683">
        <f t="shared" si="10"/>
        <v>1.0615079365079438E-2</v>
      </c>
    </row>
    <row r="684" spans="1:4" x14ac:dyDescent="0.2">
      <c r="A684" s="22">
        <v>43108</v>
      </c>
      <c r="B684">
        <v>101.39</v>
      </c>
      <c r="C684">
        <v>1434900</v>
      </c>
      <c r="D684">
        <f t="shared" si="10"/>
        <v>-4.7118877000098553E-3</v>
      </c>
    </row>
    <row r="685" spans="1:4" x14ac:dyDescent="0.2">
      <c r="A685" s="22">
        <v>43109</v>
      </c>
      <c r="B685">
        <v>100.94</v>
      </c>
      <c r="C685">
        <v>2223500</v>
      </c>
      <c r="D685">
        <f t="shared" si="10"/>
        <v>-4.4383075253970096E-3</v>
      </c>
    </row>
    <row r="686" spans="1:4" x14ac:dyDescent="0.2">
      <c r="A686" s="22">
        <v>43110</v>
      </c>
      <c r="B686">
        <v>100.43</v>
      </c>
      <c r="C686">
        <v>2480800</v>
      </c>
      <c r="D686">
        <f t="shared" si="10"/>
        <v>-5.0525064394689014E-3</v>
      </c>
    </row>
    <row r="687" spans="1:4" x14ac:dyDescent="0.2">
      <c r="A687" s="22">
        <v>43111</v>
      </c>
      <c r="B687">
        <v>100.78</v>
      </c>
      <c r="C687">
        <v>1571700</v>
      </c>
      <c r="D687">
        <f t="shared" si="10"/>
        <v>3.4850144379169E-3</v>
      </c>
    </row>
    <row r="688" spans="1:4" x14ac:dyDescent="0.2">
      <c r="A688" s="22">
        <v>43112</v>
      </c>
      <c r="B688">
        <v>102.11</v>
      </c>
      <c r="C688">
        <v>2404600</v>
      </c>
      <c r="D688">
        <f t="shared" si="10"/>
        <v>1.3197062909307385E-2</v>
      </c>
    </row>
    <row r="689" spans="1:4" x14ac:dyDescent="0.2">
      <c r="A689" s="22">
        <v>43116</v>
      </c>
      <c r="B689">
        <v>102.13</v>
      </c>
      <c r="C689">
        <v>1860900</v>
      </c>
      <c r="D689">
        <f t="shared" si="10"/>
        <v>1.9586720203697993E-4</v>
      </c>
    </row>
    <row r="690" spans="1:4" x14ac:dyDescent="0.2">
      <c r="A690" s="22">
        <v>43117</v>
      </c>
      <c r="B690">
        <v>103.94</v>
      </c>
      <c r="C690">
        <v>1765400</v>
      </c>
      <c r="D690">
        <f t="shared" si="10"/>
        <v>1.7722510525800473E-2</v>
      </c>
    </row>
    <row r="691" spans="1:4" x14ac:dyDescent="0.2">
      <c r="A691" s="22">
        <v>43118</v>
      </c>
      <c r="B691">
        <v>104</v>
      </c>
      <c r="C691">
        <v>2909900</v>
      </c>
      <c r="D691">
        <f t="shared" si="10"/>
        <v>5.772561092938453E-4</v>
      </c>
    </row>
    <row r="692" spans="1:4" x14ac:dyDescent="0.2">
      <c r="A692" s="22">
        <v>43119</v>
      </c>
      <c r="B692">
        <v>103.7</v>
      </c>
      <c r="C692">
        <v>1549000</v>
      </c>
      <c r="D692">
        <f t="shared" si="10"/>
        <v>-2.8846153846153575E-3</v>
      </c>
    </row>
    <row r="693" spans="1:4" x14ac:dyDescent="0.2">
      <c r="A693" s="22">
        <v>43122</v>
      </c>
      <c r="B693">
        <v>104.43</v>
      </c>
      <c r="C693">
        <v>1358100</v>
      </c>
      <c r="D693">
        <f t="shared" si="10"/>
        <v>7.0395371263259785E-3</v>
      </c>
    </row>
    <row r="694" spans="1:4" x14ac:dyDescent="0.2">
      <c r="A694" s="22">
        <v>43123</v>
      </c>
      <c r="B694">
        <v>101.25</v>
      </c>
      <c r="C694">
        <v>4676600</v>
      </c>
      <c r="D694">
        <f t="shared" si="10"/>
        <v>-3.0451019821890326E-2</v>
      </c>
    </row>
    <row r="695" spans="1:4" x14ac:dyDescent="0.2">
      <c r="A695" s="22">
        <v>43124</v>
      </c>
      <c r="B695">
        <v>99.87</v>
      </c>
      <c r="C695">
        <v>4988000</v>
      </c>
      <c r="D695">
        <f t="shared" si="10"/>
        <v>-1.3629629629629585E-2</v>
      </c>
    </row>
    <row r="696" spans="1:4" x14ac:dyDescent="0.2">
      <c r="A696" s="22">
        <v>43125</v>
      </c>
      <c r="B696">
        <v>100.73</v>
      </c>
      <c r="C696">
        <v>2466900</v>
      </c>
      <c r="D696">
        <f t="shared" si="10"/>
        <v>8.611194552918788E-3</v>
      </c>
    </row>
    <row r="697" spans="1:4" x14ac:dyDescent="0.2">
      <c r="A697" s="22">
        <v>43126</v>
      </c>
      <c r="B697">
        <v>100.53</v>
      </c>
      <c r="C697">
        <v>2777100</v>
      </c>
      <c r="D697">
        <f t="shared" si="10"/>
        <v>-1.9855058076045152E-3</v>
      </c>
    </row>
    <row r="698" spans="1:4" x14ac:dyDescent="0.2">
      <c r="A698" s="22">
        <v>43129</v>
      </c>
      <c r="B698">
        <v>98.04</v>
      </c>
      <c r="C698">
        <v>2215700</v>
      </c>
      <c r="D698">
        <f t="shared" si="10"/>
        <v>-2.4768725753506363E-2</v>
      </c>
    </row>
    <row r="699" spans="1:4" x14ac:dyDescent="0.2">
      <c r="A699" s="22">
        <v>43130</v>
      </c>
      <c r="B699">
        <v>98.45</v>
      </c>
      <c r="C699">
        <v>2100100</v>
      </c>
      <c r="D699">
        <f t="shared" si="10"/>
        <v>4.1819665442676106E-3</v>
      </c>
    </row>
    <row r="700" spans="1:4" x14ac:dyDescent="0.2">
      <c r="A700" s="22">
        <v>43131</v>
      </c>
      <c r="B700">
        <v>98.77</v>
      </c>
      <c r="C700">
        <v>2146600</v>
      </c>
      <c r="D700">
        <f t="shared" si="10"/>
        <v>3.2503809040121197E-3</v>
      </c>
    </row>
    <row r="701" spans="1:4" x14ac:dyDescent="0.2">
      <c r="A701" s="22">
        <v>43132</v>
      </c>
      <c r="B701">
        <v>98.72</v>
      </c>
      <c r="C701">
        <v>2422100</v>
      </c>
      <c r="D701">
        <f t="shared" si="10"/>
        <v>-5.0622658702032159E-4</v>
      </c>
    </row>
    <row r="702" spans="1:4" x14ac:dyDescent="0.2">
      <c r="A702" s="22">
        <v>43133</v>
      </c>
      <c r="B702">
        <v>97.94</v>
      </c>
      <c r="C702">
        <v>2300800</v>
      </c>
      <c r="D702">
        <f t="shared" si="10"/>
        <v>-7.9011345218800762E-3</v>
      </c>
    </row>
    <row r="703" spans="1:4" x14ac:dyDescent="0.2">
      <c r="A703" s="22">
        <v>43136</v>
      </c>
      <c r="B703">
        <v>95.02</v>
      </c>
      <c r="C703">
        <v>4883500</v>
      </c>
      <c r="D703">
        <f t="shared" si="10"/>
        <v>-2.9814171942005328E-2</v>
      </c>
    </row>
    <row r="704" spans="1:4" x14ac:dyDescent="0.2">
      <c r="A704" s="22">
        <v>43137</v>
      </c>
      <c r="B704">
        <v>96.6</v>
      </c>
      <c r="C704">
        <v>4312400</v>
      </c>
      <c r="D704">
        <f t="shared" si="10"/>
        <v>1.662807829930539E-2</v>
      </c>
    </row>
    <row r="705" spans="1:4" x14ac:dyDescent="0.2">
      <c r="A705" s="22">
        <v>43138</v>
      </c>
      <c r="B705">
        <v>96.87</v>
      </c>
      <c r="C705">
        <v>3174300</v>
      </c>
      <c r="D705">
        <f t="shared" si="10"/>
        <v>2.7950310559007271E-3</v>
      </c>
    </row>
    <row r="706" spans="1:4" x14ac:dyDescent="0.2">
      <c r="A706" s="22">
        <v>43139</v>
      </c>
      <c r="B706">
        <v>90.06</v>
      </c>
      <c r="C706">
        <v>5282200</v>
      </c>
      <c r="D706">
        <f t="shared" si="10"/>
        <v>-7.0300402601424616E-2</v>
      </c>
    </row>
    <row r="707" spans="1:4" x14ac:dyDescent="0.2">
      <c r="A707" s="22">
        <v>43140</v>
      </c>
      <c r="B707">
        <v>90.89</v>
      </c>
      <c r="C707">
        <v>5770600</v>
      </c>
      <c r="D707">
        <f t="shared" si="10"/>
        <v>9.2160781701087977E-3</v>
      </c>
    </row>
    <row r="708" spans="1:4" x14ac:dyDescent="0.2">
      <c r="A708" s="22">
        <v>43143</v>
      </c>
      <c r="B708">
        <v>90.73</v>
      </c>
      <c r="C708">
        <v>4117000</v>
      </c>
      <c r="D708">
        <f t="shared" ref="D708:D771" si="11">(B708-B707)/B707</f>
        <v>-1.7603696776322653E-3</v>
      </c>
    </row>
    <row r="709" spans="1:4" x14ac:dyDescent="0.2">
      <c r="A709" s="22">
        <v>43144</v>
      </c>
      <c r="B709">
        <v>92.13</v>
      </c>
      <c r="C709">
        <v>3503800</v>
      </c>
      <c r="D709">
        <f t="shared" si="11"/>
        <v>1.5430397883831052E-2</v>
      </c>
    </row>
    <row r="710" spans="1:4" x14ac:dyDescent="0.2">
      <c r="A710" s="22">
        <v>43145</v>
      </c>
      <c r="B710">
        <v>95.03</v>
      </c>
      <c r="C710">
        <v>3111400</v>
      </c>
      <c r="D710">
        <f t="shared" si="11"/>
        <v>3.1477260392923104E-2</v>
      </c>
    </row>
    <row r="711" spans="1:4" x14ac:dyDescent="0.2">
      <c r="A711" s="22">
        <v>43146</v>
      </c>
      <c r="B711">
        <v>94.52</v>
      </c>
      <c r="C711">
        <v>2807400</v>
      </c>
      <c r="D711">
        <f t="shared" si="11"/>
        <v>-5.3667262969589085E-3</v>
      </c>
    </row>
    <row r="712" spans="1:4" x14ac:dyDescent="0.2">
      <c r="A712" s="22">
        <v>43147</v>
      </c>
      <c r="B712">
        <v>95.04</v>
      </c>
      <c r="C712">
        <v>2565400</v>
      </c>
      <c r="D712">
        <f t="shared" si="11"/>
        <v>5.5014811680068791E-3</v>
      </c>
    </row>
    <row r="713" spans="1:4" x14ac:dyDescent="0.2">
      <c r="A713" s="22">
        <v>43151</v>
      </c>
      <c r="B713">
        <v>93.65</v>
      </c>
      <c r="C713">
        <v>2190000</v>
      </c>
      <c r="D713">
        <f t="shared" si="11"/>
        <v>-1.462542087542088E-2</v>
      </c>
    </row>
    <row r="714" spans="1:4" x14ac:dyDescent="0.2">
      <c r="A714" s="22">
        <v>43152</v>
      </c>
      <c r="B714">
        <v>93.41</v>
      </c>
      <c r="C714">
        <v>1831300</v>
      </c>
      <c r="D714">
        <f t="shared" si="11"/>
        <v>-2.562733582488084E-3</v>
      </c>
    </row>
    <row r="715" spans="1:4" x14ac:dyDescent="0.2">
      <c r="A715" s="22">
        <v>43153</v>
      </c>
      <c r="B715">
        <v>92.8</v>
      </c>
      <c r="C715">
        <v>2469200</v>
      </c>
      <c r="D715">
        <f t="shared" si="11"/>
        <v>-6.5303500695856912E-3</v>
      </c>
    </row>
    <row r="716" spans="1:4" x14ac:dyDescent="0.2">
      <c r="A716" s="22">
        <v>43154</v>
      </c>
      <c r="B716">
        <v>94.37</v>
      </c>
      <c r="C716">
        <v>2175000</v>
      </c>
      <c r="D716">
        <f t="shared" si="11"/>
        <v>1.6918103448275941E-2</v>
      </c>
    </row>
    <row r="717" spans="1:4" x14ac:dyDescent="0.2">
      <c r="A717" s="22">
        <v>43157</v>
      </c>
      <c r="B717">
        <v>95.75</v>
      </c>
      <c r="C717">
        <v>1979300</v>
      </c>
      <c r="D717">
        <f t="shared" si="11"/>
        <v>1.4623291300201286E-2</v>
      </c>
    </row>
    <row r="718" spans="1:4" x14ac:dyDescent="0.2">
      <c r="A718" s="22">
        <v>43158</v>
      </c>
      <c r="B718">
        <v>94.01</v>
      </c>
      <c r="C718">
        <v>2693300</v>
      </c>
      <c r="D718">
        <f t="shared" si="11"/>
        <v>-1.8172323759791071E-2</v>
      </c>
    </row>
    <row r="719" spans="1:4" x14ac:dyDescent="0.2">
      <c r="A719" s="22">
        <v>43159</v>
      </c>
      <c r="B719">
        <v>92.26</v>
      </c>
      <c r="C719">
        <v>3377700</v>
      </c>
      <c r="D719">
        <f t="shared" si="11"/>
        <v>-1.8615040953090096E-2</v>
      </c>
    </row>
    <row r="720" spans="1:4" x14ac:dyDescent="0.2">
      <c r="A720" s="22">
        <v>43160</v>
      </c>
      <c r="B720">
        <v>92.06</v>
      </c>
      <c r="C720">
        <v>3582300</v>
      </c>
      <c r="D720">
        <f t="shared" si="11"/>
        <v>-2.1677866897897554E-3</v>
      </c>
    </row>
    <row r="721" spans="1:4" x14ac:dyDescent="0.2">
      <c r="A721" s="22">
        <v>43161</v>
      </c>
      <c r="B721">
        <v>91.61</v>
      </c>
      <c r="C721">
        <v>1917200</v>
      </c>
      <c r="D721">
        <f t="shared" si="11"/>
        <v>-4.8881164457962503E-3</v>
      </c>
    </row>
    <row r="722" spans="1:4" x14ac:dyDescent="0.2">
      <c r="A722" s="22">
        <v>43164</v>
      </c>
      <c r="B722">
        <v>92.89</v>
      </c>
      <c r="C722">
        <v>2958600</v>
      </c>
      <c r="D722">
        <f t="shared" si="11"/>
        <v>1.3972273769239178E-2</v>
      </c>
    </row>
    <row r="723" spans="1:4" x14ac:dyDescent="0.2">
      <c r="A723" s="22">
        <v>43165</v>
      </c>
      <c r="B723">
        <v>93.43</v>
      </c>
      <c r="C723">
        <v>1771500</v>
      </c>
      <c r="D723">
        <f t="shared" si="11"/>
        <v>5.8133275917752851E-3</v>
      </c>
    </row>
    <row r="724" spans="1:4" x14ac:dyDescent="0.2">
      <c r="A724" s="22">
        <v>43166</v>
      </c>
      <c r="B724">
        <v>93.39</v>
      </c>
      <c r="C724">
        <v>2382600</v>
      </c>
      <c r="D724">
        <f t="shared" si="11"/>
        <v>-4.2812801027513914E-4</v>
      </c>
    </row>
    <row r="725" spans="1:4" x14ac:dyDescent="0.2">
      <c r="A725" s="22">
        <v>43167</v>
      </c>
      <c r="B725">
        <v>94.33</v>
      </c>
      <c r="C725">
        <v>2059600</v>
      </c>
      <c r="D725">
        <f t="shared" si="11"/>
        <v>1.006531748581216E-2</v>
      </c>
    </row>
    <row r="726" spans="1:4" x14ac:dyDescent="0.2">
      <c r="A726" s="22">
        <v>43168</v>
      </c>
      <c r="B726">
        <v>96.03</v>
      </c>
      <c r="C726">
        <v>2874100</v>
      </c>
      <c r="D726">
        <f t="shared" si="11"/>
        <v>1.8021838227499237E-2</v>
      </c>
    </row>
    <row r="727" spans="1:4" x14ac:dyDescent="0.2">
      <c r="A727" s="22">
        <v>43171</v>
      </c>
      <c r="B727">
        <v>94.85</v>
      </c>
      <c r="C727">
        <v>2067500</v>
      </c>
      <c r="D727">
        <f t="shared" si="11"/>
        <v>-1.2287826720816483E-2</v>
      </c>
    </row>
    <row r="728" spans="1:4" x14ac:dyDescent="0.2">
      <c r="A728" s="22">
        <v>43172</v>
      </c>
      <c r="B728">
        <v>96.41</v>
      </c>
      <c r="C728">
        <v>3349600</v>
      </c>
      <c r="D728">
        <f t="shared" si="11"/>
        <v>1.64470216130733E-2</v>
      </c>
    </row>
    <row r="729" spans="1:4" x14ac:dyDescent="0.2">
      <c r="A729" s="22">
        <v>43173</v>
      </c>
      <c r="B729">
        <v>96.41</v>
      </c>
      <c r="C729">
        <v>2738500</v>
      </c>
      <c r="D729">
        <f t="shared" si="11"/>
        <v>0</v>
      </c>
    </row>
    <row r="730" spans="1:4" x14ac:dyDescent="0.2">
      <c r="A730" s="22">
        <v>43174</v>
      </c>
      <c r="B730">
        <v>96.81</v>
      </c>
      <c r="C730">
        <v>2473800</v>
      </c>
      <c r="D730">
        <f t="shared" si="11"/>
        <v>4.1489472046468802E-3</v>
      </c>
    </row>
    <row r="731" spans="1:4" x14ac:dyDescent="0.2">
      <c r="A731" s="22">
        <v>43175</v>
      </c>
      <c r="B731">
        <v>97.53</v>
      </c>
      <c r="C731">
        <v>3425300</v>
      </c>
      <c r="D731">
        <f t="shared" si="11"/>
        <v>7.4372482181592689E-3</v>
      </c>
    </row>
    <row r="732" spans="1:4" x14ac:dyDescent="0.2">
      <c r="A732" s="22">
        <v>43178</v>
      </c>
      <c r="B732">
        <v>96.78</v>
      </c>
      <c r="C732">
        <v>2406500</v>
      </c>
      <c r="D732">
        <f t="shared" si="11"/>
        <v>-7.6899415564441707E-3</v>
      </c>
    </row>
    <row r="733" spans="1:4" x14ac:dyDescent="0.2">
      <c r="A733" s="22">
        <v>43179</v>
      </c>
      <c r="B733">
        <v>97.39</v>
      </c>
      <c r="C733">
        <v>1441300</v>
      </c>
      <c r="D733">
        <f t="shared" si="11"/>
        <v>6.3029551560239662E-3</v>
      </c>
    </row>
    <row r="734" spans="1:4" x14ac:dyDescent="0.2">
      <c r="A734" s="22">
        <v>43180</v>
      </c>
      <c r="B734">
        <v>96.84</v>
      </c>
      <c r="C734">
        <v>1514400</v>
      </c>
      <c r="D734">
        <f t="shared" si="11"/>
        <v>-5.647397063353498E-3</v>
      </c>
    </row>
    <row r="735" spans="1:4" x14ac:dyDescent="0.2">
      <c r="A735" s="22">
        <v>43181</v>
      </c>
      <c r="B735">
        <v>94.65</v>
      </c>
      <c r="C735">
        <v>1999200</v>
      </c>
      <c r="D735">
        <f t="shared" si="11"/>
        <v>-2.2614622057001214E-2</v>
      </c>
    </row>
    <row r="736" spans="1:4" x14ac:dyDescent="0.2">
      <c r="A736" s="22">
        <v>43182</v>
      </c>
      <c r="B736">
        <v>92.25</v>
      </c>
      <c r="C736">
        <v>2036500</v>
      </c>
      <c r="D736">
        <f t="shared" si="11"/>
        <v>-2.5356576862123673E-2</v>
      </c>
    </row>
    <row r="737" spans="1:4" x14ac:dyDescent="0.2">
      <c r="A737" s="22">
        <v>43185</v>
      </c>
      <c r="B737">
        <v>94.52</v>
      </c>
      <c r="C737">
        <v>1771600</v>
      </c>
      <c r="D737">
        <f t="shared" si="11"/>
        <v>2.4607046070460662E-2</v>
      </c>
    </row>
    <row r="738" spans="1:4" x14ac:dyDescent="0.2">
      <c r="A738" s="22">
        <v>43186</v>
      </c>
      <c r="B738">
        <v>93.39</v>
      </c>
      <c r="C738">
        <v>1540400</v>
      </c>
      <c r="D738">
        <f t="shared" si="11"/>
        <v>-1.1955141768937744E-2</v>
      </c>
    </row>
    <row r="739" spans="1:4" x14ac:dyDescent="0.2">
      <c r="A739" s="22">
        <v>43187</v>
      </c>
      <c r="B739">
        <v>94.61</v>
      </c>
      <c r="C739">
        <v>2173600</v>
      </c>
      <c r="D739">
        <f t="shared" si="11"/>
        <v>1.306349716243708E-2</v>
      </c>
    </row>
    <row r="740" spans="1:4" x14ac:dyDescent="0.2">
      <c r="A740" s="22">
        <v>43188</v>
      </c>
      <c r="B740">
        <v>94.8</v>
      </c>
      <c r="C740">
        <v>2449300</v>
      </c>
      <c r="D740">
        <f t="shared" si="11"/>
        <v>2.0082443716308816E-3</v>
      </c>
    </row>
    <row r="741" spans="1:4" x14ac:dyDescent="0.2">
      <c r="A741" s="22">
        <v>43192</v>
      </c>
      <c r="B741">
        <v>93.7</v>
      </c>
      <c r="C741">
        <v>2563400</v>
      </c>
      <c r="D741">
        <f t="shared" si="11"/>
        <v>-1.16033755274261E-2</v>
      </c>
    </row>
    <row r="742" spans="1:4" x14ac:dyDescent="0.2">
      <c r="A742" s="22">
        <v>43193</v>
      </c>
      <c r="B742">
        <v>95.12</v>
      </c>
      <c r="C742">
        <v>2028700</v>
      </c>
      <c r="D742">
        <f t="shared" si="11"/>
        <v>1.5154749199573124E-2</v>
      </c>
    </row>
    <row r="743" spans="1:4" x14ac:dyDescent="0.2">
      <c r="A743" s="22">
        <v>43194</v>
      </c>
      <c r="B743">
        <v>96.53</v>
      </c>
      <c r="C743">
        <v>1789300</v>
      </c>
      <c r="D743">
        <f t="shared" si="11"/>
        <v>1.4823380992430578E-2</v>
      </c>
    </row>
    <row r="744" spans="1:4" x14ac:dyDescent="0.2">
      <c r="A744" s="22">
        <v>43195</v>
      </c>
      <c r="B744">
        <v>97.13</v>
      </c>
      <c r="C744">
        <v>1853300</v>
      </c>
      <c r="D744">
        <f t="shared" si="11"/>
        <v>6.2156842432403844E-3</v>
      </c>
    </row>
    <row r="745" spans="1:4" x14ac:dyDescent="0.2">
      <c r="A745" s="22">
        <v>43196</v>
      </c>
      <c r="B745">
        <v>95.9</v>
      </c>
      <c r="C745">
        <v>2159700</v>
      </c>
      <c r="D745">
        <f t="shared" si="11"/>
        <v>-1.2663440749510859E-2</v>
      </c>
    </row>
    <row r="746" spans="1:4" x14ac:dyDescent="0.2">
      <c r="A746" s="22">
        <v>43199</v>
      </c>
      <c r="B746">
        <v>95.78</v>
      </c>
      <c r="C746">
        <v>1450200</v>
      </c>
      <c r="D746">
        <f t="shared" si="11"/>
        <v>-1.2513034410845103E-3</v>
      </c>
    </row>
    <row r="747" spans="1:4" x14ac:dyDescent="0.2">
      <c r="A747" s="22">
        <v>43200</v>
      </c>
      <c r="B747">
        <v>97.12</v>
      </c>
      <c r="C747">
        <v>1303100</v>
      </c>
      <c r="D747">
        <f t="shared" si="11"/>
        <v>1.3990394654416406E-2</v>
      </c>
    </row>
    <row r="748" spans="1:4" x14ac:dyDescent="0.2">
      <c r="A748" s="22">
        <v>43201</v>
      </c>
      <c r="B748">
        <v>96.2</v>
      </c>
      <c r="C748">
        <v>1739400</v>
      </c>
      <c r="D748">
        <f t="shared" si="11"/>
        <v>-9.4728171334431798E-3</v>
      </c>
    </row>
    <row r="749" spans="1:4" x14ac:dyDescent="0.2">
      <c r="A749" s="22">
        <v>43202</v>
      </c>
      <c r="B749">
        <v>96.75</v>
      </c>
      <c r="C749">
        <v>1649800</v>
      </c>
      <c r="D749">
        <f t="shared" si="11"/>
        <v>5.7172557172556872E-3</v>
      </c>
    </row>
    <row r="750" spans="1:4" x14ac:dyDescent="0.2">
      <c r="A750" s="22">
        <v>43203</v>
      </c>
      <c r="B750">
        <v>96.36</v>
      </c>
      <c r="C750">
        <v>1685900</v>
      </c>
      <c r="D750">
        <f t="shared" si="11"/>
        <v>-4.0310077519379907E-3</v>
      </c>
    </row>
    <row r="751" spans="1:4" x14ac:dyDescent="0.2">
      <c r="A751" s="22">
        <v>43206</v>
      </c>
      <c r="B751">
        <v>97.53</v>
      </c>
      <c r="C751">
        <v>1765700</v>
      </c>
      <c r="D751">
        <f t="shared" si="11"/>
        <v>1.2141967621419694E-2</v>
      </c>
    </row>
    <row r="752" spans="1:4" x14ac:dyDescent="0.2">
      <c r="A752" s="22">
        <v>43207</v>
      </c>
      <c r="B752">
        <v>97.75</v>
      </c>
      <c r="C752">
        <v>1810500</v>
      </c>
      <c r="D752">
        <f t="shared" si="11"/>
        <v>2.2557161898902785E-3</v>
      </c>
    </row>
    <row r="753" spans="1:4" x14ac:dyDescent="0.2">
      <c r="A753" s="22">
        <v>43208</v>
      </c>
      <c r="B753">
        <v>97.79</v>
      </c>
      <c r="C753">
        <v>2160200</v>
      </c>
      <c r="D753">
        <f t="shared" si="11"/>
        <v>4.0920716112538368E-4</v>
      </c>
    </row>
    <row r="754" spans="1:4" x14ac:dyDescent="0.2">
      <c r="A754" s="22">
        <v>43209</v>
      </c>
      <c r="B754">
        <v>97.98</v>
      </c>
      <c r="C754">
        <v>2360800</v>
      </c>
      <c r="D754">
        <f t="shared" si="11"/>
        <v>1.9429389508129431E-3</v>
      </c>
    </row>
    <row r="755" spans="1:4" x14ac:dyDescent="0.2">
      <c r="A755" s="22">
        <v>43210</v>
      </c>
      <c r="B755">
        <v>98.31</v>
      </c>
      <c r="C755">
        <v>1542700</v>
      </c>
      <c r="D755">
        <f t="shared" si="11"/>
        <v>3.3680342927127809E-3</v>
      </c>
    </row>
    <row r="756" spans="1:4" x14ac:dyDescent="0.2">
      <c r="A756" s="22">
        <v>43213</v>
      </c>
      <c r="B756">
        <v>98.61</v>
      </c>
      <c r="C756">
        <v>1528400</v>
      </c>
      <c r="D756">
        <f t="shared" si="11"/>
        <v>3.0515715593530377E-3</v>
      </c>
    </row>
    <row r="757" spans="1:4" x14ac:dyDescent="0.2">
      <c r="A757" s="22">
        <v>43214</v>
      </c>
      <c r="B757">
        <v>97.39</v>
      </c>
      <c r="C757">
        <v>1952600</v>
      </c>
      <c r="D757">
        <f t="shared" si="11"/>
        <v>-1.2371970388398731E-2</v>
      </c>
    </row>
    <row r="758" spans="1:4" x14ac:dyDescent="0.2">
      <c r="A758" s="22">
        <v>43215</v>
      </c>
      <c r="B758">
        <v>97.49</v>
      </c>
      <c r="C758">
        <v>2048800</v>
      </c>
      <c r="D758">
        <f t="shared" si="11"/>
        <v>1.0267994660642192E-3</v>
      </c>
    </row>
    <row r="759" spans="1:4" x14ac:dyDescent="0.2">
      <c r="A759" s="22">
        <v>43216</v>
      </c>
      <c r="B759">
        <v>97.53</v>
      </c>
      <c r="C759">
        <v>1110900</v>
      </c>
      <c r="D759">
        <f t="shared" si="11"/>
        <v>4.1029849215310551E-4</v>
      </c>
    </row>
    <row r="760" spans="1:4" x14ac:dyDescent="0.2">
      <c r="A760" s="22">
        <v>43217</v>
      </c>
      <c r="B760">
        <v>98.19</v>
      </c>
      <c r="C760">
        <v>1292700</v>
      </c>
      <c r="D760">
        <f t="shared" si="11"/>
        <v>6.7671485696708354E-3</v>
      </c>
    </row>
    <row r="761" spans="1:4" x14ac:dyDescent="0.2">
      <c r="A761" s="22">
        <v>43220</v>
      </c>
      <c r="B761">
        <v>97.82</v>
      </c>
      <c r="C761">
        <v>1520000</v>
      </c>
      <c r="D761">
        <f t="shared" si="11"/>
        <v>-3.7682045014767753E-3</v>
      </c>
    </row>
    <row r="762" spans="1:4" x14ac:dyDescent="0.2">
      <c r="A762" s="22">
        <v>43221</v>
      </c>
      <c r="B762">
        <v>98.2</v>
      </c>
      <c r="C762">
        <v>1547200</v>
      </c>
      <c r="D762">
        <f t="shared" si="11"/>
        <v>3.8846861582499457E-3</v>
      </c>
    </row>
    <row r="763" spans="1:4" x14ac:dyDescent="0.2">
      <c r="A763" s="22">
        <v>43222</v>
      </c>
      <c r="B763">
        <v>94.06</v>
      </c>
      <c r="C763">
        <v>4938800</v>
      </c>
      <c r="D763">
        <f t="shared" si="11"/>
        <v>-4.2158859470468435E-2</v>
      </c>
    </row>
    <row r="764" spans="1:4" x14ac:dyDescent="0.2">
      <c r="A764" s="22">
        <v>43223</v>
      </c>
      <c r="B764">
        <v>94.05</v>
      </c>
      <c r="C764">
        <v>2695600</v>
      </c>
      <c r="D764">
        <f t="shared" si="11"/>
        <v>-1.0631511800983538E-4</v>
      </c>
    </row>
    <row r="765" spans="1:4" x14ac:dyDescent="0.2">
      <c r="A765" s="22">
        <v>43224</v>
      </c>
      <c r="B765">
        <v>94.52</v>
      </c>
      <c r="C765">
        <v>1681800</v>
      </c>
      <c r="D765">
        <f t="shared" si="11"/>
        <v>4.9973418394470906E-3</v>
      </c>
    </row>
    <row r="766" spans="1:4" x14ac:dyDescent="0.2">
      <c r="A766" s="22">
        <v>43227</v>
      </c>
      <c r="B766">
        <v>95.06</v>
      </c>
      <c r="C766">
        <v>1729900</v>
      </c>
      <c r="D766">
        <f t="shared" si="11"/>
        <v>5.7130765975455591E-3</v>
      </c>
    </row>
    <row r="767" spans="1:4" x14ac:dyDescent="0.2">
      <c r="A767" s="22">
        <v>43228</v>
      </c>
      <c r="B767">
        <v>95.71</v>
      </c>
      <c r="C767">
        <v>2227500</v>
      </c>
      <c r="D767">
        <f t="shared" si="11"/>
        <v>6.8377866610560851E-3</v>
      </c>
    </row>
    <row r="768" spans="1:4" x14ac:dyDescent="0.2">
      <c r="A768" s="22">
        <v>43229</v>
      </c>
      <c r="B768">
        <v>96.41</v>
      </c>
      <c r="C768">
        <v>2360500</v>
      </c>
      <c r="D768">
        <f t="shared" si="11"/>
        <v>7.3137603176261926E-3</v>
      </c>
    </row>
    <row r="769" spans="1:4" x14ac:dyDescent="0.2">
      <c r="A769" s="22">
        <v>43230</v>
      </c>
      <c r="B769">
        <v>96.1</v>
      </c>
      <c r="C769">
        <v>1541700</v>
      </c>
      <c r="D769">
        <f t="shared" si="11"/>
        <v>-3.21543408360131E-3</v>
      </c>
    </row>
    <row r="770" spans="1:4" x14ac:dyDescent="0.2">
      <c r="A770" s="22">
        <v>43231</v>
      </c>
      <c r="B770">
        <v>96.38</v>
      </c>
      <c r="C770">
        <v>1810200</v>
      </c>
      <c r="D770">
        <f t="shared" si="11"/>
        <v>2.9136316337148925E-3</v>
      </c>
    </row>
    <row r="771" spans="1:4" x14ac:dyDescent="0.2">
      <c r="A771" s="22">
        <v>43234</v>
      </c>
      <c r="B771">
        <v>95.46</v>
      </c>
      <c r="C771">
        <v>1987300</v>
      </c>
      <c r="D771">
        <f t="shared" si="11"/>
        <v>-9.5455488690599898E-3</v>
      </c>
    </row>
    <row r="772" spans="1:4" x14ac:dyDescent="0.2">
      <c r="A772" s="22">
        <v>43235</v>
      </c>
      <c r="B772">
        <v>95.86</v>
      </c>
      <c r="C772">
        <v>1900300</v>
      </c>
      <c r="D772">
        <f t="shared" ref="D772:D835" si="12">(B772-B771)/B771</f>
        <v>4.1902367483763435E-3</v>
      </c>
    </row>
    <row r="773" spans="1:4" x14ac:dyDescent="0.2">
      <c r="A773" s="22">
        <v>43236</v>
      </c>
      <c r="B773">
        <v>95.62</v>
      </c>
      <c r="C773">
        <v>1482600</v>
      </c>
      <c r="D773">
        <f t="shared" si="12"/>
        <v>-2.503651157938607E-3</v>
      </c>
    </row>
    <row r="774" spans="1:4" x14ac:dyDescent="0.2">
      <c r="A774" s="22">
        <v>43237</v>
      </c>
      <c r="B774">
        <v>95</v>
      </c>
      <c r="C774">
        <v>2306900</v>
      </c>
      <c r="D774">
        <f t="shared" si="12"/>
        <v>-6.4839991633549943E-3</v>
      </c>
    </row>
    <row r="775" spans="1:4" x14ac:dyDescent="0.2">
      <c r="A775" s="22">
        <v>43238</v>
      </c>
      <c r="B775">
        <v>94.92</v>
      </c>
      <c r="C775">
        <v>1854100</v>
      </c>
      <c r="D775">
        <f t="shared" si="12"/>
        <v>-8.4210526315787679E-4</v>
      </c>
    </row>
    <row r="776" spans="1:4" x14ac:dyDescent="0.2">
      <c r="A776" s="22">
        <v>43241</v>
      </c>
      <c r="B776">
        <v>95.61</v>
      </c>
      <c r="C776">
        <v>1105500</v>
      </c>
      <c r="D776">
        <f t="shared" si="12"/>
        <v>7.2692793931731746E-3</v>
      </c>
    </row>
    <row r="777" spans="1:4" x14ac:dyDescent="0.2">
      <c r="A777" s="22">
        <v>43242</v>
      </c>
      <c r="B777">
        <v>95.88</v>
      </c>
      <c r="C777">
        <v>968700</v>
      </c>
      <c r="D777">
        <f t="shared" si="12"/>
        <v>2.8239723878254997E-3</v>
      </c>
    </row>
    <row r="778" spans="1:4" x14ac:dyDescent="0.2">
      <c r="A778" s="22">
        <v>43243</v>
      </c>
      <c r="B778">
        <v>95.59</v>
      </c>
      <c r="C778">
        <v>1448500</v>
      </c>
      <c r="D778">
        <f t="shared" si="12"/>
        <v>-3.0246141009594497E-3</v>
      </c>
    </row>
    <row r="779" spans="1:4" x14ac:dyDescent="0.2">
      <c r="A779" s="22">
        <v>43244</v>
      </c>
      <c r="B779">
        <v>95.52</v>
      </c>
      <c r="C779">
        <v>1127800</v>
      </c>
      <c r="D779">
        <f t="shared" si="12"/>
        <v>-7.3229417303072905E-4</v>
      </c>
    </row>
    <row r="780" spans="1:4" x14ac:dyDescent="0.2">
      <c r="A780" s="22">
        <v>43245</v>
      </c>
      <c r="B780">
        <v>95.45</v>
      </c>
      <c r="C780">
        <v>1313200</v>
      </c>
      <c r="D780">
        <f t="shared" si="12"/>
        <v>-7.3283082077044788E-4</v>
      </c>
    </row>
    <row r="781" spans="1:4" x14ac:dyDescent="0.2">
      <c r="A781" s="22">
        <v>43249</v>
      </c>
      <c r="B781">
        <v>94.24</v>
      </c>
      <c r="C781">
        <v>2351100</v>
      </c>
      <c r="D781">
        <f t="shared" si="12"/>
        <v>-1.2676794133054038E-2</v>
      </c>
    </row>
    <row r="782" spans="1:4" x14ac:dyDescent="0.2">
      <c r="A782" s="22">
        <v>43250</v>
      </c>
      <c r="B782">
        <v>94.37</v>
      </c>
      <c r="C782">
        <v>2107100</v>
      </c>
      <c r="D782">
        <f t="shared" si="12"/>
        <v>1.3794567062819362E-3</v>
      </c>
    </row>
    <row r="783" spans="1:4" x14ac:dyDescent="0.2">
      <c r="A783" s="22">
        <v>43251</v>
      </c>
      <c r="B783">
        <v>93.48</v>
      </c>
      <c r="C783">
        <v>1924700</v>
      </c>
      <c r="D783">
        <f t="shared" si="12"/>
        <v>-9.4309632298399965E-3</v>
      </c>
    </row>
    <row r="784" spans="1:4" x14ac:dyDescent="0.2">
      <c r="A784" s="22">
        <v>43252</v>
      </c>
      <c r="B784">
        <v>93.86</v>
      </c>
      <c r="C784">
        <v>1821400</v>
      </c>
      <c r="D784">
        <f t="shared" si="12"/>
        <v>4.0650406504064551E-3</v>
      </c>
    </row>
    <row r="785" spans="1:4" x14ac:dyDescent="0.2">
      <c r="A785" s="22">
        <v>43255</v>
      </c>
      <c r="B785">
        <v>94.25</v>
      </c>
      <c r="C785">
        <v>1031400</v>
      </c>
      <c r="D785">
        <f t="shared" si="12"/>
        <v>4.1551246537396185E-3</v>
      </c>
    </row>
    <row r="786" spans="1:4" x14ac:dyDescent="0.2">
      <c r="A786" s="22">
        <v>43256</v>
      </c>
      <c r="B786">
        <v>93.7</v>
      </c>
      <c r="C786">
        <v>2179900</v>
      </c>
      <c r="D786">
        <f t="shared" si="12"/>
        <v>-5.8355437665782188E-3</v>
      </c>
    </row>
    <row r="787" spans="1:4" x14ac:dyDescent="0.2">
      <c r="A787" s="22">
        <v>43257</v>
      </c>
      <c r="B787">
        <v>93.01</v>
      </c>
      <c r="C787">
        <v>4230200</v>
      </c>
      <c r="D787">
        <f t="shared" si="12"/>
        <v>-7.3639274279615552E-3</v>
      </c>
    </row>
    <row r="788" spans="1:4" x14ac:dyDescent="0.2">
      <c r="A788" s="22">
        <v>43258</v>
      </c>
      <c r="B788">
        <v>93.2</v>
      </c>
      <c r="C788">
        <v>2140300</v>
      </c>
      <c r="D788">
        <f t="shared" si="12"/>
        <v>2.0427910977314024E-3</v>
      </c>
    </row>
    <row r="789" spans="1:4" x14ac:dyDescent="0.2">
      <c r="A789" s="22">
        <v>43259</v>
      </c>
      <c r="B789">
        <v>93.71</v>
      </c>
      <c r="C789">
        <v>1476800</v>
      </c>
      <c r="D789">
        <f t="shared" si="12"/>
        <v>5.4721030042917474E-3</v>
      </c>
    </row>
    <row r="790" spans="1:4" x14ac:dyDescent="0.2">
      <c r="A790" s="22">
        <v>43262</v>
      </c>
      <c r="B790">
        <v>93.62</v>
      </c>
      <c r="C790">
        <v>1290900</v>
      </c>
      <c r="D790">
        <f t="shared" si="12"/>
        <v>-9.6040977483714872E-4</v>
      </c>
    </row>
    <row r="791" spans="1:4" x14ac:dyDescent="0.2">
      <c r="A791" s="22">
        <v>43263</v>
      </c>
      <c r="B791">
        <v>93.5</v>
      </c>
      <c r="C791">
        <v>2089400</v>
      </c>
      <c r="D791">
        <f t="shared" si="12"/>
        <v>-1.2817773979919306E-3</v>
      </c>
    </row>
    <row r="792" spans="1:4" x14ac:dyDescent="0.2">
      <c r="A792" s="22">
        <v>43264</v>
      </c>
      <c r="B792">
        <v>93.27</v>
      </c>
      <c r="C792">
        <v>2174300</v>
      </c>
      <c r="D792">
        <f t="shared" si="12"/>
        <v>-2.4598930481283848E-3</v>
      </c>
    </row>
    <row r="793" spans="1:4" x14ac:dyDescent="0.2">
      <c r="A793" s="22">
        <v>43265</v>
      </c>
      <c r="B793">
        <v>92.8</v>
      </c>
      <c r="C793">
        <v>2131100</v>
      </c>
      <c r="D793">
        <f t="shared" si="12"/>
        <v>-5.0391336978663969E-3</v>
      </c>
    </row>
    <row r="794" spans="1:4" x14ac:dyDescent="0.2">
      <c r="A794" s="22">
        <v>43266</v>
      </c>
      <c r="B794">
        <v>93.81</v>
      </c>
      <c r="C794">
        <v>4038500</v>
      </c>
      <c r="D794">
        <f t="shared" si="12"/>
        <v>1.0883620689655227E-2</v>
      </c>
    </row>
    <row r="795" spans="1:4" x14ac:dyDescent="0.2">
      <c r="A795" s="22">
        <v>43269</v>
      </c>
      <c r="B795">
        <v>92.99</v>
      </c>
      <c r="C795">
        <v>1946400</v>
      </c>
      <c r="D795">
        <f t="shared" si="12"/>
        <v>-8.7410723803433253E-3</v>
      </c>
    </row>
    <row r="796" spans="1:4" x14ac:dyDescent="0.2">
      <c r="A796" s="22">
        <v>43270</v>
      </c>
      <c r="B796">
        <v>93.48</v>
      </c>
      <c r="C796">
        <v>1773600</v>
      </c>
      <c r="D796">
        <f t="shared" si="12"/>
        <v>5.2693838047102818E-3</v>
      </c>
    </row>
    <row r="797" spans="1:4" x14ac:dyDescent="0.2">
      <c r="A797" s="22">
        <v>43271</v>
      </c>
      <c r="B797">
        <v>92.18</v>
      </c>
      <c r="C797">
        <v>1464300</v>
      </c>
      <c r="D797">
        <f t="shared" si="12"/>
        <v>-1.3906718014548536E-2</v>
      </c>
    </row>
    <row r="798" spans="1:4" x14ac:dyDescent="0.2">
      <c r="A798" s="22">
        <v>43272</v>
      </c>
      <c r="B798">
        <v>92.23</v>
      </c>
      <c r="C798">
        <v>2333400</v>
      </c>
      <c r="D798">
        <f t="shared" si="12"/>
        <v>5.424170101974089E-4</v>
      </c>
    </row>
    <row r="799" spans="1:4" x14ac:dyDescent="0.2">
      <c r="A799" s="22">
        <v>43273</v>
      </c>
      <c r="B799">
        <v>92.24</v>
      </c>
      <c r="C799">
        <v>2228000</v>
      </c>
      <c r="D799">
        <f t="shared" si="12"/>
        <v>1.084245906970715E-4</v>
      </c>
    </row>
    <row r="800" spans="1:4" x14ac:dyDescent="0.2">
      <c r="A800" s="22">
        <v>43276</v>
      </c>
      <c r="B800">
        <v>91.63</v>
      </c>
      <c r="C800">
        <v>2576300</v>
      </c>
      <c r="D800">
        <f t="shared" si="12"/>
        <v>-6.6131830008672966E-3</v>
      </c>
    </row>
    <row r="801" spans="1:4" x14ac:dyDescent="0.2">
      <c r="A801" s="22">
        <v>43277</v>
      </c>
      <c r="B801">
        <v>92.22</v>
      </c>
      <c r="C801">
        <v>2212800</v>
      </c>
      <c r="D801">
        <f t="shared" si="12"/>
        <v>6.4389392120484936E-3</v>
      </c>
    </row>
    <row r="802" spans="1:4" x14ac:dyDescent="0.2">
      <c r="A802" s="22">
        <v>43278</v>
      </c>
      <c r="B802">
        <v>90.31</v>
      </c>
      <c r="C802">
        <v>2750300</v>
      </c>
      <c r="D802">
        <f t="shared" si="12"/>
        <v>-2.0711342441986517E-2</v>
      </c>
    </row>
    <row r="803" spans="1:4" x14ac:dyDescent="0.2">
      <c r="A803" s="22">
        <v>43279</v>
      </c>
      <c r="B803">
        <v>91.35</v>
      </c>
      <c r="C803">
        <v>1857600</v>
      </c>
      <c r="D803">
        <f t="shared" si="12"/>
        <v>1.1515889713209966E-2</v>
      </c>
    </row>
    <row r="804" spans="1:4" x14ac:dyDescent="0.2">
      <c r="A804" s="22">
        <v>43280</v>
      </c>
      <c r="B804">
        <v>91.27</v>
      </c>
      <c r="C804">
        <v>1724900</v>
      </c>
      <c r="D804">
        <f t="shared" si="12"/>
        <v>-8.7575259989051231E-4</v>
      </c>
    </row>
    <row r="805" spans="1:4" x14ac:dyDescent="0.2">
      <c r="A805" s="22">
        <v>43283</v>
      </c>
      <c r="B805">
        <v>91.67</v>
      </c>
      <c r="C805">
        <v>1789500</v>
      </c>
      <c r="D805">
        <f t="shared" si="12"/>
        <v>4.3826010737373251E-3</v>
      </c>
    </row>
    <row r="806" spans="1:4" x14ac:dyDescent="0.2">
      <c r="A806" s="22">
        <v>43284</v>
      </c>
      <c r="B806">
        <v>91.9</v>
      </c>
      <c r="C806">
        <v>836500</v>
      </c>
      <c r="D806">
        <f t="shared" si="12"/>
        <v>2.5089996727392164E-3</v>
      </c>
    </row>
    <row r="807" spans="1:4" x14ac:dyDescent="0.2">
      <c r="A807" s="22">
        <v>43286</v>
      </c>
      <c r="B807">
        <v>91.94</v>
      </c>
      <c r="C807">
        <v>1133800</v>
      </c>
      <c r="D807">
        <f t="shared" si="12"/>
        <v>4.3525571273114299E-4</v>
      </c>
    </row>
    <row r="808" spans="1:4" x14ac:dyDescent="0.2">
      <c r="A808" s="22">
        <v>43287</v>
      </c>
      <c r="B808">
        <v>92.16</v>
      </c>
      <c r="C808">
        <v>1559600</v>
      </c>
      <c r="D808">
        <f t="shared" si="12"/>
        <v>2.3928649118990521E-3</v>
      </c>
    </row>
    <row r="809" spans="1:4" x14ac:dyDescent="0.2">
      <c r="A809" s="22">
        <v>43290</v>
      </c>
      <c r="B809">
        <v>93.6</v>
      </c>
      <c r="C809">
        <v>1391200</v>
      </c>
      <c r="D809">
        <f t="shared" si="12"/>
        <v>1.5624999999999976E-2</v>
      </c>
    </row>
    <row r="810" spans="1:4" x14ac:dyDescent="0.2">
      <c r="A810" s="22">
        <v>43291</v>
      </c>
      <c r="B810">
        <v>93.36</v>
      </c>
      <c r="C810">
        <v>1609500</v>
      </c>
      <c r="D810">
        <f t="shared" si="12"/>
        <v>-2.5641025641025095E-3</v>
      </c>
    </row>
    <row r="811" spans="1:4" x14ac:dyDescent="0.2">
      <c r="A811" s="22">
        <v>43292</v>
      </c>
      <c r="B811">
        <v>92.83</v>
      </c>
      <c r="C811">
        <v>1500800</v>
      </c>
      <c r="D811">
        <f t="shared" si="12"/>
        <v>-5.6769494430162935E-3</v>
      </c>
    </row>
    <row r="812" spans="1:4" x14ac:dyDescent="0.2">
      <c r="A812" s="22">
        <v>43293</v>
      </c>
      <c r="B812">
        <v>92.9</v>
      </c>
      <c r="C812">
        <v>1267900</v>
      </c>
      <c r="D812">
        <f t="shared" si="12"/>
        <v>7.5406657330612291E-4</v>
      </c>
    </row>
    <row r="813" spans="1:4" x14ac:dyDescent="0.2">
      <c r="A813" s="22">
        <v>43294</v>
      </c>
      <c r="B813">
        <v>92.83</v>
      </c>
      <c r="C813">
        <v>1190800</v>
      </c>
      <c r="D813">
        <f t="shared" si="12"/>
        <v>-7.5349838536068229E-4</v>
      </c>
    </row>
    <row r="814" spans="1:4" x14ac:dyDescent="0.2">
      <c r="A814" s="22">
        <v>43297</v>
      </c>
      <c r="B814">
        <v>93.46</v>
      </c>
      <c r="C814">
        <v>1406200</v>
      </c>
      <c r="D814">
        <f t="shared" si="12"/>
        <v>6.7865991597543408E-3</v>
      </c>
    </row>
    <row r="815" spans="1:4" x14ac:dyDescent="0.2">
      <c r="A815" s="22">
        <v>43298</v>
      </c>
      <c r="B815">
        <v>94.26</v>
      </c>
      <c r="C815">
        <v>2285000</v>
      </c>
      <c r="D815">
        <f t="shared" si="12"/>
        <v>8.5598116841430708E-3</v>
      </c>
    </row>
    <row r="816" spans="1:4" x14ac:dyDescent="0.2">
      <c r="A816" s="22">
        <v>43299</v>
      </c>
      <c r="B816">
        <v>95.76</v>
      </c>
      <c r="C816">
        <v>2097600</v>
      </c>
      <c r="D816">
        <f t="shared" si="12"/>
        <v>1.5913430935709738E-2</v>
      </c>
    </row>
    <row r="817" spans="1:4" x14ac:dyDescent="0.2">
      <c r="A817" s="22">
        <v>43300</v>
      </c>
      <c r="B817">
        <v>93.42</v>
      </c>
      <c r="C817">
        <v>2171500</v>
      </c>
      <c r="D817">
        <f t="shared" si="12"/>
        <v>-2.4436090225563943E-2</v>
      </c>
    </row>
    <row r="818" spans="1:4" x14ac:dyDescent="0.2">
      <c r="A818" s="22">
        <v>43301</v>
      </c>
      <c r="B818">
        <v>93.42</v>
      </c>
      <c r="C818">
        <v>1863000</v>
      </c>
      <c r="D818">
        <f t="shared" si="12"/>
        <v>0</v>
      </c>
    </row>
    <row r="819" spans="1:4" x14ac:dyDescent="0.2">
      <c r="A819" s="22">
        <v>43304</v>
      </c>
      <c r="B819">
        <v>93.19</v>
      </c>
      <c r="C819">
        <v>1641000</v>
      </c>
      <c r="D819">
        <f t="shared" si="12"/>
        <v>-2.4619995718262039E-3</v>
      </c>
    </row>
    <row r="820" spans="1:4" x14ac:dyDescent="0.2">
      <c r="A820" s="22">
        <v>43305</v>
      </c>
      <c r="B820">
        <v>93.23</v>
      </c>
      <c r="C820">
        <v>1601400</v>
      </c>
      <c r="D820">
        <f t="shared" si="12"/>
        <v>4.2923060414214246E-4</v>
      </c>
    </row>
    <row r="821" spans="1:4" x14ac:dyDescent="0.2">
      <c r="A821" s="22">
        <v>43306</v>
      </c>
      <c r="B821">
        <v>93.75</v>
      </c>
      <c r="C821">
        <v>1488300</v>
      </c>
      <c r="D821">
        <f t="shared" si="12"/>
        <v>5.5776037756086671E-3</v>
      </c>
    </row>
    <row r="822" spans="1:4" x14ac:dyDescent="0.2">
      <c r="A822" s="22">
        <v>43307</v>
      </c>
      <c r="B822">
        <v>94.76</v>
      </c>
      <c r="C822">
        <v>1674400</v>
      </c>
      <c r="D822">
        <f t="shared" si="12"/>
        <v>1.0773333333333388E-2</v>
      </c>
    </row>
    <row r="823" spans="1:4" x14ac:dyDescent="0.2">
      <c r="A823" s="22">
        <v>43308</v>
      </c>
      <c r="B823">
        <v>94.64</v>
      </c>
      <c r="C823">
        <v>1005100</v>
      </c>
      <c r="D823">
        <f t="shared" si="12"/>
        <v>-1.2663571127058309E-3</v>
      </c>
    </row>
    <row r="824" spans="1:4" x14ac:dyDescent="0.2">
      <c r="A824" s="22">
        <v>43311</v>
      </c>
      <c r="B824">
        <v>94.59</v>
      </c>
      <c r="C824">
        <v>1434100</v>
      </c>
      <c r="D824">
        <f t="shared" si="12"/>
        <v>-5.2831783601011372E-4</v>
      </c>
    </row>
    <row r="825" spans="1:4" x14ac:dyDescent="0.2">
      <c r="A825" s="22">
        <v>43312</v>
      </c>
      <c r="B825">
        <v>95.12</v>
      </c>
      <c r="C825">
        <v>1813700</v>
      </c>
      <c r="D825">
        <f t="shared" si="12"/>
        <v>5.6031292948514758E-3</v>
      </c>
    </row>
    <row r="826" spans="1:4" x14ac:dyDescent="0.2">
      <c r="A826" s="22">
        <v>43313</v>
      </c>
      <c r="B826">
        <v>94.65</v>
      </c>
      <c r="C826">
        <v>1567400</v>
      </c>
      <c r="D826">
        <f t="shared" si="12"/>
        <v>-4.9411269974768595E-3</v>
      </c>
    </row>
    <row r="827" spans="1:4" x14ac:dyDescent="0.2">
      <c r="A827" s="22">
        <v>43314</v>
      </c>
      <c r="B827">
        <v>97.54</v>
      </c>
      <c r="C827">
        <v>2730100</v>
      </c>
      <c r="D827">
        <f t="shared" si="12"/>
        <v>3.0533544638140522E-2</v>
      </c>
    </row>
    <row r="828" spans="1:4" x14ac:dyDescent="0.2">
      <c r="A828" s="22">
        <v>43315</v>
      </c>
      <c r="B828">
        <v>98.05</v>
      </c>
      <c r="C828">
        <v>2681300</v>
      </c>
      <c r="D828">
        <f t="shared" si="12"/>
        <v>5.2286241541930579E-3</v>
      </c>
    </row>
    <row r="829" spans="1:4" x14ac:dyDescent="0.2">
      <c r="A829" s="22">
        <v>43318</v>
      </c>
      <c r="B829">
        <v>98.4</v>
      </c>
      <c r="C829">
        <v>1956100</v>
      </c>
      <c r="D829">
        <f t="shared" si="12"/>
        <v>3.5696073431923359E-3</v>
      </c>
    </row>
    <row r="830" spans="1:4" x14ac:dyDescent="0.2">
      <c r="A830" s="22">
        <v>43319</v>
      </c>
      <c r="B830">
        <v>98.77</v>
      </c>
      <c r="C830">
        <v>2189100</v>
      </c>
      <c r="D830">
        <f t="shared" si="12"/>
        <v>3.760162601625918E-3</v>
      </c>
    </row>
    <row r="831" spans="1:4" x14ac:dyDescent="0.2">
      <c r="A831" s="22">
        <v>43320</v>
      </c>
      <c r="B831">
        <v>99.21</v>
      </c>
      <c r="C831">
        <v>1734800</v>
      </c>
      <c r="D831">
        <f t="shared" si="12"/>
        <v>4.4547939657790595E-3</v>
      </c>
    </row>
    <row r="832" spans="1:4" x14ac:dyDescent="0.2">
      <c r="A832" s="22">
        <v>43321</v>
      </c>
      <c r="B832">
        <v>99.48</v>
      </c>
      <c r="C832">
        <v>2010500</v>
      </c>
      <c r="D832">
        <f t="shared" si="12"/>
        <v>2.7214998488056673E-3</v>
      </c>
    </row>
    <row r="833" spans="1:4" x14ac:dyDescent="0.2">
      <c r="A833" s="22">
        <v>43322</v>
      </c>
      <c r="B833">
        <v>98.63</v>
      </c>
      <c r="C833">
        <v>1227600</v>
      </c>
      <c r="D833">
        <f t="shared" si="12"/>
        <v>-8.5444310414154456E-3</v>
      </c>
    </row>
    <row r="834" spans="1:4" x14ac:dyDescent="0.2">
      <c r="A834" s="22">
        <v>43325</v>
      </c>
      <c r="B834">
        <v>98.16</v>
      </c>
      <c r="C834">
        <v>1658900</v>
      </c>
      <c r="D834">
        <f t="shared" si="12"/>
        <v>-4.7652843962283165E-3</v>
      </c>
    </row>
    <row r="835" spans="1:4" x14ac:dyDescent="0.2">
      <c r="A835" s="22">
        <v>43326</v>
      </c>
      <c r="B835">
        <v>98.38</v>
      </c>
      <c r="C835">
        <v>2608500</v>
      </c>
      <c r="D835">
        <f t="shared" si="12"/>
        <v>2.2412387938060196E-3</v>
      </c>
    </row>
    <row r="836" spans="1:4" x14ac:dyDescent="0.2">
      <c r="A836" s="22">
        <v>43327</v>
      </c>
      <c r="B836">
        <v>98.84</v>
      </c>
      <c r="C836">
        <v>1536700</v>
      </c>
      <c r="D836">
        <f t="shared" ref="D836:D899" si="13">(B836-B835)/B835</f>
        <v>4.6757471030698106E-3</v>
      </c>
    </row>
    <row r="837" spans="1:4" x14ac:dyDescent="0.2">
      <c r="A837" s="22">
        <v>43328</v>
      </c>
      <c r="B837">
        <v>99.89</v>
      </c>
      <c r="C837">
        <v>3000700</v>
      </c>
      <c r="D837">
        <f t="shared" si="13"/>
        <v>1.0623229461756345E-2</v>
      </c>
    </row>
    <row r="838" spans="1:4" x14ac:dyDescent="0.2">
      <c r="A838" s="22">
        <v>43329</v>
      </c>
      <c r="B838">
        <v>100.02</v>
      </c>
      <c r="C838">
        <v>1140100</v>
      </c>
      <c r="D838">
        <f t="shared" si="13"/>
        <v>1.3014315747321599E-3</v>
      </c>
    </row>
    <row r="839" spans="1:4" x14ac:dyDescent="0.2">
      <c r="A839" s="22">
        <v>43332</v>
      </c>
      <c r="B839">
        <v>100.44</v>
      </c>
      <c r="C839">
        <v>1150600</v>
      </c>
      <c r="D839">
        <f t="shared" si="13"/>
        <v>4.1991601679664241E-3</v>
      </c>
    </row>
    <row r="840" spans="1:4" x14ac:dyDescent="0.2">
      <c r="A840" s="22">
        <v>43333</v>
      </c>
      <c r="B840">
        <v>101.44</v>
      </c>
      <c r="C840">
        <v>2725300</v>
      </c>
      <c r="D840">
        <f t="shared" si="13"/>
        <v>9.9561927518916765E-3</v>
      </c>
    </row>
    <row r="841" spans="1:4" x14ac:dyDescent="0.2">
      <c r="A841" s="22">
        <v>43334</v>
      </c>
      <c r="B841">
        <v>99.51</v>
      </c>
      <c r="C841">
        <v>1325600</v>
      </c>
      <c r="D841">
        <f t="shared" si="13"/>
        <v>-1.9026025236592987E-2</v>
      </c>
    </row>
    <row r="842" spans="1:4" x14ac:dyDescent="0.2">
      <c r="A842" s="22">
        <v>43335</v>
      </c>
      <c r="B842">
        <v>99.15</v>
      </c>
      <c r="C842">
        <v>1607400</v>
      </c>
      <c r="D842">
        <f t="shared" si="13"/>
        <v>-3.6177268616219417E-3</v>
      </c>
    </row>
    <row r="843" spans="1:4" x14ac:dyDescent="0.2">
      <c r="A843" s="22">
        <v>43336</v>
      </c>
      <c r="B843">
        <v>99.53</v>
      </c>
      <c r="C843">
        <v>1879000</v>
      </c>
      <c r="D843">
        <f t="shared" si="13"/>
        <v>3.8325769036812447E-3</v>
      </c>
    </row>
    <row r="844" spans="1:4" x14ac:dyDescent="0.2">
      <c r="A844" s="22">
        <v>43339</v>
      </c>
      <c r="B844">
        <v>100.42</v>
      </c>
      <c r="C844">
        <v>1243800</v>
      </c>
      <c r="D844">
        <f t="shared" si="13"/>
        <v>8.9420275293881305E-3</v>
      </c>
    </row>
    <row r="845" spans="1:4" x14ac:dyDescent="0.2">
      <c r="A845" s="22">
        <v>43340</v>
      </c>
      <c r="B845">
        <v>100.38</v>
      </c>
      <c r="C845">
        <v>1953200</v>
      </c>
      <c r="D845">
        <f t="shared" si="13"/>
        <v>-3.9832702648880954E-4</v>
      </c>
    </row>
    <row r="846" spans="1:4" x14ac:dyDescent="0.2">
      <c r="A846" s="22">
        <v>43341</v>
      </c>
      <c r="B846">
        <v>100.58</v>
      </c>
      <c r="C846">
        <v>1592400</v>
      </c>
      <c r="D846">
        <f t="shared" si="13"/>
        <v>1.9924287706714768E-3</v>
      </c>
    </row>
    <row r="847" spans="1:4" x14ac:dyDescent="0.2">
      <c r="A847" s="22">
        <v>43342</v>
      </c>
      <c r="B847">
        <v>100.03</v>
      </c>
      <c r="C847">
        <v>1576000</v>
      </c>
      <c r="D847">
        <f t="shared" si="13"/>
        <v>-5.4682839530721533E-3</v>
      </c>
    </row>
    <row r="848" spans="1:4" x14ac:dyDescent="0.2">
      <c r="A848" s="22">
        <v>43343</v>
      </c>
      <c r="B848">
        <v>100.57</v>
      </c>
      <c r="C848">
        <v>1480400</v>
      </c>
      <c r="D848">
        <f t="shared" si="13"/>
        <v>5.3983804858541637E-3</v>
      </c>
    </row>
    <row r="849" spans="1:4" x14ac:dyDescent="0.2">
      <c r="A849" s="22">
        <v>43347</v>
      </c>
      <c r="B849">
        <v>100.95</v>
      </c>
      <c r="C849">
        <v>2119600</v>
      </c>
      <c r="D849">
        <f t="shared" si="13"/>
        <v>3.7784627622552422E-3</v>
      </c>
    </row>
    <row r="850" spans="1:4" x14ac:dyDescent="0.2">
      <c r="A850" s="22">
        <v>43348</v>
      </c>
      <c r="B850">
        <v>101.4</v>
      </c>
      <c r="C850">
        <v>1915100</v>
      </c>
      <c r="D850">
        <f t="shared" si="13"/>
        <v>4.457652303120385E-3</v>
      </c>
    </row>
    <row r="851" spans="1:4" x14ac:dyDescent="0.2">
      <c r="A851" s="22">
        <v>43349</v>
      </c>
      <c r="B851">
        <v>101.1</v>
      </c>
      <c r="C851">
        <v>1653300</v>
      </c>
      <c r="D851">
        <f t="shared" si="13"/>
        <v>-2.9585798816569166E-3</v>
      </c>
    </row>
    <row r="852" spans="1:4" x14ac:dyDescent="0.2">
      <c r="A852" s="22">
        <v>43350</v>
      </c>
      <c r="B852">
        <v>100.03</v>
      </c>
      <c r="C852">
        <v>1575400</v>
      </c>
      <c r="D852">
        <f t="shared" si="13"/>
        <v>-1.0583580613254137E-2</v>
      </c>
    </row>
    <row r="853" spans="1:4" x14ac:dyDescent="0.2">
      <c r="A853" s="22">
        <v>43353</v>
      </c>
      <c r="B853">
        <v>97.85</v>
      </c>
      <c r="C853">
        <v>2311600</v>
      </c>
      <c r="D853">
        <f t="shared" si="13"/>
        <v>-2.1793461961411645E-2</v>
      </c>
    </row>
    <row r="854" spans="1:4" x14ac:dyDescent="0.2">
      <c r="A854" s="22">
        <v>43354</v>
      </c>
      <c r="B854">
        <v>98.16</v>
      </c>
      <c r="C854">
        <v>1699300</v>
      </c>
      <c r="D854">
        <f t="shared" si="13"/>
        <v>3.1681144609095788E-3</v>
      </c>
    </row>
    <row r="855" spans="1:4" x14ac:dyDescent="0.2">
      <c r="A855" s="22">
        <v>43355</v>
      </c>
      <c r="B855">
        <v>97.58</v>
      </c>
      <c r="C855">
        <v>1559900</v>
      </c>
      <c r="D855">
        <f t="shared" si="13"/>
        <v>-5.908720456397701E-3</v>
      </c>
    </row>
    <row r="856" spans="1:4" x14ac:dyDescent="0.2">
      <c r="A856" s="22">
        <v>43356</v>
      </c>
      <c r="B856">
        <v>99.05</v>
      </c>
      <c r="C856">
        <v>1544300</v>
      </c>
      <c r="D856">
        <f t="shared" si="13"/>
        <v>1.5064562410329975E-2</v>
      </c>
    </row>
    <row r="857" spans="1:4" x14ac:dyDescent="0.2">
      <c r="A857" s="22">
        <v>43357</v>
      </c>
      <c r="B857">
        <v>99.99</v>
      </c>
      <c r="C857">
        <v>1345900</v>
      </c>
      <c r="D857">
        <f t="shared" si="13"/>
        <v>9.4901564866228943E-3</v>
      </c>
    </row>
    <row r="858" spans="1:4" x14ac:dyDescent="0.2">
      <c r="A858" s="22">
        <v>43360</v>
      </c>
      <c r="B858">
        <v>100.33</v>
      </c>
      <c r="C858">
        <v>2357600</v>
      </c>
      <c r="D858">
        <f t="shared" si="13"/>
        <v>3.4003400340034346E-3</v>
      </c>
    </row>
    <row r="859" spans="1:4" x14ac:dyDescent="0.2">
      <c r="A859" s="22">
        <v>43361</v>
      </c>
      <c r="B859">
        <v>101.15</v>
      </c>
      <c r="C859">
        <v>1393300</v>
      </c>
      <c r="D859">
        <f t="shared" si="13"/>
        <v>8.173029004285931E-3</v>
      </c>
    </row>
    <row r="860" spans="1:4" x14ac:dyDescent="0.2">
      <c r="A860" s="22">
        <v>43362</v>
      </c>
      <c r="B860">
        <v>101.7</v>
      </c>
      <c r="C860">
        <v>2140700</v>
      </c>
      <c r="D860">
        <f t="shared" si="13"/>
        <v>5.4374691052891458E-3</v>
      </c>
    </row>
    <row r="861" spans="1:4" x14ac:dyDescent="0.2">
      <c r="A861" s="22">
        <v>43363</v>
      </c>
      <c r="B861">
        <v>102.03</v>
      </c>
      <c r="C861">
        <v>1159500</v>
      </c>
      <c r="D861">
        <f t="shared" si="13"/>
        <v>3.2448377581120774E-3</v>
      </c>
    </row>
    <row r="862" spans="1:4" x14ac:dyDescent="0.2">
      <c r="A862" s="22">
        <v>43364</v>
      </c>
      <c r="B862">
        <v>101.82</v>
      </c>
      <c r="C862">
        <v>2950300</v>
      </c>
      <c r="D862">
        <f t="shared" si="13"/>
        <v>-2.0582181711262175E-3</v>
      </c>
    </row>
    <row r="863" spans="1:4" x14ac:dyDescent="0.2">
      <c r="A863" s="22">
        <v>43367</v>
      </c>
      <c r="B863">
        <v>100.38</v>
      </c>
      <c r="C863">
        <v>1070300</v>
      </c>
      <c r="D863">
        <f t="shared" si="13"/>
        <v>-1.4142604596346472E-2</v>
      </c>
    </row>
    <row r="864" spans="1:4" x14ac:dyDescent="0.2">
      <c r="A864" s="22">
        <v>43368</v>
      </c>
      <c r="B864">
        <v>99.8</v>
      </c>
      <c r="C864">
        <v>1525200</v>
      </c>
      <c r="D864">
        <f t="shared" si="13"/>
        <v>-5.7780434349471842E-3</v>
      </c>
    </row>
    <row r="865" spans="1:4" x14ac:dyDescent="0.2">
      <c r="A865" s="22">
        <v>43369</v>
      </c>
      <c r="B865">
        <v>98.85</v>
      </c>
      <c r="C865">
        <v>1444700</v>
      </c>
      <c r="D865">
        <f t="shared" si="13"/>
        <v>-9.5190380761523332E-3</v>
      </c>
    </row>
    <row r="866" spans="1:4" x14ac:dyDescent="0.2">
      <c r="A866" s="22">
        <v>43370</v>
      </c>
      <c r="B866">
        <v>98.15</v>
      </c>
      <c r="C866">
        <v>1617200</v>
      </c>
      <c r="D866">
        <f t="shared" si="13"/>
        <v>-7.0814365199796531E-3</v>
      </c>
    </row>
    <row r="867" spans="1:4" x14ac:dyDescent="0.2">
      <c r="A867" s="22">
        <v>43371</v>
      </c>
      <c r="B867">
        <v>98.7</v>
      </c>
      <c r="C867">
        <v>1445700</v>
      </c>
      <c r="D867">
        <f t="shared" si="13"/>
        <v>5.603667855323455E-3</v>
      </c>
    </row>
    <row r="868" spans="1:4" x14ac:dyDescent="0.2">
      <c r="A868" s="22">
        <v>43374</v>
      </c>
      <c r="B868">
        <v>98.53</v>
      </c>
      <c r="C868">
        <v>1658400</v>
      </c>
      <c r="D868">
        <f t="shared" si="13"/>
        <v>-1.7223910840932289E-3</v>
      </c>
    </row>
    <row r="869" spans="1:4" x14ac:dyDescent="0.2">
      <c r="A869" s="22">
        <v>43375</v>
      </c>
      <c r="B869">
        <v>98.85</v>
      </c>
      <c r="C869">
        <v>1565200</v>
      </c>
      <c r="D869">
        <f t="shared" si="13"/>
        <v>3.2477418045264708E-3</v>
      </c>
    </row>
    <row r="870" spans="1:4" x14ac:dyDescent="0.2">
      <c r="A870" s="22">
        <v>43376</v>
      </c>
      <c r="B870">
        <v>98.82</v>
      </c>
      <c r="C870">
        <v>1141000</v>
      </c>
      <c r="D870">
        <f t="shared" si="13"/>
        <v>-3.0349013657057295E-4</v>
      </c>
    </row>
    <row r="871" spans="1:4" x14ac:dyDescent="0.2">
      <c r="A871" s="22">
        <v>43377</v>
      </c>
      <c r="B871">
        <v>99.44</v>
      </c>
      <c r="C871">
        <v>1071400</v>
      </c>
      <c r="D871">
        <f t="shared" si="13"/>
        <v>6.2740335964380145E-3</v>
      </c>
    </row>
    <row r="872" spans="1:4" x14ac:dyDescent="0.2">
      <c r="A872" s="22">
        <v>43378</v>
      </c>
      <c r="B872">
        <v>99.59</v>
      </c>
      <c r="C872">
        <v>1373200</v>
      </c>
      <c r="D872">
        <f t="shared" si="13"/>
        <v>1.5084473049075391E-3</v>
      </c>
    </row>
    <row r="873" spans="1:4" x14ac:dyDescent="0.2">
      <c r="A873" s="22">
        <v>43381</v>
      </c>
      <c r="B873">
        <v>100.09</v>
      </c>
      <c r="C873">
        <v>1333900</v>
      </c>
      <c r="D873">
        <f t="shared" si="13"/>
        <v>5.0205843960236972E-3</v>
      </c>
    </row>
    <row r="874" spans="1:4" x14ac:dyDescent="0.2">
      <c r="A874" s="22">
        <v>43382</v>
      </c>
      <c r="B874">
        <v>100.46</v>
      </c>
      <c r="C874">
        <v>1240500</v>
      </c>
      <c r="D874">
        <f t="shared" si="13"/>
        <v>3.6966729943050287E-3</v>
      </c>
    </row>
    <row r="875" spans="1:4" x14ac:dyDescent="0.2">
      <c r="A875" s="22">
        <v>43383</v>
      </c>
      <c r="B875">
        <v>96.87</v>
      </c>
      <c r="C875">
        <v>2344600</v>
      </c>
      <c r="D875">
        <f t="shared" si="13"/>
        <v>-3.573561616563796E-2</v>
      </c>
    </row>
    <row r="876" spans="1:4" x14ac:dyDescent="0.2">
      <c r="A876" s="22">
        <v>43384</v>
      </c>
      <c r="B876">
        <v>93.17</v>
      </c>
      <c r="C876">
        <v>2045100</v>
      </c>
      <c r="D876">
        <f t="shared" si="13"/>
        <v>-3.8195519768762287E-2</v>
      </c>
    </row>
    <row r="877" spans="1:4" x14ac:dyDescent="0.2">
      <c r="A877" s="22">
        <v>43385</v>
      </c>
      <c r="B877">
        <v>93.16</v>
      </c>
      <c r="C877">
        <v>1860400</v>
      </c>
      <c r="D877">
        <f t="shared" si="13"/>
        <v>-1.0733068584313744E-4</v>
      </c>
    </row>
    <row r="878" spans="1:4" x14ac:dyDescent="0.2">
      <c r="A878" s="22">
        <v>43388</v>
      </c>
      <c r="B878">
        <v>92.79</v>
      </c>
      <c r="C878">
        <v>1667000</v>
      </c>
      <c r="D878">
        <f t="shared" si="13"/>
        <v>-3.971661657363572E-3</v>
      </c>
    </row>
    <row r="879" spans="1:4" x14ac:dyDescent="0.2">
      <c r="A879" s="22">
        <v>43389</v>
      </c>
      <c r="B879">
        <v>95.14</v>
      </c>
      <c r="C879">
        <v>3137500</v>
      </c>
      <c r="D879">
        <f t="shared" si="13"/>
        <v>2.5326004957430693E-2</v>
      </c>
    </row>
    <row r="880" spans="1:4" x14ac:dyDescent="0.2">
      <c r="A880" s="22">
        <v>43390</v>
      </c>
      <c r="B880">
        <v>95.75</v>
      </c>
      <c r="C880">
        <v>1737900</v>
      </c>
      <c r="D880">
        <f t="shared" si="13"/>
        <v>6.4116039520706264E-3</v>
      </c>
    </row>
    <row r="881" spans="1:4" x14ac:dyDescent="0.2">
      <c r="A881" s="22">
        <v>43391</v>
      </c>
      <c r="B881">
        <v>96.61</v>
      </c>
      <c r="C881">
        <v>2424200</v>
      </c>
      <c r="D881">
        <f t="shared" si="13"/>
        <v>8.9817232375979054E-3</v>
      </c>
    </row>
    <row r="882" spans="1:4" x14ac:dyDescent="0.2">
      <c r="A882" s="22">
        <v>43392</v>
      </c>
      <c r="B882">
        <v>97.32</v>
      </c>
      <c r="C882">
        <v>2384500</v>
      </c>
      <c r="D882">
        <f t="shared" si="13"/>
        <v>7.3491357002380062E-3</v>
      </c>
    </row>
    <row r="883" spans="1:4" x14ac:dyDescent="0.2">
      <c r="A883" s="22">
        <v>43395</v>
      </c>
      <c r="B883">
        <v>96.74</v>
      </c>
      <c r="C883">
        <v>1346700</v>
      </c>
      <c r="D883">
        <f t="shared" si="13"/>
        <v>-5.9597205096588403E-3</v>
      </c>
    </row>
    <row r="884" spans="1:4" x14ac:dyDescent="0.2">
      <c r="A884" s="22">
        <v>43396</v>
      </c>
      <c r="B884">
        <v>96.07</v>
      </c>
      <c r="C884">
        <v>1652900</v>
      </c>
      <c r="D884">
        <f t="shared" si="13"/>
        <v>-6.9257804424230074E-3</v>
      </c>
    </row>
    <row r="885" spans="1:4" x14ac:dyDescent="0.2">
      <c r="A885" s="22">
        <v>43397</v>
      </c>
      <c r="B885">
        <v>92.09</v>
      </c>
      <c r="C885">
        <v>2453900</v>
      </c>
      <c r="D885">
        <f t="shared" si="13"/>
        <v>-4.1428125325283546E-2</v>
      </c>
    </row>
    <row r="886" spans="1:4" x14ac:dyDescent="0.2">
      <c r="A886" s="22">
        <v>43398</v>
      </c>
      <c r="B886">
        <v>92.85</v>
      </c>
      <c r="C886">
        <v>1855600</v>
      </c>
      <c r="D886">
        <f t="shared" si="13"/>
        <v>8.2527961776521983E-3</v>
      </c>
    </row>
    <row r="887" spans="1:4" x14ac:dyDescent="0.2">
      <c r="A887" s="22">
        <v>43399</v>
      </c>
      <c r="B887">
        <v>92.33</v>
      </c>
      <c r="C887">
        <v>2608300</v>
      </c>
      <c r="D887">
        <f t="shared" si="13"/>
        <v>-5.6004308023693706E-3</v>
      </c>
    </row>
    <row r="888" spans="1:4" x14ac:dyDescent="0.2">
      <c r="A888" s="22">
        <v>43402</v>
      </c>
      <c r="B888">
        <v>93.54</v>
      </c>
      <c r="C888">
        <v>2056600</v>
      </c>
      <c r="D888">
        <f t="shared" si="13"/>
        <v>1.310516625148931E-2</v>
      </c>
    </row>
    <row r="889" spans="1:4" x14ac:dyDescent="0.2">
      <c r="A889" s="22">
        <v>43403</v>
      </c>
      <c r="B889">
        <v>95.49</v>
      </c>
      <c r="C889">
        <v>2017700</v>
      </c>
      <c r="D889">
        <f t="shared" si="13"/>
        <v>2.084669660038474E-2</v>
      </c>
    </row>
    <row r="890" spans="1:4" x14ac:dyDescent="0.2">
      <c r="A890" s="22">
        <v>43404</v>
      </c>
      <c r="B890">
        <v>95.72</v>
      </c>
      <c r="C890">
        <v>2124100</v>
      </c>
      <c r="D890">
        <f t="shared" si="13"/>
        <v>2.4086291758299715E-3</v>
      </c>
    </row>
    <row r="891" spans="1:4" x14ac:dyDescent="0.2">
      <c r="A891" s="22">
        <v>43405</v>
      </c>
      <c r="B891">
        <v>89.97</v>
      </c>
      <c r="C891">
        <v>5007200</v>
      </c>
      <c r="D891">
        <f t="shared" si="13"/>
        <v>-6.0071040534893441E-2</v>
      </c>
    </row>
    <row r="892" spans="1:4" x14ac:dyDescent="0.2">
      <c r="A892" s="22">
        <v>43406</v>
      </c>
      <c r="B892">
        <v>89.55</v>
      </c>
      <c r="C892">
        <v>2738200</v>
      </c>
      <c r="D892">
        <f t="shared" si="13"/>
        <v>-4.6682227409136565E-3</v>
      </c>
    </row>
    <row r="893" spans="1:4" x14ac:dyDescent="0.2">
      <c r="A893" s="22">
        <v>43409</v>
      </c>
      <c r="B893">
        <v>90.39</v>
      </c>
      <c r="C893">
        <v>1742700</v>
      </c>
      <c r="D893">
        <f t="shared" si="13"/>
        <v>9.3802345058626845E-3</v>
      </c>
    </row>
    <row r="894" spans="1:4" x14ac:dyDescent="0.2">
      <c r="A894" s="22">
        <v>43410</v>
      </c>
      <c r="B894">
        <v>91.03</v>
      </c>
      <c r="C894">
        <v>1705700</v>
      </c>
      <c r="D894">
        <f t="shared" si="13"/>
        <v>7.0804292510233497E-3</v>
      </c>
    </row>
    <row r="895" spans="1:4" x14ac:dyDescent="0.2">
      <c r="A895" s="22">
        <v>43411</v>
      </c>
      <c r="B895">
        <v>92.52</v>
      </c>
      <c r="C895">
        <v>1715200</v>
      </c>
      <c r="D895">
        <f t="shared" si="13"/>
        <v>1.6368230253762439E-2</v>
      </c>
    </row>
    <row r="896" spans="1:4" x14ac:dyDescent="0.2">
      <c r="A896" s="22">
        <v>43412</v>
      </c>
      <c r="B896">
        <v>93.7</v>
      </c>
      <c r="C896">
        <v>2539200</v>
      </c>
      <c r="D896">
        <f t="shared" si="13"/>
        <v>1.2753999135322167E-2</v>
      </c>
    </row>
    <row r="897" spans="1:4" x14ac:dyDescent="0.2">
      <c r="A897" s="22">
        <v>43413</v>
      </c>
      <c r="B897">
        <v>93.72</v>
      </c>
      <c r="C897">
        <v>1640800</v>
      </c>
      <c r="D897">
        <f t="shared" si="13"/>
        <v>2.1344717182493085E-4</v>
      </c>
    </row>
    <row r="898" spans="1:4" x14ac:dyDescent="0.2">
      <c r="A898" s="22">
        <v>43416</v>
      </c>
      <c r="B898">
        <v>91.56</v>
      </c>
      <c r="C898">
        <v>1354300</v>
      </c>
      <c r="D898">
        <f t="shared" si="13"/>
        <v>-2.3047375160051179E-2</v>
      </c>
    </row>
    <row r="899" spans="1:4" x14ac:dyDescent="0.2">
      <c r="A899" s="22">
        <v>43417</v>
      </c>
      <c r="B899">
        <v>91.38</v>
      </c>
      <c r="C899">
        <v>1360100</v>
      </c>
      <c r="D899">
        <f t="shared" si="13"/>
        <v>-1.9659239842726825E-3</v>
      </c>
    </row>
    <row r="900" spans="1:4" x14ac:dyDescent="0.2">
      <c r="A900" s="22">
        <v>43418</v>
      </c>
      <c r="B900">
        <v>88.64</v>
      </c>
      <c r="C900">
        <v>2157500</v>
      </c>
      <c r="D900">
        <f t="shared" ref="D900:D963" si="14">(B900-B899)/B899</f>
        <v>-2.998467936091043E-2</v>
      </c>
    </row>
    <row r="901" spans="1:4" x14ac:dyDescent="0.2">
      <c r="A901" s="22">
        <v>43419</v>
      </c>
      <c r="B901">
        <v>89.29</v>
      </c>
      <c r="C901">
        <v>2029300</v>
      </c>
      <c r="D901">
        <f t="shared" si="14"/>
        <v>7.3330324909747936E-3</v>
      </c>
    </row>
    <row r="902" spans="1:4" x14ac:dyDescent="0.2">
      <c r="A902" s="22">
        <v>43420</v>
      </c>
      <c r="B902">
        <v>89.5</v>
      </c>
      <c r="C902">
        <v>1778600</v>
      </c>
      <c r="D902">
        <f t="shared" si="14"/>
        <v>2.3518871094186777E-3</v>
      </c>
    </row>
    <row r="903" spans="1:4" x14ac:dyDescent="0.2">
      <c r="A903" s="22">
        <v>43423</v>
      </c>
      <c r="B903">
        <v>88.45</v>
      </c>
      <c r="C903">
        <v>2100600</v>
      </c>
      <c r="D903">
        <f t="shared" si="14"/>
        <v>-1.1731843575418963E-2</v>
      </c>
    </row>
    <row r="904" spans="1:4" x14ac:dyDescent="0.2">
      <c r="A904" s="22">
        <v>43424</v>
      </c>
      <c r="B904">
        <v>88.09</v>
      </c>
      <c r="C904">
        <v>1658000</v>
      </c>
      <c r="D904">
        <f t="shared" si="14"/>
        <v>-4.0700960994912317E-3</v>
      </c>
    </row>
    <row r="905" spans="1:4" x14ac:dyDescent="0.2">
      <c r="A905" s="22">
        <v>43425</v>
      </c>
      <c r="B905">
        <v>88.07</v>
      </c>
      <c r="C905">
        <v>2262200</v>
      </c>
      <c r="D905">
        <f t="shared" si="14"/>
        <v>-2.2704052673413815E-4</v>
      </c>
    </row>
    <row r="906" spans="1:4" x14ac:dyDescent="0.2">
      <c r="A906" s="22">
        <v>43427</v>
      </c>
      <c r="B906">
        <v>87.73</v>
      </c>
      <c r="C906">
        <v>567300</v>
      </c>
      <c r="D906">
        <f t="shared" si="14"/>
        <v>-3.8605654592936212E-3</v>
      </c>
    </row>
    <row r="907" spans="1:4" x14ac:dyDescent="0.2">
      <c r="A907" s="22">
        <v>43430</v>
      </c>
      <c r="B907">
        <v>88.42</v>
      </c>
      <c r="C907">
        <v>1827900</v>
      </c>
      <c r="D907">
        <f t="shared" si="14"/>
        <v>7.8650404650632364E-3</v>
      </c>
    </row>
    <row r="908" spans="1:4" x14ac:dyDescent="0.2">
      <c r="A908" s="22">
        <v>43431</v>
      </c>
      <c r="B908">
        <v>87.5</v>
      </c>
      <c r="C908">
        <v>1349900</v>
      </c>
      <c r="D908">
        <f t="shared" si="14"/>
        <v>-1.0404885772449692E-2</v>
      </c>
    </row>
    <row r="909" spans="1:4" x14ac:dyDescent="0.2">
      <c r="A909" s="22">
        <v>43432</v>
      </c>
      <c r="B909">
        <v>89.16</v>
      </c>
      <c r="C909">
        <v>1513800</v>
      </c>
      <c r="D909">
        <f t="shared" si="14"/>
        <v>1.8971428571428531E-2</v>
      </c>
    </row>
    <row r="910" spans="1:4" x14ac:dyDescent="0.2">
      <c r="A910" s="22">
        <v>43433</v>
      </c>
      <c r="B910">
        <v>88.48</v>
      </c>
      <c r="C910">
        <v>1658400</v>
      </c>
      <c r="D910">
        <f t="shared" si="14"/>
        <v>-7.6267384477343271E-3</v>
      </c>
    </row>
    <row r="911" spans="1:4" x14ac:dyDescent="0.2">
      <c r="A911" s="22">
        <v>43434</v>
      </c>
      <c r="B911">
        <v>89.19</v>
      </c>
      <c r="C911">
        <v>2667100</v>
      </c>
      <c r="D911">
        <f t="shared" si="14"/>
        <v>8.0244122965641238E-3</v>
      </c>
    </row>
    <row r="912" spans="1:4" x14ac:dyDescent="0.2">
      <c r="A912" s="22">
        <v>43437</v>
      </c>
      <c r="B912">
        <v>88.76</v>
      </c>
      <c r="C912">
        <v>2963800</v>
      </c>
      <c r="D912">
        <f t="shared" si="14"/>
        <v>-4.8211682924093804E-3</v>
      </c>
    </row>
    <row r="913" spans="1:4" x14ac:dyDescent="0.2">
      <c r="A913" s="22">
        <v>43438</v>
      </c>
      <c r="B913">
        <v>86.4</v>
      </c>
      <c r="C913">
        <v>3162900</v>
      </c>
      <c r="D913">
        <f t="shared" si="14"/>
        <v>-2.6588553402433521E-2</v>
      </c>
    </row>
    <row r="914" spans="1:4" x14ac:dyDescent="0.2">
      <c r="A914" s="22">
        <v>43440</v>
      </c>
      <c r="B914">
        <v>85.09</v>
      </c>
      <c r="C914">
        <v>2677100</v>
      </c>
      <c r="D914">
        <f t="shared" si="14"/>
        <v>-1.5162037037037062E-2</v>
      </c>
    </row>
    <row r="915" spans="1:4" x14ac:dyDescent="0.2">
      <c r="A915" s="22">
        <v>43441</v>
      </c>
      <c r="B915">
        <v>83.81</v>
      </c>
      <c r="C915">
        <v>2521700</v>
      </c>
      <c r="D915">
        <f t="shared" si="14"/>
        <v>-1.5042895757433318E-2</v>
      </c>
    </row>
    <row r="916" spans="1:4" x14ac:dyDescent="0.2">
      <c r="A916" s="22">
        <v>43444</v>
      </c>
      <c r="B916">
        <v>83.28</v>
      </c>
      <c r="C916">
        <v>2221300</v>
      </c>
      <c r="D916">
        <f t="shared" si="14"/>
        <v>-6.3238277055244138E-3</v>
      </c>
    </row>
    <row r="917" spans="1:4" x14ac:dyDescent="0.2">
      <c r="A917" s="22">
        <v>43445</v>
      </c>
      <c r="B917">
        <v>82.49</v>
      </c>
      <c r="C917">
        <v>2001400</v>
      </c>
      <c r="D917">
        <f t="shared" si="14"/>
        <v>-9.4860710854947922E-3</v>
      </c>
    </row>
    <row r="918" spans="1:4" x14ac:dyDescent="0.2">
      <c r="A918" s="22">
        <v>43446</v>
      </c>
      <c r="B918">
        <v>82.4</v>
      </c>
      <c r="C918">
        <v>1882200</v>
      </c>
      <c r="D918">
        <f t="shared" si="14"/>
        <v>-1.0910413383439109E-3</v>
      </c>
    </row>
    <row r="919" spans="1:4" x14ac:dyDescent="0.2">
      <c r="A919" s="22">
        <v>43447</v>
      </c>
      <c r="B919">
        <v>80.59</v>
      </c>
      <c r="C919">
        <v>2360800</v>
      </c>
      <c r="D919">
        <f t="shared" si="14"/>
        <v>-2.1966019417475755E-2</v>
      </c>
    </row>
    <row r="920" spans="1:4" x14ac:dyDescent="0.2">
      <c r="A920" s="22">
        <v>43448</v>
      </c>
      <c r="B920">
        <v>79.3</v>
      </c>
      <c r="C920">
        <v>2274800</v>
      </c>
      <c r="D920">
        <f t="shared" si="14"/>
        <v>-1.6006948752947094E-2</v>
      </c>
    </row>
    <row r="921" spans="1:4" x14ac:dyDescent="0.2">
      <c r="A921" s="22">
        <v>43451</v>
      </c>
      <c r="B921">
        <v>80.16</v>
      </c>
      <c r="C921">
        <v>3903700</v>
      </c>
      <c r="D921">
        <f t="shared" si="14"/>
        <v>1.0844892812105921E-2</v>
      </c>
    </row>
    <row r="922" spans="1:4" x14ac:dyDescent="0.2">
      <c r="A922" s="22">
        <v>43452</v>
      </c>
      <c r="B922">
        <v>81.510000000000005</v>
      </c>
      <c r="C922">
        <v>3304400</v>
      </c>
      <c r="D922">
        <f t="shared" si="14"/>
        <v>1.684131736526957E-2</v>
      </c>
    </row>
    <row r="923" spans="1:4" x14ac:dyDescent="0.2">
      <c r="A923" s="22">
        <v>43453</v>
      </c>
      <c r="B923">
        <v>80.98</v>
      </c>
      <c r="C923">
        <v>3081000</v>
      </c>
      <c r="D923">
        <f t="shared" si="14"/>
        <v>-6.5022696601644107E-3</v>
      </c>
    </row>
    <row r="924" spans="1:4" x14ac:dyDescent="0.2">
      <c r="A924" s="22">
        <v>43454</v>
      </c>
      <c r="B924">
        <v>79.81</v>
      </c>
      <c r="C924">
        <v>3320700</v>
      </c>
      <c r="D924">
        <f t="shared" si="14"/>
        <v>-1.4448011854778979E-2</v>
      </c>
    </row>
    <row r="925" spans="1:4" x14ac:dyDescent="0.2">
      <c r="A925" s="22">
        <v>43455</v>
      </c>
      <c r="B925">
        <v>79.849999999999994</v>
      </c>
      <c r="C925">
        <v>4347600</v>
      </c>
      <c r="D925">
        <f t="shared" si="14"/>
        <v>5.0119032702658863E-4</v>
      </c>
    </row>
    <row r="926" spans="1:4" x14ac:dyDescent="0.2">
      <c r="A926" s="22">
        <v>43458</v>
      </c>
      <c r="B926">
        <v>77.27</v>
      </c>
      <c r="C926">
        <v>1429300</v>
      </c>
      <c r="D926">
        <f t="shared" si="14"/>
        <v>-3.2310582341891027E-2</v>
      </c>
    </row>
    <row r="927" spans="1:4" x14ac:dyDescent="0.2">
      <c r="A927" s="22">
        <v>43460</v>
      </c>
      <c r="B927">
        <v>80.8</v>
      </c>
      <c r="C927">
        <v>2452000</v>
      </c>
      <c r="D927">
        <f t="shared" si="14"/>
        <v>4.568396531642295E-2</v>
      </c>
    </row>
    <row r="928" spans="1:4" x14ac:dyDescent="0.2">
      <c r="A928" s="22">
        <v>43461</v>
      </c>
      <c r="B928">
        <v>81.790000000000006</v>
      </c>
      <c r="C928">
        <v>2851800</v>
      </c>
      <c r="D928">
        <f t="shared" si="14"/>
        <v>1.2252475247524866E-2</v>
      </c>
    </row>
    <row r="929" spans="1:4" x14ac:dyDescent="0.2">
      <c r="A929" s="22">
        <v>43462</v>
      </c>
      <c r="B929">
        <v>82.02</v>
      </c>
      <c r="C929">
        <v>2236000</v>
      </c>
      <c r="D929">
        <f t="shared" si="14"/>
        <v>2.8120797163466165E-3</v>
      </c>
    </row>
    <row r="930" spans="1:4" x14ac:dyDescent="0.2">
      <c r="A930" s="22">
        <v>43465</v>
      </c>
      <c r="B930">
        <v>82.63</v>
      </c>
      <c r="C930">
        <v>1775300</v>
      </c>
      <c r="D930">
        <f t="shared" si="14"/>
        <v>7.4372104364789013E-3</v>
      </c>
    </row>
    <row r="931" spans="1:4" x14ac:dyDescent="0.2">
      <c r="A931" s="22">
        <v>43467</v>
      </c>
      <c r="B931">
        <v>81.64</v>
      </c>
      <c r="C931">
        <v>2208000</v>
      </c>
      <c r="D931">
        <f t="shared" si="14"/>
        <v>-1.1981120658356468E-2</v>
      </c>
    </row>
    <row r="932" spans="1:4" x14ac:dyDescent="0.2">
      <c r="A932" s="22">
        <v>43468</v>
      </c>
      <c r="B932">
        <v>80.3</v>
      </c>
      <c r="C932">
        <v>3034900</v>
      </c>
      <c r="D932">
        <f t="shared" si="14"/>
        <v>-1.6413522782949577E-2</v>
      </c>
    </row>
    <row r="933" spans="1:4" x14ac:dyDescent="0.2">
      <c r="A933" s="22">
        <v>43469</v>
      </c>
      <c r="B933">
        <v>82.67</v>
      </c>
      <c r="C933">
        <v>3061600</v>
      </c>
      <c r="D933">
        <f t="shared" si="14"/>
        <v>2.9514321295143271E-2</v>
      </c>
    </row>
    <row r="934" spans="1:4" x14ac:dyDescent="0.2">
      <c r="A934" s="22">
        <v>43472</v>
      </c>
      <c r="B934">
        <v>82.54</v>
      </c>
      <c r="C934">
        <v>4135800</v>
      </c>
      <c r="D934">
        <f t="shared" si="14"/>
        <v>-1.5725172372081221E-3</v>
      </c>
    </row>
    <row r="935" spans="1:4" x14ac:dyDescent="0.2">
      <c r="A935" s="22">
        <v>43473</v>
      </c>
      <c r="B935">
        <v>82.53</v>
      </c>
      <c r="C935">
        <v>2627500</v>
      </c>
      <c r="D935">
        <f t="shared" si="14"/>
        <v>-1.2115338017936898E-4</v>
      </c>
    </row>
    <row r="936" spans="1:4" x14ac:dyDescent="0.2">
      <c r="A936" s="22">
        <v>43474</v>
      </c>
      <c r="B936">
        <v>83.16</v>
      </c>
      <c r="C936">
        <v>3309900</v>
      </c>
      <c r="D936">
        <f t="shared" si="14"/>
        <v>7.633587786259487E-3</v>
      </c>
    </row>
    <row r="937" spans="1:4" x14ac:dyDescent="0.2">
      <c r="A937" s="22">
        <v>43475</v>
      </c>
      <c r="B937">
        <v>83.54</v>
      </c>
      <c r="C937">
        <v>1617900</v>
      </c>
      <c r="D937">
        <f t="shared" si="14"/>
        <v>4.5695045695046859E-3</v>
      </c>
    </row>
    <row r="938" spans="1:4" x14ac:dyDescent="0.2">
      <c r="A938" s="22">
        <v>43476</v>
      </c>
      <c r="B938">
        <v>83.45</v>
      </c>
      <c r="C938">
        <v>1821700</v>
      </c>
      <c r="D938">
        <f t="shared" si="14"/>
        <v>-1.077328225999562E-3</v>
      </c>
    </row>
    <row r="939" spans="1:4" x14ac:dyDescent="0.2">
      <c r="A939" s="22">
        <v>43479</v>
      </c>
      <c r="B939">
        <v>83.8</v>
      </c>
      <c r="C939">
        <v>1868000</v>
      </c>
      <c r="D939">
        <f t="shared" si="14"/>
        <v>4.1941282204912443E-3</v>
      </c>
    </row>
    <row r="940" spans="1:4" x14ac:dyDescent="0.2">
      <c r="A940" s="22">
        <v>43480</v>
      </c>
      <c r="B940">
        <v>84.23</v>
      </c>
      <c r="C940">
        <v>2553900</v>
      </c>
      <c r="D940">
        <f t="shared" si="14"/>
        <v>5.1312649164678616E-3</v>
      </c>
    </row>
    <row r="941" spans="1:4" x14ac:dyDescent="0.2">
      <c r="A941" s="22">
        <v>43481</v>
      </c>
      <c r="B941">
        <v>84.54</v>
      </c>
      <c r="C941">
        <v>2727500</v>
      </c>
      <c r="D941">
        <f t="shared" si="14"/>
        <v>3.6803989077526088E-3</v>
      </c>
    </row>
    <row r="942" spans="1:4" x14ac:dyDescent="0.2">
      <c r="A942" s="22">
        <v>43482</v>
      </c>
      <c r="B942">
        <v>84.57</v>
      </c>
      <c r="C942">
        <v>3475800</v>
      </c>
      <c r="D942">
        <f t="shared" si="14"/>
        <v>3.5486160397429532E-4</v>
      </c>
    </row>
    <row r="943" spans="1:4" x14ac:dyDescent="0.2">
      <c r="A943" s="22">
        <v>43483</v>
      </c>
      <c r="B943">
        <v>85.7</v>
      </c>
      <c r="C943">
        <v>5067500</v>
      </c>
      <c r="D943">
        <f t="shared" si="14"/>
        <v>1.3361712191084424E-2</v>
      </c>
    </row>
    <row r="944" spans="1:4" x14ac:dyDescent="0.2">
      <c r="A944" s="22">
        <v>43487</v>
      </c>
      <c r="B944">
        <v>85.86</v>
      </c>
      <c r="C944">
        <v>3783400</v>
      </c>
      <c r="D944">
        <f t="shared" si="14"/>
        <v>1.8669778296382332E-3</v>
      </c>
    </row>
    <row r="945" spans="1:4" x14ac:dyDescent="0.2">
      <c r="A945" s="22">
        <v>43488</v>
      </c>
      <c r="B945">
        <v>85.89</v>
      </c>
      <c r="C945">
        <v>1804200</v>
      </c>
      <c r="D945">
        <f t="shared" si="14"/>
        <v>3.4940600978338154E-4</v>
      </c>
    </row>
    <row r="946" spans="1:4" x14ac:dyDescent="0.2">
      <c r="A946" s="22">
        <v>43489</v>
      </c>
      <c r="B946">
        <v>86.25</v>
      </c>
      <c r="C946">
        <v>2086600</v>
      </c>
      <c r="D946">
        <f t="shared" si="14"/>
        <v>4.1914076143904928E-3</v>
      </c>
    </row>
    <row r="947" spans="1:4" x14ac:dyDescent="0.2">
      <c r="A947" s="22">
        <v>43490</v>
      </c>
      <c r="B947">
        <v>86.15</v>
      </c>
      <c r="C947">
        <v>1735700</v>
      </c>
      <c r="D947">
        <f t="shared" si="14"/>
        <v>-1.1594202898550065E-3</v>
      </c>
    </row>
    <row r="948" spans="1:4" x14ac:dyDescent="0.2">
      <c r="A948" s="22">
        <v>43493</v>
      </c>
      <c r="B948">
        <v>86.49</v>
      </c>
      <c r="C948">
        <v>2195000</v>
      </c>
      <c r="D948">
        <f t="shared" si="14"/>
        <v>3.9466047591409075E-3</v>
      </c>
    </row>
    <row r="949" spans="1:4" x14ac:dyDescent="0.2">
      <c r="A949" s="22">
        <v>43494</v>
      </c>
      <c r="B949">
        <v>86.78</v>
      </c>
      <c r="C949">
        <v>2383900</v>
      </c>
      <c r="D949">
        <f t="shared" si="14"/>
        <v>3.3529887848306886E-3</v>
      </c>
    </row>
    <row r="950" spans="1:4" x14ac:dyDescent="0.2">
      <c r="A950" s="22">
        <v>43495</v>
      </c>
      <c r="B950">
        <v>87.34</v>
      </c>
      <c r="C950">
        <v>2221600</v>
      </c>
      <c r="D950">
        <f t="shared" si="14"/>
        <v>6.4530997925789611E-3</v>
      </c>
    </row>
    <row r="951" spans="1:4" x14ac:dyDescent="0.2">
      <c r="A951" s="22">
        <v>43496</v>
      </c>
      <c r="B951">
        <v>87.87</v>
      </c>
      <c r="C951">
        <v>1720000</v>
      </c>
      <c r="D951">
        <f t="shared" si="14"/>
        <v>6.0682390657201867E-3</v>
      </c>
    </row>
    <row r="952" spans="1:4" x14ac:dyDescent="0.2">
      <c r="A952" s="22">
        <v>43497</v>
      </c>
      <c r="B952">
        <v>88.82</v>
      </c>
      <c r="C952">
        <v>1967200</v>
      </c>
      <c r="D952">
        <f t="shared" si="14"/>
        <v>1.0811425970183095E-2</v>
      </c>
    </row>
    <row r="953" spans="1:4" x14ac:dyDescent="0.2">
      <c r="A953" s="22">
        <v>43500</v>
      </c>
      <c r="B953">
        <v>88.8</v>
      </c>
      <c r="C953">
        <v>2119600</v>
      </c>
      <c r="D953">
        <f t="shared" si="14"/>
        <v>-2.2517451024539544E-4</v>
      </c>
    </row>
    <row r="954" spans="1:4" x14ac:dyDescent="0.2">
      <c r="A954" s="22">
        <v>43501</v>
      </c>
      <c r="B954">
        <v>88.96</v>
      </c>
      <c r="C954">
        <v>2143200</v>
      </c>
      <c r="D954">
        <f t="shared" si="14"/>
        <v>1.8018018018017634E-3</v>
      </c>
    </row>
    <row r="955" spans="1:4" x14ac:dyDescent="0.2">
      <c r="A955" s="22">
        <v>43502</v>
      </c>
      <c r="B955">
        <v>92.56</v>
      </c>
      <c r="C955">
        <v>4553500</v>
      </c>
      <c r="D955">
        <f t="shared" si="14"/>
        <v>4.0467625899280671E-2</v>
      </c>
    </row>
    <row r="956" spans="1:4" x14ac:dyDescent="0.2">
      <c r="A956" s="22">
        <v>43503</v>
      </c>
      <c r="B956">
        <v>92.33</v>
      </c>
      <c r="C956">
        <v>4812400</v>
      </c>
      <c r="D956">
        <f t="shared" si="14"/>
        <v>-2.4848746758859546E-3</v>
      </c>
    </row>
    <row r="957" spans="1:4" x14ac:dyDescent="0.2">
      <c r="A957" s="22">
        <v>43504</v>
      </c>
      <c r="B957">
        <v>92.46</v>
      </c>
      <c r="C957">
        <v>2477200</v>
      </c>
      <c r="D957">
        <f t="shared" si="14"/>
        <v>1.4079930683417682E-3</v>
      </c>
    </row>
    <row r="958" spans="1:4" x14ac:dyDescent="0.2">
      <c r="A958" s="22">
        <v>43507</v>
      </c>
      <c r="B958">
        <v>92.53</v>
      </c>
      <c r="C958">
        <v>2420500</v>
      </c>
      <c r="D958">
        <f t="shared" si="14"/>
        <v>7.5708414449499669E-4</v>
      </c>
    </row>
    <row r="959" spans="1:4" x14ac:dyDescent="0.2">
      <c r="A959" s="22">
        <v>43508</v>
      </c>
      <c r="B959">
        <v>92.91</v>
      </c>
      <c r="C959">
        <v>2242500</v>
      </c>
      <c r="D959">
        <f t="shared" si="14"/>
        <v>4.1067761806981027E-3</v>
      </c>
    </row>
    <row r="960" spans="1:4" x14ac:dyDescent="0.2">
      <c r="A960" s="22">
        <v>43509</v>
      </c>
      <c r="B960">
        <v>94</v>
      </c>
      <c r="C960">
        <v>2412800</v>
      </c>
      <c r="D960">
        <f t="shared" si="14"/>
        <v>1.1731783446345963E-2</v>
      </c>
    </row>
    <row r="961" spans="1:4" x14ac:dyDescent="0.2">
      <c r="A961" s="22">
        <v>43510</v>
      </c>
      <c r="B961">
        <v>93.23</v>
      </c>
      <c r="C961">
        <v>1831800</v>
      </c>
      <c r="D961">
        <f t="shared" si="14"/>
        <v>-8.1914893617020847E-3</v>
      </c>
    </row>
    <row r="962" spans="1:4" x14ac:dyDescent="0.2">
      <c r="A962" s="22">
        <v>43511</v>
      </c>
      <c r="B962">
        <v>94.38</v>
      </c>
      <c r="C962">
        <v>1571500</v>
      </c>
      <c r="D962">
        <f t="shared" si="14"/>
        <v>1.2335085272980708E-2</v>
      </c>
    </row>
    <row r="963" spans="1:4" x14ac:dyDescent="0.2">
      <c r="A963" s="22">
        <v>43515</v>
      </c>
      <c r="B963">
        <v>94.62</v>
      </c>
      <c r="C963">
        <v>2940100</v>
      </c>
      <c r="D963">
        <f t="shared" si="14"/>
        <v>2.542911633820821E-3</v>
      </c>
    </row>
    <row r="964" spans="1:4" x14ac:dyDescent="0.2">
      <c r="A964" s="22">
        <v>43516</v>
      </c>
      <c r="B964">
        <v>95.06</v>
      </c>
      <c r="C964">
        <v>2124400</v>
      </c>
      <c r="D964">
        <f t="shared" ref="D964:D1027" si="15">(B964-B963)/B963</f>
        <v>4.6501796660325268E-3</v>
      </c>
    </row>
    <row r="965" spans="1:4" x14ac:dyDescent="0.2">
      <c r="A965" s="22">
        <v>43517</v>
      </c>
      <c r="B965">
        <v>94.63</v>
      </c>
      <c r="C965">
        <v>1688700</v>
      </c>
      <c r="D965">
        <f t="shared" si="15"/>
        <v>-4.5234588680833875E-3</v>
      </c>
    </row>
    <row r="966" spans="1:4" x14ac:dyDescent="0.2">
      <c r="A966" s="22">
        <v>43518</v>
      </c>
      <c r="B966">
        <v>94.57</v>
      </c>
      <c r="C966">
        <v>1371000</v>
      </c>
      <c r="D966">
        <f t="shared" si="15"/>
        <v>-6.3404839902781655E-4</v>
      </c>
    </row>
    <row r="967" spans="1:4" x14ac:dyDescent="0.2">
      <c r="A967" s="22">
        <v>43521</v>
      </c>
      <c r="B967">
        <v>94.9</v>
      </c>
      <c r="C967">
        <v>1703800</v>
      </c>
      <c r="D967">
        <f t="shared" si="15"/>
        <v>3.4894786930317495E-3</v>
      </c>
    </row>
    <row r="968" spans="1:4" x14ac:dyDescent="0.2">
      <c r="A968" s="22">
        <v>43522</v>
      </c>
      <c r="B968">
        <v>94.09</v>
      </c>
      <c r="C968">
        <v>2155700</v>
      </c>
      <c r="D968">
        <f t="shared" si="15"/>
        <v>-8.5353003161222577E-3</v>
      </c>
    </row>
    <row r="969" spans="1:4" x14ac:dyDescent="0.2">
      <c r="A969" s="22">
        <v>43523</v>
      </c>
      <c r="B969">
        <v>93.98</v>
      </c>
      <c r="C969">
        <v>1751600</v>
      </c>
      <c r="D969">
        <f t="shared" si="15"/>
        <v>-1.1690934211924693E-3</v>
      </c>
    </row>
    <row r="970" spans="1:4" x14ac:dyDescent="0.2">
      <c r="A970" s="22">
        <v>43524</v>
      </c>
      <c r="B970">
        <v>94.38</v>
      </c>
      <c r="C970">
        <v>1981300</v>
      </c>
      <c r="D970">
        <f t="shared" si="15"/>
        <v>4.256224728665583E-3</v>
      </c>
    </row>
    <row r="971" spans="1:4" x14ac:dyDescent="0.2">
      <c r="A971" s="22">
        <v>43525</v>
      </c>
      <c r="B971">
        <v>95.01</v>
      </c>
      <c r="C971">
        <v>1605600</v>
      </c>
      <c r="D971">
        <f t="shared" si="15"/>
        <v>6.6751430387795054E-3</v>
      </c>
    </row>
    <row r="972" spans="1:4" x14ac:dyDescent="0.2">
      <c r="A972" s="22">
        <v>43528</v>
      </c>
      <c r="B972">
        <v>94.2</v>
      </c>
      <c r="C972">
        <v>1970500</v>
      </c>
      <c r="D972">
        <f t="shared" si="15"/>
        <v>-8.5254183770129693E-3</v>
      </c>
    </row>
    <row r="973" spans="1:4" x14ac:dyDescent="0.2">
      <c r="A973" s="22">
        <v>43529</v>
      </c>
      <c r="B973">
        <v>94</v>
      </c>
      <c r="C973">
        <v>1831600</v>
      </c>
      <c r="D973">
        <f t="shared" si="15"/>
        <v>-2.1231422505308159E-3</v>
      </c>
    </row>
    <row r="974" spans="1:4" x14ac:dyDescent="0.2">
      <c r="A974" s="22">
        <v>43530</v>
      </c>
      <c r="B974">
        <v>93.53</v>
      </c>
      <c r="C974">
        <v>1493300</v>
      </c>
      <c r="D974">
        <f t="shared" si="15"/>
        <v>-4.999999999999988E-3</v>
      </c>
    </row>
    <row r="975" spans="1:4" x14ac:dyDescent="0.2">
      <c r="A975" s="22">
        <v>43531</v>
      </c>
      <c r="B975">
        <v>93.24</v>
      </c>
      <c r="C975">
        <v>1949000</v>
      </c>
      <c r="D975">
        <f t="shared" si="15"/>
        <v>-3.1006094301294371E-3</v>
      </c>
    </row>
    <row r="976" spans="1:4" x14ac:dyDescent="0.2">
      <c r="A976" s="22">
        <v>43532</v>
      </c>
      <c r="B976">
        <v>93.3</v>
      </c>
      <c r="C976">
        <v>1416100</v>
      </c>
      <c r="D976">
        <f t="shared" si="15"/>
        <v>6.4350064350066787E-4</v>
      </c>
    </row>
    <row r="977" spans="1:4" x14ac:dyDescent="0.2">
      <c r="A977" s="22">
        <v>43535</v>
      </c>
      <c r="B977">
        <v>94.11</v>
      </c>
      <c r="C977">
        <v>1980300</v>
      </c>
      <c r="D977">
        <f t="shared" si="15"/>
        <v>8.6816720257234976E-3</v>
      </c>
    </row>
    <row r="978" spans="1:4" x14ac:dyDescent="0.2">
      <c r="A978" s="22">
        <v>43536</v>
      </c>
      <c r="B978">
        <v>94.07</v>
      </c>
      <c r="C978">
        <v>2109500</v>
      </c>
      <c r="D978">
        <f t="shared" si="15"/>
        <v>-4.250345340559585E-4</v>
      </c>
    </row>
    <row r="979" spans="1:4" x14ac:dyDescent="0.2">
      <c r="A979" s="22">
        <v>43537</v>
      </c>
      <c r="B979">
        <v>93.55</v>
      </c>
      <c r="C979">
        <v>2302400</v>
      </c>
      <c r="D979">
        <f t="shared" si="15"/>
        <v>-5.5277984479642399E-3</v>
      </c>
    </row>
    <row r="980" spans="1:4" x14ac:dyDescent="0.2">
      <c r="A980" s="22">
        <v>43538</v>
      </c>
      <c r="B980">
        <v>93.85</v>
      </c>
      <c r="C980">
        <v>1851000</v>
      </c>
      <c r="D980">
        <f t="shared" si="15"/>
        <v>3.2068412613575326E-3</v>
      </c>
    </row>
    <row r="981" spans="1:4" x14ac:dyDescent="0.2">
      <c r="A981" s="22">
        <v>43539</v>
      </c>
      <c r="B981">
        <v>94.84</v>
      </c>
      <c r="C981">
        <v>4428100</v>
      </c>
      <c r="D981">
        <f t="shared" si="15"/>
        <v>1.0548748002131158E-2</v>
      </c>
    </row>
    <row r="982" spans="1:4" x14ac:dyDescent="0.2">
      <c r="A982" s="22">
        <v>43542</v>
      </c>
      <c r="B982">
        <v>95.02</v>
      </c>
      <c r="C982">
        <v>2247800</v>
      </c>
      <c r="D982">
        <f t="shared" si="15"/>
        <v>1.8979333614507867E-3</v>
      </c>
    </row>
    <row r="983" spans="1:4" x14ac:dyDescent="0.2">
      <c r="A983" s="22">
        <v>43543</v>
      </c>
      <c r="B983">
        <v>94.21</v>
      </c>
      <c r="C983">
        <v>1642300</v>
      </c>
      <c r="D983">
        <f t="shared" si="15"/>
        <v>-8.5245211534414056E-3</v>
      </c>
    </row>
    <row r="984" spans="1:4" x14ac:dyDescent="0.2">
      <c r="A984" s="22">
        <v>43544</v>
      </c>
      <c r="B984">
        <v>93.04</v>
      </c>
      <c r="C984">
        <v>2543000</v>
      </c>
      <c r="D984">
        <f t="shared" si="15"/>
        <v>-1.2419063793652346E-2</v>
      </c>
    </row>
    <row r="985" spans="1:4" x14ac:dyDescent="0.2">
      <c r="A985" s="22">
        <v>43545</v>
      </c>
      <c r="B985">
        <v>94.59</v>
      </c>
      <c r="C985">
        <v>1950100</v>
      </c>
      <c r="D985">
        <f t="shared" si="15"/>
        <v>1.6659501289767811E-2</v>
      </c>
    </row>
    <row r="986" spans="1:4" x14ac:dyDescent="0.2">
      <c r="A986" s="22">
        <v>43546</v>
      </c>
      <c r="B986">
        <v>94.17</v>
      </c>
      <c r="C986">
        <v>1524200</v>
      </c>
      <c r="D986">
        <f t="shared" si="15"/>
        <v>-4.4402156676181595E-3</v>
      </c>
    </row>
    <row r="987" spans="1:4" x14ac:dyDescent="0.2">
      <c r="A987" s="22">
        <v>43549</v>
      </c>
      <c r="B987">
        <v>93.99</v>
      </c>
      <c r="C987">
        <v>1386400</v>
      </c>
      <c r="D987">
        <f t="shared" si="15"/>
        <v>-1.9114367633004865E-3</v>
      </c>
    </row>
    <row r="988" spans="1:4" x14ac:dyDescent="0.2">
      <c r="A988" s="22">
        <v>43550</v>
      </c>
      <c r="B988">
        <v>94.1</v>
      </c>
      <c r="C988">
        <v>1769600</v>
      </c>
      <c r="D988">
        <f t="shared" si="15"/>
        <v>1.1703372699223263E-3</v>
      </c>
    </row>
    <row r="989" spans="1:4" x14ac:dyDescent="0.2">
      <c r="A989" s="22">
        <v>43551</v>
      </c>
      <c r="B989">
        <v>94.15</v>
      </c>
      <c r="C989">
        <v>1349300</v>
      </c>
      <c r="D989">
        <f t="shared" si="15"/>
        <v>5.3134962805538122E-4</v>
      </c>
    </row>
    <row r="990" spans="1:4" x14ac:dyDescent="0.2">
      <c r="A990" s="22">
        <v>43552</v>
      </c>
      <c r="B990">
        <v>93.94</v>
      </c>
      <c r="C990">
        <v>1380000</v>
      </c>
      <c r="D990">
        <f t="shared" si="15"/>
        <v>-2.2304832713755489E-3</v>
      </c>
    </row>
    <row r="991" spans="1:4" x14ac:dyDescent="0.2">
      <c r="A991" s="22">
        <v>43553</v>
      </c>
      <c r="B991">
        <v>94.18</v>
      </c>
      <c r="C991">
        <v>2085200</v>
      </c>
      <c r="D991">
        <f t="shared" si="15"/>
        <v>2.5548222269534712E-3</v>
      </c>
    </row>
    <row r="992" spans="1:4" x14ac:dyDescent="0.2">
      <c r="A992" s="22">
        <v>43556</v>
      </c>
      <c r="B992">
        <v>95.09</v>
      </c>
      <c r="C992">
        <v>1536700</v>
      </c>
      <c r="D992">
        <f t="shared" si="15"/>
        <v>9.6623486939901946E-3</v>
      </c>
    </row>
    <row r="993" spans="1:4" x14ac:dyDescent="0.2">
      <c r="A993" s="22">
        <v>43557</v>
      </c>
      <c r="B993">
        <v>94.81</v>
      </c>
      <c r="C993">
        <v>1605300</v>
      </c>
      <c r="D993">
        <f t="shared" si="15"/>
        <v>-2.9445788200652134E-3</v>
      </c>
    </row>
    <row r="994" spans="1:4" x14ac:dyDescent="0.2">
      <c r="A994" s="22">
        <v>43558</v>
      </c>
      <c r="B994">
        <v>95.64</v>
      </c>
      <c r="C994">
        <v>2522100</v>
      </c>
      <c r="D994">
        <f t="shared" si="15"/>
        <v>8.7543508068768927E-3</v>
      </c>
    </row>
    <row r="995" spans="1:4" x14ac:dyDescent="0.2">
      <c r="A995" s="22">
        <v>43559</v>
      </c>
      <c r="B995">
        <v>96.07</v>
      </c>
      <c r="C995">
        <v>1549800</v>
      </c>
      <c r="D995">
        <f t="shared" si="15"/>
        <v>4.4960267670430005E-3</v>
      </c>
    </row>
    <row r="996" spans="1:4" x14ac:dyDescent="0.2">
      <c r="A996" s="22">
        <v>43560</v>
      </c>
      <c r="B996">
        <v>96.31</v>
      </c>
      <c r="C996">
        <v>1411600</v>
      </c>
      <c r="D996">
        <f t="shared" si="15"/>
        <v>2.4981784115749883E-3</v>
      </c>
    </row>
    <row r="997" spans="1:4" x14ac:dyDescent="0.2">
      <c r="A997" s="22">
        <v>43563</v>
      </c>
      <c r="B997">
        <v>94.87</v>
      </c>
      <c r="C997">
        <v>1572000</v>
      </c>
      <c r="D997">
        <f t="shared" si="15"/>
        <v>-1.4951718409303268E-2</v>
      </c>
    </row>
    <row r="998" spans="1:4" x14ac:dyDescent="0.2">
      <c r="A998" s="22">
        <v>43564</v>
      </c>
      <c r="B998">
        <v>94.36</v>
      </c>
      <c r="C998">
        <v>1079500</v>
      </c>
      <c r="D998">
        <f t="shared" si="15"/>
        <v>-5.3757773795720994E-3</v>
      </c>
    </row>
    <row r="999" spans="1:4" x14ac:dyDescent="0.2">
      <c r="A999" s="22">
        <v>43565</v>
      </c>
      <c r="B999">
        <v>95</v>
      </c>
      <c r="C999">
        <v>1431700</v>
      </c>
      <c r="D999">
        <f t="shared" si="15"/>
        <v>6.7825349724459577E-3</v>
      </c>
    </row>
    <row r="1000" spans="1:4" x14ac:dyDescent="0.2">
      <c r="A1000" s="22">
        <v>43566</v>
      </c>
      <c r="B1000">
        <v>95.81</v>
      </c>
      <c r="C1000">
        <v>1168700</v>
      </c>
      <c r="D1000">
        <f t="shared" si="15"/>
        <v>8.5263157894737082E-3</v>
      </c>
    </row>
    <row r="1001" spans="1:4" x14ac:dyDescent="0.2">
      <c r="A1001" s="22">
        <v>43567</v>
      </c>
      <c r="B1001">
        <v>97.01</v>
      </c>
      <c r="C1001">
        <v>1416000</v>
      </c>
      <c r="D1001">
        <f t="shared" si="15"/>
        <v>1.2524788644191659E-2</v>
      </c>
    </row>
    <row r="1002" spans="1:4" x14ac:dyDescent="0.2">
      <c r="A1002" s="22">
        <v>43570</v>
      </c>
      <c r="B1002">
        <v>96.4</v>
      </c>
      <c r="C1002">
        <v>930000</v>
      </c>
      <c r="D1002">
        <f t="shared" si="15"/>
        <v>-6.2880115452015198E-3</v>
      </c>
    </row>
    <row r="1003" spans="1:4" x14ac:dyDescent="0.2">
      <c r="A1003" s="22">
        <v>43571</v>
      </c>
      <c r="B1003">
        <v>98.19</v>
      </c>
      <c r="C1003">
        <v>1768600</v>
      </c>
      <c r="D1003">
        <f t="shared" si="15"/>
        <v>1.8568464730290373E-2</v>
      </c>
    </row>
    <row r="1004" spans="1:4" x14ac:dyDescent="0.2">
      <c r="A1004" s="22">
        <v>43572</v>
      </c>
      <c r="B1004">
        <v>97.43</v>
      </c>
      <c r="C1004">
        <v>1337200</v>
      </c>
      <c r="D1004">
        <f t="shared" si="15"/>
        <v>-7.7400957327629178E-3</v>
      </c>
    </row>
    <row r="1005" spans="1:4" x14ac:dyDescent="0.2">
      <c r="A1005" s="22">
        <v>43573</v>
      </c>
      <c r="B1005">
        <v>96.72</v>
      </c>
      <c r="C1005">
        <v>2533100</v>
      </c>
      <c r="D1005">
        <f t="shared" si="15"/>
        <v>-7.2872831776660974E-3</v>
      </c>
    </row>
    <row r="1006" spans="1:4" x14ac:dyDescent="0.2">
      <c r="A1006" s="22">
        <v>43577</v>
      </c>
      <c r="B1006">
        <v>97.07</v>
      </c>
      <c r="C1006">
        <v>1049400</v>
      </c>
      <c r="D1006">
        <f t="shared" si="15"/>
        <v>3.6186931348221084E-3</v>
      </c>
    </row>
    <row r="1007" spans="1:4" x14ac:dyDescent="0.2">
      <c r="A1007" s="22">
        <v>43578</v>
      </c>
      <c r="B1007">
        <v>97.29</v>
      </c>
      <c r="C1007">
        <v>1754300</v>
      </c>
      <c r="D1007">
        <f t="shared" si="15"/>
        <v>2.2664056866180393E-3</v>
      </c>
    </row>
    <row r="1008" spans="1:4" x14ac:dyDescent="0.2">
      <c r="A1008" s="22">
        <v>43579</v>
      </c>
      <c r="B1008">
        <v>96.41</v>
      </c>
      <c r="C1008">
        <v>1765000</v>
      </c>
      <c r="D1008">
        <f t="shared" si="15"/>
        <v>-9.0451228286566928E-3</v>
      </c>
    </row>
    <row r="1009" spans="1:4" x14ac:dyDescent="0.2">
      <c r="A1009" s="22">
        <v>43580</v>
      </c>
      <c r="B1009">
        <v>96.47</v>
      </c>
      <c r="C1009">
        <v>1483200</v>
      </c>
      <c r="D1009">
        <f t="shared" si="15"/>
        <v>6.2234208069704671E-4</v>
      </c>
    </row>
    <row r="1010" spans="1:4" x14ac:dyDescent="0.2">
      <c r="A1010" s="22">
        <v>43581</v>
      </c>
      <c r="B1010">
        <v>97.41</v>
      </c>
      <c r="C1010">
        <v>1218500</v>
      </c>
      <c r="D1010">
        <f t="shared" si="15"/>
        <v>9.7439618534259122E-3</v>
      </c>
    </row>
    <row r="1011" spans="1:4" x14ac:dyDescent="0.2">
      <c r="A1011" s="22">
        <v>43584</v>
      </c>
      <c r="B1011">
        <v>97.76</v>
      </c>
      <c r="C1011">
        <v>1174200</v>
      </c>
      <c r="D1011">
        <f t="shared" si="15"/>
        <v>3.5930602607536035E-3</v>
      </c>
    </row>
    <row r="1012" spans="1:4" x14ac:dyDescent="0.2">
      <c r="A1012" s="22">
        <v>43585</v>
      </c>
      <c r="B1012">
        <v>99.06</v>
      </c>
      <c r="C1012">
        <v>1759600</v>
      </c>
      <c r="D1012">
        <f t="shared" si="15"/>
        <v>1.3297872340425503E-2</v>
      </c>
    </row>
    <row r="1013" spans="1:4" x14ac:dyDescent="0.2">
      <c r="A1013" s="22">
        <v>43586</v>
      </c>
      <c r="B1013">
        <v>98</v>
      </c>
      <c r="C1013">
        <v>2089700</v>
      </c>
      <c r="D1013">
        <f t="shared" si="15"/>
        <v>-1.0700585503735132E-2</v>
      </c>
    </row>
    <row r="1014" spans="1:4" x14ac:dyDescent="0.2">
      <c r="A1014" s="22">
        <v>43587</v>
      </c>
      <c r="B1014">
        <v>98.29</v>
      </c>
      <c r="C1014">
        <v>1949200</v>
      </c>
      <c r="D1014">
        <f t="shared" si="15"/>
        <v>2.9591836734694514E-3</v>
      </c>
    </row>
    <row r="1015" spans="1:4" x14ac:dyDescent="0.2">
      <c r="A1015" s="22">
        <v>43588</v>
      </c>
      <c r="B1015">
        <v>98.58</v>
      </c>
      <c r="C1015">
        <v>2028500</v>
      </c>
      <c r="D1015">
        <f t="shared" si="15"/>
        <v>2.9504527418861737E-3</v>
      </c>
    </row>
    <row r="1016" spans="1:4" x14ac:dyDescent="0.2">
      <c r="A1016" s="22">
        <v>43591</v>
      </c>
      <c r="B1016">
        <v>97.68</v>
      </c>
      <c r="C1016">
        <v>1619800</v>
      </c>
      <c r="D1016">
        <f t="shared" si="15"/>
        <v>-9.1296409007911496E-3</v>
      </c>
    </row>
    <row r="1017" spans="1:4" x14ac:dyDescent="0.2">
      <c r="A1017" s="22">
        <v>43592</v>
      </c>
      <c r="B1017">
        <v>95.66</v>
      </c>
      <c r="C1017">
        <v>2222400</v>
      </c>
      <c r="D1017">
        <f t="shared" si="15"/>
        <v>-2.0679770679770781E-2</v>
      </c>
    </row>
    <row r="1018" spans="1:4" x14ac:dyDescent="0.2">
      <c r="A1018" s="22">
        <v>43593</v>
      </c>
      <c r="B1018">
        <v>95.32</v>
      </c>
      <c r="C1018">
        <v>2123500</v>
      </c>
      <c r="D1018">
        <f t="shared" si="15"/>
        <v>-3.5542546518921537E-3</v>
      </c>
    </row>
    <row r="1019" spans="1:4" x14ac:dyDescent="0.2">
      <c r="A1019" s="22">
        <v>43594</v>
      </c>
      <c r="B1019">
        <v>94.39</v>
      </c>
      <c r="C1019">
        <v>2007700</v>
      </c>
      <c r="D1019">
        <f t="shared" si="15"/>
        <v>-9.7566093159881725E-3</v>
      </c>
    </row>
    <row r="1020" spans="1:4" x14ac:dyDescent="0.2">
      <c r="A1020" s="22">
        <v>43595</v>
      </c>
      <c r="B1020">
        <v>96.38</v>
      </c>
      <c r="C1020">
        <v>1883900</v>
      </c>
      <c r="D1020">
        <f t="shared" si="15"/>
        <v>2.1082741815870269E-2</v>
      </c>
    </row>
    <row r="1021" spans="1:4" x14ac:dyDescent="0.2">
      <c r="A1021" s="22">
        <v>43598</v>
      </c>
      <c r="B1021">
        <v>94.08</v>
      </c>
      <c r="C1021">
        <v>1350200</v>
      </c>
      <c r="D1021">
        <f t="shared" si="15"/>
        <v>-2.3863872172649899E-2</v>
      </c>
    </row>
    <row r="1022" spans="1:4" x14ac:dyDescent="0.2">
      <c r="A1022" s="22">
        <v>43599</v>
      </c>
      <c r="B1022">
        <v>94.74</v>
      </c>
      <c r="C1022">
        <v>2301500</v>
      </c>
      <c r="D1022">
        <f t="shared" si="15"/>
        <v>7.0153061224489431E-3</v>
      </c>
    </row>
    <row r="1023" spans="1:4" x14ac:dyDescent="0.2">
      <c r="A1023" s="22">
        <v>43600</v>
      </c>
      <c r="B1023">
        <v>95.49</v>
      </c>
      <c r="C1023">
        <v>1851100</v>
      </c>
      <c r="D1023">
        <f t="shared" si="15"/>
        <v>7.9164027865737813E-3</v>
      </c>
    </row>
    <row r="1024" spans="1:4" x14ac:dyDescent="0.2">
      <c r="A1024" s="22">
        <v>43601</v>
      </c>
      <c r="B1024">
        <v>95.87</v>
      </c>
      <c r="C1024">
        <v>1950700</v>
      </c>
      <c r="D1024">
        <f t="shared" si="15"/>
        <v>3.9794742905017244E-3</v>
      </c>
    </row>
    <row r="1025" spans="1:4" x14ac:dyDescent="0.2">
      <c r="A1025" s="22">
        <v>43602</v>
      </c>
      <c r="B1025">
        <v>95.64</v>
      </c>
      <c r="C1025">
        <v>1416300</v>
      </c>
      <c r="D1025">
        <f t="shared" si="15"/>
        <v>-2.3990820903306976E-3</v>
      </c>
    </row>
    <row r="1026" spans="1:4" x14ac:dyDescent="0.2">
      <c r="A1026" s="22">
        <v>43605</v>
      </c>
      <c r="B1026">
        <v>95.94</v>
      </c>
      <c r="C1026">
        <v>1236800</v>
      </c>
      <c r="D1026">
        <f t="shared" si="15"/>
        <v>3.1367628607276992E-3</v>
      </c>
    </row>
    <row r="1027" spans="1:4" x14ac:dyDescent="0.2">
      <c r="A1027" s="22">
        <v>43606</v>
      </c>
      <c r="B1027">
        <v>96.91</v>
      </c>
      <c r="C1027">
        <v>1865300</v>
      </c>
      <c r="D1027">
        <f t="shared" si="15"/>
        <v>1.0110485720241806E-2</v>
      </c>
    </row>
    <row r="1028" spans="1:4" x14ac:dyDescent="0.2">
      <c r="A1028" s="22">
        <v>43607</v>
      </c>
      <c r="B1028">
        <v>97.09</v>
      </c>
      <c r="C1028">
        <v>1876200</v>
      </c>
      <c r="D1028">
        <f t="shared" ref="D1028:D1091" si="16">(B1028-B1027)/B1027</f>
        <v>1.8573934578475578E-3</v>
      </c>
    </row>
    <row r="1029" spans="1:4" x14ac:dyDescent="0.2">
      <c r="A1029" s="22">
        <v>43608</v>
      </c>
      <c r="B1029">
        <v>95.98</v>
      </c>
      <c r="C1029">
        <v>1316200</v>
      </c>
      <c r="D1029">
        <f t="shared" si="16"/>
        <v>-1.1432691317334426E-2</v>
      </c>
    </row>
    <row r="1030" spans="1:4" x14ac:dyDescent="0.2">
      <c r="A1030" s="22">
        <v>43609</v>
      </c>
      <c r="B1030">
        <v>96.37</v>
      </c>
      <c r="C1030">
        <v>1049600</v>
      </c>
      <c r="D1030">
        <f t="shared" si="16"/>
        <v>4.0633465305271992E-3</v>
      </c>
    </row>
    <row r="1031" spans="1:4" x14ac:dyDescent="0.2">
      <c r="A1031" s="22">
        <v>43613</v>
      </c>
      <c r="B1031">
        <v>95.09</v>
      </c>
      <c r="C1031">
        <v>1894700</v>
      </c>
      <c r="D1031">
        <f t="shared" si="16"/>
        <v>-1.3282141745356449E-2</v>
      </c>
    </row>
    <row r="1032" spans="1:4" x14ac:dyDescent="0.2">
      <c r="A1032" s="22">
        <v>43614</v>
      </c>
      <c r="B1032">
        <v>96.23</v>
      </c>
      <c r="C1032">
        <v>1828700</v>
      </c>
      <c r="D1032">
        <f t="shared" si="16"/>
        <v>1.1988642338836897E-2</v>
      </c>
    </row>
    <row r="1033" spans="1:4" x14ac:dyDescent="0.2">
      <c r="A1033" s="22">
        <v>43615</v>
      </c>
      <c r="B1033">
        <v>95.89</v>
      </c>
      <c r="C1033">
        <v>1395800</v>
      </c>
      <c r="D1033">
        <f t="shared" si="16"/>
        <v>-3.5332017042502689E-3</v>
      </c>
    </row>
    <row r="1034" spans="1:4" x14ac:dyDescent="0.2">
      <c r="A1034" s="22">
        <v>43616</v>
      </c>
      <c r="B1034">
        <v>95.51</v>
      </c>
      <c r="C1034">
        <v>1403100</v>
      </c>
      <c r="D1034">
        <f t="shared" si="16"/>
        <v>-3.9628741266033527E-3</v>
      </c>
    </row>
    <row r="1035" spans="1:4" x14ac:dyDescent="0.2">
      <c r="A1035" s="22">
        <v>43619</v>
      </c>
      <c r="B1035">
        <v>96.77</v>
      </c>
      <c r="C1035">
        <v>2059800</v>
      </c>
      <c r="D1035">
        <f t="shared" si="16"/>
        <v>1.3192335881059478E-2</v>
      </c>
    </row>
    <row r="1036" spans="1:4" x14ac:dyDescent="0.2">
      <c r="A1036" s="22">
        <v>43620</v>
      </c>
      <c r="B1036">
        <v>97.88</v>
      </c>
      <c r="C1036">
        <v>1747300</v>
      </c>
      <c r="D1036">
        <f t="shared" si="16"/>
        <v>1.1470497054872372E-2</v>
      </c>
    </row>
    <row r="1037" spans="1:4" x14ac:dyDescent="0.2">
      <c r="A1037" s="22">
        <v>43621</v>
      </c>
      <c r="B1037">
        <v>99.33</v>
      </c>
      <c r="C1037">
        <v>2047100</v>
      </c>
      <c r="D1037">
        <f t="shared" si="16"/>
        <v>1.4814058030241141E-2</v>
      </c>
    </row>
    <row r="1038" spans="1:4" x14ac:dyDescent="0.2">
      <c r="A1038" s="22">
        <v>43622</v>
      </c>
      <c r="B1038">
        <v>99.5</v>
      </c>
      <c r="C1038">
        <v>1771600</v>
      </c>
      <c r="D1038">
        <f t="shared" si="16"/>
        <v>1.7114668277459148E-3</v>
      </c>
    </row>
    <row r="1039" spans="1:4" x14ac:dyDescent="0.2">
      <c r="A1039" s="22">
        <v>43623</v>
      </c>
      <c r="B1039">
        <v>100.72</v>
      </c>
      <c r="C1039">
        <v>2270300</v>
      </c>
      <c r="D1039">
        <f t="shared" si="16"/>
        <v>1.2261306532663305E-2</v>
      </c>
    </row>
    <row r="1040" spans="1:4" x14ac:dyDescent="0.2">
      <c r="A1040" s="22">
        <v>43626</v>
      </c>
      <c r="B1040">
        <v>100.79</v>
      </c>
      <c r="C1040">
        <v>1583600</v>
      </c>
      <c r="D1040">
        <f t="shared" si="16"/>
        <v>6.9499602859419572E-4</v>
      </c>
    </row>
    <row r="1041" spans="1:4" x14ac:dyDescent="0.2">
      <c r="A1041" s="22">
        <v>43627</v>
      </c>
      <c r="B1041">
        <v>100.43</v>
      </c>
      <c r="C1041">
        <v>1488100</v>
      </c>
      <c r="D1041">
        <f t="shared" si="16"/>
        <v>-3.5717829149717177E-3</v>
      </c>
    </row>
    <row r="1042" spans="1:4" x14ac:dyDescent="0.2">
      <c r="A1042" s="22">
        <v>43628</v>
      </c>
      <c r="B1042">
        <v>100.61</v>
      </c>
      <c r="C1042">
        <v>1127700</v>
      </c>
      <c r="D1042">
        <f t="shared" si="16"/>
        <v>1.7922931395000757E-3</v>
      </c>
    </row>
    <row r="1043" spans="1:4" x14ac:dyDescent="0.2">
      <c r="A1043" s="22">
        <v>43629</v>
      </c>
      <c r="B1043">
        <v>101.1</v>
      </c>
      <c r="C1043">
        <v>1881200</v>
      </c>
      <c r="D1043">
        <f t="shared" si="16"/>
        <v>4.8702912235363766E-3</v>
      </c>
    </row>
    <row r="1044" spans="1:4" x14ac:dyDescent="0.2">
      <c r="A1044" s="22">
        <v>43630</v>
      </c>
      <c r="B1044">
        <v>102.14</v>
      </c>
      <c r="C1044">
        <v>1019400</v>
      </c>
      <c r="D1044">
        <f t="shared" si="16"/>
        <v>1.0286844708209756E-2</v>
      </c>
    </row>
    <row r="1045" spans="1:4" x14ac:dyDescent="0.2">
      <c r="A1045" s="22">
        <v>43633</v>
      </c>
      <c r="B1045">
        <v>101.28</v>
      </c>
      <c r="C1045">
        <v>1295000</v>
      </c>
      <c r="D1045">
        <f t="shared" si="16"/>
        <v>-8.4198159389073761E-3</v>
      </c>
    </row>
    <row r="1046" spans="1:4" x14ac:dyDescent="0.2">
      <c r="A1046" s="22">
        <v>43634</v>
      </c>
      <c r="B1046">
        <v>101.87</v>
      </c>
      <c r="C1046">
        <v>1467300</v>
      </c>
      <c r="D1046">
        <f t="shared" si="16"/>
        <v>5.8254344391785486E-3</v>
      </c>
    </row>
    <row r="1047" spans="1:4" x14ac:dyDescent="0.2">
      <c r="A1047" s="22">
        <v>43635</v>
      </c>
      <c r="B1047">
        <v>102.76</v>
      </c>
      <c r="C1047">
        <v>2555300</v>
      </c>
      <c r="D1047">
        <f t="shared" si="16"/>
        <v>8.7366251104348727E-3</v>
      </c>
    </row>
    <row r="1048" spans="1:4" x14ac:dyDescent="0.2">
      <c r="A1048" s="22">
        <v>43636</v>
      </c>
      <c r="B1048">
        <v>103.55</v>
      </c>
      <c r="C1048">
        <v>2870900</v>
      </c>
      <c r="D1048">
        <f t="shared" si="16"/>
        <v>7.6878162709224599E-3</v>
      </c>
    </row>
    <row r="1049" spans="1:4" x14ac:dyDescent="0.2">
      <c r="A1049" s="22">
        <v>43637</v>
      </c>
      <c r="B1049">
        <v>101.21</v>
      </c>
      <c r="C1049">
        <v>2704700</v>
      </c>
      <c r="D1049">
        <f t="shared" si="16"/>
        <v>-2.2597778850796751E-2</v>
      </c>
    </row>
    <row r="1050" spans="1:4" x14ac:dyDescent="0.2">
      <c r="A1050" s="22">
        <v>43640</v>
      </c>
      <c r="B1050">
        <v>102.19</v>
      </c>
      <c r="C1050">
        <v>1197500</v>
      </c>
      <c r="D1050">
        <f t="shared" si="16"/>
        <v>9.6828376642624642E-3</v>
      </c>
    </row>
    <row r="1051" spans="1:4" x14ac:dyDescent="0.2">
      <c r="A1051" s="22">
        <v>43641</v>
      </c>
      <c r="B1051">
        <v>101.61</v>
      </c>
      <c r="C1051">
        <v>1890200</v>
      </c>
      <c r="D1051">
        <f t="shared" si="16"/>
        <v>-5.675702123495433E-3</v>
      </c>
    </row>
    <row r="1052" spans="1:4" x14ac:dyDescent="0.2">
      <c r="A1052" s="22">
        <v>43642</v>
      </c>
      <c r="B1052">
        <v>99.49</v>
      </c>
      <c r="C1052">
        <v>1850200</v>
      </c>
      <c r="D1052">
        <f t="shared" si="16"/>
        <v>-2.0864088180297259E-2</v>
      </c>
    </row>
    <row r="1053" spans="1:4" x14ac:dyDescent="0.2">
      <c r="A1053" s="22">
        <v>43643</v>
      </c>
      <c r="B1053">
        <v>100.14</v>
      </c>
      <c r="C1053">
        <v>1074900</v>
      </c>
      <c r="D1053">
        <f t="shared" si="16"/>
        <v>6.53331993165148E-3</v>
      </c>
    </row>
    <row r="1054" spans="1:4" x14ac:dyDescent="0.2">
      <c r="A1054" s="22">
        <v>43644</v>
      </c>
      <c r="B1054">
        <v>101.69</v>
      </c>
      <c r="C1054">
        <v>1756000</v>
      </c>
      <c r="D1054">
        <f t="shared" si="16"/>
        <v>1.5478330337527433E-2</v>
      </c>
    </row>
    <row r="1055" spans="1:4" x14ac:dyDescent="0.2">
      <c r="A1055" s="22">
        <v>43647</v>
      </c>
      <c r="B1055">
        <v>103.15</v>
      </c>
      <c r="C1055">
        <v>1418000</v>
      </c>
      <c r="D1055">
        <f t="shared" si="16"/>
        <v>1.435736060576269E-2</v>
      </c>
    </row>
    <row r="1056" spans="1:4" x14ac:dyDescent="0.2">
      <c r="A1056" s="22">
        <v>43648</v>
      </c>
      <c r="B1056">
        <v>103.27</v>
      </c>
      <c r="C1056">
        <v>1437100</v>
      </c>
      <c r="D1056">
        <f t="shared" si="16"/>
        <v>1.1633543383421264E-3</v>
      </c>
    </row>
    <row r="1057" spans="1:4" x14ac:dyDescent="0.2">
      <c r="A1057" s="22">
        <v>43649</v>
      </c>
      <c r="B1057">
        <v>104.63</v>
      </c>
      <c r="C1057">
        <v>1090800</v>
      </c>
      <c r="D1057">
        <f t="shared" si="16"/>
        <v>1.3169361866950707E-2</v>
      </c>
    </row>
    <row r="1058" spans="1:4" x14ac:dyDescent="0.2">
      <c r="A1058" s="22">
        <v>43651</v>
      </c>
      <c r="B1058">
        <v>104.49</v>
      </c>
      <c r="C1058">
        <v>1074000</v>
      </c>
      <c r="D1058">
        <f t="shared" si="16"/>
        <v>-1.3380483608907633E-3</v>
      </c>
    </row>
    <row r="1059" spans="1:4" x14ac:dyDescent="0.2">
      <c r="A1059" s="22">
        <v>43654</v>
      </c>
      <c r="B1059">
        <v>104.38</v>
      </c>
      <c r="C1059">
        <v>1251600</v>
      </c>
      <c r="D1059">
        <f t="shared" si="16"/>
        <v>-1.0527323188821843E-3</v>
      </c>
    </row>
    <row r="1060" spans="1:4" x14ac:dyDescent="0.2">
      <c r="A1060" s="22">
        <v>43655</v>
      </c>
      <c r="B1060">
        <v>104.66</v>
      </c>
      <c r="C1060">
        <v>1321900</v>
      </c>
      <c r="D1060">
        <f t="shared" si="16"/>
        <v>2.6825062272466099E-3</v>
      </c>
    </row>
    <row r="1061" spans="1:4" x14ac:dyDescent="0.2">
      <c r="A1061" s="22">
        <v>43656</v>
      </c>
      <c r="B1061">
        <v>104.26</v>
      </c>
      <c r="C1061">
        <v>1125200</v>
      </c>
      <c r="D1061">
        <f t="shared" si="16"/>
        <v>-3.8218994840434881E-3</v>
      </c>
    </row>
    <row r="1062" spans="1:4" x14ac:dyDescent="0.2">
      <c r="A1062" s="22">
        <v>43657</v>
      </c>
      <c r="B1062">
        <v>103.15</v>
      </c>
      <c r="C1062">
        <v>1767300</v>
      </c>
      <c r="D1062">
        <f t="shared" si="16"/>
        <v>-1.0646460771149044E-2</v>
      </c>
    </row>
    <row r="1063" spans="1:4" x14ac:dyDescent="0.2">
      <c r="A1063" s="22">
        <v>43658</v>
      </c>
      <c r="B1063">
        <v>103.91</v>
      </c>
      <c r="C1063">
        <v>979400</v>
      </c>
      <c r="D1063">
        <f t="shared" si="16"/>
        <v>7.3679108095006385E-3</v>
      </c>
    </row>
    <row r="1064" spans="1:4" x14ac:dyDescent="0.2">
      <c r="A1064" s="22">
        <v>43661</v>
      </c>
      <c r="B1064">
        <v>104.39</v>
      </c>
      <c r="C1064">
        <v>1263800</v>
      </c>
      <c r="D1064">
        <f t="shared" si="16"/>
        <v>4.6193821576364542E-3</v>
      </c>
    </row>
    <row r="1065" spans="1:4" x14ac:dyDescent="0.2">
      <c r="A1065" s="22">
        <v>43662</v>
      </c>
      <c r="B1065">
        <v>104.85</v>
      </c>
      <c r="C1065">
        <v>1161000</v>
      </c>
      <c r="D1065">
        <f t="shared" si="16"/>
        <v>4.4065523517577716E-3</v>
      </c>
    </row>
    <row r="1066" spans="1:4" x14ac:dyDescent="0.2">
      <c r="A1066" s="22">
        <v>43663</v>
      </c>
      <c r="B1066">
        <v>102.94</v>
      </c>
      <c r="C1066">
        <v>1402100</v>
      </c>
      <c r="D1066">
        <f t="shared" si="16"/>
        <v>-1.8216499761564107E-2</v>
      </c>
    </row>
    <row r="1067" spans="1:4" x14ac:dyDescent="0.2">
      <c r="A1067" s="22">
        <v>43664</v>
      </c>
      <c r="B1067">
        <v>103.2</v>
      </c>
      <c r="C1067">
        <v>1205900</v>
      </c>
      <c r="D1067">
        <f t="shared" si="16"/>
        <v>2.5257431513503511E-3</v>
      </c>
    </row>
    <row r="1068" spans="1:4" x14ac:dyDescent="0.2">
      <c r="A1068" s="22">
        <v>43665</v>
      </c>
      <c r="B1068">
        <v>101.41</v>
      </c>
      <c r="C1068">
        <v>1294700</v>
      </c>
      <c r="D1068">
        <f t="shared" si="16"/>
        <v>-1.7344961240310139E-2</v>
      </c>
    </row>
    <row r="1069" spans="1:4" x14ac:dyDescent="0.2">
      <c r="A1069" s="22">
        <v>43668</v>
      </c>
      <c r="B1069">
        <v>101.21</v>
      </c>
      <c r="C1069">
        <v>1008700</v>
      </c>
      <c r="D1069">
        <f t="shared" si="16"/>
        <v>-1.972192091509741E-3</v>
      </c>
    </row>
    <row r="1070" spans="1:4" x14ac:dyDescent="0.2">
      <c r="A1070" s="22">
        <v>43669</v>
      </c>
      <c r="B1070">
        <v>101.51</v>
      </c>
      <c r="C1070">
        <v>1257500</v>
      </c>
      <c r="D1070">
        <f t="shared" si="16"/>
        <v>2.9641339788559567E-3</v>
      </c>
    </row>
    <row r="1071" spans="1:4" x14ac:dyDescent="0.2">
      <c r="A1071" s="22">
        <v>43670</v>
      </c>
      <c r="B1071">
        <v>102.08</v>
      </c>
      <c r="C1071">
        <v>1017300</v>
      </c>
      <c r="D1071">
        <f t="shared" si="16"/>
        <v>5.615210324105932E-3</v>
      </c>
    </row>
    <row r="1072" spans="1:4" x14ac:dyDescent="0.2">
      <c r="A1072" s="22">
        <v>43671</v>
      </c>
      <c r="B1072">
        <v>102.04</v>
      </c>
      <c r="C1072">
        <v>1034900</v>
      </c>
      <c r="D1072">
        <f t="shared" si="16"/>
        <v>-3.9184952978048629E-4</v>
      </c>
    </row>
    <row r="1073" spans="1:4" x14ac:dyDescent="0.2">
      <c r="A1073" s="22">
        <v>43672</v>
      </c>
      <c r="B1073">
        <v>102.93</v>
      </c>
      <c r="C1073">
        <v>893600</v>
      </c>
      <c r="D1073">
        <f t="shared" si="16"/>
        <v>8.7220697765582177E-3</v>
      </c>
    </row>
    <row r="1074" spans="1:4" x14ac:dyDescent="0.2">
      <c r="A1074" s="22">
        <v>43675</v>
      </c>
      <c r="B1074">
        <v>101.81</v>
      </c>
      <c r="C1074">
        <v>1407600</v>
      </c>
      <c r="D1074">
        <f t="shared" si="16"/>
        <v>-1.0881181385407602E-2</v>
      </c>
    </row>
    <row r="1075" spans="1:4" x14ac:dyDescent="0.2">
      <c r="A1075" s="22">
        <v>43676</v>
      </c>
      <c r="B1075">
        <v>101.83</v>
      </c>
      <c r="C1075">
        <v>1265000</v>
      </c>
      <c r="D1075">
        <f t="shared" si="16"/>
        <v>1.9644435713580218E-4</v>
      </c>
    </row>
    <row r="1076" spans="1:4" x14ac:dyDescent="0.2">
      <c r="A1076" s="22">
        <v>43677</v>
      </c>
      <c r="B1076">
        <v>107.4</v>
      </c>
      <c r="C1076">
        <v>3523900</v>
      </c>
      <c r="D1076">
        <f t="shared" si="16"/>
        <v>5.4699008150839709E-2</v>
      </c>
    </row>
    <row r="1077" spans="1:4" x14ac:dyDescent="0.2">
      <c r="A1077" s="22">
        <v>43678</v>
      </c>
      <c r="B1077">
        <v>104.88</v>
      </c>
      <c r="C1077">
        <v>2090800</v>
      </c>
      <c r="D1077">
        <f t="shared" si="16"/>
        <v>-2.3463687150838082E-2</v>
      </c>
    </row>
    <row r="1078" spans="1:4" x14ac:dyDescent="0.2">
      <c r="A1078" s="22">
        <v>43679</v>
      </c>
      <c r="B1078">
        <v>104.51</v>
      </c>
      <c r="C1078">
        <v>1727200</v>
      </c>
      <c r="D1078">
        <f t="shared" si="16"/>
        <v>-3.5278413424865594E-3</v>
      </c>
    </row>
    <row r="1079" spans="1:4" x14ac:dyDescent="0.2">
      <c r="A1079" s="22">
        <v>43682</v>
      </c>
      <c r="B1079">
        <v>101.78</v>
      </c>
      <c r="C1079">
        <v>1853100</v>
      </c>
      <c r="D1079">
        <f t="shared" si="16"/>
        <v>-2.6121902210314841E-2</v>
      </c>
    </row>
    <row r="1080" spans="1:4" x14ac:dyDescent="0.2">
      <c r="A1080" s="22">
        <v>43683</v>
      </c>
      <c r="B1080">
        <v>103.87</v>
      </c>
      <c r="C1080">
        <v>1913800</v>
      </c>
      <c r="D1080">
        <f t="shared" si="16"/>
        <v>2.053448614659072E-2</v>
      </c>
    </row>
    <row r="1081" spans="1:4" x14ac:dyDescent="0.2">
      <c r="A1081" s="22">
        <v>43684</v>
      </c>
      <c r="B1081">
        <v>103.33</v>
      </c>
      <c r="C1081">
        <v>1771400</v>
      </c>
      <c r="D1081">
        <f t="shared" si="16"/>
        <v>-5.1988062000578247E-3</v>
      </c>
    </row>
    <row r="1082" spans="1:4" x14ac:dyDescent="0.2">
      <c r="A1082" s="22">
        <v>43685</v>
      </c>
      <c r="B1082">
        <v>105.3</v>
      </c>
      <c r="C1082">
        <v>1462400</v>
      </c>
      <c r="D1082">
        <f t="shared" si="16"/>
        <v>1.9065131133262352E-2</v>
      </c>
    </row>
    <row r="1083" spans="1:4" x14ac:dyDescent="0.2">
      <c r="A1083" s="22">
        <v>43686</v>
      </c>
      <c r="B1083">
        <v>104.09</v>
      </c>
      <c r="C1083">
        <v>1984700</v>
      </c>
      <c r="D1083">
        <f t="shared" si="16"/>
        <v>-1.1490978157644766E-2</v>
      </c>
    </row>
    <row r="1084" spans="1:4" x14ac:dyDescent="0.2">
      <c r="A1084" s="22">
        <v>43689</v>
      </c>
      <c r="B1084">
        <v>102.85</v>
      </c>
      <c r="C1084">
        <v>925800</v>
      </c>
      <c r="D1084">
        <f t="shared" si="16"/>
        <v>-1.1912767797098751E-2</v>
      </c>
    </row>
    <row r="1085" spans="1:4" x14ac:dyDescent="0.2">
      <c r="A1085" s="22">
        <v>43690</v>
      </c>
      <c r="B1085">
        <v>104.44</v>
      </c>
      <c r="C1085">
        <v>1444100</v>
      </c>
      <c r="D1085">
        <f t="shared" si="16"/>
        <v>1.5459406903257205E-2</v>
      </c>
    </row>
    <row r="1086" spans="1:4" x14ac:dyDescent="0.2">
      <c r="A1086" s="22">
        <v>43691</v>
      </c>
      <c r="B1086">
        <v>101.69</v>
      </c>
      <c r="C1086">
        <v>2244900</v>
      </c>
      <c r="D1086">
        <f t="shared" si="16"/>
        <v>-2.6330907698199926E-2</v>
      </c>
    </row>
    <row r="1087" spans="1:4" x14ac:dyDescent="0.2">
      <c r="A1087" s="22">
        <v>43692</v>
      </c>
      <c r="B1087">
        <v>101.84</v>
      </c>
      <c r="C1087">
        <v>1244600</v>
      </c>
      <c r="D1087">
        <f t="shared" si="16"/>
        <v>1.475071295112653E-3</v>
      </c>
    </row>
    <row r="1088" spans="1:4" x14ac:dyDescent="0.2">
      <c r="A1088" s="22">
        <v>43693</v>
      </c>
      <c r="B1088">
        <v>103.22</v>
      </c>
      <c r="C1088">
        <v>1939900</v>
      </c>
      <c r="D1088">
        <f t="shared" si="16"/>
        <v>1.3550667714061227E-2</v>
      </c>
    </row>
    <row r="1089" spans="1:4" x14ac:dyDescent="0.2">
      <c r="A1089" s="22">
        <v>43696</v>
      </c>
      <c r="B1089">
        <v>103.99</v>
      </c>
      <c r="C1089">
        <v>1640200</v>
      </c>
      <c r="D1089">
        <f t="shared" si="16"/>
        <v>7.4597946134469682E-3</v>
      </c>
    </row>
    <row r="1090" spans="1:4" x14ac:dyDescent="0.2">
      <c r="A1090" s="22">
        <v>43697</v>
      </c>
      <c r="B1090">
        <v>103.22</v>
      </c>
      <c r="C1090">
        <v>923700</v>
      </c>
      <c r="D1090">
        <f t="shared" si="16"/>
        <v>-7.4045581305894415E-3</v>
      </c>
    </row>
    <row r="1091" spans="1:4" x14ac:dyDescent="0.2">
      <c r="A1091" s="22">
        <v>43698</v>
      </c>
      <c r="B1091">
        <v>103.89</v>
      </c>
      <c r="C1091">
        <v>920900</v>
      </c>
      <c r="D1091">
        <f t="shared" si="16"/>
        <v>6.4909901181941648E-3</v>
      </c>
    </row>
    <row r="1092" spans="1:4" x14ac:dyDescent="0.2">
      <c r="A1092" s="22">
        <v>43699</v>
      </c>
      <c r="B1092">
        <v>104.5</v>
      </c>
      <c r="C1092">
        <v>1098000</v>
      </c>
      <c r="D1092">
        <f t="shared" ref="D1092:D1155" si="17">(B1092-B1091)/B1091</f>
        <v>5.8715949562036717E-3</v>
      </c>
    </row>
    <row r="1093" spans="1:4" x14ac:dyDescent="0.2">
      <c r="A1093" s="22">
        <v>43700</v>
      </c>
      <c r="B1093">
        <v>101.98</v>
      </c>
      <c r="C1093">
        <v>1418500</v>
      </c>
      <c r="D1093">
        <f t="shared" si="17"/>
        <v>-2.4114832535885131E-2</v>
      </c>
    </row>
    <row r="1094" spans="1:4" x14ac:dyDescent="0.2">
      <c r="A1094" s="22">
        <v>43703</v>
      </c>
      <c r="B1094">
        <v>103.21</v>
      </c>
      <c r="C1094">
        <v>1230700</v>
      </c>
      <c r="D1094">
        <f t="shared" si="17"/>
        <v>1.2061188468327022E-2</v>
      </c>
    </row>
    <row r="1095" spans="1:4" x14ac:dyDescent="0.2">
      <c r="A1095" s="22">
        <v>43704</v>
      </c>
      <c r="B1095">
        <v>102.63</v>
      </c>
      <c r="C1095">
        <v>1274900</v>
      </c>
      <c r="D1095">
        <f t="shared" si="17"/>
        <v>-5.6196105028582339E-3</v>
      </c>
    </row>
    <row r="1096" spans="1:4" x14ac:dyDescent="0.2">
      <c r="A1096" s="22">
        <v>43705</v>
      </c>
      <c r="B1096">
        <v>102.41</v>
      </c>
      <c r="C1096">
        <v>1433200</v>
      </c>
      <c r="D1096">
        <f t="shared" si="17"/>
        <v>-2.1436227224008466E-3</v>
      </c>
    </row>
    <row r="1097" spans="1:4" x14ac:dyDescent="0.2">
      <c r="A1097" s="22">
        <v>43706</v>
      </c>
      <c r="B1097">
        <v>102.22</v>
      </c>
      <c r="C1097">
        <v>1296800</v>
      </c>
      <c r="D1097">
        <f t="shared" si="17"/>
        <v>-1.8552875695732618E-3</v>
      </c>
    </row>
    <row r="1098" spans="1:4" x14ac:dyDescent="0.2">
      <c r="A1098" s="22">
        <v>43707</v>
      </c>
      <c r="B1098">
        <v>102.39</v>
      </c>
      <c r="C1098">
        <v>2077800</v>
      </c>
      <c r="D1098">
        <f t="shared" si="17"/>
        <v>1.6630796321659333E-3</v>
      </c>
    </row>
    <row r="1099" spans="1:4" x14ac:dyDescent="0.2">
      <c r="A1099" s="22">
        <v>43711</v>
      </c>
      <c r="B1099">
        <v>102.54</v>
      </c>
      <c r="C1099">
        <v>1969100</v>
      </c>
      <c r="D1099">
        <f t="shared" si="17"/>
        <v>1.4649868151187194E-3</v>
      </c>
    </row>
    <row r="1100" spans="1:4" x14ac:dyDescent="0.2">
      <c r="A1100" s="22">
        <v>43712</v>
      </c>
      <c r="B1100">
        <v>103.9</v>
      </c>
      <c r="C1100">
        <v>1236400</v>
      </c>
      <c r="D1100">
        <f t="shared" si="17"/>
        <v>1.326311683245562E-2</v>
      </c>
    </row>
    <row r="1101" spans="1:4" x14ac:dyDescent="0.2">
      <c r="A1101" s="22">
        <v>43713</v>
      </c>
      <c r="B1101">
        <v>104.38</v>
      </c>
      <c r="C1101">
        <v>1158400</v>
      </c>
      <c r="D1101">
        <f t="shared" si="17"/>
        <v>4.6198267564965326E-3</v>
      </c>
    </row>
    <row r="1102" spans="1:4" x14ac:dyDescent="0.2">
      <c r="A1102" s="22">
        <v>43714</v>
      </c>
      <c r="B1102">
        <v>105.31</v>
      </c>
      <c r="C1102">
        <v>993700</v>
      </c>
      <c r="D1102">
        <f t="shared" si="17"/>
        <v>8.9097528262119842E-3</v>
      </c>
    </row>
    <row r="1103" spans="1:4" x14ac:dyDescent="0.2">
      <c r="A1103" s="22">
        <v>43717</v>
      </c>
      <c r="B1103">
        <v>105.79</v>
      </c>
      <c r="C1103">
        <v>1075500</v>
      </c>
      <c r="D1103">
        <f t="shared" si="17"/>
        <v>4.5579717025923845E-3</v>
      </c>
    </row>
    <row r="1104" spans="1:4" x14ac:dyDescent="0.2">
      <c r="A1104" s="22">
        <v>43718</v>
      </c>
      <c r="B1104">
        <v>105.68</v>
      </c>
      <c r="C1104">
        <v>1396200</v>
      </c>
      <c r="D1104">
        <f t="shared" si="17"/>
        <v>-1.0397958219113283E-3</v>
      </c>
    </row>
    <row r="1105" spans="1:4" x14ac:dyDescent="0.2">
      <c r="A1105" s="22">
        <v>43719</v>
      </c>
      <c r="B1105">
        <v>106.15</v>
      </c>
      <c r="C1105">
        <v>1398700</v>
      </c>
      <c r="D1105">
        <f t="shared" si="17"/>
        <v>4.4473883421650151E-3</v>
      </c>
    </row>
    <row r="1106" spans="1:4" x14ac:dyDescent="0.2">
      <c r="A1106" s="22">
        <v>43720</v>
      </c>
      <c r="B1106">
        <v>106.58</v>
      </c>
      <c r="C1106">
        <v>1310000</v>
      </c>
      <c r="D1106">
        <f t="shared" si="17"/>
        <v>4.0508714083842918E-3</v>
      </c>
    </row>
    <row r="1107" spans="1:4" x14ac:dyDescent="0.2">
      <c r="A1107" s="22">
        <v>43721</v>
      </c>
      <c r="B1107">
        <v>105.81</v>
      </c>
      <c r="C1107">
        <v>1909400</v>
      </c>
      <c r="D1107">
        <f t="shared" si="17"/>
        <v>-7.224620003753012E-3</v>
      </c>
    </row>
    <row r="1108" spans="1:4" x14ac:dyDescent="0.2">
      <c r="A1108" s="22">
        <v>43724</v>
      </c>
      <c r="B1108">
        <v>106.38</v>
      </c>
      <c r="C1108">
        <v>1299500</v>
      </c>
      <c r="D1108">
        <f t="shared" si="17"/>
        <v>5.3870144598808537E-3</v>
      </c>
    </row>
    <row r="1109" spans="1:4" x14ac:dyDescent="0.2">
      <c r="A1109" s="22">
        <v>43725</v>
      </c>
      <c r="B1109">
        <v>107.94</v>
      </c>
      <c r="C1109">
        <v>1911900</v>
      </c>
      <c r="D1109">
        <f t="shared" si="17"/>
        <v>1.466441060349692E-2</v>
      </c>
    </row>
    <row r="1110" spans="1:4" x14ac:dyDescent="0.2">
      <c r="A1110" s="22">
        <v>43726</v>
      </c>
      <c r="B1110">
        <v>107.99</v>
      </c>
      <c r="C1110">
        <v>2078900</v>
      </c>
      <c r="D1110">
        <f t="shared" si="17"/>
        <v>4.6322030757825792E-4</v>
      </c>
    </row>
    <row r="1111" spans="1:4" x14ac:dyDescent="0.2">
      <c r="A1111" s="22">
        <v>43727</v>
      </c>
      <c r="B1111">
        <v>108.36</v>
      </c>
      <c r="C1111">
        <v>1601200</v>
      </c>
      <c r="D1111">
        <f t="shared" si="17"/>
        <v>3.4262431706639927E-3</v>
      </c>
    </row>
    <row r="1112" spans="1:4" x14ac:dyDescent="0.2">
      <c r="A1112" s="22">
        <v>43728</v>
      </c>
      <c r="B1112">
        <v>107.92</v>
      </c>
      <c r="C1112">
        <v>2087900</v>
      </c>
      <c r="D1112">
        <f t="shared" si="17"/>
        <v>-4.0605389442598533E-3</v>
      </c>
    </row>
    <row r="1113" spans="1:4" x14ac:dyDescent="0.2">
      <c r="A1113" s="22">
        <v>43731</v>
      </c>
      <c r="B1113">
        <v>108.41</v>
      </c>
      <c r="C1113">
        <v>1080800</v>
      </c>
      <c r="D1113">
        <f t="shared" si="17"/>
        <v>4.54040029651589E-3</v>
      </c>
    </row>
    <row r="1114" spans="1:4" x14ac:dyDescent="0.2">
      <c r="A1114" s="22">
        <v>43732</v>
      </c>
      <c r="B1114">
        <v>107.76</v>
      </c>
      <c r="C1114">
        <v>2146500</v>
      </c>
      <c r="D1114">
        <f t="shared" si="17"/>
        <v>-5.9957568489990912E-3</v>
      </c>
    </row>
    <row r="1115" spans="1:4" x14ac:dyDescent="0.2">
      <c r="A1115" s="22">
        <v>43733</v>
      </c>
      <c r="B1115">
        <v>107.66</v>
      </c>
      <c r="C1115">
        <v>2303900</v>
      </c>
      <c r="D1115">
        <f t="shared" si="17"/>
        <v>-9.2798812175212068E-4</v>
      </c>
    </row>
    <row r="1116" spans="1:4" x14ac:dyDescent="0.2">
      <c r="A1116" s="22">
        <v>43734</v>
      </c>
      <c r="B1116">
        <v>108.11</v>
      </c>
      <c r="C1116">
        <v>1979800</v>
      </c>
      <c r="D1116">
        <f t="shared" si="17"/>
        <v>4.1798253761843101E-3</v>
      </c>
    </row>
    <row r="1117" spans="1:4" x14ac:dyDescent="0.2">
      <c r="A1117" s="22">
        <v>43735</v>
      </c>
      <c r="B1117">
        <v>107.83</v>
      </c>
      <c r="C1117">
        <v>1550900</v>
      </c>
      <c r="D1117">
        <f t="shared" si="17"/>
        <v>-2.5899546757931842E-3</v>
      </c>
    </row>
    <row r="1118" spans="1:4" x14ac:dyDescent="0.2">
      <c r="A1118" s="22">
        <v>43738</v>
      </c>
      <c r="B1118">
        <v>108.68</v>
      </c>
      <c r="C1118">
        <v>2163500</v>
      </c>
      <c r="D1118">
        <f t="shared" si="17"/>
        <v>7.8827784475564173E-3</v>
      </c>
    </row>
    <row r="1119" spans="1:4" x14ac:dyDescent="0.2">
      <c r="A1119" s="22">
        <v>43739</v>
      </c>
      <c r="B1119">
        <v>107.17</v>
      </c>
      <c r="C1119">
        <v>2530100</v>
      </c>
      <c r="D1119">
        <f t="shared" si="17"/>
        <v>-1.3894000736106046E-2</v>
      </c>
    </row>
    <row r="1120" spans="1:4" x14ac:dyDescent="0.2">
      <c r="A1120" s="22">
        <v>43740</v>
      </c>
      <c r="B1120">
        <v>105.61</v>
      </c>
      <c r="C1120">
        <v>1466700</v>
      </c>
      <c r="D1120">
        <f t="shared" si="17"/>
        <v>-1.455631240085847E-2</v>
      </c>
    </row>
    <row r="1121" spans="1:4" x14ac:dyDescent="0.2">
      <c r="A1121" s="22">
        <v>43741</v>
      </c>
      <c r="B1121">
        <v>105.65</v>
      </c>
      <c r="C1121">
        <v>1276600</v>
      </c>
      <c r="D1121">
        <f t="shared" si="17"/>
        <v>3.7875201212012358E-4</v>
      </c>
    </row>
    <row r="1122" spans="1:4" x14ac:dyDescent="0.2">
      <c r="A1122" s="22">
        <v>43742</v>
      </c>
      <c r="B1122">
        <v>108.46</v>
      </c>
      <c r="C1122">
        <v>1715000</v>
      </c>
      <c r="D1122">
        <f t="shared" si="17"/>
        <v>2.6597255087553128E-2</v>
      </c>
    </row>
    <row r="1123" spans="1:4" x14ac:dyDescent="0.2">
      <c r="A1123" s="22">
        <v>43745</v>
      </c>
      <c r="B1123">
        <v>107.46</v>
      </c>
      <c r="C1123">
        <v>1336300</v>
      </c>
      <c r="D1123">
        <f t="shared" si="17"/>
        <v>-9.2199889360132774E-3</v>
      </c>
    </row>
    <row r="1124" spans="1:4" x14ac:dyDescent="0.2">
      <c r="A1124" s="22">
        <v>43746</v>
      </c>
      <c r="B1124">
        <v>105.9</v>
      </c>
      <c r="C1124">
        <v>1422400</v>
      </c>
      <c r="D1124">
        <f t="shared" si="17"/>
        <v>-1.4517029592406366E-2</v>
      </c>
    </row>
    <row r="1125" spans="1:4" x14ac:dyDescent="0.2">
      <c r="A1125" s="22">
        <v>43747</v>
      </c>
      <c r="B1125">
        <v>106.57</v>
      </c>
      <c r="C1125">
        <v>836100</v>
      </c>
      <c r="D1125">
        <f t="shared" si="17"/>
        <v>6.3267233238903445E-3</v>
      </c>
    </row>
    <row r="1126" spans="1:4" x14ac:dyDescent="0.2">
      <c r="A1126" s="22">
        <v>43748</v>
      </c>
      <c r="B1126">
        <v>107.14</v>
      </c>
      <c r="C1126">
        <v>1240800</v>
      </c>
      <c r="D1126">
        <f t="shared" si="17"/>
        <v>5.3485971661819216E-3</v>
      </c>
    </row>
    <row r="1127" spans="1:4" x14ac:dyDescent="0.2">
      <c r="A1127" s="22">
        <v>43749</v>
      </c>
      <c r="B1127">
        <v>107.93</v>
      </c>
      <c r="C1127">
        <v>1297000</v>
      </c>
      <c r="D1127">
        <f t="shared" si="17"/>
        <v>7.3735299607990126E-3</v>
      </c>
    </row>
    <row r="1128" spans="1:4" x14ac:dyDescent="0.2">
      <c r="A1128" s="22">
        <v>43752</v>
      </c>
      <c r="B1128">
        <v>108.23</v>
      </c>
      <c r="C1128">
        <v>1519200</v>
      </c>
      <c r="D1128">
        <f t="shared" si="17"/>
        <v>2.7795793569906154E-3</v>
      </c>
    </row>
    <row r="1129" spans="1:4" x14ac:dyDescent="0.2">
      <c r="A1129" s="22">
        <v>43753</v>
      </c>
      <c r="B1129">
        <v>108.07</v>
      </c>
      <c r="C1129">
        <v>1489200</v>
      </c>
      <c r="D1129">
        <f t="shared" si="17"/>
        <v>-1.4783331793403935E-3</v>
      </c>
    </row>
    <row r="1130" spans="1:4" x14ac:dyDescent="0.2">
      <c r="A1130" s="22">
        <v>43754</v>
      </c>
      <c r="B1130">
        <v>107.49</v>
      </c>
      <c r="C1130">
        <v>1336200</v>
      </c>
      <c r="D1130">
        <f t="shared" si="17"/>
        <v>-5.3668918293698371E-3</v>
      </c>
    </row>
    <row r="1131" spans="1:4" x14ac:dyDescent="0.2">
      <c r="A1131" s="22">
        <v>43755</v>
      </c>
      <c r="B1131">
        <v>107.74</v>
      </c>
      <c r="C1131">
        <v>1051600</v>
      </c>
      <c r="D1131">
        <f t="shared" si="17"/>
        <v>2.3257977486277792E-3</v>
      </c>
    </row>
    <row r="1132" spans="1:4" x14ac:dyDescent="0.2">
      <c r="A1132" s="22">
        <v>43756</v>
      </c>
      <c r="B1132">
        <v>108.41</v>
      </c>
      <c r="C1132">
        <v>1671800</v>
      </c>
      <c r="D1132">
        <f t="shared" si="17"/>
        <v>6.2186745869686443E-3</v>
      </c>
    </row>
    <row r="1133" spans="1:4" x14ac:dyDescent="0.2">
      <c r="A1133" s="22">
        <v>43759</v>
      </c>
      <c r="B1133">
        <v>109.13</v>
      </c>
      <c r="C1133">
        <v>1399800</v>
      </c>
      <c r="D1133">
        <f t="shared" si="17"/>
        <v>6.6414537404298393E-3</v>
      </c>
    </row>
    <row r="1134" spans="1:4" x14ac:dyDescent="0.2">
      <c r="A1134" s="22">
        <v>43760</v>
      </c>
      <c r="B1134">
        <v>107.5</v>
      </c>
      <c r="C1134">
        <v>1417900</v>
      </c>
      <c r="D1134">
        <f t="shared" si="17"/>
        <v>-1.4936314487308673E-2</v>
      </c>
    </row>
    <row r="1135" spans="1:4" x14ac:dyDescent="0.2">
      <c r="A1135" s="22">
        <v>43761</v>
      </c>
      <c r="B1135">
        <v>108.18</v>
      </c>
      <c r="C1135">
        <v>1060900</v>
      </c>
      <c r="D1135">
        <f t="shared" si="17"/>
        <v>6.3255813953489006E-3</v>
      </c>
    </row>
    <row r="1136" spans="1:4" x14ac:dyDescent="0.2">
      <c r="A1136" s="22">
        <v>43762</v>
      </c>
      <c r="B1136">
        <v>108.26</v>
      </c>
      <c r="C1136">
        <v>1104300</v>
      </c>
      <c r="D1136">
        <f t="shared" si="17"/>
        <v>7.395082270290099E-4</v>
      </c>
    </row>
    <row r="1137" spans="1:4" x14ac:dyDescent="0.2">
      <c r="A1137" s="22">
        <v>43763</v>
      </c>
      <c r="B1137">
        <v>107.24</v>
      </c>
      <c r="C1137">
        <v>1758100</v>
      </c>
      <c r="D1137">
        <f t="shared" si="17"/>
        <v>-9.4217624237946627E-3</v>
      </c>
    </row>
    <row r="1138" spans="1:4" x14ac:dyDescent="0.2">
      <c r="A1138" s="22">
        <v>43766</v>
      </c>
      <c r="B1138">
        <v>106.6</v>
      </c>
      <c r="C1138">
        <v>1937400</v>
      </c>
      <c r="D1138">
        <f t="shared" si="17"/>
        <v>-5.9679224170085844E-3</v>
      </c>
    </row>
    <row r="1139" spans="1:4" x14ac:dyDescent="0.2">
      <c r="A1139" s="22">
        <v>43767</v>
      </c>
      <c r="B1139">
        <v>108.22</v>
      </c>
      <c r="C1139">
        <v>1784900</v>
      </c>
      <c r="D1139">
        <f t="shared" si="17"/>
        <v>1.5196998123827436E-2</v>
      </c>
    </row>
    <row r="1140" spans="1:4" x14ac:dyDescent="0.2">
      <c r="A1140" s="22">
        <v>43768</v>
      </c>
      <c r="B1140">
        <v>104.95</v>
      </c>
      <c r="C1140">
        <v>2267400</v>
      </c>
      <c r="D1140">
        <f t="shared" si="17"/>
        <v>-3.021622620587688E-2</v>
      </c>
    </row>
    <row r="1141" spans="1:4" x14ac:dyDescent="0.2">
      <c r="A1141" s="22">
        <v>43769</v>
      </c>
      <c r="B1141">
        <v>106.42</v>
      </c>
      <c r="C1141">
        <v>1600600</v>
      </c>
      <c r="D1141">
        <f t="shared" si="17"/>
        <v>1.4006669842782265E-2</v>
      </c>
    </row>
    <row r="1142" spans="1:4" x14ac:dyDescent="0.2">
      <c r="A1142" s="22">
        <v>43770</v>
      </c>
      <c r="B1142">
        <v>105.9</v>
      </c>
      <c r="C1142">
        <v>2281400</v>
      </c>
      <c r="D1142">
        <f t="shared" si="17"/>
        <v>-4.8862995677503851E-3</v>
      </c>
    </row>
    <row r="1143" spans="1:4" x14ac:dyDescent="0.2">
      <c r="A1143" s="22">
        <v>43773</v>
      </c>
      <c r="B1143">
        <v>106.49</v>
      </c>
      <c r="C1143">
        <v>1379000</v>
      </c>
      <c r="D1143">
        <f t="shared" si="17"/>
        <v>5.571293673276574E-3</v>
      </c>
    </row>
    <row r="1144" spans="1:4" x14ac:dyDescent="0.2">
      <c r="A1144" s="22">
        <v>43774</v>
      </c>
      <c r="B1144">
        <v>105.84</v>
      </c>
      <c r="C1144">
        <v>1554500</v>
      </c>
      <c r="D1144">
        <f t="shared" si="17"/>
        <v>-6.1038595173254903E-3</v>
      </c>
    </row>
    <row r="1145" spans="1:4" x14ac:dyDescent="0.2">
      <c r="A1145" s="22">
        <v>43775</v>
      </c>
      <c r="B1145">
        <v>106.95</v>
      </c>
      <c r="C1145">
        <v>1948200</v>
      </c>
      <c r="D1145">
        <f t="shared" si="17"/>
        <v>1.0487528344671196E-2</v>
      </c>
    </row>
    <row r="1146" spans="1:4" x14ac:dyDescent="0.2">
      <c r="A1146" s="22">
        <v>43776</v>
      </c>
      <c r="B1146">
        <v>107.72</v>
      </c>
      <c r="C1146">
        <v>1974500</v>
      </c>
      <c r="D1146">
        <f t="shared" si="17"/>
        <v>7.1996259934548482E-3</v>
      </c>
    </row>
    <row r="1147" spans="1:4" x14ac:dyDescent="0.2">
      <c r="A1147" s="22">
        <v>43777</v>
      </c>
      <c r="B1147">
        <v>108.19</v>
      </c>
      <c r="C1147">
        <v>1374500</v>
      </c>
      <c r="D1147">
        <f t="shared" si="17"/>
        <v>4.3631637578908176E-3</v>
      </c>
    </row>
    <row r="1148" spans="1:4" x14ac:dyDescent="0.2">
      <c r="A1148" s="22">
        <v>43780</v>
      </c>
      <c r="B1148">
        <v>109.38</v>
      </c>
      <c r="C1148">
        <v>1011100</v>
      </c>
      <c r="D1148">
        <f t="shared" si="17"/>
        <v>1.0999168130141398E-2</v>
      </c>
    </row>
    <row r="1149" spans="1:4" x14ac:dyDescent="0.2">
      <c r="A1149" s="22">
        <v>43781</v>
      </c>
      <c r="B1149">
        <v>110.13</v>
      </c>
      <c r="C1149">
        <v>2053000</v>
      </c>
      <c r="D1149">
        <f t="shared" si="17"/>
        <v>6.856829402084476E-3</v>
      </c>
    </row>
    <row r="1150" spans="1:4" x14ac:dyDescent="0.2">
      <c r="A1150" s="22">
        <v>43782</v>
      </c>
      <c r="B1150">
        <v>110.57</v>
      </c>
      <c r="C1150">
        <v>1806200</v>
      </c>
      <c r="D1150">
        <f t="shared" si="17"/>
        <v>3.9952783074548052E-3</v>
      </c>
    </row>
    <row r="1151" spans="1:4" x14ac:dyDescent="0.2">
      <c r="A1151" s="22">
        <v>43783</v>
      </c>
      <c r="B1151">
        <v>110.8</v>
      </c>
      <c r="C1151">
        <v>988100</v>
      </c>
      <c r="D1151">
        <f t="shared" si="17"/>
        <v>2.0801302342407886E-3</v>
      </c>
    </row>
    <row r="1152" spans="1:4" x14ac:dyDescent="0.2">
      <c r="A1152" s="22">
        <v>43784</v>
      </c>
      <c r="B1152">
        <v>111.1</v>
      </c>
      <c r="C1152">
        <v>1459500</v>
      </c>
      <c r="D1152">
        <f t="shared" si="17"/>
        <v>2.7075812274367974E-3</v>
      </c>
    </row>
    <row r="1153" spans="1:4" x14ac:dyDescent="0.2">
      <c r="A1153" s="22">
        <v>43787</v>
      </c>
      <c r="B1153">
        <v>111.51</v>
      </c>
      <c r="C1153">
        <v>1668900</v>
      </c>
      <c r="D1153">
        <f t="shared" si="17"/>
        <v>3.690369036903788E-3</v>
      </c>
    </row>
    <row r="1154" spans="1:4" x14ac:dyDescent="0.2">
      <c r="A1154" s="22">
        <v>43788</v>
      </c>
      <c r="B1154">
        <v>111.03</v>
      </c>
      <c r="C1154">
        <v>1682200</v>
      </c>
      <c r="D1154">
        <f t="shared" si="17"/>
        <v>-4.3045466774280687E-3</v>
      </c>
    </row>
    <row r="1155" spans="1:4" x14ac:dyDescent="0.2">
      <c r="A1155" s="22">
        <v>43789</v>
      </c>
      <c r="B1155">
        <v>110.4</v>
      </c>
      <c r="C1155">
        <v>1787800</v>
      </c>
      <c r="D1155">
        <f t="shared" si="17"/>
        <v>-5.6741421237502965E-3</v>
      </c>
    </row>
    <row r="1156" spans="1:4" x14ac:dyDescent="0.2">
      <c r="A1156" s="22">
        <v>43790</v>
      </c>
      <c r="B1156">
        <v>110.2</v>
      </c>
      <c r="C1156">
        <v>1755900</v>
      </c>
      <c r="D1156">
        <f t="shared" ref="D1156:D1219" si="18">(B1156-B1155)/B1155</f>
        <v>-1.8115942028985763E-3</v>
      </c>
    </row>
    <row r="1157" spans="1:4" x14ac:dyDescent="0.2">
      <c r="A1157" s="22">
        <v>43791</v>
      </c>
      <c r="B1157">
        <v>110.04</v>
      </c>
      <c r="C1157">
        <v>1036100</v>
      </c>
      <c r="D1157">
        <f t="shared" si="18"/>
        <v>-1.4519056261342704E-3</v>
      </c>
    </row>
    <row r="1158" spans="1:4" x14ac:dyDescent="0.2">
      <c r="A1158" s="22">
        <v>43794</v>
      </c>
      <c r="B1158">
        <v>110.64</v>
      </c>
      <c r="C1158">
        <v>956200</v>
      </c>
      <c r="D1158">
        <f t="shared" si="18"/>
        <v>5.4525627044710494E-3</v>
      </c>
    </row>
    <row r="1159" spans="1:4" x14ac:dyDescent="0.2">
      <c r="A1159" s="22">
        <v>43795</v>
      </c>
      <c r="B1159">
        <v>112.62</v>
      </c>
      <c r="C1159">
        <v>2127300</v>
      </c>
      <c r="D1159">
        <f t="shared" si="18"/>
        <v>1.7895878524945806E-2</v>
      </c>
    </row>
    <row r="1160" spans="1:4" x14ac:dyDescent="0.2">
      <c r="A1160" s="22">
        <v>43796</v>
      </c>
      <c r="B1160">
        <v>112.02</v>
      </c>
      <c r="C1160">
        <v>1599900</v>
      </c>
      <c r="D1160">
        <f t="shared" si="18"/>
        <v>-5.3276505061268737E-3</v>
      </c>
    </row>
    <row r="1161" spans="1:4" x14ac:dyDescent="0.2">
      <c r="A1161" s="22">
        <v>43798</v>
      </c>
      <c r="B1161">
        <v>111.35</v>
      </c>
      <c r="C1161">
        <v>817900</v>
      </c>
      <c r="D1161">
        <f t="shared" si="18"/>
        <v>-5.9810748080700027E-3</v>
      </c>
    </row>
    <row r="1162" spans="1:4" x14ac:dyDescent="0.2">
      <c r="A1162" s="22">
        <v>43801</v>
      </c>
      <c r="B1162">
        <v>111.14</v>
      </c>
      <c r="C1162">
        <v>1180700</v>
      </c>
      <c r="D1162">
        <f t="shared" si="18"/>
        <v>-1.8859452177817132E-3</v>
      </c>
    </row>
    <row r="1163" spans="1:4" x14ac:dyDescent="0.2">
      <c r="A1163" s="22">
        <v>43802</v>
      </c>
      <c r="B1163">
        <v>109.44</v>
      </c>
      <c r="C1163">
        <v>1191300</v>
      </c>
      <c r="D1163">
        <f t="shared" si="18"/>
        <v>-1.5296023034011183E-2</v>
      </c>
    </row>
    <row r="1164" spans="1:4" x14ac:dyDescent="0.2">
      <c r="A1164" s="22">
        <v>43803</v>
      </c>
      <c r="B1164">
        <v>110.14</v>
      </c>
      <c r="C1164">
        <v>1209100</v>
      </c>
      <c r="D1164">
        <f t="shared" si="18"/>
        <v>6.3961988304093833E-3</v>
      </c>
    </row>
    <row r="1165" spans="1:4" x14ac:dyDescent="0.2">
      <c r="A1165" s="22">
        <v>43804</v>
      </c>
      <c r="B1165">
        <v>109.54</v>
      </c>
      <c r="C1165">
        <v>2608500</v>
      </c>
      <c r="D1165">
        <f t="shared" si="18"/>
        <v>-5.4476121300162913E-3</v>
      </c>
    </row>
    <row r="1166" spans="1:4" x14ac:dyDescent="0.2">
      <c r="A1166" s="22">
        <v>43805</v>
      </c>
      <c r="B1166">
        <v>111.1</v>
      </c>
      <c r="C1166">
        <v>1805100</v>
      </c>
      <c r="D1166">
        <f t="shared" si="18"/>
        <v>1.4241373014423846E-2</v>
      </c>
    </row>
    <row r="1167" spans="1:4" x14ac:dyDescent="0.2">
      <c r="A1167" s="22">
        <v>43808</v>
      </c>
      <c r="B1167">
        <v>111.32</v>
      </c>
      <c r="C1167">
        <v>1789400</v>
      </c>
      <c r="D1167">
        <f t="shared" si="18"/>
        <v>1.9801980198019702E-3</v>
      </c>
    </row>
    <row r="1168" spans="1:4" x14ac:dyDescent="0.2">
      <c r="A1168" s="22">
        <v>43809</v>
      </c>
      <c r="B1168">
        <v>110.74</v>
      </c>
      <c r="C1168">
        <v>1031000</v>
      </c>
      <c r="D1168">
        <f t="shared" si="18"/>
        <v>-5.210204814947883E-3</v>
      </c>
    </row>
    <row r="1169" spans="1:4" x14ac:dyDescent="0.2">
      <c r="A1169" s="22">
        <v>43810</v>
      </c>
      <c r="B1169">
        <v>109.59</v>
      </c>
      <c r="C1169">
        <v>1489300</v>
      </c>
      <c r="D1169">
        <f t="shared" si="18"/>
        <v>-1.0384684847390207E-2</v>
      </c>
    </row>
    <row r="1170" spans="1:4" x14ac:dyDescent="0.2">
      <c r="A1170" s="22">
        <v>43811</v>
      </c>
      <c r="B1170">
        <v>110.35</v>
      </c>
      <c r="C1170">
        <v>1757200</v>
      </c>
      <c r="D1170">
        <f t="shared" si="18"/>
        <v>6.9349393192808728E-3</v>
      </c>
    </row>
    <row r="1171" spans="1:4" x14ac:dyDescent="0.2">
      <c r="A1171" s="22">
        <v>43812</v>
      </c>
      <c r="B1171">
        <v>109.7</v>
      </c>
      <c r="C1171">
        <v>1523400</v>
      </c>
      <c r="D1171">
        <f t="shared" si="18"/>
        <v>-5.8903488898957093E-3</v>
      </c>
    </row>
    <row r="1172" spans="1:4" x14ac:dyDescent="0.2">
      <c r="A1172" s="22">
        <v>43815</v>
      </c>
      <c r="B1172">
        <v>109.62</v>
      </c>
      <c r="C1172">
        <v>2329900</v>
      </c>
      <c r="D1172">
        <f t="shared" si="18"/>
        <v>-7.2926162260709471E-4</v>
      </c>
    </row>
    <row r="1173" spans="1:4" x14ac:dyDescent="0.2">
      <c r="A1173" s="22">
        <v>43816</v>
      </c>
      <c r="B1173">
        <v>109.85</v>
      </c>
      <c r="C1173">
        <v>3208100</v>
      </c>
      <c r="D1173">
        <f t="shared" si="18"/>
        <v>2.0981572705709704E-3</v>
      </c>
    </row>
    <row r="1174" spans="1:4" x14ac:dyDescent="0.2">
      <c r="A1174" s="22">
        <v>43817</v>
      </c>
      <c r="B1174">
        <v>109.65</v>
      </c>
      <c r="C1174">
        <v>1672200</v>
      </c>
      <c r="D1174">
        <f t="shared" si="18"/>
        <v>-1.8206645425579303E-3</v>
      </c>
    </row>
    <row r="1175" spans="1:4" x14ac:dyDescent="0.2">
      <c r="A1175" s="22">
        <v>43818</v>
      </c>
      <c r="B1175">
        <v>111.21</v>
      </c>
      <c r="C1175">
        <v>2351900</v>
      </c>
      <c r="D1175">
        <f t="shared" si="18"/>
        <v>1.4227086183310424E-2</v>
      </c>
    </row>
    <row r="1176" spans="1:4" x14ac:dyDescent="0.2">
      <c r="A1176" s="22">
        <v>43819</v>
      </c>
      <c r="B1176">
        <v>111.58</v>
      </c>
      <c r="C1176">
        <v>3457700</v>
      </c>
      <c r="D1176">
        <f t="shared" si="18"/>
        <v>3.327038935347582E-3</v>
      </c>
    </row>
    <row r="1177" spans="1:4" x14ac:dyDescent="0.2">
      <c r="A1177" s="22">
        <v>43822</v>
      </c>
      <c r="B1177">
        <v>110.88</v>
      </c>
      <c r="C1177">
        <v>1834700</v>
      </c>
      <c r="D1177">
        <f t="shared" si="18"/>
        <v>-6.2735257214554833E-3</v>
      </c>
    </row>
    <row r="1178" spans="1:4" x14ac:dyDescent="0.2">
      <c r="A1178" s="22">
        <v>43823</v>
      </c>
      <c r="B1178">
        <v>111.17</v>
      </c>
      <c r="C1178">
        <v>831700</v>
      </c>
      <c r="D1178">
        <f t="shared" si="18"/>
        <v>2.6154401154401719E-3</v>
      </c>
    </row>
    <row r="1179" spans="1:4" x14ac:dyDescent="0.2">
      <c r="A1179" s="22">
        <v>43825</v>
      </c>
      <c r="B1179">
        <v>111.6</v>
      </c>
      <c r="C1179">
        <v>822900</v>
      </c>
      <c r="D1179">
        <f t="shared" si="18"/>
        <v>3.8679499865070847E-3</v>
      </c>
    </row>
    <row r="1180" spans="1:4" x14ac:dyDescent="0.2">
      <c r="A1180" s="22">
        <v>43826</v>
      </c>
      <c r="B1180">
        <v>111.87</v>
      </c>
      <c r="C1180">
        <v>1041600</v>
      </c>
      <c r="D1180">
        <f t="shared" si="18"/>
        <v>2.419354838709769E-3</v>
      </c>
    </row>
    <row r="1181" spans="1:4" x14ac:dyDescent="0.2">
      <c r="A1181" s="22">
        <v>43829</v>
      </c>
      <c r="B1181">
        <v>111.77</v>
      </c>
      <c r="C1181">
        <v>920300</v>
      </c>
      <c r="D1181">
        <f t="shared" si="18"/>
        <v>-8.9389469920450994E-4</v>
      </c>
    </row>
    <row r="1182" spans="1:4" x14ac:dyDescent="0.2">
      <c r="A1182" s="22">
        <v>43830</v>
      </c>
      <c r="B1182">
        <v>112.45</v>
      </c>
      <c r="C1182">
        <v>1109000</v>
      </c>
      <c r="D1182">
        <f t="shared" si="18"/>
        <v>6.0839223405207733E-3</v>
      </c>
    </row>
    <row r="1183" spans="1:4" x14ac:dyDescent="0.2">
      <c r="A1183" s="22">
        <v>43832</v>
      </c>
      <c r="B1183">
        <v>112.82</v>
      </c>
      <c r="C1183">
        <v>1212400</v>
      </c>
      <c r="D1183">
        <f t="shared" si="18"/>
        <v>3.2903512672297938E-3</v>
      </c>
    </row>
    <row r="1184" spans="1:4" x14ac:dyDescent="0.2">
      <c r="A1184" s="22">
        <v>43833</v>
      </c>
      <c r="B1184">
        <v>112.83</v>
      </c>
      <c r="C1184">
        <v>1047100</v>
      </c>
      <c r="D1184">
        <f t="shared" si="18"/>
        <v>8.8636766530802316E-5</v>
      </c>
    </row>
    <row r="1185" spans="1:4" x14ac:dyDescent="0.2">
      <c r="A1185" s="22">
        <v>43836</v>
      </c>
      <c r="B1185">
        <v>113.16</v>
      </c>
      <c r="C1185">
        <v>1214800</v>
      </c>
      <c r="D1185">
        <f t="shared" si="18"/>
        <v>2.9247540547726516E-3</v>
      </c>
    </row>
    <row r="1186" spans="1:4" x14ac:dyDescent="0.2">
      <c r="A1186" s="22">
        <v>43837</v>
      </c>
      <c r="B1186">
        <v>112.19</v>
      </c>
      <c r="C1186">
        <v>1641000</v>
      </c>
      <c r="D1186">
        <f t="shared" si="18"/>
        <v>-8.5719335454224003E-3</v>
      </c>
    </row>
    <row r="1187" spans="1:4" x14ac:dyDescent="0.2">
      <c r="A1187" s="22">
        <v>43838</v>
      </c>
      <c r="B1187">
        <v>112.5</v>
      </c>
      <c r="C1187">
        <v>1748900</v>
      </c>
      <c r="D1187">
        <f t="shared" si="18"/>
        <v>2.7631696229610684E-3</v>
      </c>
    </row>
    <row r="1188" spans="1:4" x14ac:dyDescent="0.2">
      <c r="A1188" s="22">
        <v>43839</v>
      </c>
      <c r="B1188">
        <v>113.78</v>
      </c>
      <c r="C1188">
        <v>1462000</v>
      </c>
      <c r="D1188">
        <f t="shared" si="18"/>
        <v>1.1377777777777789E-2</v>
      </c>
    </row>
    <row r="1189" spans="1:4" x14ac:dyDescent="0.2">
      <c r="A1189" s="22">
        <v>43840</v>
      </c>
      <c r="B1189">
        <v>113.45</v>
      </c>
      <c r="C1189">
        <v>1431200</v>
      </c>
      <c r="D1189">
        <f t="shared" si="18"/>
        <v>-2.9003339778519801E-3</v>
      </c>
    </row>
    <row r="1190" spans="1:4" x14ac:dyDescent="0.2">
      <c r="A1190" s="22">
        <v>43843</v>
      </c>
      <c r="B1190">
        <v>114.48</v>
      </c>
      <c r="C1190">
        <v>1526100</v>
      </c>
      <c r="D1190">
        <f t="shared" si="18"/>
        <v>9.0788893785808816E-3</v>
      </c>
    </row>
    <row r="1191" spans="1:4" x14ac:dyDescent="0.2">
      <c r="A1191" s="22">
        <v>43844</v>
      </c>
      <c r="B1191">
        <v>113.8</v>
      </c>
      <c r="C1191">
        <v>1899100</v>
      </c>
      <c r="D1191">
        <f t="shared" si="18"/>
        <v>-5.9399021663173197E-3</v>
      </c>
    </row>
    <row r="1192" spans="1:4" x14ac:dyDescent="0.2">
      <c r="A1192" s="22">
        <v>43845</v>
      </c>
      <c r="B1192">
        <v>114.26</v>
      </c>
      <c r="C1192">
        <v>1692500</v>
      </c>
      <c r="D1192">
        <f t="shared" si="18"/>
        <v>4.0421792618629878E-3</v>
      </c>
    </row>
    <row r="1193" spans="1:4" x14ac:dyDescent="0.2">
      <c r="A1193" s="22">
        <v>43846</v>
      </c>
      <c r="B1193">
        <v>116.15</v>
      </c>
      <c r="C1193">
        <v>1902900</v>
      </c>
      <c r="D1193">
        <f t="shared" si="18"/>
        <v>1.6541221774899358E-2</v>
      </c>
    </row>
    <row r="1194" spans="1:4" x14ac:dyDescent="0.2">
      <c r="A1194" s="22">
        <v>43847</v>
      </c>
      <c r="B1194">
        <v>117.55</v>
      </c>
      <c r="C1194">
        <v>1725700</v>
      </c>
      <c r="D1194">
        <f t="shared" si="18"/>
        <v>1.2053379250968501E-2</v>
      </c>
    </row>
    <row r="1195" spans="1:4" x14ac:dyDescent="0.2">
      <c r="A1195" s="22">
        <v>43851</v>
      </c>
      <c r="B1195">
        <v>117.8</v>
      </c>
      <c r="C1195">
        <v>1314100</v>
      </c>
      <c r="D1195">
        <f t="shared" si="18"/>
        <v>2.126754572522331E-3</v>
      </c>
    </row>
    <row r="1196" spans="1:4" x14ac:dyDescent="0.2">
      <c r="A1196" s="22">
        <v>43852</v>
      </c>
      <c r="B1196">
        <v>117.65</v>
      </c>
      <c r="C1196">
        <v>1274100</v>
      </c>
      <c r="D1196">
        <f t="shared" si="18"/>
        <v>-1.2733446519523895E-3</v>
      </c>
    </row>
    <row r="1197" spans="1:4" x14ac:dyDescent="0.2">
      <c r="A1197" s="22">
        <v>43853</v>
      </c>
      <c r="B1197">
        <v>118.15</v>
      </c>
      <c r="C1197">
        <v>1502400</v>
      </c>
      <c r="D1197">
        <f t="shared" si="18"/>
        <v>4.2498937526561833E-3</v>
      </c>
    </row>
    <row r="1198" spans="1:4" x14ac:dyDescent="0.2">
      <c r="A1198" s="22">
        <v>43854</v>
      </c>
      <c r="B1198">
        <v>118.28</v>
      </c>
      <c r="C1198">
        <v>2152200</v>
      </c>
      <c r="D1198">
        <f t="shared" si="18"/>
        <v>1.1002962336013158E-3</v>
      </c>
    </row>
    <row r="1199" spans="1:4" x14ac:dyDescent="0.2">
      <c r="A1199" s="22">
        <v>43857</v>
      </c>
      <c r="B1199">
        <v>116.58</v>
      </c>
      <c r="C1199">
        <v>1135200</v>
      </c>
      <c r="D1199">
        <f t="shared" si="18"/>
        <v>-1.4372675008454539E-2</v>
      </c>
    </row>
    <row r="1200" spans="1:4" x14ac:dyDescent="0.2">
      <c r="A1200" s="22">
        <v>43858</v>
      </c>
      <c r="B1200">
        <v>117.54</v>
      </c>
      <c r="C1200">
        <v>1496500</v>
      </c>
      <c r="D1200">
        <f t="shared" si="18"/>
        <v>8.234688625836404E-3</v>
      </c>
    </row>
    <row r="1201" spans="1:4" x14ac:dyDescent="0.2">
      <c r="A1201" s="22">
        <v>43859</v>
      </c>
      <c r="B1201">
        <v>118.36</v>
      </c>
      <c r="C1201">
        <v>1878800</v>
      </c>
      <c r="D1201">
        <f t="shared" si="18"/>
        <v>6.9763484771141158E-3</v>
      </c>
    </row>
    <row r="1202" spans="1:4" x14ac:dyDescent="0.2">
      <c r="A1202" s="22">
        <v>43860</v>
      </c>
      <c r="B1202">
        <v>119.88</v>
      </c>
      <c r="C1202">
        <v>1289400</v>
      </c>
      <c r="D1202">
        <f t="shared" si="18"/>
        <v>1.2842176410949611E-2</v>
      </c>
    </row>
    <row r="1203" spans="1:4" x14ac:dyDescent="0.2">
      <c r="A1203" s="22">
        <v>43861</v>
      </c>
      <c r="B1203">
        <v>118.54</v>
      </c>
      <c r="C1203">
        <v>1754500</v>
      </c>
      <c r="D1203">
        <f t="shared" si="18"/>
        <v>-1.1177844511177756E-2</v>
      </c>
    </row>
    <row r="1204" spans="1:4" x14ac:dyDescent="0.2">
      <c r="A1204" s="22">
        <v>43864</v>
      </c>
      <c r="B1204">
        <v>119.05</v>
      </c>
      <c r="C1204">
        <v>1439300</v>
      </c>
      <c r="D1204">
        <f t="shared" si="18"/>
        <v>4.3023451999324351E-3</v>
      </c>
    </row>
    <row r="1205" spans="1:4" x14ac:dyDescent="0.2">
      <c r="A1205" s="22">
        <v>43865</v>
      </c>
      <c r="B1205">
        <v>119.95</v>
      </c>
      <c r="C1205">
        <v>1848200</v>
      </c>
      <c r="D1205">
        <f t="shared" si="18"/>
        <v>7.5598488030239877E-3</v>
      </c>
    </row>
    <row r="1206" spans="1:4" x14ac:dyDescent="0.2">
      <c r="A1206" s="22">
        <v>43866</v>
      </c>
      <c r="B1206">
        <v>124.67</v>
      </c>
      <c r="C1206">
        <v>2718400</v>
      </c>
      <c r="D1206">
        <f t="shared" si="18"/>
        <v>3.9349729053772396E-2</v>
      </c>
    </row>
    <row r="1207" spans="1:4" x14ac:dyDescent="0.2">
      <c r="A1207" s="22">
        <v>43867</v>
      </c>
      <c r="B1207">
        <v>123.89</v>
      </c>
      <c r="C1207">
        <v>1506700</v>
      </c>
      <c r="D1207">
        <f t="shared" si="18"/>
        <v>-6.2565172054223238E-3</v>
      </c>
    </row>
    <row r="1208" spans="1:4" x14ac:dyDescent="0.2">
      <c r="A1208" s="22">
        <v>43868</v>
      </c>
      <c r="B1208">
        <v>124.43</v>
      </c>
      <c r="C1208">
        <v>1331600</v>
      </c>
      <c r="D1208">
        <f t="shared" si="18"/>
        <v>4.3587053030915025E-3</v>
      </c>
    </row>
    <row r="1209" spans="1:4" x14ac:dyDescent="0.2">
      <c r="A1209" s="22">
        <v>43871</v>
      </c>
      <c r="B1209">
        <v>123.95</v>
      </c>
      <c r="C1209">
        <v>1534300</v>
      </c>
      <c r="D1209">
        <f t="shared" si="18"/>
        <v>-3.8575906131962062E-3</v>
      </c>
    </row>
    <row r="1210" spans="1:4" x14ac:dyDescent="0.2">
      <c r="A1210" s="22">
        <v>43872</v>
      </c>
      <c r="B1210">
        <v>125.1</v>
      </c>
      <c r="C1210">
        <v>1739600</v>
      </c>
      <c r="D1210">
        <f t="shared" si="18"/>
        <v>9.2779346510689104E-3</v>
      </c>
    </row>
    <row r="1211" spans="1:4" x14ac:dyDescent="0.2">
      <c r="A1211" s="22">
        <v>43873</v>
      </c>
      <c r="B1211">
        <v>123.78</v>
      </c>
      <c r="C1211">
        <v>1549100</v>
      </c>
      <c r="D1211">
        <f t="shared" si="18"/>
        <v>-1.0551558752997547E-2</v>
      </c>
    </row>
    <row r="1212" spans="1:4" x14ac:dyDescent="0.2">
      <c r="A1212" s="22">
        <v>43874</v>
      </c>
      <c r="B1212">
        <v>124.89</v>
      </c>
      <c r="C1212">
        <v>1367500</v>
      </c>
      <c r="D1212">
        <f t="shared" si="18"/>
        <v>8.9675230247212752E-3</v>
      </c>
    </row>
    <row r="1213" spans="1:4" x14ac:dyDescent="0.2">
      <c r="A1213" s="22">
        <v>43875</v>
      </c>
      <c r="B1213">
        <v>125.57</v>
      </c>
      <c r="C1213">
        <v>1110900</v>
      </c>
      <c r="D1213">
        <f t="shared" si="18"/>
        <v>5.4447914164464139E-3</v>
      </c>
    </row>
    <row r="1214" spans="1:4" x14ac:dyDescent="0.2">
      <c r="A1214" s="22">
        <v>43879</v>
      </c>
      <c r="B1214">
        <v>124.3</v>
      </c>
      <c r="C1214">
        <v>1663700</v>
      </c>
      <c r="D1214">
        <f t="shared" si="18"/>
        <v>-1.0113880703989775E-2</v>
      </c>
    </row>
    <row r="1215" spans="1:4" x14ac:dyDescent="0.2">
      <c r="A1215" s="22">
        <v>43880</v>
      </c>
      <c r="B1215">
        <v>124.26</v>
      </c>
      <c r="C1215">
        <v>1414600</v>
      </c>
      <c r="D1215">
        <f t="shared" si="18"/>
        <v>-3.2180209171353211E-4</v>
      </c>
    </row>
    <row r="1216" spans="1:4" x14ac:dyDescent="0.2">
      <c r="A1216" s="22">
        <v>43881</v>
      </c>
      <c r="B1216">
        <v>123.46</v>
      </c>
      <c r="C1216">
        <v>2146100</v>
      </c>
      <c r="D1216">
        <f t="shared" si="18"/>
        <v>-6.4381136327057087E-3</v>
      </c>
    </row>
    <row r="1217" spans="1:4" x14ac:dyDescent="0.2">
      <c r="A1217" s="22">
        <v>43882</v>
      </c>
      <c r="B1217">
        <v>123.62</v>
      </c>
      <c r="C1217">
        <v>1477700</v>
      </c>
      <c r="D1217">
        <f t="shared" si="18"/>
        <v>1.2959663048761607E-3</v>
      </c>
    </row>
    <row r="1218" spans="1:4" x14ac:dyDescent="0.2">
      <c r="A1218" s="22">
        <v>43885</v>
      </c>
      <c r="B1218">
        <v>120.54</v>
      </c>
      <c r="C1218">
        <v>1745600</v>
      </c>
      <c r="D1218">
        <f t="shared" si="18"/>
        <v>-2.4915062287655703E-2</v>
      </c>
    </row>
    <row r="1219" spans="1:4" x14ac:dyDescent="0.2">
      <c r="A1219" s="22">
        <v>43886</v>
      </c>
      <c r="B1219">
        <v>117.31</v>
      </c>
      <c r="C1219">
        <v>2046400</v>
      </c>
      <c r="D1219">
        <f t="shared" si="18"/>
        <v>-2.6796084287373519E-2</v>
      </c>
    </row>
    <row r="1220" spans="1:4" x14ac:dyDescent="0.2">
      <c r="A1220" s="22">
        <v>43887</v>
      </c>
      <c r="B1220">
        <v>115.73</v>
      </c>
      <c r="C1220">
        <v>2479000</v>
      </c>
      <c r="D1220">
        <f t="shared" ref="D1220:D1283" si="19">(B1220-B1219)/B1219</f>
        <v>-1.3468587503196643E-2</v>
      </c>
    </row>
    <row r="1221" spans="1:4" x14ac:dyDescent="0.2">
      <c r="A1221" s="22">
        <v>43888</v>
      </c>
      <c r="B1221">
        <v>109.92</v>
      </c>
      <c r="C1221">
        <v>2366900</v>
      </c>
      <c r="D1221">
        <f t="shared" si="19"/>
        <v>-5.0203058843860726E-2</v>
      </c>
    </row>
    <row r="1222" spans="1:4" x14ac:dyDescent="0.2">
      <c r="A1222" s="22">
        <v>43889</v>
      </c>
      <c r="B1222">
        <v>105.25</v>
      </c>
      <c r="C1222">
        <v>4179800</v>
      </c>
      <c r="D1222">
        <f t="shared" si="19"/>
        <v>-4.2485443959243099E-2</v>
      </c>
    </row>
    <row r="1223" spans="1:4" x14ac:dyDescent="0.2">
      <c r="A1223" s="22">
        <v>43892</v>
      </c>
      <c r="B1223">
        <v>112.67</v>
      </c>
      <c r="C1223">
        <v>2794600</v>
      </c>
      <c r="D1223">
        <f t="shared" si="19"/>
        <v>7.0498812351543955E-2</v>
      </c>
    </row>
    <row r="1224" spans="1:4" x14ac:dyDescent="0.2">
      <c r="A1224" s="22">
        <v>43893</v>
      </c>
      <c r="B1224">
        <v>109.2</v>
      </c>
      <c r="C1224">
        <v>2810300</v>
      </c>
      <c r="D1224">
        <f t="shared" si="19"/>
        <v>-3.0797905387414563E-2</v>
      </c>
    </row>
    <row r="1225" spans="1:4" x14ac:dyDescent="0.2">
      <c r="A1225" s="22">
        <v>43894</v>
      </c>
      <c r="B1225">
        <v>114.51</v>
      </c>
      <c r="C1225">
        <v>1905900</v>
      </c>
      <c r="D1225">
        <f t="shared" si="19"/>
        <v>4.8626373626373648E-2</v>
      </c>
    </row>
    <row r="1226" spans="1:4" x14ac:dyDescent="0.2">
      <c r="A1226" s="22">
        <v>43895</v>
      </c>
      <c r="B1226">
        <v>108.46</v>
      </c>
      <c r="C1226">
        <v>2459900</v>
      </c>
      <c r="D1226">
        <f t="shared" si="19"/>
        <v>-5.2833813640730164E-2</v>
      </c>
    </row>
    <row r="1227" spans="1:4" x14ac:dyDescent="0.2">
      <c r="A1227" s="22">
        <v>43896</v>
      </c>
      <c r="B1227">
        <v>107.14</v>
      </c>
      <c r="C1227">
        <v>3277500</v>
      </c>
      <c r="D1227">
        <f t="shared" si="19"/>
        <v>-1.2170385395537463E-2</v>
      </c>
    </row>
    <row r="1228" spans="1:4" x14ac:dyDescent="0.2">
      <c r="A1228" s="22">
        <v>43899</v>
      </c>
      <c r="B1228">
        <v>95.61</v>
      </c>
      <c r="C1228">
        <v>2527100</v>
      </c>
      <c r="D1228">
        <f t="shared" si="19"/>
        <v>-0.10761620309874931</v>
      </c>
    </row>
    <row r="1229" spans="1:4" x14ac:dyDescent="0.2">
      <c r="A1229" s="22">
        <v>43900</v>
      </c>
      <c r="B1229">
        <v>99.26</v>
      </c>
      <c r="C1229">
        <v>2511100</v>
      </c>
      <c r="D1229">
        <f t="shared" si="19"/>
        <v>3.8175923020604602E-2</v>
      </c>
    </row>
    <row r="1230" spans="1:4" x14ac:dyDescent="0.2">
      <c r="A1230" s="22">
        <v>43901</v>
      </c>
      <c r="B1230">
        <v>92.77</v>
      </c>
      <c r="C1230">
        <v>2662000</v>
      </c>
      <c r="D1230">
        <f t="shared" si="19"/>
        <v>-6.5383840419101433E-2</v>
      </c>
    </row>
    <row r="1231" spans="1:4" x14ac:dyDescent="0.2">
      <c r="A1231" s="22">
        <v>43902</v>
      </c>
      <c r="B1231">
        <v>83.8</v>
      </c>
      <c r="C1231">
        <v>4397700</v>
      </c>
      <c r="D1231">
        <f t="shared" si="19"/>
        <v>-9.6690740541123199E-2</v>
      </c>
    </row>
    <row r="1232" spans="1:4" x14ac:dyDescent="0.2">
      <c r="A1232" s="22">
        <v>43903</v>
      </c>
      <c r="B1232">
        <v>92.77</v>
      </c>
      <c r="C1232">
        <v>3606000</v>
      </c>
      <c r="D1232">
        <f t="shared" si="19"/>
        <v>0.10704057279236276</v>
      </c>
    </row>
    <row r="1233" spans="1:4" x14ac:dyDescent="0.2">
      <c r="A1233" s="22">
        <v>43906</v>
      </c>
      <c r="B1233">
        <v>84.98</v>
      </c>
      <c r="C1233">
        <v>3607500</v>
      </c>
      <c r="D1233">
        <f t="shared" si="19"/>
        <v>-8.3971111350652064E-2</v>
      </c>
    </row>
    <row r="1234" spans="1:4" x14ac:dyDescent="0.2">
      <c r="A1234" s="22">
        <v>43907</v>
      </c>
      <c r="B1234">
        <v>87.94</v>
      </c>
      <c r="C1234">
        <v>2917900</v>
      </c>
      <c r="D1234">
        <f t="shared" si="19"/>
        <v>3.4831725111790932E-2</v>
      </c>
    </row>
    <row r="1235" spans="1:4" x14ac:dyDescent="0.2">
      <c r="A1235" s="22">
        <v>43908</v>
      </c>
      <c r="B1235">
        <v>75.55</v>
      </c>
      <c r="C1235">
        <v>3617400</v>
      </c>
      <c r="D1235">
        <f t="shared" si="19"/>
        <v>-0.14089151694337049</v>
      </c>
    </row>
    <row r="1236" spans="1:4" x14ac:dyDescent="0.2">
      <c r="A1236" s="22">
        <v>43909</v>
      </c>
      <c r="B1236">
        <v>74.69</v>
      </c>
      <c r="C1236">
        <v>2475800</v>
      </c>
      <c r="D1236">
        <f t="shared" si="19"/>
        <v>-1.1383189940436789E-2</v>
      </c>
    </row>
    <row r="1237" spans="1:4" x14ac:dyDescent="0.2">
      <c r="A1237" s="22">
        <v>43910</v>
      </c>
      <c r="B1237">
        <v>73.87</v>
      </c>
      <c r="C1237">
        <v>3911100</v>
      </c>
      <c r="D1237">
        <f t="shared" si="19"/>
        <v>-1.0978712009639754E-2</v>
      </c>
    </row>
    <row r="1238" spans="1:4" x14ac:dyDescent="0.2">
      <c r="A1238" s="22">
        <v>43913</v>
      </c>
      <c r="B1238">
        <v>73.23</v>
      </c>
      <c r="C1238">
        <v>3181100</v>
      </c>
      <c r="D1238">
        <f t="shared" si="19"/>
        <v>-8.6638689589820031E-3</v>
      </c>
    </row>
    <row r="1239" spans="1:4" x14ac:dyDescent="0.2">
      <c r="A1239" s="22">
        <v>43914</v>
      </c>
      <c r="B1239">
        <v>77.92</v>
      </c>
      <c r="C1239">
        <v>3197500</v>
      </c>
      <c r="D1239">
        <f t="shared" si="19"/>
        <v>6.4044790386453609E-2</v>
      </c>
    </row>
    <row r="1240" spans="1:4" x14ac:dyDescent="0.2">
      <c r="A1240" s="22">
        <v>43915</v>
      </c>
      <c r="B1240">
        <v>83</v>
      </c>
      <c r="C1240">
        <v>3539600</v>
      </c>
      <c r="D1240">
        <f t="shared" si="19"/>
        <v>6.5195071868583143E-2</v>
      </c>
    </row>
    <row r="1241" spans="1:4" x14ac:dyDescent="0.2">
      <c r="A1241" s="22">
        <v>43916</v>
      </c>
      <c r="B1241">
        <v>89.5</v>
      </c>
      <c r="C1241">
        <v>3563500</v>
      </c>
      <c r="D1241">
        <f t="shared" si="19"/>
        <v>7.8313253012048195E-2</v>
      </c>
    </row>
    <row r="1242" spans="1:4" x14ac:dyDescent="0.2">
      <c r="A1242" s="22">
        <v>43917</v>
      </c>
      <c r="B1242">
        <v>88.46</v>
      </c>
      <c r="C1242">
        <v>2662500</v>
      </c>
      <c r="D1242">
        <f t="shared" si="19"/>
        <v>-1.1620111731843645E-2</v>
      </c>
    </row>
    <row r="1243" spans="1:4" x14ac:dyDescent="0.2">
      <c r="A1243" s="22">
        <v>43920</v>
      </c>
      <c r="B1243">
        <v>94.64</v>
      </c>
      <c r="C1243">
        <v>2745400</v>
      </c>
      <c r="D1243">
        <f t="shared" si="19"/>
        <v>6.9862084557992393E-2</v>
      </c>
    </row>
    <row r="1244" spans="1:4" x14ac:dyDescent="0.2">
      <c r="A1244" s="22">
        <v>43921</v>
      </c>
      <c r="B1244">
        <v>91.73</v>
      </c>
      <c r="C1244">
        <v>2534900</v>
      </c>
      <c r="D1244">
        <f t="shared" si="19"/>
        <v>-3.0748098055790329E-2</v>
      </c>
    </row>
    <row r="1245" spans="1:4" x14ac:dyDescent="0.2">
      <c r="A1245" s="22">
        <v>43922</v>
      </c>
      <c r="B1245">
        <v>86.4</v>
      </c>
      <c r="C1245">
        <v>2684000</v>
      </c>
      <c r="D1245">
        <f t="shared" si="19"/>
        <v>-5.8105309059195441E-2</v>
      </c>
    </row>
    <row r="1246" spans="1:4" x14ac:dyDescent="0.2">
      <c r="A1246" s="22">
        <v>43923</v>
      </c>
      <c r="B1246">
        <v>85.79</v>
      </c>
      <c r="C1246">
        <v>2580000</v>
      </c>
      <c r="D1246">
        <f t="shared" si="19"/>
        <v>-7.060185185185178E-3</v>
      </c>
    </row>
    <row r="1247" spans="1:4" x14ac:dyDescent="0.2">
      <c r="A1247" s="22">
        <v>43924</v>
      </c>
      <c r="B1247">
        <v>85.96</v>
      </c>
      <c r="C1247">
        <v>3264300</v>
      </c>
      <c r="D1247">
        <f t="shared" si="19"/>
        <v>1.981582935073872E-3</v>
      </c>
    </row>
    <row r="1248" spans="1:4" x14ac:dyDescent="0.2">
      <c r="A1248" s="22">
        <v>43927</v>
      </c>
      <c r="B1248">
        <v>93.52</v>
      </c>
      <c r="C1248">
        <v>2408400</v>
      </c>
      <c r="D1248">
        <f t="shared" si="19"/>
        <v>8.7947882736156391E-2</v>
      </c>
    </row>
    <row r="1249" spans="1:4" x14ac:dyDescent="0.2">
      <c r="A1249" s="22">
        <v>43928</v>
      </c>
      <c r="B1249">
        <v>92.53</v>
      </c>
      <c r="C1249">
        <v>2677500</v>
      </c>
      <c r="D1249">
        <f t="shared" si="19"/>
        <v>-1.0585970915312179E-2</v>
      </c>
    </row>
    <row r="1250" spans="1:4" x14ac:dyDescent="0.2">
      <c r="A1250" s="22">
        <v>43929</v>
      </c>
      <c r="B1250">
        <v>97.25</v>
      </c>
      <c r="C1250">
        <v>1951900</v>
      </c>
      <c r="D1250">
        <f t="shared" si="19"/>
        <v>5.1010483086566506E-2</v>
      </c>
    </row>
    <row r="1251" spans="1:4" x14ac:dyDescent="0.2">
      <c r="A1251" s="22">
        <v>43930</v>
      </c>
      <c r="B1251">
        <v>100.34</v>
      </c>
      <c r="C1251">
        <v>2714200</v>
      </c>
      <c r="D1251">
        <f t="shared" si="19"/>
        <v>3.1773778920308519E-2</v>
      </c>
    </row>
    <row r="1252" spans="1:4" x14ac:dyDescent="0.2">
      <c r="A1252" s="22">
        <v>43934</v>
      </c>
      <c r="B1252">
        <v>98</v>
      </c>
      <c r="C1252">
        <v>2225500</v>
      </c>
      <c r="D1252">
        <f t="shared" si="19"/>
        <v>-2.3320709587402864E-2</v>
      </c>
    </row>
    <row r="1253" spans="1:4" x14ac:dyDescent="0.2">
      <c r="A1253" s="22">
        <v>43935</v>
      </c>
      <c r="B1253">
        <v>102.44</v>
      </c>
      <c r="C1253">
        <v>2393700</v>
      </c>
      <c r="D1253">
        <f t="shared" si="19"/>
        <v>4.5306122448979566E-2</v>
      </c>
    </row>
    <row r="1254" spans="1:4" x14ac:dyDescent="0.2">
      <c r="A1254" s="22">
        <v>43936</v>
      </c>
      <c r="B1254">
        <v>97.94</v>
      </c>
      <c r="C1254">
        <v>2036600</v>
      </c>
      <c r="D1254">
        <f t="shared" si="19"/>
        <v>-4.3928153065208905E-2</v>
      </c>
    </row>
    <row r="1255" spans="1:4" x14ac:dyDescent="0.2">
      <c r="A1255" s="22">
        <v>43937</v>
      </c>
      <c r="B1255">
        <v>99.93</v>
      </c>
      <c r="C1255">
        <v>2168600</v>
      </c>
      <c r="D1255">
        <f t="shared" si="19"/>
        <v>2.031856238513385E-2</v>
      </c>
    </row>
    <row r="1256" spans="1:4" x14ac:dyDescent="0.2">
      <c r="A1256" s="22">
        <v>43938</v>
      </c>
      <c r="B1256">
        <v>104.92</v>
      </c>
      <c r="C1256">
        <v>3991000</v>
      </c>
      <c r="D1256">
        <f t="shared" si="19"/>
        <v>4.9934954468127637E-2</v>
      </c>
    </row>
    <row r="1257" spans="1:4" x14ac:dyDescent="0.2">
      <c r="A1257" s="22">
        <v>43941</v>
      </c>
      <c r="B1257">
        <v>102.72</v>
      </c>
      <c r="C1257">
        <v>2378900</v>
      </c>
      <c r="D1257">
        <f t="shared" si="19"/>
        <v>-2.0968356843309215E-2</v>
      </c>
    </row>
    <row r="1258" spans="1:4" x14ac:dyDescent="0.2">
      <c r="A1258" s="22">
        <v>43942</v>
      </c>
      <c r="B1258">
        <v>100.09</v>
      </c>
      <c r="C1258">
        <v>1731600</v>
      </c>
      <c r="D1258">
        <f t="shared" si="19"/>
        <v>-2.5603582554517092E-2</v>
      </c>
    </row>
    <row r="1259" spans="1:4" x14ac:dyDescent="0.2">
      <c r="A1259" s="22">
        <v>43943</v>
      </c>
      <c r="B1259">
        <v>101.99</v>
      </c>
      <c r="C1259">
        <v>1828600</v>
      </c>
      <c r="D1259">
        <f t="shared" si="19"/>
        <v>1.8982915376161369E-2</v>
      </c>
    </row>
    <row r="1260" spans="1:4" x14ac:dyDescent="0.2">
      <c r="A1260" s="22">
        <v>43944</v>
      </c>
      <c r="B1260">
        <v>99.45</v>
      </c>
      <c r="C1260">
        <v>1672200</v>
      </c>
      <c r="D1260">
        <f t="shared" si="19"/>
        <v>-2.4904402392391334E-2</v>
      </c>
    </row>
    <row r="1261" spans="1:4" x14ac:dyDescent="0.2">
      <c r="A1261" s="22">
        <v>43945</v>
      </c>
      <c r="B1261">
        <v>101.44</v>
      </c>
      <c r="C1261">
        <v>1801100</v>
      </c>
      <c r="D1261">
        <f t="shared" si="19"/>
        <v>2.0010055304172897E-2</v>
      </c>
    </row>
    <row r="1262" spans="1:4" x14ac:dyDescent="0.2">
      <c r="A1262" s="22">
        <v>43948</v>
      </c>
      <c r="B1262">
        <v>103.09</v>
      </c>
      <c r="C1262">
        <v>1639800</v>
      </c>
      <c r="D1262">
        <f t="shared" si="19"/>
        <v>1.6265772870662516E-2</v>
      </c>
    </row>
    <row r="1263" spans="1:4" x14ac:dyDescent="0.2">
      <c r="A1263" s="22">
        <v>43949</v>
      </c>
      <c r="B1263">
        <v>101.84</v>
      </c>
      <c r="C1263">
        <v>2058400</v>
      </c>
      <c r="D1263">
        <f t="shared" si="19"/>
        <v>-1.2125327383839363E-2</v>
      </c>
    </row>
    <row r="1264" spans="1:4" x14ac:dyDescent="0.2">
      <c r="A1264" s="22">
        <v>43950</v>
      </c>
      <c r="B1264">
        <v>105.82</v>
      </c>
      <c r="C1264">
        <v>2661100</v>
      </c>
      <c r="D1264">
        <f t="shared" si="19"/>
        <v>3.9080911233307043E-2</v>
      </c>
    </row>
    <row r="1265" spans="1:4" x14ac:dyDescent="0.2">
      <c r="A1265" s="22">
        <v>43951</v>
      </c>
      <c r="B1265">
        <v>101.72</v>
      </c>
      <c r="C1265">
        <v>2468700</v>
      </c>
      <c r="D1265">
        <f t="shared" si="19"/>
        <v>-3.8745038745038693E-2</v>
      </c>
    </row>
    <row r="1266" spans="1:4" x14ac:dyDescent="0.2">
      <c r="A1266" s="22">
        <v>43952</v>
      </c>
      <c r="B1266">
        <v>99.74</v>
      </c>
      <c r="C1266">
        <v>2186100</v>
      </c>
      <c r="D1266">
        <f t="shared" si="19"/>
        <v>-1.9465198584349232E-2</v>
      </c>
    </row>
    <row r="1267" spans="1:4" x14ac:dyDescent="0.2">
      <c r="A1267" s="22">
        <v>43955</v>
      </c>
      <c r="B1267">
        <v>100.34</v>
      </c>
      <c r="C1267">
        <v>1548000</v>
      </c>
      <c r="D1267">
        <f t="shared" si="19"/>
        <v>6.015640665730986E-3</v>
      </c>
    </row>
    <row r="1268" spans="1:4" x14ac:dyDescent="0.2">
      <c r="A1268" s="22">
        <v>43956</v>
      </c>
      <c r="B1268">
        <v>102.15</v>
      </c>
      <c r="C1268">
        <v>2006900</v>
      </c>
      <c r="D1268">
        <f t="shared" si="19"/>
        <v>1.8038668527008195E-2</v>
      </c>
    </row>
    <row r="1269" spans="1:4" x14ac:dyDescent="0.2">
      <c r="A1269" s="22">
        <v>43957</v>
      </c>
      <c r="B1269">
        <v>101.48</v>
      </c>
      <c r="C1269">
        <v>2471500</v>
      </c>
      <c r="D1269">
        <f t="shared" si="19"/>
        <v>-6.5589818893783819E-3</v>
      </c>
    </row>
    <row r="1270" spans="1:4" x14ac:dyDescent="0.2">
      <c r="A1270" s="22">
        <v>43958</v>
      </c>
      <c r="B1270">
        <v>100.85</v>
      </c>
      <c r="C1270">
        <v>2408500</v>
      </c>
      <c r="D1270">
        <f t="shared" si="19"/>
        <v>-6.2081198265669059E-3</v>
      </c>
    </row>
    <row r="1271" spans="1:4" x14ac:dyDescent="0.2">
      <c r="A1271" s="22">
        <v>43959</v>
      </c>
      <c r="B1271">
        <v>100.79</v>
      </c>
      <c r="C1271">
        <v>2217700</v>
      </c>
      <c r="D1271">
        <f t="shared" si="19"/>
        <v>-5.9494298463052121E-4</v>
      </c>
    </row>
    <row r="1272" spans="1:4" x14ac:dyDescent="0.2">
      <c r="A1272" s="22">
        <v>43962</v>
      </c>
      <c r="B1272">
        <v>101.84</v>
      </c>
      <c r="C1272">
        <v>2079100</v>
      </c>
      <c r="D1272">
        <f t="shared" si="19"/>
        <v>1.0417700168667497E-2</v>
      </c>
    </row>
    <row r="1273" spans="1:4" x14ac:dyDescent="0.2">
      <c r="A1273" s="22">
        <v>43963</v>
      </c>
      <c r="B1273">
        <v>97.55</v>
      </c>
      <c r="C1273">
        <v>1634100</v>
      </c>
      <c r="D1273">
        <f t="shared" si="19"/>
        <v>-4.2124901806755752E-2</v>
      </c>
    </row>
    <row r="1274" spans="1:4" x14ac:dyDescent="0.2">
      <c r="A1274" s="22">
        <v>43964</v>
      </c>
      <c r="B1274">
        <v>92.08</v>
      </c>
      <c r="C1274">
        <v>2798200</v>
      </c>
      <c r="D1274">
        <f t="shared" si="19"/>
        <v>-5.6073808303434128E-2</v>
      </c>
    </row>
    <row r="1275" spans="1:4" x14ac:dyDescent="0.2">
      <c r="A1275" s="22">
        <v>43965</v>
      </c>
      <c r="B1275">
        <v>93.92</v>
      </c>
      <c r="C1275">
        <v>1690400</v>
      </c>
      <c r="D1275">
        <f t="shared" si="19"/>
        <v>1.9982623805386658E-2</v>
      </c>
    </row>
    <row r="1276" spans="1:4" x14ac:dyDescent="0.2">
      <c r="A1276" s="22">
        <v>43966</v>
      </c>
      <c r="B1276">
        <v>95.38</v>
      </c>
      <c r="C1276">
        <v>2439700</v>
      </c>
      <c r="D1276">
        <f t="shared" si="19"/>
        <v>1.5545144804088518E-2</v>
      </c>
    </row>
    <row r="1277" spans="1:4" x14ac:dyDescent="0.2">
      <c r="A1277" s="22">
        <v>43969</v>
      </c>
      <c r="B1277">
        <v>99.04</v>
      </c>
      <c r="C1277">
        <v>1611800</v>
      </c>
      <c r="D1277">
        <f t="shared" si="19"/>
        <v>3.8372824491507772E-2</v>
      </c>
    </row>
    <row r="1278" spans="1:4" x14ac:dyDescent="0.2">
      <c r="A1278" s="22">
        <v>43970</v>
      </c>
      <c r="B1278">
        <v>97.27</v>
      </c>
      <c r="C1278">
        <v>1180200</v>
      </c>
      <c r="D1278">
        <f t="shared" si="19"/>
        <v>-1.7871567043618843E-2</v>
      </c>
    </row>
    <row r="1279" spans="1:4" x14ac:dyDescent="0.2">
      <c r="A1279" s="22">
        <v>43971</v>
      </c>
      <c r="B1279">
        <v>96.99</v>
      </c>
      <c r="C1279">
        <v>2386800</v>
      </c>
      <c r="D1279">
        <f t="shared" si="19"/>
        <v>-2.8785853808985418E-3</v>
      </c>
    </row>
    <row r="1280" spans="1:4" x14ac:dyDescent="0.2">
      <c r="A1280" s="22">
        <v>43972</v>
      </c>
      <c r="B1280">
        <v>94.13</v>
      </c>
      <c r="C1280">
        <v>2972300</v>
      </c>
      <c r="D1280">
        <f t="shared" si="19"/>
        <v>-2.948757603876688E-2</v>
      </c>
    </row>
    <row r="1281" spans="1:4" x14ac:dyDescent="0.2">
      <c r="A1281" s="22">
        <v>43973</v>
      </c>
      <c r="B1281">
        <v>94.82</v>
      </c>
      <c r="C1281">
        <v>1510200</v>
      </c>
      <c r="D1281">
        <f t="shared" si="19"/>
        <v>7.3302878997131386E-3</v>
      </c>
    </row>
    <row r="1282" spans="1:4" x14ac:dyDescent="0.2">
      <c r="A1282" s="22">
        <v>43977</v>
      </c>
      <c r="B1282">
        <v>94.05</v>
      </c>
      <c r="C1282">
        <v>2756600</v>
      </c>
      <c r="D1282">
        <f t="shared" si="19"/>
        <v>-8.1206496519721158E-3</v>
      </c>
    </row>
    <row r="1283" spans="1:4" x14ac:dyDescent="0.2">
      <c r="A1283" s="22">
        <v>43978</v>
      </c>
      <c r="B1283">
        <v>97.73</v>
      </c>
      <c r="C1283">
        <v>2711600</v>
      </c>
      <c r="D1283">
        <f t="shared" si="19"/>
        <v>3.9128123338649727E-2</v>
      </c>
    </row>
    <row r="1284" spans="1:4" x14ac:dyDescent="0.2">
      <c r="A1284" s="22">
        <v>43979</v>
      </c>
      <c r="B1284">
        <v>98.26</v>
      </c>
      <c r="C1284">
        <v>1932700</v>
      </c>
      <c r="D1284">
        <f t="shared" ref="D1284:D1347" si="20">(B1284-B1283)/B1283</f>
        <v>5.4231044715031323E-3</v>
      </c>
    </row>
    <row r="1285" spans="1:4" x14ac:dyDescent="0.2">
      <c r="A1285" s="22">
        <v>43980</v>
      </c>
      <c r="B1285">
        <v>97.81</v>
      </c>
      <c r="C1285">
        <v>2112400</v>
      </c>
      <c r="D1285">
        <f t="shared" si="20"/>
        <v>-4.5796865458986652E-3</v>
      </c>
    </row>
    <row r="1286" spans="1:4" x14ac:dyDescent="0.2">
      <c r="A1286" s="22">
        <v>43983</v>
      </c>
      <c r="B1286">
        <v>99.07</v>
      </c>
      <c r="C1286">
        <v>1601100</v>
      </c>
      <c r="D1286">
        <f t="shared" si="20"/>
        <v>1.2882118392802278E-2</v>
      </c>
    </row>
    <row r="1287" spans="1:4" x14ac:dyDescent="0.2">
      <c r="A1287" s="22">
        <v>43984</v>
      </c>
      <c r="B1287">
        <v>99</v>
      </c>
      <c r="C1287">
        <v>1586000</v>
      </c>
      <c r="D1287">
        <f t="shared" si="20"/>
        <v>-7.0657111133535057E-4</v>
      </c>
    </row>
    <row r="1288" spans="1:4" x14ac:dyDescent="0.2">
      <c r="A1288" s="22">
        <v>43985</v>
      </c>
      <c r="B1288">
        <v>100.41</v>
      </c>
      <c r="C1288">
        <v>1673200</v>
      </c>
      <c r="D1288">
        <f t="shared" si="20"/>
        <v>1.4242424242424208E-2</v>
      </c>
    </row>
    <row r="1289" spans="1:4" x14ac:dyDescent="0.2">
      <c r="A1289" s="22">
        <v>43986</v>
      </c>
      <c r="B1289">
        <v>101.86</v>
      </c>
      <c r="C1289">
        <v>1980800</v>
      </c>
      <c r="D1289">
        <f t="shared" si="20"/>
        <v>1.4440792749726152E-2</v>
      </c>
    </row>
    <row r="1290" spans="1:4" x14ac:dyDescent="0.2">
      <c r="A1290" s="22">
        <v>43987</v>
      </c>
      <c r="B1290">
        <v>105.47</v>
      </c>
      <c r="C1290">
        <v>2313500</v>
      </c>
      <c r="D1290">
        <f t="shared" si="20"/>
        <v>3.5440801099548391E-2</v>
      </c>
    </row>
    <row r="1291" spans="1:4" x14ac:dyDescent="0.2">
      <c r="A1291" s="22">
        <v>43990</v>
      </c>
      <c r="B1291">
        <v>106.99</v>
      </c>
      <c r="C1291">
        <v>2240200</v>
      </c>
      <c r="D1291">
        <f t="shared" si="20"/>
        <v>1.4411681046743112E-2</v>
      </c>
    </row>
    <row r="1292" spans="1:4" x14ac:dyDescent="0.2">
      <c r="A1292" s="22">
        <v>43991</v>
      </c>
      <c r="B1292">
        <v>103.21</v>
      </c>
      <c r="C1292">
        <v>1654900</v>
      </c>
      <c r="D1292">
        <f t="shared" si="20"/>
        <v>-3.5330404710720638E-2</v>
      </c>
    </row>
    <row r="1293" spans="1:4" x14ac:dyDescent="0.2">
      <c r="A1293" s="22">
        <v>43992</v>
      </c>
      <c r="B1293">
        <v>101.98</v>
      </c>
      <c r="C1293">
        <v>2013100</v>
      </c>
      <c r="D1293">
        <f t="shared" si="20"/>
        <v>-1.1917449859509639E-2</v>
      </c>
    </row>
    <row r="1294" spans="1:4" x14ac:dyDescent="0.2">
      <c r="A1294" s="22">
        <v>43993</v>
      </c>
      <c r="B1294">
        <v>94.79</v>
      </c>
      <c r="C1294">
        <v>2295400</v>
      </c>
      <c r="D1294">
        <f t="shared" si="20"/>
        <v>-7.0504020396156081E-2</v>
      </c>
    </row>
    <row r="1295" spans="1:4" x14ac:dyDescent="0.2">
      <c r="A1295" s="22">
        <v>43994</v>
      </c>
      <c r="B1295">
        <v>95.7</v>
      </c>
      <c r="C1295">
        <v>2198800</v>
      </c>
      <c r="D1295">
        <f t="shared" si="20"/>
        <v>9.600168794176564E-3</v>
      </c>
    </row>
    <row r="1296" spans="1:4" x14ac:dyDescent="0.2">
      <c r="A1296" s="22">
        <v>43997</v>
      </c>
      <c r="B1296">
        <v>97.83</v>
      </c>
      <c r="C1296">
        <v>2049000</v>
      </c>
      <c r="D1296">
        <f t="shared" si="20"/>
        <v>2.2257053291536003E-2</v>
      </c>
    </row>
    <row r="1297" spans="1:4" x14ac:dyDescent="0.2">
      <c r="A1297" s="22">
        <v>43998</v>
      </c>
      <c r="B1297">
        <v>99.12</v>
      </c>
      <c r="C1297">
        <v>1850200</v>
      </c>
      <c r="D1297">
        <f t="shared" si="20"/>
        <v>1.3186139221097888E-2</v>
      </c>
    </row>
    <row r="1298" spans="1:4" x14ac:dyDescent="0.2">
      <c r="A1298" s="22">
        <v>43999</v>
      </c>
      <c r="B1298">
        <v>97.95</v>
      </c>
      <c r="C1298">
        <v>1566900</v>
      </c>
      <c r="D1298">
        <f t="shared" si="20"/>
        <v>-1.1803874092009703E-2</v>
      </c>
    </row>
    <row r="1299" spans="1:4" x14ac:dyDescent="0.2">
      <c r="A1299" s="22">
        <v>44000</v>
      </c>
      <c r="B1299">
        <v>98.75</v>
      </c>
      <c r="C1299">
        <v>1337000</v>
      </c>
      <c r="D1299">
        <f t="shared" si="20"/>
        <v>8.167432363450711E-3</v>
      </c>
    </row>
    <row r="1300" spans="1:4" x14ac:dyDescent="0.2">
      <c r="A1300" s="22">
        <v>44001</v>
      </c>
      <c r="B1300">
        <v>98.73</v>
      </c>
      <c r="C1300">
        <v>3654700</v>
      </c>
      <c r="D1300">
        <f t="shared" si="20"/>
        <v>-2.0253164556957996E-4</v>
      </c>
    </row>
    <row r="1301" spans="1:4" x14ac:dyDescent="0.2">
      <c r="A1301" s="22">
        <v>44004</v>
      </c>
      <c r="B1301">
        <v>97.16</v>
      </c>
      <c r="C1301">
        <v>1465300</v>
      </c>
      <c r="D1301">
        <f t="shared" si="20"/>
        <v>-1.5901954826294008E-2</v>
      </c>
    </row>
    <row r="1302" spans="1:4" x14ac:dyDescent="0.2">
      <c r="A1302" s="22">
        <v>44005</v>
      </c>
      <c r="B1302">
        <v>96.66</v>
      </c>
      <c r="C1302">
        <v>1672300</v>
      </c>
      <c r="D1302">
        <f t="shared" si="20"/>
        <v>-5.1461506792918896E-3</v>
      </c>
    </row>
    <row r="1303" spans="1:4" x14ac:dyDescent="0.2">
      <c r="A1303" s="22">
        <v>44006</v>
      </c>
      <c r="B1303">
        <v>92.95</v>
      </c>
      <c r="C1303">
        <v>2743600</v>
      </c>
      <c r="D1303">
        <f t="shared" si="20"/>
        <v>-3.8381957376370721E-2</v>
      </c>
    </row>
    <row r="1304" spans="1:4" x14ac:dyDescent="0.2">
      <c r="A1304" s="22">
        <v>44007</v>
      </c>
      <c r="B1304">
        <v>95.83</v>
      </c>
      <c r="C1304">
        <v>1652400</v>
      </c>
      <c r="D1304">
        <f t="shared" si="20"/>
        <v>3.0984400215169395E-2</v>
      </c>
    </row>
    <row r="1305" spans="1:4" x14ac:dyDescent="0.2">
      <c r="A1305" s="22">
        <v>44008</v>
      </c>
      <c r="B1305">
        <v>94.58</v>
      </c>
      <c r="C1305">
        <v>2418300</v>
      </c>
      <c r="D1305">
        <f t="shared" si="20"/>
        <v>-1.3043931962850882E-2</v>
      </c>
    </row>
    <row r="1306" spans="1:4" x14ac:dyDescent="0.2">
      <c r="A1306" s="22">
        <v>44011</v>
      </c>
      <c r="B1306">
        <v>95.44</v>
      </c>
      <c r="C1306">
        <v>1262200</v>
      </c>
      <c r="D1306">
        <f t="shared" si="20"/>
        <v>9.0928314654260892E-3</v>
      </c>
    </row>
    <row r="1307" spans="1:4" x14ac:dyDescent="0.2">
      <c r="A1307" s="22">
        <v>44012</v>
      </c>
      <c r="B1307">
        <v>96.99</v>
      </c>
      <c r="C1307">
        <v>1839800</v>
      </c>
      <c r="D1307">
        <f t="shared" si="20"/>
        <v>1.6240569991617743E-2</v>
      </c>
    </row>
    <row r="1308" spans="1:4" x14ac:dyDescent="0.2">
      <c r="A1308" s="22">
        <v>44013</v>
      </c>
      <c r="B1308">
        <v>95.53</v>
      </c>
      <c r="C1308">
        <v>1611000</v>
      </c>
      <c r="D1308">
        <f t="shared" si="20"/>
        <v>-1.5053098257552262E-2</v>
      </c>
    </row>
    <row r="1309" spans="1:4" x14ac:dyDescent="0.2">
      <c r="A1309" s="22">
        <v>44014</v>
      </c>
      <c r="B1309">
        <v>94.09</v>
      </c>
      <c r="C1309">
        <v>1941300</v>
      </c>
      <c r="D1309">
        <f t="shared" si="20"/>
        <v>-1.507379880665757E-2</v>
      </c>
    </row>
    <row r="1310" spans="1:4" x14ac:dyDescent="0.2">
      <c r="A1310" s="22">
        <v>44018</v>
      </c>
      <c r="B1310">
        <v>95.64</v>
      </c>
      <c r="C1310">
        <v>1451400</v>
      </c>
      <c r="D1310">
        <f t="shared" si="20"/>
        <v>1.6473589116803029E-2</v>
      </c>
    </row>
    <row r="1311" spans="1:4" x14ac:dyDescent="0.2">
      <c r="A1311" s="22">
        <v>44019</v>
      </c>
      <c r="B1311">
        <v>92.65</v>
      </c>
      <c r="C1311">
        <v>1312500</v>
      </c>
      <c r="D1311">
        <f t="shared" si="20"/>
        <v>-3.1263069845252976E-2</v>
      </c>
    </row>
    <row r="1312" spans="1:4" x14ac:dyDescent="0.2">
      <c r="A1312" s="22">
        <v>44020</v>
      </c>
      <c r="B1312">
        <v>88.22</v>
      </c>
      <c r="C1312">
        <v>5064400</v>
      </c>
      <c r="D1312">
        <f t="shared" si="20"/>
        <v>-4.7814355099838168E-2</v>
      </c>
    </row>
    <row r="1313" spans="1:4" x14ac:dyDescent="0.2">
      <c r="A1313" s="22">
        <v>44021</v>
      </c>
      <c r="B1313">
        <v>85.82</v>
      </c>
      <c r="C1313">
        <v>3216100</v>
      </c>
      <c r="D1313">
        <f t="shared" si="20"/>
        <v>-2.7204715484017296E-2</v>
      </c>
    </row>
    <row r="1314" spans="1:4" x14ac:dyDescent="0.2">
      <c r="A1314" s="22">
        <v>44022</v>
      </c>
      <c r="B1314">
        <v>86.97</v>
      </c>
      <c r="C1314">
        <v>2793200</v>
      </c>
      <c r="D1314">
        <f t="shared" si="20"/>
        <v>1.3400139827546094E-2</v>
      </c>
    </row>
    <row r="1315" spans="1:4" x14ac:dyDescent="0.2">
      <c r="A1315" s="22">
        <v>44025</v>
      </c>
      <c r="B1315">
        <v>88.5</v>
      </c>
      <c r="C1315">
        <v>2846200</v>
      </c>
      <c r="D1315">
        <f t="shared" si="20"/>
        <v>1.7592273197654378E-2</v>
      </c>
    </row>
    <row r="1316" spans="1:4" x14ac:dyDescent="0.2">
      <c r="A1316" s="22">
        <v>44026</v>
      </c>
      <c r="B1316">
        <v>89.73</v>
      </c>
      <c r="C1316">
        <v>2472100</v>
      </c>
      <c r="D1316">
        <f t="shared" si="20"/>
        <v>1.3898305084745807E-2</v>
      </c>
    </row>
    <row r="1317" spans="1:4" x14ac:dyDescent="0.2">
      <c r="A1317" s="22">
        <v>44027</v>
      </c>
      <c r="B1317">
        <v>90.13</v>
      </c>
      <c r="C1317">
        <v>2480500</v>
      </c>
      <c r="D1317">
        <f t="shared" si="20"/>
        <v>4.4578178981387658E-3</v>
      </c>
    </row>
    <row r="1318" spans="1:4" x14ac:dyDescent="0.2">
      <c r="A1318" s="22">
        <v>44028</v>
      </c>
      <c r="B1318">
        <v>91.61</v>
      </c>
      <c r="C1318">
        <v>2083400</v>
      </c>
      <c r="D1318">
        <f t="shared" si="20"/>
        <v>1.6420725618551027E-2</v>
      </c>
    </row>
    <row r="1319" spans="1:4" x14ac:dyDescent="0.2">
      <c r="A1319" s="22">
        <v>44029</v>
      </c>
      <c r="B1319">
        <v>91.67</v>
      </c>
      <c r="C1319">
        <v>3274500</v>
      </c>
      <c r="D1319">
        <f t="shared" si="20"/>
        <v>6.5495033293311072E-4</v>
      </c>
    </row>
    <row r="1320" spans="1:4" x14ac:dyDescent="0.2">
      <c r="A1320" s="22">
        <v>44032</v>
      </c>
      <c r="B1320">
        <v>90.93</v>
      </c>
      <c r="C1320">
        <v>1773400</v>
      </c>
      <c r="D1320">
        <f t="shared" si="20"/>
        <v>-8.0724337296825006E-3</v>
      </c>
    </row>
    <row r="1321" spans="1:4" x14ac:dyDescent="0.2">
      <c r="A1321" s="22">
        <v>44033</v>
      </c>
      <c r="B1321">
        <v>91.86</v>
      </c>
      <c r="C1321">
        <v>1723700</v>
      </c>
      <c r="D1321">
        <f t="shared" si="20"/>
        <v>1.0227647641042479E-2</v>
      </c>
    </row>
    <row r="1322" spans="1:4" x14ac:dyDescent="0.2">
      <c r="A1322" s="22">
        <v>44034</v>
      </c>
      <c r="B1322">
        <v>93.52</v>
      </c>
      <c r="C1322">
        <v>1726400</v>
      </c>
      <c r="D1322">
        <f t="shared" si="20"/>
        <v>1.807097757456996E-2</v>
      </c>
    </row>
    <row r="1323" spans="1:4" x14ac:dyDescent="0.2">
      <c r="A1323" s="22">
        <v>44035</v>
      </c>
      <c r="B1323">
        <v>94.67</v>
      </c>
      <c r="C1323">
        <v>3225200</v>
      </c>
      <c r="D1323">
        <f t="shared" si="20"/>
        <v>1.2296834901625382E-2</v>
      </c>
    </row>
    <row r="1324" spans="1:4" x14ac:dyDescent="0.2">
      <c r="A1324" s="22">
        <v>44036</v>
      </c>
      <c r="B1324">
        <v>94.36</v>
      </c>
      <c r="C1324">
        <v>1857300</v>
      </c>
      <c r="D1324">
        <f t="shared" si="20"/>
        <v>-3.2745325868807676E-3</v>
      </c>
    </row>
    <row r="1325" spans="1:4" x14ac:dyDescent="0.2">
      <c r="A1325" s="22">
        <v>44039</v>
      </c>
      <c r="B1325">
        <v>92.7</v>
      </c>
      <c r="C1325">
        <v>1635100</v>
      </c>
      <c r="D1325">
        <f t="shared" si="20"/>
        <v>-1.7592200084781653E-2</v>
      </c>
    </row>
    <row r="1326" spans="1:4" x14ac:dyDescent="0.2">
      <c r="A1326" s="22">
        <v>44040</v>
      </c>
      <c r="B1326">
        <v>92.27</v>
      </c>
      <c r="C1326">
        <v>1114300</v>
      </c>
      <c r="D1326">
        <f t="shared" si="20"/>
        <v>-4.6386192017260717E-3</v>
      </c>
    </row>
    <row r="1327" spans="1:4" x14ac:dyDescent="0.2">
      <c r="A1327" s="22">
        <v>44041</v>
      </c>
      <c r="B1327">
        <v>94</v>
      </c>
      <c r="C1327">
        <v>1649800</v>
      </c>
      <c r="D1327">
        <f t="shared" si="20"/>
        <v>1.8749322640078076E-2</v>
      </c>
    </row>
    <row r="1328" spans="1:4" x14ac:dyDescent="0.2">
      <c r="A1328" s="22">
        <v>44042</v>
      </c>
      <c r="B1328">
        <v>92.08</v>
      </c>
      <c r="C1328">
        <v>1712500</v>
      </c>
      <c r="D1328">
        <f t="shared" si="20"/>
        <v>-2.0425531914893637E-2</v>
      </c>
    </row>
    <row r="1329" spans="1:4" x14ac:dyDescent="0.2">
      <c r="A1329" s="22">
        <v>44043</v>
      </c>
      <c r="B1329">
        <v>94.39</v>
      </c>
      <c r="C1329">
        <v>2077200</v>
      </c>
      <c r="D1329">
        <f t="shared" si="20"/>
        <v>2.5086880973066925E-2</v>
      </c>
    </row>
    <row r="1330" spans="1:4" x14ac:dyDescent="0.2">
      <c r="A1330" s="22">
        <v>44046</v>
      </c>
      <c r="B1330">
        <v>96.19</v>
      </c>
      <c r="C1330">
        <v>1982700</v>
      </c>
      <c r="D1330">
        <f t="shared" si="20"/>
        <v>1.9069816717872626E-2</v>
      </c>
    </row>
    <row r="1331" spans="1:4" x14ac:dyDescent="0.2">
      <c r="A1331" s="22">
        <v>44047</v>
      </c>
      <c r="B1331">
        <v>96.24</v>
      </c>
      <c r="C1331">
        <v>2443300</v>
      </c>
      <c r="D1331">
        <f t="shared" si="20"/>
        <v>5.1980455348785896E-4</v>
      </c>
    </row>
    <row r="1332" spans="1:4" x14ac:dyDescent="0.2">
      <c r="A1332" s="22">
        <v>44048</v>
      </c>
      <c r="B1332">
        <v>94.76</v>
      </c>
      <c r="C1332">
        <v>3498800</v>
      </c>
      <c r="D1332">
        <f t="shared" si="20"/>
        <v>-1.5378221113881856E-2</v>
      </c>
    </row>
    <row r="1333" spans="1:4" x14ac:dyDescent="0.2">
      <c r="A1333" s="22">
        <v>44049</v>
      </c>
      <c r="B1333">
        <v>94.48</v>
      </c>
      <c r="C1333">
        <v>1306000</v>
      </c>
      <c r="D1333">
        <f t="shared" si="20"/>
        <v>-2.9548332629801724E-3</v>
      </c>
    </row>
    <row r="1334" spans="1:4" x14ac:dyDescent="0.2">
      <c r="A1334" s="22">
        <v>44050</v>
      </c>
      <c r="B1334">
        <v>96.91</v>
      </c>
      <c r="C1334">
        <v>1169400</v>
      </c>
      <c r="D1334">
        <f t="shared" si="20"/>
        <v>2.5719729043183662E-2</v>
      </c>
    </row>
    <row r="1335" spans="1:4" x14ac:dyDescent="0.2">
      <c r="A1335" s="22">
        <v>44053</v>
      </c>
      <c r="B1335">
        <v>97.25</v>
      </c>
      <c r="C1335">
        <v>1262500</v>
      </c>
      <c r="D1335">
        <f t="shared" si="20"/>
        <v>3.508409864823067E-3</v>
      </c>
    </row>
    <row r="1336" spans="1:4" x14ac:dyDescent="0.2">
      <c r="A1336" s="22">
        <v>44054</v>
      </c>
      <c r="B1336">
        <v>96.83</v>
      </c>
      <c r="C1336">
        <v>1376700</v>
      </c>
      <c r="D1336">
        <f t="shared" si="20"/>
        <v>-4.3187660668380637E-3</v>
      </c>
    </row>
    <row r="1337" spans="1:4" x14ac:dyDescent="0.2">
      <c r="A1337" s="22">
        <v>44055</v>
      </c>
      <c r="B1337">
        <v>96.23</v>
      </c>
      <c r="C1337">
        <v>1404600</v>
      </c>
      <c r="D1337">
        <f t="shared" si="20"/>
        <v>-6.1964267272538913E-3</v>
      </c>
    </row>
    <row r="1338" spans="1:4" x14ac:dyDescent="0.2">
      <c r="A1338" s="22">
        <v>44056</v>
      </c>
      <c r="B1338">
        <v>96.26</v>
      </c>
      <c r="C1338">
        <v>1068500</v>
      </c>
      <c r="D1338">
        <f t="shared" si="20"/>
        <v>3.1175309155150304E-4</v>
      </c>
    </row>
    <row r="1339" spans="1:4" x14ac:dyDescent="0.2">
      <c r="A1339" s="22">
        <v>44057</v>
      </c>
      <c r="B1339">
        <v>96.12</v>
      </c>
      <c r="C1339">
        <v>1581300</v>
      </c>
      <c r="D1339">
        <f t="shared" si="20"/>
        <v>-1.4543943486391082E-3</v>
      </c>
    </row>
    <row r="1340" spans="1:4" x14ac:dyDescent="0.2">
      <c r="A1340" s="22">
        <v>44060</v>
      </c>
      <c r="B1340">
        <v>95.23</v>
      </c>
      <c r="C1340">
        <v>1437100</v>
      </c>
      <c r="D1340">
        <f t="shared" si="20"/>
        <v>-9.2592592592592639E-3</v>
      </c>
    </row>
    <row r="1341" spans="1:4" x14ac:dyDescent="0.2">
      <c r="A1341" s="22">
        <v>44061</v>
      </c>
      <c r="B1341">
        <v>94.68</v>
      </c>
      <c r="C1341">
        <v>1367100</v>
      </c>
      <c r="D1341">
        <f t="shared" si="20"/>
        <v>-5.7754909167278918E-3</v>
      </c>
    </row>
    <row r="1342" spans="1:4" x14ac:dyDescent="0.2">
      <c r="A1342" s="22">
        <v>44062</v>
      </c>
      <c r="B1342">
        <v>94.28</v>
      </c>
      <c r="C1342">
        <v>1177400</v>
      </c>
      <c r="D1342">
        <f t="shared" si="20"/>
        <v>-4.2247570764681625E-3</v>
      </c>
    </row>
    <row r="1343" spans="1:4" x14ac:dyDescent="0.2">
      <c r="A1343" s="22">
        <v>44063</v>
      </c>
      <c r="B1343">
        <v>95.36</v>
      </c>
      <c r="C1343">
        <v>1618800</v>
      </c>
      <c r="D1343">
        <f t="shared" si="20"/>
        <v>1.1455239711497648E-2</v>
      </c>
    </row>
    <row r="1344" spans="1:4" x14ac:dyDescent="0.2">
      <c r="A1344" s="22">
        <v>44064</v>
      </c>
      <c r="B1344">
        <v>94.49</v>
      </c>
      <c r="C1344">
        <v>1326200</v>
      </c>
      <c r="D1344">
        <f t="shared" si="20"/>
        <v>-9.1233221476510543E-3</v>
      </c>
    </row>
    <row r="1345" spans="1:4" x14ac:dyDescent="0.2">
      <c r="A1345" s="22">
        <v>44067</v>
      </c>
      <c r="B1345">
        <v>95</v>
      </c>
      <c r="C1345">
        <v>2399700</v>
      </c>
      <c r="D1345">
        <f t="shared" si="20"/>
        <v>5.3973965498995144E-3</v>
      </c>
    </row>
    <row r="1346" spans="1:4" x14ac:dyDescent="0.2">
      <c r="A1346" s="22">
        <v>44068</v>
      </c>
      <c r="B1346">
        <v>93.77</v>
      </c>
      <c r="C1346">
        <v>1662100</v>
      </c>
      <c r="D1346">
        <f t="shared" si="20"/>
        <v>-1.2947368421052673E-2</v>
      </c>
    </row>
    <row r="1347" spans="1:4" x14ac:dyDescent="0.2">
      <c r="A1347" s="22">
        <v>44069</v>
      </c>
      <c r="B1347">
        <v>93.01</v>
      </c>
      <c r="C1347">
        <v>1688900</v>
      </c>
      <c r="D1347">
        <f t="shared" si="20"/>
        <v>-8.1049376133090646E-3</v>
      </c>
    </row>
    <row r="1348" spans="1:4" x14ac:dyDescent="0.2">
      <c r="A1348" s="22">
        <v>44070</v>
      </c>
      <c r="B1348">
        <v>94.13</v>
      </c>
      <c r="C1348">
        <v>2327000</v>
      </c>
      <c r="D1348">
        <f t="shared" ref="D1348:D1411" si="21">(B1348-B1347)/B1347</f>
        <v>1.204171594452199E-2</v>
      </c>
    </row>
    <row r="1349" spans="1:4" x14ac:dyDescent="0.2">
      <c r="A1349" s="22">
        <v>44071</v>
      </c>
      <c r="B1349">
        <v>94.3</v>
      </c>
      <c r="C1349">
        <v>2976200</v>
      </c>
      <c r="D1349">
        <f t="shared" si="21"/>
        <v>1.8060129607989134E-3</v>
      </c>
    </row>
    <row r="1350" spans="1:4" x14ac:dyDescent="0.2">
      <c r="A1350" s="22">
        <v>44074</v>
      </c>
      <c r="B1350">
        <v>93</v>
      </c>
      <c r="C1350">
        <v>1571400</v>
      </c>
      <c r="D1350">
        <f t="shared" si="21"/>
        <v>-1.3785790031813332E-2</v>
      </c>
    </row>
    <row r="1351" spans="1:4" x14ac:dyDescent="0.2">
      <c r="A1351" s="22">
        <v>44075</v>
      </c>
      <c r="B1351">
        <v>92.96</v>
      </c>
      <c r="C1351">
        <v>2549200</v>
      </c>
      <c r="D1351">
        <f t="shared" si="21"/>
        <v>-4.3010752688178765E-4</v>
      </c>
    </row>
    <row r="1352" spans="1:4" x14ac:dyDescent="0.2">
      <c r="A1352" s="22">
        <v>44076</v>
      </c>
      <c r="B1352">
        <v>94.59</v>
      </c>
      <c r="C1352">
        <v>3079100</v>
      </c>
      <c r="D1352">
        <f t="shared" si="21"/>
        <v>1.7534423407917488E-2</v>
      </c>
    </row>
    <row r="1353" spans="1:4" x14ac:dyDescent="0.2">
      <c r="A1353" s="22">
        <v>44077</v>
      </c>
      <c r="B1353">
        <v>93.34</v>
      </c>
      <c r="C1353">
        <v>2022100</v>
      </c>
      <c r="D1353">
        <f t="shared" si="21"/>
        <v>-1.3214927582196849E-2</v>
      </c>
    </row>
    <row r="1354" spans="1:4" x14ac:dyDescent="0.2">
      <c r="A1354" s="22">
        <v>44078</v>
      </c>
      <c r="B1354">
        <v>93.81</v>
      </c>
      <c r="C1354">
        <v>1892500</v>
      </c>
      <c r="D1354">
        <f t="shared" si="21"/>
        <v>5.0353546175273068E-3</v>
      </c>
    </row>
    <row r="1355" spans="1:4" x14ac:dyDescent="0.2">
      <c r="A1355" s="22">
        <v>44082</v>
      </c>
      <c r="B1355">
        <v>91.25</v>
      </c>
      <c r="C1355">
        <v>1927600</v>
      </c>
      <c r="D1355">
        <f t="shared" si="21"/>
        <v>-2.7289201577656991E-2</v>
      </c>
    </row>
    <row r="1356" spans="1:4" x14ac:dyDescent="0.2">
      <c r="A1356" s="22">
        <v>44083</v>
      </c>
      <c r="B1356">
        <v>92.54</v>
      </c>
      <c r="C1356">
        <v>1784500</v>
      </c>
      <c r="D1356">
        <f t="shared" si="21"/>
        <v>1.4136986301369931E-2</v>
      </c>
    </row>
    <row r="1357" spans="1:4" x14ac:dyDescent="0.2">
      <c r="A1357" s="22">
        <v>44084</v>
      </c>
      <c r="B1357">
        <v>92.62</v>
      </c>
      <c r="C1357">
        <v>1850800</v>
      </c>
      <c r="D1357">
        <f t="shared" si="21"/>
        <v>8.6449103090553584E-4</v>
      </c>
    </row>
    <row r="1358" spans="1:4" x14ac:dyDescent="0.2">
      <c r="A1358" s="22">
        <v>44085</v>
      </c>
      <c r="B1358">
        <v>93.82</v>
      </c>
      <c r="C1358">
        <v>1288300</v>
      </c>
      <c r="D1358">
        <f t="shared" si="21"/>
        <v>1.2956164975167227E-2</v>
      </c>
    </row>
    <row r="1359" spans="1:4" x14ac:dyDescent="0.2">
      <c r="A1359" s="22">
        <v>44088</v>
      </c>
      <c r="B1359">
        <v>94.95</v>
      </c>
      <c r="C1359">
        <v>1471400</v>
      </c>
      <c r="D1359">
        <f t="shared" si="21"/>
        <v>1.2044340225964716E-2</v>
      </c>
    </row>
    <row r="1360" spans="1:4" x14ac:dyDescent="0.2">
      <c r="A1360" s="22">
        <v>44089</v>
      </c>
      <c r="B1360">
        <v>94.84</v>
      </c>
      <c r="C1360">
        <v>2411400</v>
      </c>
      <c r="D1360">
        <f t="shared" si="21"/>
        <v>-1.158504476040015E-3</v>
      </c>
    </row>
    <row r="1361" spans="1:4" x14ac:dyDescent="0.2">
      <c r="A1361" s="22">
        <v>44090</v>
      </c>
      <c r="B1361">
        <v>95.91</v>
      </c>
      <c r="C1361">
        <v>1797400</v>
      </c>
      <c r="D1361">
        <f t="shared" si="21"/>
        <v>1.128215942640229E-2</v>
      </c>
    </row>
    <row r="1362" spans="1:4" x14ac:dyDescent="0.2">
      <c r="A1362" s="22">
        <v>44091</v>
      </c>
      <c r="B1362">
        <v>92.8</v>
      </c>
      <c r="C1362">
        <v>1539500</v>
      </c>
      <c r="D1362">
        <f t="shared" si="21"/>
        <v>-3.242623292670211E-2</v>
      </c>
    </row>
    <row r="1363" spans="1:4" x14ac:dyDescent="0.2">
      <c r="A1363" s="22">
        <v>44092</v>
      </c>
      <c r="B1363">
        <v>91.28</v>
      </c>
      <c r="C1363">
        <v>2549400</v>
      </c>
      <c r="D1363">
        <f t="shared" si="21"/>
        <v>-1.6379310344827543E-2</v>
      </c>
    </row>
    <row r="1364" spans="1:4" x14ac:dyDescent="0.2">
      <c r="A1364" s="22">
        <v>44095</v>
      </c>
      <c r="B1364">
        <v>92.03</v>
      </c>
      <c r="C1364">
        <v>2608900</v>
      </c>
      <c r="D1364">
        <f t="shared" si="21"/>
        <v>8.216476774758983E-3</v>
      </c>
    </row>
    <row r="1365" spans="1:4" x14ac:dyDescent="0.2">
      <c r="A1365" s="22">
        <v>44096</v>
      </c>
      <c r="B1365">
        <v>92.34</v>
      </c>
      <c r="C1365">
        <v>2095300</v>
      </c>
      <c r="D1365">
        <f t="shared" si="21"/>
        <v>3.3684668043029694E-3</v>
      </c>
    </row>
    <row r="1366" spans="1:4" x14ac:dyDescent="0.2">
      <c r="A1366" s="22">
        <v>44097</v>
      </c>
      <c r="B1366">
        <v>89.62</v>
      </c>
      <c r="C1366">
        <v>1817800</v>
      </c>
      <c r="D1366">
        <f t="shared" si="21"/>
        <v>-2.9456356941737045E-2</v>
      </c>
    </row>
    <row r="1367" spans="1:4" x14ac:dyDescent="0.2">
      <c r="A1367" s="22">
        <v>44098</v>
      </c>
      <c r="B1367">
        <v>89.98</v>
      </c>
      <c r="C1367">
        <v>1941300</v>
      </c>
      <c r="D1367">
        <f t="shared" si="21"/>
        <v>4.016960499888411E-3</v>
      </c>
    </row>
    <row r="1368" spans="1:4" x14ac:dyDescent="0.2">
      <c r="A1368" s="22">
        <v>44099</v>
      </c>
      <c r="B1368">
        <v>91.28</v>
      </c>
      <c r="C1368">
        <v>2077800</v>
      </c>
      <c r="D1368">
        <f t="shared" si="21"/>
        <v>1.4447655034452068E-2</v>
      </c>
    </row>
    <row r="1369" spans="1:4" x14ac:dyDescent="0.2">
      <c r="A1369" s="22">
        <v>44102</v>
      </c>
      <c r="B1369">
        <v>93.22</v>
      </c>
      <c r="C1369">
        <v>1385100</v>
      </c>
      <c r="D1369">
        <f t="shared" si="21"/>
        <v>2.125328659070988E-2</v>
      </c>
    </row>
    <row r="1370" spans="1:4" x14ac:dyDescent="0.2">
      <c r="A1370" s="22">
        <v>44103</v>
      </c>
      <c r="B1370">
        <v>93.44</v>
      </c>
      <c r="C1370">
        <v>2403200</v>
      </c>
      <c r="D1370">
        <f t="shared" si="21"/>
        <v>2.3600085818493762E-3</v>
      </c>
    </row>
    <row r="1371" spans="1:4" x14ac:dyDescent="0.2">
      <c r="A1371" s="22">
        <v>44104</v>
      </c>
      <c r="B1371">
        <v>94.14</v>
      </c>
      <c r="C1371">
        <v>2090500</v>
      </c>
      <c r="D1371">
        <f t="shared" si="21"/>
        <v>7.4914383561644144E-3</v>
      </c>
    </row>
    <row r="1372" spans="1:4" x14ac:dyDescent="0.2">
      <c r="A1372" s="22">
        <v>44105</v>
      </c>
      <c r="B1372">
        <v>92.26</v>
      </c>
      <c r="C1372">
        <v>2662500</v>
      </c>
      <c r="D1372">
        <f t="shared" si="21"/>
        <v>-1.9970257063947262E-2</v>
      </c>
    </row>
    <row r="1373" spans="1:4" x14ac:dyDescent="0.2">
      <c r="A1373" s="22">
        <v>44106</v>
      </c>
      <c r="B1373">
        <v>93.02</v>
      </c>
      <c r="C1373">
        <v>1369000</v>
      </c>
      <c r="D1373">
        <f t="shared" si="21"/>
        <v>8.2375894212008555E-3</v>
      </c>
    </row>
    <row r="1374" spans="1:4" x14ac:dyDescent="0.2">
      <c r="A1374" s="22">
        <v>44109</v>
      </c>
      <c r="B1374">
        <v>93.68</v>
      </c>
      <c r="C1374">
        <v>1501800</v>
      </c>
      <c r="D1374">
        <f t="shared" si="21"/>
        <v>7.0952483336917957E-3</v>
      </c>
    </row>
    <row r="1375" spans="1:4" x14ac:dyDescent="0.2">
      <c r="A1375" s="22">
        <v>44110</v>
      </c>
      <c r="B1375">
        <v>92.65</v>
      </c>
      <c r="C1375">
        <v>2163800</v>
      </c>
      <c r="D1375">
        <f t="shared" si="21"/>
        <v>-1.0994876174210088E-2</v>
      </c>
    </row>
    <row r="1376" spans="1:4" x14ac:dyDescent="0.2">
      <c r="A1376" s="22">
        <v>44111</v>
      </c>
      <c r="B1376">
        <v>93.29</v>
      </c>
      <c r="C1376">
        <v>1558100</v>
      </c>
      <c r="D1376">
        <f t="shared" si="21"/>
        <v>6.907717215326503E-3</v>
      </c>
    </row>
    <row r="1377" spans="1:4" x14ac:dyDescent="0.2">
      <c r="A1377" s="22">
        <v>44112</v>
      </c>
      <c r="B1377">
        <v>93.58</v>
      </c>
      <c r="C1377">
        <v>1422900</v>
      </c>
      <c r="D1377">
        <f t="shared" si="21"/>
        <v>3.1085861292742202E-3</v>
      </c>
    </row>
    <row r="1378" spans="1:4" x14ac:dyDescent="0.2">
      <c r="A1378" s="22">
        <v>44113</v>
      </c>
      <c r="B1378">
        <v>92.86</v>
      </c>
      <c r="C1378">
        <v>1501300</v>
      </c>
      <c r="D1378">
        <f t="shared" si="21"/>
        <v>-7.6939516990809885E-3</v>
      </c>
    </row>
    <row r="1379" spans="1:4" x14ac:dyDescent="0.2">
      <c r="A1379" s="22">
        <v>44116</v>
      </c>
      <c r="B1379">
        <v>94.26</v>
      </c>
      <c r="C1379">
        <v>1526500</v>
      </c>
      <c r="D1379">
        <f t="shared" si="21"/>
        <v>1.5076459185871265E-2</v>
      </c>
    </row>
    <row r="1380" spans="1:4" x14ac:dyDescent="0.2">
      <c r="A1380" s="22">
        <v>44117</v>
      </c>
      <c r="B1380">
        <v>91.79</v>
      </c>
      <c r="C1380">
        <v>2513700</v>
      </c>
      <c r="D1380">
        <f t="shared" si="21"/>
        <v>-2.6204116274135356E-2</v>
      </c>
    </row>
    <row r="1381" spans="1:4" x14ac:dyDescent="0.2">
      <c r="A1381" s="22">
        <v>44118</v>
      </c>
      <c r="B1381">
        <v>91.28</v>
      </c>
      <c r="C1381">
        <v>2514300</v>
      </c>
      <c r="D1381">
        <f t="shared" si="21"/>
        <v>-5.5561608018303201E-3</v>
      </c>
    </row>
    <row r="1382" spans="1:4" x14ac:dyDescent="0.2">
      <c r="A1382" s="22">
        <v>44119</v>
      </c>
      <c r="B1382">
        <v>91.71</v>
      </c>
      <c r="C1382">
        <v>1812000</v>
      </c>
      <c r="D1382">
        <f t="shared" si="21"/>
        <v>4.7107800175284027E-3</v>
      </c>
    </row>
    <row r="1383" spans="1:4" x14ac:dyDescent="0.2">
      <c r="A1383" s="22">
        <v>44120</v>
      </c>
      <c r="B1383">
        <v>92.58</v>
      </c>
      <c r="C1383">
        <v>3521000</v>
      </c>
      <c r="D1383">
        <f t="shared" si="21"/>
        <v>9.4864245992803912E-3</v>
      </c>
    </row>
    <row r="1384" spans="1:4" x14ac:dyDescent="0.2">
      <c r="A1384" s="22">
        <v>44123</v>
      </c>
      <c r="B1384">
        <v>91.42</v>
      </c>
      <c r="C1384">
        <v>1326800</v>
      </c>
      <c r="D1384">
        <f t="shared" si="21"/>
        <v>-1.252970403974937E-2</v>
      </c>
    </row>
    <row r="1385" spans="1:4" x14ac:dyDescent="0.2">
      <c r="A1385" s="22">
        <v>44124</v>
      </c>
      <c r="B1385">
        <v>91.08</v>
      </c>
      <c r="C1385">
        <v>1621500</v>
      </c>
      <c r="D1385">
        <f t="shared" si="21"/>
        <v>-3.7190986654999278E-3</v>
      </c>
    </row>
    <row r="1386" spans="1:4" x14ac:dyDescent="0.2">
      <c r="A1386" s="22">
        <v>44125</v>
      </c>
      <c r="B1386">
        <v>90.76</v>
      </c>
      <c r="C1386">
        <v>2483900</v>
      </c>
      <c r="D1386">
        <f t="shared" si="21"/>
        <v>-3.513394817742569E-3</v>
      </c>
    </row>
    <row r="1387" spans="1:4" x14ac:dyDescent="0.2">
      <c r="A1387" s="22">
        <v>44126</v>
      </c>
      <c r="B1387">
        <v>91.69</v>
      </c>
      <c r="C1387">
        <v>1479900</v>
      </c>
      <c r="D1387">
        <f t="shared" si="21"/>
        <v>1.0246804759805999E-2</v>
      </c>
    </row>
    <row r="1388" spans="1:4" x14ac:dyDescent="0.2">
      <c r="A1388" s="22">
        <v>44127</v>
      </c>
      <c r="B1388">
        <v>91.25</v>
      </c>
      <c r="C1388">
        <v>1166200</v>
      </c>
      <c r="D1388">
        <f t="shared" si="21"/>
        <v>-4.7987784927472762E-3</v>
      </c>
    </row>
    <row r="1389" spans="1:4" x14ac:dyDescent="0.2">
      <c r="A1389" s="22">
        <v>44130</v>
      </c>
      <c r="B1389">
        <v>90.82</v>
      </c>
      <c r="C1389">
        <v>1662700</v>
      </c>
      <c r="D1389">
        <f t="shared" si="21"/>
        <v>-4.7123287671233622E-3</v>
      </c>
    </row>
    <row r="1390" spans="1:4" x14ac:dyDescent="0.2">
      <c r="A1390" s="22">
        <v>44131</v>
      </c>
      <c r="B1390">
        <v>89.04</v>
      </c>
      <c r="C1390">
        <v>1800000</v>
      </c>
      <c r="D1390">
        <f t="shared" si="21"/>
        <v>-1.9599207223078476E-2</v>
      </c>
    </row>
    <row r="1391" spans="1:4" x14ac:dyDescent="0.2">
      <c r="A1391" s="22">
        <v>44132</v>
      </c>
      <c r="B1391">
        <v>88</v>
      </c>
      <c r="C1391">
        <v>2620500</v>
      </c>
      <c r="D1391">
        <f t="shared" si="21"/>
        <v>-1.1680143755615524E-2</v>
      </c>
    </row>
    <row r="1392" spans="1:4" x14ac:dyDescent="0.2">
      <c r="A1392" s="22">
        <v>44133</v>
      </c>
      <c r="B1392">
        <v>88.59</v>
      </c>
      <c r="C1392">
        <v>1653800</v>
      </c>
      <c r="D1392">
        <f t="shared" si="21"/>
        <v>6.7045454545454934E-3</v>
      </c>
    </row>
    <row r="1393" spans="1:4" x14ac:dyDescent="0.2">
      <c r="A1393" s="22">
        <v>44134</v>
      </c>
      <c r="B1393">
        <v>88.75</v>
      </c>
      <c r="C1393">
        <v>1796400</v>
      </c>
      <c r="D1393">
        <f t="shared" si="21"/>
        <v>1.8060729201941142E-3</v>
      </c>
    </row>
    <row r="1394" spans="1:4" x14ac:dyDescent="0.2">
      <c r="A1394" s="22">
        <v>44137</v>
      </c>
      <c r="B1394">
        <v>90.9</v>
      </c>
      <c r="C1394">
        <v>1922400</v>
      </c>
      <c r="D1394">
        <f t="shared" si="21"/>
        <v>2.4225352112676121E-2</v>
      </c>
    </row>
    <row r="1395" spans="1:4" x14ac:dyDescent="0.2">
      <c r="A1395" s="22">
        <v>44138</v>
      </c>
      <c r="B1395">
        <v>92.92</v>
      </c>
      <c r="C1395">
        <v>1724600</v>
      </c>
      <c r="D1395">
        <f t="shared" si="21"/>
        <v>2.2222222222222178E-2</v>
      </c>
    </row>
    <row r="1396" spans="1:4" x14ac:dyDescent="0.2">
      <c r="A1396" s="22">
        <v>44139</v>
      </c>
      <c r="B1396">
        <v>92.04</v>
      </c>
      <c r="C1396">
        <v>2148700</v>
      </c>
      <c r="D1396">
        <f t="shared" si="21"/>
        <v>-9.4705122686181177E-3</v>
      </c>
    </row>
    <row r="1397" spans="1:4" x14ac:dyDescent="0.2">
      <c r="A1397" s="22">
        <v>44140</v>
      </c>
      <c r="B1397">
        <v>90.41</v>
      </c>
      <c r="C1397">
        <v>2740200</v>
      </c>
      <c r="D1397">
        <f t="shared" si="21"/>
        <v>-1.77096914385051E-2</v>
      </c>
    </row>
    <row r="1398" spans="1:4" x14ac:dyDescent="0.2">
      <c r="A1398" s="22">
        <v>44141</v>
      </c>
      <c r="B1398">
        <v>91.15</v>
      </c>
      <c r="C1398">
        <v>1507500</v>
      </c>
      <c r="D1398">
        <f t="shared" si="21"/>
        <v>8.1849352947683789E-3</v>
      </c>
    </row>
    <row r="1399" spans="1:4" x14ac:dyDescent="0.2">
      <c r="A1399" s="22">
        <v>44144</v>
      </c>
      <c r="B1399">
        <v>93.89</v>
      </c>
      <c r="C1399">
        <v>3943200</v>
      </c>
      <c r="D1399">
        <f t="shared" si="21"/>
        <v>3.0060340098738286E-2</v>
      </c>
    </row>
    <row r="1400" spans="1:4" x14ac:dyDescent="0.2">
      <c r="A1400" s="22">
        <v>44145</v>
      </c>
      <c r="B1400">
        <v>94.44</v>
      </c>
      <c r="C1400">
        <v>2607700</v>
      </c>
      <c r="D1400">
        <f t="shared" si="21"/>
        <v>5.8579188411971156E-3</v>
      </c>
    </row>
    <row r="1401" spans="1:4" x14ac:dyDescent="0.2">
      <c r="A1401" s="22">
        <v>44146</v>
      </c>
      <c r="B1401">
        <v>94.37</v>
      </c>
      <c r="C1401">
        <v>1675000</v>
      </c>
      <c r="D1401">
        <f t="shared" si="21"/>
        <v>-7.4121135112233355E-4</v>
      </c>
    </row>
    <row r="1402" spans="1:4" x14ac:dyDescent="0.2">
      <c r="A1402" s="22">
        <v>44147</v>
      </c>
      <c r="B1402">
        <v>94.81</v>
      </c>
      <c r="C1402">
        <v>1794900</v>
      </c>
      <c r="D1402">
        <f t="shared" si="21"/>
        <v>4.6624986754264883E-3</v>
      </c>
    </row>
    <row r="1403" spans="1:4" x14ac:dyDescent="0.2">
      <c r="A1403" s="22">
        <v>44148</v>
      </c>
      <c r="B1403">
        <v>96.71</v>
      </c>
      <c r="C1403">
        <v>1669900</v>
      </c>
      <c r="D1403">
        <f t="shared" si="21"/>
        <v>2.004008016032055E-2</v>
      </c>
    </row>
    <row r="1404" spans="1:4" x14ac:dyDescent="0.2">
      <c r="A1404" s="22">
        <v>44151</v>
      </c>
      <c r="B1404">
        <v>98.06</v>
      </c>
      <c r="C1404">
        <v>2023100</v>
      </c>
      <c r="D1404">
        <f t="shared" si="21"/>
        <v>1.3959259642229434E-2</v>
      </c>
    </row>
    <row r="1405" spans="1:4" x14ac:dyDescent="0.2">
      <c r="A1405" s="22">
        <v>44152</v>
      </c>
      <c r="B1405">
        <v>99.37</v>
      </c>
      <c r="C1405">
        <v>1756400</v>
      </c>
      <c r="D1405">
        <f t="shared" si="21"/>
        <v>1.3359167856414464E-2</v>
      </c>
    </row>
    <row r="1406" spans="1:4" x14ac:dyDescent="0.2">
      <c r="A1406" s="22">
        <v>44153</v>
      </c>
      <c r="B1406">
        <v>100.07</v>
      </c>
      <c r="C1406">
        <v>2517800</v>
      </c>
      <c r="D1406">
        <f t="shared" si="21"/>
        <v>7.0443795914258691E-3</v>
      </c>
    </row>
    <row r="1407" spans="1:4" x14ac:dyDescent="0.2">
      <c r="A1407" s="22">
        <v>44154</v>
      </c>
      <c r="B1407">
        <v>100.37</v>
      </c>
      <c r="C1407">
        <v>2155700</v>
      </c>
      <c r="D1407">
        <f t="shared" si="21"/>
        <v>2.9979014689718335E-3</v>
      </c>
    </row>
    <row r="1408" spans="1:4" x14ac:dyDescent="0.2">
      <c r="A1408" s="22">
        <v>44155</v>
      </c>
      <c r="B1408">
        <v>100.18</v>
      </c>
      <c r="C1408">
        <v>1817900</v>
      </c>
      <c r="D1408">
        <f t="shared" si="21"/>
        <v>-1.8929959151140552E-3</v>
      </c>
    </row>
    <row r="1409" spans="1:4" x14ac:dyDescent="0.2">
      <c r="A1409" s="22">
        <v>44158</v>
      </c>
      <c r="B1409">
        <v>101.31</v>
      </c>
      <c r="C1409">
        <v>1878100</v>
      </c>
      <c r="D1409">
        <f t="shared" si="21"/>
        <v>1.1279696546216763E-2</v>
      </c>
    </row>
    <row r="1410" spans="1:4" x14ac:dyDescent="0.2">
      <c r="A1410" s="22">
        <v>44159</v>
      </c>
      <c r="B1410">
        <v>104.88</v>
      </c>
      <c r="C1410">
        <v>2627000</v>
      </c>
      <c r="D1410">
        <f t="shared" si="21"/>
        <v>3.5238377257921165E-2</v>
      </c>
    </row>
    <row r="1411" spans="1:4" x14ac:dyDescent="0.2">
      <c r="A1411" s="22">
        <v>44160</v>
      </c>
      <c r="B1411">
        <v>103.95</v>
      </c>
      <c r="C1411">
        <v>1950600</v>
      </c>
      <c r="D1411">
        <f t="shared" si="21"/>
        <v>-8.8672768878717834E-3</v>
      </c>
    </row>
    <row r="1412" spans="1:4" x14ac:dyDescent="0.2">
      <c r="A1412" s="22">
        <v>44162</v>
      </c>
      <c r="B1412">
        <v>104.14</v>
      </c>
      <c r="C1412">
        <v>1069400</v>
      </c>
      <c r="D1412">
        <f t="shared" ref="D1412:D1427" si="22">(B1412-B1411)/B1411</f>
        <v>1.8278018278018058E-3</v>
      </c>
    </row>
    <row r="1413" spans="1:4" x14ac:dyDescent="0.2">
      <c r="A1413" s="22">
        <v>44165</v>
      </c>
      <c r="B1413">
        <v>102.35</v>
      </c>
      <c r="C1413">
        <v>2931800</v>
      </c>
      <c r="D1413">
        <f t="shared" si="22"/>
        <v>-1.7188400230459058E-2</v>
      </c>
    </row>
    <row r="1414" spans="1:4" x14ac:dyDescent="0.2">
      <c r="A1414" s="22">
        <v>44166</v>
      </c>
      <c r="B1414">
        <v>104.29</v>
      </c>
      <c r="C1414">
        <v>2299000</v>
      </c>
      <c r="D1414">
        <f t="shared" si="22"/>
        <v>1.8954567659990346E-2</v>
      </c>
    </row>
    <row r="1415" spans="1:4" x14ac:dyDescent="0.2">
      <c r="A1415" s="22">
        <v>44167</v>
      </c>
      <c r="B1415">
        <v>103.68</v>
      </c>
      <c r="C1415">
        <v>1710400</v>
      </c>
      <c r="D1415">
        <f t="shared" si="22"/>
        <v>-5.8490746955604505E-3</v>
      </c>
    </row>
    <row r="1416" spans="1:4" x14ac:dyDescent="0.2">
      <c r="A1416" s="22">
        <v>44168</v>
      </c>
      <c r="B1416">
        <v>103.83</v>
      </c>
      <c r="C1416">
        <v>1435600</v>
      </c>
      <c r="D1416">
        <f t="shared" si="22"/>
        <v>1.446759259259177E-3</v>
      </c>
    </row>
    <row r="1417" spans="1:4" x14ac:dyDescent="0.2">
      <c r="A1417" s="22">
        <v>44169</v>
      </c>
      <c r="B1417">
        <v>104.36</v>
      </c>
      <c r="C1417">
        <v>1243800</v>
      </c>
      <c r="D1417">
        <f t="shared" si="22"/>
        <v>5.1044977366849764E-3</v>
      </c>
    </row>
    <row r="1418" spans="1:4" x14ac:dyDescent="0.2">
      <c r="A1418" s="22">
        <v>44172</v>
      </c>
      <c r="B1418">
        <v>103.41</v>
      </c>
      <c r="C1418">
        <v>1488800</v>
      </c>
      <c r="D1418">
        <f t="shared" si="22"/>
        <v>-9.103104637792285E-3</v>
      </c>
    </row>
    <row r="1419" spans="1:4" x14ac:dyDescent="0.2">
      <c r="A1419" s="22">
        <v>44173</v>
      </c>
      <c r="B1419">
        <v>105.45</v>
      </c>
      <c r="C1419">
        <v>1578100</v>
      </c>
      <c r="D1419">
        <f t="shared" si="22"/>
        <v>1.9727299100667308E-2</v>
      </c>
    </row>
    <row r="1420" spans="1:4" x14ac:dyDescent="0.2">
      <c r="A1420" s="22">
        <v>44174</v>
      </c>
      <c r="B1420">
        <v>105.19</v>
      </c>
      <c r="C1420">
        <v>1413800</v>
      </c>
      <c r="D1420">
        <f t="shared" si="22"/>
        <v>-2.4656235182551455E-3</v>
      </c>
    </row>
    <row r="1421" spans="1:4" x14ac:dyDescent="0.2">
      <c r="A1421" s="22">
        <v>44175</v>
      </c>
      <c r="B1421">
        <v>105.42</v>
      </c>
      <c r="C1421">
        <v>2220700</v>
      </c>
      <c r="D1421">
        <f t="shared" si="22"/>
        <v>2.1865196311436825E-3</v>
      </c>
    </row>
    <row r="1422" spans="1:4" x14ac:dyDescent="0.2">
      <c r="A1422" s="22">
        <v>44176</v>
      </c>
      <c r="B1422">
        <v>104.43</v>
      </c>
      <c r="C1422">
        <v>1662100</v>
      </c>
      <c r="D1422">
        <f t="shared" si="22"/>
        <v>-9.3910073989754775E-3</v>
      </c>
    </row>
    <row r="1423" spans="1:4" x14ac:dyDescent="0.2">
      <c r="A1423" s="22">
        <v>44179</v>
      </c>
      <c r="B1423">
        <v>104.87</v>
      </c>
      <c r="C1423">
        <v>1975300</v>
      </c>
      <c r="D1423">
        <f t="shared" si="22"/>
        <v>4.2133486546011463E-3</v>
      </c>
    </row>
    <row r="1424" spans="1:4" x14ac:dyDescent="0.2">
      <c r="A1424" s="22">
        <v>44180</v>
      </c>
      <c r="B1424">
        <v>105.92</v>
      </c>
      <c r="C1424">
        <v>1404800</v>
      </c>
      <c r="D1424">
        <f t="shared" si="22"/>
        <v>1.0012396300181149E-2</v>
      </c>
    </row>
    <row r="1425" spans="1:4" x14ac:dyDescent="0.2">
      <c r="A1425" s="22">
        <v>44181</v>
      </c>
      <c r="B1425">
        <v>106.42</v>
      </c>
      <c r="C1425">
        <v>1823600</v>
      </c>
      <c r="D1425">
        <f t="shared" si="22"/>
        <v>4.7205438066465254E-3</v>
      </c>
    </row>
    <row r="1426" spans="1:4" x14ac:dyDescent="0.2">
      <c r="A1426" s="22">
        <v>44182</v>
      </c>
      <c r="B1426">
        <v>106.56</v>
      </c>
      <c r="C1426">
        <v>1821000</v>
      </c>
      <c r="D1426">
        <f t="shared" si="22"/>
        <v>1.3155421913174268E-3</v>
      </c>
    </row>
    <row r="1427" spans="1:4" x14ac:dyDescent="0.2">
      <c r="A1427" s="22">
        <v>44183</v>
      </c>
      <c r="B1427">
        <v>107.4</v>
      </c>
      <c r="C1427">
        <v>5276700</v>
      </c>
      <c r="D1427">
        <f t="shared" si="22"/>
        <v>7.8828828828829151E-3</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05"/>
  <sheetViews>
    <sheetView topLeftCell="C1" workbookViewId="0">
      <selection activeCell="M2" sqref="M2"/>
    </sheetView>
  </sheetViews>
  <sheetFormatPr baseColWidth="10" defaultColWidth="8.83203125" defaultRowHeight="15" x14ac:dyDescent="0.2"/>
  <cols>
    <col min="2" max="2" width="11.1640625" customWidth="1"/>
    <col min="3" max="3" width="10" customWidth="1"/>
    <col min="4" max="4" width="23" customWidth="1"/>
    <col min="5" max="5" width="24" customWidth="1"/>
    <col min="6" max="6" width="17" customWidth="1"/>
    <col min="7" max="7" width="15.83203125" customWidth="1"/>
    <col min="8" max="8" width="24.1640625" customWidth="1"/>
    <col min="10" max="10" width="9" customWidth="1"/>
    <col min="11" max="11" width="17" customWidth="1"/>
    <col min="12" max="12" width="20.5" customWidth="1"/>
    <col min="13" max="13" width="13.83203125" customWidth="1"/>
  </cols>
  <sheetData>
    <row r="1" spans="2:17" x14ac:dyDescent="0.2">
      <c r="B1" t="s">
        <v>3197</v>
      </c>
      <c r="C1" s="1" t="s">
        <v>2789</v>
      </c>
      <c r="D1" s="1" t="s">
        <v>2790</v>
      </c>
      <c r="E1" s="1" t="s">
        <v>2791</v>
      </c>
      <c r="F1" s="1" t="s">
        <v>2792</v>
      </c>
      <c r="G1" s="1" t="s">
        <v>2793</v>
      </c>
      <c r="H1" s="1" t="s">
        <v>2794</v>
      </c>
      <c r="I1" s="1" t="s">
        <v>2795</v>
      </c>
      <c r="J1" s="1" t="s">
        <v>2796</v>
      </c>
      <c r="K1" s="1" t="s">
        <v>2797</v>
      </c>
      <c r="L1" s="1" t="s">
        <v>2798</v>
      </c>
      <c r="M1" s="15" t="s">
        <v>3206</v>
      </c>
      <c r="N1" s="17" t="s">
        <v>3207</v>
      </c>
    </row>
    <row r="2" spans="2:17" x14ac:dyDescent="0.2">
      <c r="B2" s="1">
        <v>24</v>
      </c>
      <c r="C2" t="s">
        <v>2799</v>
      </c>
      <c r="D2" t="s">
        <v>2800</v>
      </c>
      <c r="E2" t="s">
        <v>2801</v>
      </c>
      <c r="F2">
        <v>957</v>
      </c>
      <c r="G2" t="s">
        <v>2802</v>
      </c>
      <c r="H2">
        <v>25</v>
      </c>
      <c r="I2">
        <v>23925</v>
      </c>
      <c r="J2">
        <v>0.03</v>
      </c>
      <c r="K2">
        <v>23207.25</v>
      </c>
      <c r="L2" s="9">
        <v>42240</v>
      </c>
      <c r="M2">
        <f>WEEKDAY(L2,2)</f>
        <v>1</v>
      </c>
      <c r="N2">
        <f>MONTH(Таблица2[[#This Row],[Дата заказа]])</f>
        <v>8</v>
      </c>
    </row>
    <row r="3" spans="2:17" x14ac:dyDescent="0.2">
      <c r="B3" s="1">
        <v>49</v>
      </c>
      <c r="C3" t="s">
        <v>2803</v>
      </c>
      <c r="D3" t="s">
        <v>2804</v>
      </c>
      <c r="E3" t="s">
        <v>2805</v>
      </c>
      <c r="F3">
        <v>617</v>
      </c>
      <c r="G3" t="s">
        <v>2806</v>
      </c>
      <c r="H3">
        <v>25</v>
      </c>
      <c r="I3">
        <v>15425</v>
      </c>
      <c r="J3">
        <v>0</v>
      </c>
      <c r="K3">
        <v>15425</v>
      </c>
      <c r="L3" s="9">
        <v>44123</v>
      </c>
      <c r="M3">
        <f t="shared" ref="M3:M66" si="0">WEEKDAY(L3,2)</f>
        <v>1</v>
      </c>
      <c r="N3">
        <f>MONTH(Таблица2[[#This Row],[Дата заказа]])</f>
        <v>10</v>
      </c>
    </row>
    <row r="4" spans="2:17" x14ac:dyDescent="0.2">
      <c r="B4" s="1">
        <v>32</v>
      </c>
      <c r="C4" t="s">
        <v>2807</v>
      </c>
      <c r="D4" t="s">
        <v>2808</v>
      </c>
      <c r="E4" t="s">
        <v>2809</v>
      </c>
      <c r="F4">
        <v>967</v>
      </c>
      <c r="G4" t="s">
        <v>2806</v>
      </c>
      <c r="H4">
        <v>8</v>
      </c>
      <c r="I4">
        <v>7736</v>
      </c>
      <c r="J4">
        <v>0</v>
      </c>
      <c r="K4">
        <v>7736</v>
      </c>
      <c r="L4" s="9">
        <v>44028</v>
      </c>
      <c r="M4">
        <f t="shared" si="0"/>
        <v>4</v>
      </c>
      <c r="N4">
        <f>MONTH(Таблица2[[#This Row],[Дата заказа]])</f>
        <v>7</v>
      </c>
    </row>
    <row r="5" spans="2:17" x14ac:dyDescent="0.2">
      <c r="B5" s="1">
        <v>31</v>
      </c>
      <c r="C5" t="s">
        <v>2810</v>
      </c>
      <c r="D5" t="s">
        <v>2804</v>
      </c>
      <c r="E5" t="s">
        <v>2811</v>
      </c>
      <c r="F5">
        <v>1228</v>
      </c>
      <c r="G5" t="s">
        <v>2802</v>
      </c>
      <c r="H5">
        <v>45</v>
      </c>
      <c r="I5">
        <v>55260</v>
      </c>
      <c r="J5">
        <v>0.09</v>
      </c>
      <c r="K5">
        <v>50286.6</v>
      </c>
      <c r="L5" s="9">
        <v>42366</v>
      </c>
      <c r="M5">
        <f t="shared" si="0"/>
        <v>1</v>
      </c>
      <c r="N5">
        <f>MONTH(Таблица2[[#This Row],[Дата заказа]])</f>
        <v>12</v>
      </c>
    </row>
    <row r="6" spans="2:17" x14ac:dyDescent="0.2">
      <c r="B6" s="1">
        <v>4</v>
      </c>
      <c r="C6" t="s">
        <v>2812</v>
      </c>
      <c r="D6" t="s">
        <v>2813</v>
      </c>
      <c r="E6" t="s">
        <v>2814</v>
      </c>
      <c r="F6">
        <v>2211</v>
      </c>
      <c r="G6" t="s">
        <v>2806</v>
      </c>
      <c r="H6">
        <v>25</v>
      </c>
      <c r="I6">
        <v>55275</v>
      </c>
      <c r="J6">
        <v>0.09</v>
      </c>
      <c r="K6">
        <v>50300.25</v>
      </c>
      <c r="L6" s="9">
        <v>43526</v>
      </c>
      <c r="M6">
        <f t="shared" si="0"/>
        <v>6</v>
      </c>
      <c r="N6">
        <f>MONTH(Таблица2[[#This Row],[Дата заказа]])</f>
        <v>3</v>
      </c>
    </row>
    <row r="7" spans="2:17" x14ac:dyDescent="0.2">
      <c r="B7" s="1">
        <v>41</v>
      </c>
      <c r="C7" t="s">
        <v>2815</v>
      </c>
      <c r="D7" t="s">
        <v>2813</v>
      </c>
      <c r="E7" t="s">
        <v>2813</v>
      </c>
      <c r="F7">
        <v>699</v>
      </c>
      <c r="G7" t="s">
        <v>2806</v>
      </c>
      <c r="H7">
        <v>10</v>
      </c>
      <c r="I7">
        <v>6990</v>
      </c>
      <c r="J7">
        <v>0</v>
      </c>
      <c r="K7">
        <v>6990</v>
      </c>
      <c r="L7" s="9">
        <v>43621</v>
      </c>
      <c r="M7">
        <f t="shared" si="0"/>
        <v>3</v>
      </c>
      <c r="N7">
        <f>MONTH(Таблица2[[#This Row],[Дата заказа]])</f>
        <v>6</v>
      </c>
    </row>
    <row r="8" spans="2:17" x14ac:dyDescent="0.2">
      <c r="B8" s="1">
        <v>46</v>
      </c>
      <c r="C8" t="s">
        <v>2816</v>
      </c>
      <c r="D8" t="s">
        <v>2817</v>
      </c>
      <c r="E8" t="s">
        <v>2817</v>
      </c>
      <c r="F8">
        <v>770</v>
      </c>
      <c r="G8" t="s">
        <v>2802</v>
      </c>
      <c r="H8">
        <v>20</v>
      </c>
      <c r="I8">
        <v>15400</v>
      </c>
      <c r="J8">
        <v>0.03</v>
      </c>
      <c r="K8">
        <v>14938</v>
      </c>
      <c r="L8" s="9">
        <v>42024</v>
      </c>
      <c r="M8">
        <f t="shared" si="0"/>
        <v>2</v>
      </c>
      <c r="N8">
        <f>MONTH(Таблица2[[#This Row],[Дата заказа]])</f>
        <v>1</v>
      </c>
    </row>
    <row r="9" spans="2:17" x14ac:dyDescent="0.2">
      <c r="B9" s="1">
        <v>32</v>
      </c>
      <c r="C9" t="s">
        <v>2807</v>
      </c>
      <c r="D9" t="s">
        <v>2808</v>
      </c>
      <c r="E9" t="s">
        <v>2809</v>
      </c>
      <c r="F9">
        <v>967</v>
      </c>
      <c r="G9" t="s">
        <v>2806</v>
      </c>
      <c r="H9">
        <v>8</v>
      </c>
      <c r="I9">
        <v>7736</v>
      </c>
      <c r="J9">
        <v>0</v>
      </c>
      <c r="K9">
        <v>7736</v>
      </c>
      <c r="L9" s="9">
        <v>43661</v>
      </c>
      <c r="M9">
        <f t="shared" si="0"/>
        <v>1</v>
      </c>
      <c r="N9">
        <f>MONTH(Таблица2[[#This Row],[Дата заказа]])</f>
        <v>7</v>
      </c>
      <c r="P9">
        <v>1</v>
      </c>
      <c r="Q9" t="s">
        <v>3200</v>
      </c>
    </row>
    <row r="10" spans="2:17" x14ac:dyDescent="0.2">
      <c r="B10" s="1">
        <v>26</v>
      </c>
      <c r="C10" t="s">
        <v>2818</v>
      </c>
      <c r="D10" t="s">
        <v>2804</v>
      </c>
      <c r="E10" t="s">
        <v>2805</v>
      </c>
      <c r="F10">
        <v>2197</v>
      </c>
      <c r="G10" t="s">
        <v>2802</v>
      </c>
      <c r="H10">
        <v>40</v>
      </c>
      <c r="I10">
        <v>87880</v>
      </c>
      <c r="J10">
        <v>0.12</v>
      </c>
      <c r="K10">
        <v>77334.399999999994</v>
      </c>
      <c r="L10" s="9">
        <v>43683</v>
      </c>
      <c r="M10">
        <f t="shared" si="0"/>
        <v>2</v>
      </c>
      <c r="N10">
        <f>MONTH(Таблица2[[#This Row],[Дата заказа]])</f>
        <v>8</v>
      </c>
      <c r="P10">
        <v>2</v>
      </c>
      <c r="Q10" t="s">
        <v>3201</v>
      </c>
    </row>
    <row r="11" spans="2:17" x14ac:dyDescent="0.2">
      <c r="B11" s="1">
        <v>11</v>
      </c>
      <c r="C11" t="s">
        <v>2819</v>
      </c>
      <c r="D11" t="s">
        <v>2808</v>
      </c>
      <c r="E11" t="s">
        <v>2820</v>
      </c>
      <c r="F11">
        <v>3197</v>
      </c>
      <c r="G11" t="s">
        <v>2806</v>
      </c>
      <c r="H11">
        <v>10</v>
      </c>
      <c r="I11">
        <v>31970</v>
      </c>
      <c r="J11">
        <v>0</v>
      </c>
      <c r="K11">
        <v>31970</v>
      </c>
      <c r="L11" s="9">
        <v>44076</v>
      </c>
      <c r="M11">
        <f t="shared" si="0"/>
        <v>3</v>
      </c>
      <c r="N11">
        <f>MONTH(Таблица2[[#This Row],[Дата заказа]])</f>
        <v>9</v>
      </c>
      <c r="P11">
        <v>3</v>
      </c>
      <c r="Q11" t="s">
        <v>3202</v>
      </c>
    </row>
    <row r="12" spans="2:17" x14ac:dyDescent="0.2">
      <c r="B12" s="1">
        <v>37</v>
      </c>
      <c r="C12" t="s">
        <v>2812</v>
      </c>
      <c r="D12" t="s">
        <v>2813</v>
      </c>
      <c r="E12" t="s">
        <v>2821</v>
      </c>
      <c r="F12">
        <v>2211</v>
      </c>
      <c r="G12" t="s">
        <v>2806</v>
      </c>
      <c r="H12">
        <v>25</v>
      </c>
      <c r="I12">
        <v>55275</v>
      </c>
      <c r="J12">
        <v>0.09</v>
      </c>
      <c r="K12">
        <v>50300.25</v>
      </c>
      <c r="L12" s="9">
        <v>43764</v>
      </c>
      <c r="M12">
        <f t="shared" si="0"/>
        <v>6</v>
      </c>
      <c r="N12">
        <f>MONTH(Таблица2[[#This Row],[Дата заказа]])</f>
        <v>10</v>
      </c>
      <c r="P12">
        <v>4</v>
      </c>
      <c r="Q12" t="s">
        <v>3203</v>
      </c>
    </row>
    <row r="13" spans="2:17" x14ac:dyDescent="0.2">
      <c r="B13" s="1">
        <v>39</v>
      </c>
      <c r="C13" t="s">
        <v>2822</v>
      </c>
      <c r="D13" t="s">
        <v>2823</v>
      </c>
      <c r="E13" t="s">
        <v>2824</v>
      </c>
      <c r="F13">
        <v>1923</v>
      </c>
      <c r="G13" t="s">
        <v>2802</v>
      </c>
      <c r="H13">
        <v>25</v>
      </c>
      <c r="I13">
        <v>48075</v>
      </c>
      <c r="J13">
        <v>0.06</v>
      </c>
      <c r="K13">
        <v>45190.5</v>
      </c>
      <c r="L13" s="9">
        <v>42733</v>
      </c>
      <c r="M13">
        <f t="shared" si="0"/>
        <v>4</v>
      </c>
      <c r="N13">
        <f>MONTH(Таблица2[[#This Row],[Дата заказа]])</f>
        <v>12</v>
      </c>
      <c r="P13">
        <v>5</v>
      </c>
      <c r="Q13" t="s">
        <v>3204</v>
      </c>
    </row>
    <row r="14" spans="2:17" x14ac:dyDescent="0.2">
      <c r="B14" s="1">
        <v>49</v>
      </c>
      <c r="C14" t="s">
        <v>2803</v>
      </c>
      <c r="D14" t="s">
        <v>2804</v>
      </c>
      <c r="E14" t="s">
        <v>2805</v>
      </c>
      <c r="F14">
        <v>617</v>
      </c>
      <c r="G14" t="s">
        <v>2806</v>
      </c>
      <c r="H14">
        <v>25</v>
      </c>
      <c r="I14">
        <v>15425</v>
      </c>
      <c r="J14">
        <v>0</v>
      </c>
      <c r="K14">
        <v>15425</v>
      </c>
      <c r="L14" s="9">
        <v>42376</v>
      </c>
      <c r="M14">
        <f t="shared" si="0"/>
        <v>4</v>
      </c>
      <c r="N14">
        <f>MONTH(Таблица2[[#This Row],[Дата заказа]])</f>
        <v>1</v>
      </c>
      <c r="P14">
        <v>6</v>
      </c>
      <c r="Q14" t="s">
        <v>3205</v>
      </c>
    </row>
    <row r="15" spans="2:17" x14ac:dyDescent="0.2">
      <c r="B15" s="1">
        <v>28</v>
      </c>
      <c r="C15" t="s">
        <v>2825</v>
      </c>
      <c r="D15" t="s">
        <v>2826</v>
      </c>
      <c r="E15" t="s">
        <v>2827</v>
      </c>
      <c r="F15">
        <v>1994</v>
      </c>
      <c r="G15" t="s">
        <v>2806</v>
      </c>
      <c r="H15">
        <v>40</v>
      </c>
      <c r="I15">
        <v>79760</v>
      </c>
      <c r="J15">
        <v>0.12</v>
      </c>
      <c r="K15">
        <v>70188.800000000003</v>
      </c>
      <c r="L15" s="9">
        <v>43298</v>
      </c>
      <c r="M15">
        <f t="shared" si="0"/>
        <v>2</v>
      </c>
      <c r="N15">
        <f>MONTH(Таблица2[[#This Row],[Дата заказа]])</f>
        <v>7</v>
      </c>
      <c r="P15">
        <v>7</v>
      </c>
      <c r="Q15" t="s">
        <v>3199</v>
      </c>
    </row>
    <row r="16" spans="2:17" x14ac:dyDescent="0.2">
      <c r="B16" s="1">
        <v>48</v>
      </c>
      <c r="C16" t="s">
        <v>2828</v>
      </c>
      <c r="D16" t="s">
        <v>2823</v>
      </c>
      <c r="E16" t="s">
        <v>2829</v>
      </c>
      <c r="F16">
        <v>2199</v>
      </c>
      <c r="G16" t="s">
        <v>2802</v>
      </c>
      <c r="H16">
        <v>55</v>
      </c>
      <c r="I16">
        <v>120945</v>
      </c>
      <c r="J16">
        <v>0.15</v>
      </c>
      <c r="K16">
        <v>102803.25</v>
      </c>
      <c r="L16" s="9">
        <v>42406</v>
      </c>
      <c r="M16">
        <f t="shared" si="0"/>
        <v>6</v>
      </c>
      <c r="N16">
        <f>MONTH(Таблица2[[#This Row],[Дата заказа]])</f>
        <v>2</v>
      </c>
    </row>
    <row r="17" spans="2:14" x14ac:dyDescent="0.2">
      <c r="B17" s="1">
        <v>56</v>
      </c>
      <c r="C17" t="s">
        <v>2830</v>
      </c>
      <c r="D17" t="s">
        <v>2823</v>
      </c>
      <c r="E17" t="s">
        <v>2831</v>
      </c>
      <c r="F17">
        <v>800</v>
      </c>
      <c r="G17" t="s">
        <v>2802</v>
      </c>
      <c r="H17">
        <v>40</v>
      </c>
      <c r="I17">
        <v>32000</v>
      </c>
      <c r="J17">
        <v>0.03</v>
      </c>
      <c r="K17">
        <v>31040</v>
      </c>
      <c r="L17" s="9">
        <v>42804</v>
      </c>
      <c r="M17">
        <f t="shared" si="0"/>
        <v>5</v>
      </c>
      <c r="N17">
        <f>MONTH(Таблица2[[#This Row],[Дата заказа]])</f>
        <v>3</v>
      </c>
    </row>
    <row r="18" spans="2:14" x14ac:dyDescent="0.2">
      <c r="B18" s="1">
        <v>21</v>
      </c>
      <c r="C18" t="s">
        <v>2832</v>
      </c>
      <c r="D18" t="s">
        <v>2804</v>
      </c>
      <c r="E18" t="s">
        <v>2833</v>
      </c>
      <c r="F18">
        <v>887</v>
      </c>
      <c r="G18" t="s">
        <v>2806</v>
      </c>
      <c r="H18">
        <v>15</v>
      </c>
      <c r="I18">
        <v>13305</v>
      </c>
      <c r="J18">
        <v>0</v>
      </c>
      <c r="K18">
        <v>13305</v>
      </c>
      <c r="L18" s="9">
        <v>44080</v>
      </c>
      <c r="M18">
        <f t="shared" si="0"/>
        <v>7</v>
      </c>
      <c r="N18">
        <f>MONTH(Таблица2[[#This Row],[Дата заказа]])</f>
        <v>9</v>
      </c>
    </row>
    <row r="19" spans="2:14" x14ac:dyDescent="0.2">
      <c r="B19" s="1">
        <v>37</v>
      </c>
      <c r="C19" t="s">
        <v>2812</v>
      </c>
      <c r="D19" t="s">
        <v>2813</v>
      </c>
      <c r="E19" t="s">
        <v>2821</v>
      </c>
      <c r="F19">
        <v>2211</v>
      </c>
      <c r="G19" t="s">
        <v>2806</v>
      </c>
      <c r="H19">
        <v>25</v>
      </c>
      <c r="I19">
        <v>55275</v>
      </c>
      <c r="J19">
        <v>0.09</v>
      </c>
      <c r="K19">
        <v>50300.25</v>
      </c>
      <c r="L19" s="9">
        <v>42842</v>
      </c>
      <c r="M19">
        <f t="shared" si="0"/>
        <v>1</v>
      </c>
      <c r="N19">
        <f>MONTH(Таблица2[[#This Row],[Дата заказа]])</f>
        <v>4</v>
      </c>
    </row>
    <row r="20" spans="2:14" x14ac:dyDescent="0.2">
      <c r="B20" s="1">
        <v>0</v>
      </c>
      <c r="C20" t="s">
        <v>2835</v>
      </c>
      <c r="D20" t="s">
        <v>2804</v>
      </c>
      <c r="E20" t="s">
        <v>2836</v>
      </c>
      <c r="F20">
        <v>620</v>
      </c>
      <c r="G20" t="s">
        <v>2806</v>
      </c>
      <c r="H20">
        <v>30</v>
      </c>
      <c r="I20">
        <v>18600</v>
      </c>
      <c r="J20">
        <v>0.03</v>
      </c>
      <c r="K20">
        <v>18042</v>
      </c>
      <c r="L20" s="9">
        <v>43020</v>
      </c>
      <c r="M20">
        <f t="shared" si="0"/>
        <v>4</v>
      </c>
      <c r="N20">
        <f>MONTH(Таблица2[[#This Row],[Дата заказа]])</f>
        <v>10</v>
      </c>
    </row>
    <row r="21" spans="2:14" x14ac:dyDescent="0.2">
      <c r="B21" s="1">
        <v>13</v>
      </c>
      <c r="C21" t="s">
        <v>2837</v>
      </c>
      <c r="D21" t="s">
        <v>2808</v>
      </c>
      <c r="E21" t="s">
        <v>2838</v>
      </c>
      <c r="F21">
        <v>759</v>
      </c>
      <c r="G21" t="s">
        <v>2806</v>
      </c>
      <c r="H21">
        <v>14</v>
      </c>
      <c r="I21">
        <v>10626</v>
      </c>
      <c r="J21">
        <v>0</v>
      </c>
      <c r="K21">
        <v>10626</v>
      </c>
      <c r="L21" s="9">
        <v>43794</v>
      </c>
      <c r="M21">
        <f t="shared" si="0"/>
        <v>1</v>
      </c>
      <c r="N21">
        <f>MONTH(Таблица2[[#This Row],[Дата заказа]])</f>
        <v>11</v>
      </c>
    </row>
    <row r="22" spans="2:14" x14ac:dyDescent="0.2">
      <c r="B22" s="1">
        <v>11</v>
      </c>
      <c r="C22" t="s">
        <v>2819</v>
      </c>
      <c r="D22" t="s">
        <v>2808</v>
      </c>
      <c r="E22" t="s">
        <v>2820</v>
      </c>
      <c r="F22">
        <v>3197</v>
      </c>
      <c r="G22" t="s">
        <v>2806</v>
      </c>
      <c r="H22">
        <v>10</v>
      </c>
      <c r="I22">
        <v>31970</v>
      </c>
      <c r="J22">
        <v>0</v>
      </c>
      <c r="K22">
        <v>31970</v>
      </c>
      <c r="L22" s="9">
        <v>43370</v>
      </c>
      <c r="M22">
        <f t="shared" si="0"/>
        <v>4</v>
      </c>
      <c r="N22">
        <f>MONTH(Таблица2[[#This Row],[Дата заказа]])</f>
        <v>9</v>
      </c>
    </row>
    <row r="23" spans="2:14" x14ac:dyDescent="0.2">
      <c r="B23" s="1">
        <v>5</v>
      </c>
      <c r="C23" t="s">
        <v>2839</v>
      </c>
      <c r="D23" t="s">
        <v>2808</v>
      </c>
      <c r="E23" t="s">
        <v>2840</v>
      </c>
      <c r="F23">
        <v>1182</v>
      </c>
      <c r="G23" t="s">
        <v>2802</v>
      </c>
      <c r="H23">
        <v>17</v>
      </c>
      <c r="I23">
        <v>20094</v>
      </c>
      <c r="J23">
        <v>0.03</v>
      </c>
      <c r="K23">
        <v>19491.18</v>
      </c>
      <c r="L23" s="9">
        <v>42432</v>
      </c>
      <c r="M23">
        <f t="shared" si="0"/>
        <v>4</v>
      </c>
      <c r="N23">
        <f>MONTH(Таблица2[[#This Row],[Дата заказа]])</f>
        <v>3</v>
      </c>
    </row>
    <row r="24" spans="2:14" x14ac:dyDescent="0.2">
      <c r="B24" s="1">
        <v>28</v>
      </c>
      <c r="C24" t="s">
        <v>2825</v>
      </c>
      <c r="D24" t="s">
        <v>2826</v>
      </c>
      <c r="E24" t="s">
        <v>2827</v>
      </c>
      <c r="F24">
        <v>1994</v>
      </c>
      <c r="G24" t="s">
        <v>2806</v>
      </c>
      <c r="H24">
        <v>40</v>
      </c>
      <c r="I24">
        <v>79760</v>
      </c>
      <c r="J24">
        <v>0.12</v>
      </c>
      <c r="K24">
        <v>70188.800000000003</v>
      </c>
      <c r="L24" s="9">
        <v>42960</v>
      </c>
      <c r="M24">
        <f t="shared" si="0"/>
        <v>7</v>
      </c>
      <c r="N24">
        <f>MONTH(Таблица2[[#This Row],[Дата заказа]])</f>
        <v>8</v>
      </c>
    </row>
    <row r="25" spans="2:14" x14ac:dyDescent="0.2">
      <c r="B25" s="1">
        <v>33</v>
      </c>
      <c r="C25" t="s">
        <v>2842</v>
      </c>
      <c r="D25" t="s">
        <v>2826</v>
      </c>
      <c r="E25" t="s">
        <v>2843</v>
      </c>
      <c r="F25">
        <v>1994</v>
      </c>
      <c r="G25" t="s">
        <v>2806</v>
      </c>
      <c r="H25">
        <v>12</v>
      </c>
      <c r="I25">
        <v>23928</v>
      </c>
      <c r="J25">
        <v>0.03</v>
      </c>
      <c r="K25">
        <v>23210.16</v>
      </c>
      <c r="L25" s="9">
        <v>43717</v>
      </c>
      <c r="M25">
        <f t="shared" si="0"/>
        <v>1</v>
      </c>
      <c r="N25">
        <f>MONTH(Таблица2[[#This Row],[Дата заказа]])</f>
        <v>9</v>
      </c>
    </row>
    <row r="26" spans="2:14" x14ac:dyDescent="0.2">
      <c r="B26" s="1">
        <v>25</v>
      </c>
      <c r="C26" t="s">
        <v>2845</v>
      </c>
      <c r="D26" t="s">
        <v>2826</v>
      </c>
      <c r="E26" t="s">
        <v>2827</v>
      </c>
      <c r="F26">
        <v>1994</v>
      </c>
      <c r="G26" t="s">
        <v>2806</v>
      </c>
      <c r="H26">
        <v>10</v>
      </c>
      <c r="I26">
        <v>19940</v>
      </c>
      <c r="J26">
        <v>0.03</v>
      </c>
      <c r="K26">
        <v>19341.8</v>
      </c>
      <c r="L26" s="9">
        <v>42557</v>
      </c>
      <c r="M26">
        <f t="shared" si="0"/>
        <v>3</v>
      </c>
      <c r="N26">
        <f>MONTH(Таблица2[[#This Row],[Дата заказа]])</f>
        <v>7</v>
      </c>
    </row>
    <row r="27" spans="2:14" x14ac:dyDescent="0.2">
      <c r="B27" s="1">
        <v>1</v>
      </c>
      <c r="C27" t="s">
        <v>2847</v>
      </c>
      <c r="D27" t="s">
        <v>2823</v>
      </c>
      <c r="E27" t="s">
        <v>2848</v>
      </c>
      <c r="F27">
        <v>876</v>
      </c>
      <c r="G27" t="s">
        <v>2806</v>
      </c>
      <c r="H27">
        <v>20</v>
      </c>
      <c r="I27">
        <v>17520</v>
      </c>
      <c r="J27">
        <v>0.03</v>
      </c>
      <c r="K27">
        <v>16994.400000000001</v>
      </c>
      <c r="L27" s="9">
        <v>43176</v>
      </c>
      <c r="M27">
        <f t="shared" si="0"/>
        <v>6</v>
      </c>
      <c r="N27">
        <f>MONTH(Таблица2[[#This Row],[Дата заказа]])</f>
        <v>3</v>
      </c>
    </row>
    <row r="28" spans="2:14" x14ac:dyDescent="0.2">
      <c r="B28" s="1">
        <v>41</v>
      </c>
      <c r="C28" t="s">
        <v>2815</v>
      </c>
      <c r="D28" t="s">
        <v>2813</v>
      </c>
      <c r="E28" t="s">
        <v>2813</v>
      </c>
      <c r="F28">
        <v>699</v>
      </c>
      <c r="G28" t="s">
        <v>2806</v>
      </c>
      <c r="H28">
        <v>10</v>
      </c>
      <c r="I28">
        <v>6990</v>
      </c>
      <c r="J28">
        <v>0</v>
      </c>
      <c r="K28">
        <v>6990</v>
      </c>
      <c r="L28" s="9">
        <v>43283</v>
      </c>
      <c r="M28">
        <f t="shared" si="0"/>
        <v>1</v>
      </c>
      <c r="N28">
        <f>MONTH(Таблица2[[#This Row],[Дата заказа]])</f>
        <v>7</v>
      </c>
    </row>
    <row r="29" spans="2:14" x14ac:dyDescent="0.2">
      <c r="B29" s="1">
        <v>29</v>
      </c>
      <c r="C29" t="s">
        <v>2849</v>
      </c>
      <c r="D29" t="s">
        <v>2850</v>
      </c>
      <c r="E29" t="s">
        <v>2851</v>
      </c>
      <c r="F29">
        <v>843</v>
      </c>
      <c r="G29" t="s">
        <v>2806</v>
      </c>
      <c r="H29">
        <v>10</v>
      </c>
      <c r="I29">
        <v>8430</v>
      </c>
      <c r="J29">
        <v>0</v>
      </c>
      <c r="K29">
        <v>8430</v>
      </c>
      <c r="L29" s="9">
        <v>42831</v>
      </c>
      <c r="M29">
        <f t="shared" si="0"/>
        <v>4</v>
      </c>
      <c r="N29">
        <f>MONTH(Таблица2[[#This Row],[Дата заказа]])</f>
        <v>4</v>
      </c>
    </row>
    <row r="30" spans="2:14" x14ac:dyDescent="0.2">
      <c r="B30" s="1">
        <v>28</v>
      </c>
      <c r="C30" t="s">
        <v>2825</v>
      </c>
      <c r="D30" t="s">
        <v>2826</v>
      </c>
      <c r="E30" t="s">
        <v>2827</v>
      </c>
      <c r="F30">
        <v>1994</v>
      </c>
      <c r="G30" t="s">
        <v>2806</v>
      </c>
      <c r="H30">
        <v>40</v>
      </c>
      <c r="I30">
        <v>79760</v>
      </c>
      <c r="J30">
        <v>0.12</v>
      </c>
      <c r="K30">
        <v>70188.800000000003</v>
      </c>
      <c r="L30" s="9">
        <v>43909</v>
      </c>
      <c r="M30">
        <f t="shared" si="0"/>
        <v>4</v>
      </c>
      <c r="N30">
        <f>MONTH(Таблица2[[#This Row],[Дата заказа]])</f>
        <v>3</v>
      </c>
    </row>
    <row r="31" spans="2:14" x14ac:dyDescent="0.2">
      <c r="B31" s="1">
        <v>53</v>
      </c>
      <c r="C31" t="s">
        <v>2822</v>
      </c>
      <c r="D31" t="s">
        <v>2823</v>
      </c>
      <c r="E31" t="s">
        <v>2824</v>
      </c>
      <c r="F31">
        <v>1923</v>
      </c>
      <c r="G31" t="s">
        <v>2802</v>
      </c>
      <c r="H31">
        <v>35</v>
      </c>
      <c r="I31">
        <v>67305</v>
      </c>
      <c r="J31">
        <v>0.06</v>
      </c>
      <c r="K31">
        <v>63266.7</v>
      </c>
      <c r="L31" s="9">
        <v>42608</v>
      </c>
      <c r="M31">
        <f t="shared" si="0"/>
        <v>5</v>
      </c>
      <c r="N31">
        <f>MONTH(Таблица2[[#This Row],[Дата заказа]])</f>
        <v>8</v>
      </c>
    </row>
    <row r="32" spans="2:14" x14ac:dyDescent="0.2">
      <c r="B32" s="1">
        <v>50</v>
      </c>
      <c r="C32" t="s">
        <v>2852</v>
      </c>
      <c r="D32" t="s">
        <v>2853</v>
      </c>
      <c r="E32" t="s">
        <v>2854</v>
      </c>
      <c r="F32">
        <v>912</v>
      </c>
      <c r="G32" t="s">
        <v>2802</v>
      </c>
      <c r="H32">
        <v>20</v>
      </c>
      <c r="I32">
        <v>18240</v>
      </c>
      <c r="J32">
        <v>0</v>
      </c>
      <c r="K32">
        <v>18240</v>
      </c>
      <c r="L32" s="9">
        <v>43686</v>
      </c>
      <c r="M32">
        <f t="shared" si="0"/>
        <v>5</v>
      </c>
      <c r="N32">
        <f>MONTH(Таблица2[[#This Row],[Дата заказа]])</f>
        <v>8</v>
      </c>
    </row>
    <row r="33" spans="2:14" x14ac:dyDescent="0.2">
      <c r="B33" s="1">
        <v>52</v>
      </c>
      <c r="C33" t="s">
        <v>2839</v>
      </c>
      <c r="D33" t="s">
        <v>2808</v>
      </c>
      <c r="E33" t="s">
        <v>2840</v>
      </c>
      <c r="F33">
        <v>1182</v>
      </c>
      <c r="G33" t="s">
        <v>2802</v>
      </c>
      <c r="H33">
        <v>17</v>
      </c>
      <c r="I33">
        <v>20094</v>
      </c>
      <c r="J33">
        <v>0.03</v>
      </c>
      <c r="K33">
        <v>19491.18</v>
      </c>
      <c r="L33" s="9">
        <v>42648</v>
      </c>
      <c r="M33">
        <f t="shared" si="0"/>
        <v>3</v>
      </c>
      <c r="N33">
        <f>MONTH(Таблица2[[#This Row],[Дата заказа]])</f>
        <v>10</v>
      </c>
    </row>
    <row r="34" spans="2:14" x14ac:dyDescent="0.2">
      <c r="B34" s="1">
        <v>38</v>
      </c>
      <c r="C34" t="s">
        <v>2839</v>
      </c>
      <c r="D34" t="s">
        <v>2808</v>
      </c>
      <c r="E34" t="s">
        <v>2840</v>
      </c>
      <c r="F34">
        <v>1182</v>
      </c>
      <c r="G34" t="s">
        <v>2802</v>
      </c>
      <c r="H34">
        <v>17</v>
      </c>
      <c r="I34">
        <v>20094</v>
      </c>
      <c r="J34">
        <v>0.03</v>
      </c>
      <c r="K34">
        <v>19491.18</v>
      </c>
      <c r="L34" s="9">
        <v>43548</v>
      </c>
      <c r="M34">
        <f t="shared" si="0"/>
        <v>7</v>
      </c>
      <c r="N34">
        <f>MONTH(Таблица2[[#This Row],[Дата заказа]])</f>
        <v>3</v>
      </c>
    </row>
    <row r="35" spans="2:14" x14ac:dyDescent="0.2">
      <c r="B35" s="1">
        <v>51</v>
      </c>
      <c r="C35" t="s">
        <v>2812</v>
      </c>
      <c r="D35" t="s">
        <v>2813</v>
      </c>
      <c r="E35" t="s">
        <v>2821</v>
      </c>
      <c r="F35">
        <v>2211</v>
      </c>
      <c r="G35" t="s">
        <v>2806</v>
      </c>
      <c r="H35">
        <v>25</v>
      </c>
      <c r="I35">
        <v>55275</v>
      </c>
      <c r="J35">
        <v>0.09</v>
      </c>
      <c r="K35">
        <v>50300.25</v>
      </c>
      <c r="L35" s="9">
        <v>42713</v>
      </c>
      <c r="M35">
        <f t="shared" si="0"/>
        <v>5</v>
      </c>
      <c r="N35">
        <f>MONTH(Таблица2[[#This Row],[Дата заказа]])</f>
        <v>12</v>
      </c>
    </row>
    <row r="36" spans="2:14" x14ac:dyDescent="0.2">
      <c r="B36" s="1">
        <v>45</v>
      </c>
      <c r="C36" t="s">
        <v>2837</v>
      </c>
      <c r="D36" t="s">
        <v>2808</v>
      </c>
      <c r="E36" t="s">
        <v>2838</v>
      </c>
      <c r="F36">
        <v>759</v>
      </c>
      <c r="G36" t="s">
        <v>2806</v>
      </c>
      <c r="H36">
        <v>14</v>
      </c>
      <c r="I36">
        <v>10626</v>
      </c>
      <c r="J36">
        <v>0</v>
      </c>
      <c r="K36">
        <v>10626</v>
      </c>
      <c r="L36" s="9">
        <v>42414</v>
      </c>
      <c r="M36">
        <f t="shared" si="0"/>
        <v>7</v>
      </c>
      <c r="N36">
        <f>MONTH(Таблица2[[#This Row],[Дата заказа]])</f>
        <v>2</v>
      </c>
    </row>
    <row r="37" spans="2:14" x14ac:dyDescent="0.2">
      <c r="B37" s="1">
        <v>27</v>
      </c>
      <c r="C37" t="s">
        <v>2855</v>
      </c>
      <c r="D37" t="s">
        <v>2826</v>
      </c>
      <c r="E37" t="s">
        <v>2843</v>
      </c>
      <c r="F37">
        <v>1994</v>
      </c>
      <c r="G37" t="s">
        <v>2806</v>
      </c>
      <c r="H37">
        <v>25</v>
      </c>
      <c r="I37">
        <v>49850</v>
      </c>
      <c r="J37">
        <v>0.06</v>
      </c>
      <c r="K37">
        <v>46859</v>
      </c>
      <c r="L37" s="9">
        <v>42034</v>
      </c>
      <c r="M37">
        <f t="shared" si="0"/>
        <v>5</v>
      </c>
      <c r="N37">
        <f>MONTH(Таблица2[[#This Row],[Дата заказа]])</f>
        <v>1</v>
      </c>
    </row>
    <row r="38" spans="2:14" x14ac:dyDescent="0.2">
      <c r="B38" s="1">
        <v>9</v>
      </c>
      <c r="C38" t="s">
        <v>2815</v>
      </c>
      <c r="D38" t="s">
        <v>2813</v>
      </c>
      <c r="E38" t="s">
        <v>2813</v>
      </c>
      <c r="F38">
        <v>699</v>
      </c>
      <c r="G38" t="s">
        <v>2806</v>
      </c>
      <c r="H38">
        <v>10</v>
      </c>
      <c r="I38">
        <v>6990</v>
      </c>
      <c r="J38">
        <v>0</v>
      </c>
      <c r="K38">
        <v>6990</v>
      </c>
      <c r="L38" s="9">
        <v>42192</v>
      </c>
      <c r="M38">
        <f t="shared" si="0"/>
        <v>2</v>
      </c>
      <c r="N38">
        <f>MONTH(Таблица2[[#This Row],[Дата заказа]])</f>
        <v>7</v>
      </c>
    </row>
    <row r="39" spans="2:14" x14ac:dyDescent="0.2">
      <c r="B39" s="1">
        <v>1</v>
      </c>
      <c r="C39" t="s">
        <v>2847</v>
      </c>
      <c r="D39" t="s">
        <v>2823</v>
      </c>
      <c r="E39" t="s">
        <v>2848</v>
      </c>
      <c r="F39">
        <v>876</v>
      </c>
      <c r="G39" t="s">
        <v>2806</v>
      </c>
      <c r="H39">
        <v>20</v>
      </c>
      <c r="I39">
        <v>17520</v>
      </c>
      <c r="J39">
        <v>0.03</v>
      </c>
      <c r="K39">
        <v>16994.400000000001</v>
      </c>
      <c r="L39" s="9">
        <v>43189</v>
      </c>
      <c r="M39">
        <f t="shared" si="0"/>
        <v>5</v>
      </c>
      <c r="N39">
        <f>MONTH(Таблица2[[#This Row],[Дата заказа]])</f>
        <v>3</v>
      </c>
    </row>
    <row r="40" spans="2:14" x14ac:dyDescent="0.2">
      <c r="B40" s="1">
        <v>5</v>
      </c>
      <c r="C40" t="s">
        <v>2839</v>
      </c>
      <c r="D40" t="s">
        <v>2808</v>
      </c>
      <c r="E40" t="s">
        <v>2840</v>
      </c>
      <c r="F40">
        <v>1182</v>
      </c>
      <c r="G40" t="s">
        <v>2802</v>
      </c>
      <c r="H40">
        <v>17</v>
      </c>
      <c r="I40">
        <v>20094</v>
      </c>
      <c r="J40">
        <v>0.03</v>
      </c>
      <c r="K40">
        <v>19491.18</v>
      </c>
      <c r="L40" s="9">
        <v>43175</v>
      </c>
      <c r="M40">
        <f t="shared" si="0"/>
        <v>5</v>
      </c>
      <c r="N40">
        <f>MONTH(Таблица2[[#This Row],[Дата заказа]])</f>
        <v>3</v>
      </c>
    </row>
    <row r="41" spans="2:14" x14ac:dyDescent="0.2">
      <c r="B41" s="1">
        <v>48</v>
      </c>
      <c r="C41" t="s">
        <v>2828</v>
      </c>
      <c r="D41" t="s">
        <v>2823</v>
      </c>
      <c r="E41" t="s">
        <v>2829</v>
      </c>
      <c r="F41">
        <v>2199</v>
      </c>
      <c r="G41" t="s">
        <v>2802</v>
      </c>
      <c r="H41">
        <v>55</v>
      </c>
      <c r="I41">
        <v>120945</v>
      </c>
      <c r="J41">
        <v>0.15</v>
      </c>
      <c r="K41">
        <v>102803.25</v>
      </c>
      <c r="L41" s="9">
        <v>42843</v>
      </c>
      <c r="M41">
        <f t="shared" si="0"/>
        <v>2</v>
      </c>
      <c r="N41">
        <f>MONTH(Таблица2[[#This Row],[Дата заказа]])</f>
        <v>4</v>
      </c>
    </row>
    <row r="42" spans="2:14" x14ac:dyDescent="0.2">
      <c r="B42" s="1">
        <v>20</v>
      </c>
      <c r="C42" t="s">
        <v>2858</v>
      </c>
      <c r="D42" t="s">
        <v>2800</v>
      </c>
      <c r="E42" t="s">
        <v>2859</v>
      </c>
      <c r="F42">
        <v>2198</v>
      </c>
      <c r="G42" t="s">
        <v>2806</v>
      </c>
      <c r="H42">
        <v>35</v>
      </c>
      <c r="I42">
        <v>76930</v>
      </c>
      <c r="J42">
        <v>0.12</v>
      </c>
      <c r="K42">
        <v>67698.399999999994</v>
      </c>
      <c r="L42" s="9">
        <v>43803</v>
      </c>
      <c r="M42">
        <f t="shared" si="0"/>
        <v>3</v>
      </c>
      <c r="N42">
        <f>MONTH(Таблица2[[#This Row],[Дата заказа]])</f>
        <v>12</v>
      </c>
    </row>
    <row r="43" spans="2:14" x14ac:dyDescent="0.2">
      <c r="B43" s="1">
        <v>46</v>
      </c>
      <c r="C43" t="s">
        <v>2816</v>
      </c>
      <c r="D43" t="s">
        <v>2817</v>
      </c>
      <c r="E43" t="s">
        <v>2817</v>
      </c>
      <c r="F43">
        <v>770</v>
      </c>
      <c r="G43" t="s">
        <v>2802</v>
      </c>
      <c r="H43">
        <v>20</v>
      </c>
      <c r="I43">
        <v>15400</v>
      </c>
      <c r="J43">
        <v>0.03</v>
      </c>
      <c r="K43">
        <v>14938</v>
      </c>
      <c r="L43" s="9">
        <v>44178</v>
      </c>
      <c r="M43">
        <f t="shared" si="0"/>
        <v>7</v>
      </c>
      <c r="N43">
        <f>MONTH(Таблица2[[#This Row],[Дата заказа]])</f>
        <v>12</v>
      </c>
    </row>
    <row r="44" spans="2:14" x14ac:dyDescent="0.2">
      <c r="B44" s="1">
        <v>8</v>
      </c>
      <c r="C44" t="s">
        <v>2860</v>
      </c>
      <c r="D44" t="s">
        <v>2853</v>
      </c>
      <c r="E44" t="s">
        <v>2861</v>
      </c>
      <c r="F44">
        <v>847</v>
      </c>
      <c r="G44" t="s">
        <v>2802</v>
      </c>
      <c r="H44">
        <v>15</v>
      </c>
      <c r="I44">
        <v>12705</v>
      </c>
      <c r="J44">
        <v>0</v>
      </c>
      <c r="K44">
        <v>12705</v>
      </c>
      <c r="L44" s="9">
        <v>43842</v>
      </c>
      <c r="M44">
        <f t="shared" si="0"/>
        <v>7</v>
      </c>
      <c r="N44">
        <f>MONTH(Таблица2[[#This Row],[Дата заказа]])</f>
        <v>1</v>
      </c>
    </row>
    <row r="45" spans="2:14" x14ac:dyDescent="0.2">
      <c r="B45" s="1">
        <v>42</v>
      </c>
      <c r="C45" t="s">
        <v>2830</v>
      </c>
      <c r="D45" t="s">
        <v>2823</v>
      </c>
      <c r="E45" t="s">
        <v>2831</v>
      </c>
      <c r="F45">
        <v>800</v>
      </c>
      <c r="G45" t="s">
        <v>2802</v>
      </c>
      <c r="H45">
        <v>25</v>
      </c>
      <c r="I45">
        <v>20000</v>
      </c>
      <c r="J45">
        <v>0.03</v>
      </c>
      <c r="K45">
        <v>19400</v>
      </c>
      <c r="L45" s="9">
        <v>42391</v>
      </c>
      <c r="M45">
        <f t="shared" si="0"/>
        <v>5</v>
      </c>
      <c r="N45">
        <f>MONTH(Таблица2[[#This Row],[Дата заказа]])</f>
        <v>1</v>
      </c>
    </row>
    <row r="46" spans="2:14" x14ac:dyDescent="0.2">
      <c r="B46" s="1">
        <v>48</v>
      </c>
      <c r="C46" t="s">
        <v>2828</v>
      </c>
      <c r="D46" t="s">
        <v>2823</v>
      </c>
      <c r="E46" t="s">
        <v>2829</v>
      </c>
      <c r="F46">
        <v>2199</v>
      </c>
      <c r="G46" t="s">
        <v>2802</v>
      </c>
      <c r="H46">
        <v>55</v>
      </c>
      <c r="I46">
        <v>120945</v>
      </c>
      <c r="J46">
        <v>0.15</v>
      </c>
      <c r="K46">
        <v>102803.25</v>
      </c>
      <c r="L46" s="9">
        <v>42809</v>
      </c>
      <c r="M46">
        <f t="shared" si="0"/>
        <v>3</v>
      </c>
      <c r="N46">
        <f>MONTH(Таблица2[[#This Row],[Дата заказа]])</f>
        <v>3</v>
      </c>
    </row>
    <row r="47" spans="2:14" x14ac:dyDescent="0.2">
      <c r="B47" s="1">
        <v>40</v>
      </c>
      <c r="C47" t="s">
        <v>2860</v>
      </c>
      <c r="D47" t="s">
        <v>2853</v>
      </c>
      <c r="E47" t="s">
        <v>2861</v>
      </c>
      <c r="F47">
        <v>847</v>
      </c>
      <c r="G47" t="s">
        <v>2802</v>
      </c>
      <c r="H47">
        <v>15</v>
      </c>
      <c r="I47">
        <v>12705</v>
      </c>
      <c r="J47">
        <v>0</v>
      </c>
      <c r="K47">
        <v>12705</v>
      </c>
      <c r="L47" s="9">
        <v>42297</v>
      </c>
      <c r="M47">
        <f t="shared" si="0"/>
        <v>2</v>
      </c>
      <c r="N47">
        <f>MONTH(Таблица2[[#This Row],[Дата заказа]])</f>
        <v>10</v>
      </c>
    </row>
    <row r="48" spans="2:14" x14ac:dyDescent="0.2">
      <c r="B48" s="1">
        <v>1</v>
      </c>
      <c r="C48" t="s">
        <v>2847</v>
      </c>
      <c r="D48" t="s">
        <v>2823</v>
      </c>
      <c r="E48" t="s">
        <v>2848</v>
      </c>
      <c r="F48">
        <v>876</v>
      </c>
      <c r="G48" t="s">
        <v>2806</v>
      </c>
      <c r="H48">
        <v>20</v>
      </c>
      <c r="I48">
        <v>17520</v>
      </c>
      <c r="J48">
        <v>0.03</v>
      </c>
      <c r="K48">
        <v>16994.400000000001</v>
      </c>
      <c r="L48" s="9">
        <v>43768</v>
      </c>
      <c r="M48">
        <f t="shared" si="0"/>
        <v>3</v>
      </c>
      <c r="N48">
        <f>MONTH(Таблица2[[#This Row],[Дата заказа]])</f>
        <v>10</v>
      </c>
    </row>
    <row r="49" spans="2:14" x14ac:dyDescent="0.2">
      <c r="B49" s="1">
        <v>9</v>
      </c>
      <c r="C49" t="s">
        <v>2815</v>
      </c>
      <c r="D49" t="s">
        <v>2813</v>
      </c>
      <c r="E49" t="s">
        <v>2813</v>
      </c>
      <c r="F49">
        <v>699</v>
      </c>
      <c r="G49" t="s">
        <v>2806</v>
      </c>
      <c r="H49">
        <v>10</v>
      </c>
      <c r="I49">
        <v>6990</v>
      </c>
      <c r="J49">
        <v>0</v>
      </c>
      <c r="K49">
        <v>6990</v>
      </c>
      <c r="L49" s="9">
        <v>42907</v>
      </c>
      <c r="M49">
        <f t="shared" si="0"/>
        <v>3</v>
      </c>
      <c r="N49">
        <f>MONTH(Таблица2[[#This Row],[Дата заказа]])</f>
        <v>6</v>
      </c>
    </row>
    <row r="50" spans="2:14" x14ac:dyDescent="0.2">
      <c r="B50" s="1">
        <v>35</v>
      </c>
      <c r="C50" t="s">
        <v>2803</v>
      </c>
      <c r="D50" t="s">
        <v>2804</v>
      </c>
      <c r="E50" t="s">
        <v>2805</v>
      </c>
      <c r="F50">
        <v>617</v>
      </c>
      <c r="G50" t="s">
        <v>2806</v>
      </c>
      <c r="H50">
        <v>10</v>
      </c>
      <c r="I50">
        <v>6170</v>
      </c>
      <c r="J50">
        <v>0</v>
      </c>
      <c r="K50">
        <v>6170</v>
      </c>
      <c r="L50" s="9">
        <v>43410</v>
      </c>
      <c r="M50">
        <f t="shared" si="0"/>
        <v>2</v>
      </c>
      <c r="N50">
        <f>MONTH(Таблица2[[#This Row],[Дата заказа]])</f>
        <v>11</v>
      </c>
    </row>
    <row r="51" spans="2:14" x14ac:dyDescent="0.2">
      <c r="B51" s="1">
        <v>34</v>
      </c>
      <c r="C51" t="s">
        <v>2828</v>
      </c>
      <c r="D51" t="s">
        <v>2823</v>
      </c>
      <c r="E51" t="s">
        <v>2829</v>
      </c>
      <c r="F51">
        <v>2199</v>
      </c>
      <c r="G51" t="s">
        <v>2802</v>
      </c>
      <c r="H51">
        <v>60</v>
      </c>
      <c r="I51">
        <v>131940</v>
      </c>
      <c r="J51">
        <v>0.15</v>
      </c>
      <c r="K51">
        <v>112149</v>
      </c>
      <c r="L51" s="9">
        <v>43263</v>
      </c>
      <c r="M51">
        <f t="shared" si="0"/>
        <v>2</v>
      </c>
      <c r="N51">
        <f>MONTH(Таблица2[[#This Row],[Дата заказа]])</f>
        <v>6</v>
      </c>
    </row>
    <row r="52" spans="2:14" x14ac:dyDescent="0.2">
      <c r="B52" s="1">
        <v>5</v>
      </c>
      <c r="C52" t="s">
        <v>2839</v>
      </c>
      <c r="D52" t="s">
        <v>2808</v>
      </c>
      <c r="E52" t="s">
        <v>2840</v>
      </c>
      <c r="F52">
        <v>1182</v>
      </c>
      <c r="G52" t="s">
        <v>2802</v>
      </c>
      <c r="H52">
        <v>17</v>
      </c>
      <c r="I52">
        <v>20094</v>
      </c>
      <c r="J52">
        <v>0.03</v>
      </c>
      <c r="K52">
        <v>19491.18</v>
      </c>
      <c r="L52" s="9">
        <v>42951</v>
      </c>
      <c r="M52">
        <f t="shared" si="0"/>
        <v>5</v>
      </c>
      <c r="N52">
        <f>MONTH(Таблица2[[#This Row],[Дата заказа]])</f>
        <v>8</v>
      </c>
    </row>
    <row r="53" spans="2:14" x14ac:dyDescent="0.2">
      <c r="B53" s="1">
        <v>23</v>
      </c>
      <c r="C53" t="s">
        <v>2864</v>
      </c>
      <c r="D53" t="s">
        <v>2813</v>
      </c>
      <c r="E53" t="s">
        <v>2865</v>
      </c>
      <c r="F53">
        <v>2645</v>
      </c>
      <c r="G53" t="s">
        <v>2806</v>
      </c>
      <c r="H53">
        <v>50</v>
      </c>
      <c r="I53">
        <v>132250</v>
      </c>
      <c r="J53">
        <v>0.15</v>
      </c>
      <c r="K53">
        <v>112412.5</v>
      </c>
      <c r="L53" s="9">
        <v>42445</v>
      </c>
      <c r="M53">
        <f t="shared" si="0"/>
        <v>3</v>
      </c>
      <c r="N53">
        <f>MONTH(Таблица2[[#This Row],[Дата заказа]])</f>
        <v>3</v>
      </c>
    </row>
    <row r="54" spans="2:14" x14ac:dyDescent="0.2">
      <c r="B54" s="1">
        <v>49</v>
      </c>
      <c r="C54" t="s">
        <v>2803</v>
      </c>
      <c r="D54" t="s">
        <v>2804</v>
      </c>
      <c r="E54" t="s">
        <v>2805</v>
      </c>
      <c r="F54">
        <v>617</v>
      </c>
      <c r="G54" t="s">
        <v>2806</v>
      </c>
      <c r="H54">
        <v>25</v>
      </c>
      <c r="I54">
        <v>15425</v>
      </c>
      <c r="J54">
        <v>0</v>
      </c>
      <c r="K54">
        <v>15425</v>
      </c>
      <c r="L54" s="9">
        <v>42489</v>
      </c>
      <c r="M54">
        <f t="shared" si="0"/>
        <v>5</v>
      </c>
      <c r="N54">
        <f>MONTH(Таблица2[[#This Row],[Дата заказа]])</f>
        <v>4</v>
      </c>
    </row>
    <row r="55" spans="2:14" x14ac:dyDescent="0.2">
      <c r="B55" s="1">
        <v>42</v>
      </c>
      <c r="C55" t="s">
        <v>2830</v>
      </c>
      <c r="D55" t="s">
        <v>2823</v>
      </c>
      <c r="E55" t="s">
        <v>2831</v>
      </c>
      <c r="F55">
        <v>800</v>
      </c>
      <c r="G55" t="s">
        <v>2802</v>
      </c>
      <c r="H55">
        <v>25</v>
      </c>
      <c r="I55">
        <v>20000</v>
      </c>
      <c r="J55">
        <v>0.03</v>
      </c>
      <c r="K55">
        <v>19400</v>
      </c>
      <c r="L55" s="9">
        <v>44184</v>
      </c>
      <c r="M55">
        <f t="shared" si="0"/>
        <v>6</v>
      </c>
      <c r="N55">
        <f>MONTH(Таблица2[[#This Row],[Дата заказа]])</f>
        <v>12</v>
      </c>
    </row>
    <row r="56" spans="2:14" x14ac:dyDescent="0.2">
      <c r="B56" s="1">
        <v>22</v>
      </c>
      <c r="C56" t="s">
        <v>2866</v>
      </c>
      <c r="D56" t="s">
        <v>2867</v>
      </c>
      <c r="E56" t="s">
        <v>2867</v>
      </c>
      <c r="F56">
        <v>4889</v>
      </c>
      <c r="G56" t="s">
        <v>2806</v>
      </c>
      <c r="H56">
        <v>18</v>
      </c>
      <c r="I56">
        <v>88002</v>
      </c>
      <c r="J56">
        <v>0.12</v>
      </c>
      <c r="K56">
        <v>77441.759999999995</v>
      </c>
      <c r="L56" s="9">
        <v>44014</v>
      </c>
      <c r="M56">
        <f t="shared" si="0"/>
        <v>4</v>
      </c>
      <c r="N56">
        <f>MONTH(Таблица2[[#This Row],[Дата заказа]])</f>
        <v>7</v>
      </c>
    </row>
    <row r="57" spans="2:14" x14ac:dyDescent="0.2">
      <c r="B57" s="1">
        <v>47</v>
      </c>
      <c r="C57" t="s">
        <v>2842</v>
      </c>
      <c r="D57" t="s">
        <v>2826</v>
      </c>
      <c r="E57" t="s">
        <v>2843</v>
      </c>
      <c r="F57">
        <v>1994</v>
      </c>
      <c r="G57" t="s">
        <v>2806</v>
      </c>
      <c r="H57">
        <v>12</v>
      </c>
      <c r="I57">
        <v>23928</v>
      </c>
      <c r="J57">
        <v>0.03</v>
      </c>
      <c r="K57">
        <v>23210.16</v>
      </c>
      <c r="L57" s="9">
        <v>43986</v>
      </c>
      <c r="M57">
        <f t="shared" si="0"/>
        <v>4</v>
      </c>
      <c r="N57">
        <f>MONTH(Таблица2[[#This Row],[Дата заказа]])</f>
        <v>6</v>
      </c>
    </row>
    <row r="58" spans="2:14" x14ac:dyDescent="0.2">
      <c r="B58" s="1">
        <v>1</v>
      </c>
      <c r="C58" t="s">
        <v>2847</v>
      </c>
      <c r="D58" t="s">
        <v>2823</v>
      </c>
      <c r="E58" t="s">
        <v>2848</v>
      </c>
      <c r="F58">
        <v>876</v>
      </c>
      <c r="G58" t="s">
        <v>2806</v>
      </c>
      <c r="H58">
        <v>20</v>
      </c>
      <c r="I58">
        <v>17520</v>
      </c>
      <c r="J58">
        <v>0.03</v>
      </c>
      <c r="K58">
        <v>16994.400000000001</v>
      </c>
      <c r="L58" s="9">
        <v>43606</v>
      </c>
      <c r="M58">
        <f t="shared" si="0"/>
        <v>2</v>
      </c>
      <c r="N58">
        <f>MONTH(Таблица2[[#This Row],[Дата заказа]])</f>
        <v>5</v>
      </c>
    </row>
    <row r="59" spans="2:14" x14ac:dyDescent="0.2">
      <c r="B59" s="1">
        <v>10</v>
      </c>
      <c r="C59" t="s">
        <v>2830</v>
      </c>
      <c r="D59" t="s">
        <v>2823</v>
      </c>
      <c r="E59" t="s">
        <v>2831</v>
      </c>
      <c r="F59">
        <v>800</v>
      </c>
      <c r="G59" t="s">
        <v>2802</v>
      </c>
      <c r="H59">
        <v>25</v>
      </c>
      <c r="I59">
        <v>20000</v>
      </c>
      <c r="J59">
        <v>0.03</v>
      </c>
      <c r="K59">
        <v>19400</v>
      </c>
      <c r="L59" s="9">
        <v>42097</v>
      </c>
      <c r="M59">
        <f t="shared" si="0"/>
        <v>5</v>
      </c>
      <c r="N59">
        <f>MONTH(Таблица2[[#This Row],[Дата заказа]])</f>
        <v>4</v>
      </c>
    </row>
    <row r="60" spans="2:14" x14ac:dyDescent="0.2">
      <c r="B60" s="1">
        <v>51</v>
      </c>
      <c r="C60" t="s">
        <v>2812</v>
      </c>
      <c r="D60" t="s">
        <v>2813</v>
      </c>
      <c r="E60" t="s">
        <v>2821</v>
      </c>
      <c r="F60">
        <v>2211</v>
      </c>
      <c r="G60" t="s">
        <v>2806</v>
      </c>
      <c r="H60">
        <v>25</v>
      </c>
      <c r="I60">
        <v>55275</v>
      </c>
      <c r="J60">
        <v>0.09</v>
      </c>
      <c r="K60">
        <v>50300.25</v>
      </c>
      <c r="L60" s="9">
        <v>43683</v>
      </c>
      <c r="M60">
        <f t="shared" si="0"/>
        <v>2</v>
      </c>
      <c r="N60">
        <f>MONTH(Таблица2[[#This Row],[Дата заказа]])</f>
        <v>8</v>
      </c>
    </row>
    <row r="61" spans="2:14" x14ac:dyDescent="0.2">
      <c r="B61" s="1">
        <v>3</v>
      </c>
      <c r="C61" t="s">
        <v>2869</v>
      </c>
      <c r="D61" t="s">
        <v>2808</v>
      </c>
      <c r="E61" t="s">
        <v>2808</v>
      </c>
      <c r="F61">
        <v>807</v>
      </c>
      <c r="G61" t="s">
        <v>2802</v>
      </c>
      <c r="H61">
        <v>18</v>
      </c>
      <c r="I61">
        <v>14526</v>
      </c>
      <c r="J61">
        <v>0</v>
      </c>
      <c r="K61">
        <v>14526</v>
      </c>
      <c r="L61" s="9">
        <v>42074</v>
      </c>
      <c r="M61">
        <f t="shared" si="0"/>
        <v>3</v>
      </c>
      <c r="N61">
        <f>MONTH(Таблица2[[#This Row],[Дата заказа]])</f>
        <v>3</v>
      </c>
    </row>
    <row r="62" spans="2:14" x14ac:dyDescent="0.2">
      <c r="B62" s="1">
        <v>0</v>
      </c>
      <c r="C62" t="s">
        <v>2835</v>
      </c>
      <c r="D62" t="s">
        <v>2804</v>
      </c>
      <c r="E62" t="s">
        <v>2836</v>
      </c>
      <c r="F62">
        <v>620</v>
      </c>
      <c r="G62" t="s">
        <v>2806</v>
      </c>
      <c r="H62">
        <v>30</v>
      </c>
      <c r="I62">
        <v>18600</v>
      </c>
      <c r="J62">
        <v>0.03</v>
      </c>
      <c r="K62">
        <v>18042</v>
      </c>
      <c r="L62" s="9">
        <v>43397</v>
      </c>
      <c r="M62">
        <f t="shared" si="0"/>
        <v>3</v>
      </c>
      <c r="N62">
        <f>MONTH(Таблица2[[#This Row],[Дата заказа]])</f>
        <v>10</v>
      </c>
    </row>
    <row r="63" spans="2:14" x14ac:dyDescent="0.2">
      <c r="B63" s="1">
        <v>1</v>
      </c>
      <c r="C63" t="s">
        <v>2847</v>
      </c>
      <c r="D63" t="s">
        <v>2823</v>
      </c>
      <c r="E63" t="s">
        <v>2848</v>
      </c>
      <c r="F63">
        <v>876</v>
      </c>
      <c r="G63" t="s">
        <v>2806</v>
      </c>
      <c r="H63">
        <v>20</v>
      </c>
      <c r="I63">
        <v>17520</v>
      </c>
      <c r="J63">
        <v>0.03</v>
      </c>
      <c r="K63">
        <v>16994.400000000001</v>
      </c>
      <c r="L63" s="9">
        <v>42629</v>
      </c>
      <c r="M63">
        <f t="shared" si="0"/>
        <v>5</v>
      </c>
      <c r="N63">
        <f>MONTH(Таблица2[[#This Row],[Дата заказа]])</f>
        <v>9</v>
      </c>
    </row>
    <row r="64" spans="2:14" x14ac:dyDescent="0.2">
      <c r="B64" s="1">
        <v>42</v>
      </c>
      <c r="C64" t="s">
        <v>2830</v>
      </c>
      <c r="D64" t="s">
        <v>2823</v>
      </c>
      <c r="E64" t="s">
        <v>2831</v>
      </c>
      <c r="F64">
        <v>800</v>
      </c>
      <c r="G64" t="s">
        <v>2802</v>
      </c>
      <c r="H64">
        <v>25</v>
      </c>
      <c r="I64">
        <v>20000</v>
      </c>
      <c r="J64">
        <v>0.03</v>
      </c>
      <c r="K64">
        <v>19400</v>
      </c>
      <c r="L64" s="9">
        <v>42588</v>
      </c>
      <c r="M64">
        <f t="shared" si="0"/>
        <v>6</v>
      </c>
      <c r="N64">
        <f>MONTH(Таблица2[[#This Row],[Дата заказа]])</f>
        <v>8</v>
      </c>
    </row>
    <row r="65" spans="2:14" x14ac:dyDescent="0.2">
      <c r="B65" s="1">
        <v>34</v>
      </c>
      <c r="C65" t="s">
        <v>2828</v>
      </c>
      <c r="D65" t="s">
        <v>2823</v>
      </c>
      <c r="E65" t="s">
        <v>2829</v>
      </c>
      <c r="F65">
        <v>2199</v>
      </c>
      <c r="G65" t="s">
        <v>2802</v>
      </c>
      <c r="H65">
        <v>60</v>
      </c>
      <c r="I65">
        <v>131940</v>
      </c>
      <c r="J65">
        <v>0.15</v>
      </c>
      <c r="K65">
        <v>112149</v>
      </c>
      <c r="L65" s="9">
        <v>43853</v>
      </c>
      <c r="M65">
        <f t="shared" si="0"/>
        <v>4</v>
      </c>
      <c r="N65">
        <f>MONTH(Таблица2[[#This Row],[Дата заказа]])</f>
        <v>1</v>
      </c>
    </row>
    <row r="66" spans="2:14" x14ac:dyDescent="0.2">
      <c r="B66" s="1">
        <v>43</v>
      </c>
      <c r="C66" t="s">
        <v>2819</v>
      </c>
      <c r="D66" t="s">
        <v>2808</v>
      </c>
      <c r="E66" t="s">
        <v>2838</v>
      </c>
      <c r="F66">
        <v>759</v>
      </c>
      <c r="G66" t="s">
        <v>2806</v>
      </c>
      <c r="H66">
        <v>10</v>
      </c>
      <c r="I66">
        <v>7590</v>
      </c>
      <c r="J66">
        <v>0</v>
      </c>
      <c r="K66">
        <v>7590</v>
      </c>
      <c r="L66" s="9">
        <v>42356</v>
      </c>
      <c r="M66">
        <f t="shared" si="0"/>
        <v>5</v>
      </c>
      <c r="N66">
        <f>MONTH(Таблица2[[#This Row],[Дата заказа]])</f>
        <v>12</v>
      </c>
    </row>
    <row r="67" spans="2:14" x14ac:dyDescent="0.2">
      <c r="B67" s="1">
        <v>31</v>
      </c>
      <c r="C67" t="s">
        <v>2810</v>
      </c>
      <c r="D67" t="s">
        <v>2804</v>
      </c>
      <c r="E67" t="s">
        <v>2811</v>
      </c>
      <c r="F67">
        <v>1228</v>
      </c>
      <c r="G67" t="s">
        <v>2802</v>
      </c>
      <c r="H67">
        <v>45</v>
      </c>
      <c r="I67">
        <v>55260</v>
      </c>
      <c r="J67">
        <v>0.09</v>
      </c>
      <c r="K67">
        <v>50286.6</v>
      </c>
      <c r="L67" s="9">
        <v>42660</v>
      </c>
      <c r="M67">
        <f t="shared" ref="M67:M130" si="1">WEEKDAY(L67,2)</f>
        <v>1</v>
      </c>
      <c r="N67">
        <f>MONTH(Таблица2[[#This Row],[Дата заказа]])</f>
        <v>10</v>
      </c>
    </row>
    <row r="68" spans="2:14" x14ac:dyDescent="0.2">
      <c r="B68" s="1">
        <v>14</v>
      </c>
      <c r="C68" t="s">
        <v>2816</v>
      </c>
      <c r="D68" t="s">
        <v>2817</v>
      </c>
      <c r="E68" t="s">
        <v>2817</v>
      </c>
      <c r="F68">
        <v>770</v>
      </c>
      <c r="G68" t="s">
        <v>2802</v>
      </c>
      <c r="H68">
        <v>20</v>
      </c>
      <c r="I68">
        <v>15400</v>
      </c>
      <c r="J68">
        <v>0.03</v>
      </c>
      <c r="K68">
        <v>14938</v>
      </c>
      <c r="L68" s="9">
        <v>42046</v>
      </c>
      <c r="M68">
        <f t="shared" si="1"/>
        <v>3</v>
      </c>
      <c r="N68">
        <f>MONTH(Таблица2[[#This Row],[Дата заказа]])</f>
        <v>2</v>
      </c>
    </row>
    <row r="69" spans="2:14" x14ac:dyDescent="0.2">
      <c r="B69" s="1">
        <v>36</v>
      </c>
      <c r="C69" t="s">
        <v>2852</v>
      </c>
      <c r="D69" t="s">
        <v>2853</v>
      </c>
      <c r="E69" t="s">
        <v>2854</v>
      </c>
      <c r="F69">
        <v>912</v>
      </c>
      <c r="G69" t="s">
        <v>2802</v>
      </c>
      <c r="H69">
        <v>15</v>
      </c>
      <c r="I69">
        <v>13680</v>
      </c>
      <c r="J69">
        <v>0</v>
      </c>
      <c r="K69">
        <v>13680</v>
      </c>
      <c r="L69" s="9">
        <v>42961</v>
      </c>
      <c r="M69">
        <f t="shared" si="1"/>
        <v>1</v>
      </c>
      <c r="N69">
        <f>MONTH(Таблица2[[#This Row],[Дата заказа]])</f>
        <v>8</v>
      </c>
    </row>
    <row r="70" spans="2:14" x14ac:dyDescent="0.2">
      <c r="B70" s="1">
        <v>35</v>
      </c>
      <c r="C70" t="s">
        <v>2803</v>
      </c>
      <c r="D70" t="s">
        <v>2804</v>
      </c>
      <c r="E70" t="s">
        <v>2805</v>
      </c>
      <c r="F70">
        <v>617</v>
      </c>
      <c r="G70" t="s">
        <v>2806</v>
      </c>
      <c r="H70">
        <v>10</v>
      </c>
      <c r="I70">
        <v>6170</v>
      </c>
      <c r="J70">
        <v>0</v>
      </c>
      <c r="K70">
        <v>6170</v>
      </c>
      <c r="L70" s="9">
        <v>43820</v>
      </c>
      <c r="M70">
        <f t="shared" si="1"/>
        <v>6</v>
      </c>
      <c r="N70">
        <f>MONTH(Таблица2[[#This Row],[Дата заказа]])</f>
        <v>12</v>
      </c>
    </row>
    <row r="71" spans="2:14" x14ac:dyDescent="0.2">
      <c r="B71" s="1">
        <v>10</v>
      </c>
      <c r="C71" t="s">
        <v>2830</v>
      </c>
      <c r="D71" t="s">
        <v>2823</v>
      </c>
      <c r="E71" t="s">
        <v>2831</v>
      </c>
      <c r="F71">
        <v>800</v>
      </c>
      <c r="G71" t="s">
        <v>2802</v>
      </c>
      <c r="H71">
        <v>25</v>
      </c>
      <c r="I71">
        <v>20000</v>
      </c>
      <c r="J71">
        <v>0.03</v>
      </c>
      <c r="K71">
        <v>19400</v>
      </c>
      <c r="L71" s="9">
        <v>42695</v>
      </c>
      <c r="M71">
        <f t="shared" si="1"/>
        <v>1</v>
      </c>
      <c r="N71">
        <f>MONTH(Таблица2[[#This Row],[Дата заказа]])</f>
        <v>11</v>
      </c>
    </row>
    <row r="72" spans="2:14" x14ac:dyDescent="0.2">
      <c r="B72" s="1">
        <v>5</v>
      </c>
      <c r="C72" t="s">
        <v>2839</v>
      </c>
      <c r="D72" t="s">
        <v>2808</v>
      </c>
      <c r="E72" t="s">
        <v>2840</v>
      </c>
      <c r="F72">
        <v>1182</v>
      </c>
      <c r="G72" t="s">
        <v>2802</v>
      </c>
      <c r="H72">
        <v>17</v>
      </c>
      <c r="I72">
        <v>20094</v>
      </c>
      <c r="J72">
        <v>0.03</v>
      </c>
      <c r="K72">
        <v>19491.18</v>
      </c>
      <c r="L72" s="9">
        <v>44124</v>
      </c>
      <c r="M72">
        <f t="shared" si="1"/>
        <v>2</v>
      </c>
      <c r="N72">
        <f>MONTH(Таблица2[[#This Row],[Дата заказа]])</f>
        <v>10</v>
      </c>
    </row>
    <row r="73" spans="2:14" x14ac:dyDescent="0.2">
      <c r="B73" s="1">
        <v>29</v>
      </c>
      <c r="C73" t="s">
        <v>2849</v>
      </c>
      <c r="D73" t="s">
        <v>2850</v>
      </c>
      <c r="E73" t="s">
        <v>2851</v>
      </c>
      <c r="F73">
        <v>843</v>
      </c>
      <c r="G73" t="s">
        <v>2806</v>
      </c>
      <c r="H73">
        <v>10</v>
      </c>
      <c r="I73">
        <v>8430</v>
      </c>
      <c r="J73">
        <v>0</v>
      </c>
      <c r="K73">
        <v>8430</v>
      </c>
      <c r="L73" s="9">
        <v>43992</v>
      </c>
      <c r="M73">
        <f t="shared" si="1"/>
        <v>3</v>
      </c>
      <c r="N73">
        <f>MONTH(Таблица2[[#This Row],[Дата заказа]])</f>
        <v>6</v>
      </c>
    </row>
    <row r="74" spans="2:14" x14ac:dyDescent="0.2">
      <c r="B74" s="1">
        <v>35</v>
      </c>
      <c r="C74" t="s">
        <v>2803</v>
      </c>
      <c r="D74" t="s">
        <v>2804</v>
      </c>
      <c r="E74" t="s">
        <v>2805</v>
      </c>
      <c r="F74">
        <v>617</v>
      </c>
      <c r="G74" t="s">
        <v>2806</v>
      </c>
      <c r="H74">
        <v>10</v>
      </c>
      <c r="I74">
        <v>6170</v>
      </c>
      <c r="J74">
        <v>0</v>
      </c>
      <c r="K74">
        <v>6170</v>
      </c>
      <c r="L74" s="9">
        <v>42032</v>
      </c>
      <c r="M74">
        <f t="shared" si="1"/>
        <v>3</v>
      </c>
      <c r="N74">
        <f>MONTH(Таблица2[[#This Row],[Дата заказа]])</f>
        <v>1</v>
      </c>
    </row>
    <row r="75" spans="2:14" x14ac:dyDescent="0.2">
      <c r="B75" s="1">
        <v>16</v>
      </c>
      <c r="C75" t="s">
        <v>2871</v>
      </c>
      <c r="D75" t="s">
        <v>2850</v>
      </c>
      <c r="E75" t="s">
        <v>2872</v>
      </c>
      <c r="F75">
        <v>843</v>
      </c>
      <c r="G75" t="s">
        <v>2806</v>
      </c>
      <c r="H75">
        <v>5</v>
      </c>
      <c r="I75">
        <v>4215</v>
      </c>
      <c r="J75">
        <v>0</v>
      </c>
      <c r="K75">
        <v>4215</v>
      </c>
      <c r="L75" s="9">
        <v>42689</v>
      </c>
      <c r="M75">
        <f t="shared" si="1"/>
        <v>2</v>
      </c>
      <c r="N75">
        <f>MONTH(Таблица2[[#This Row],[Дата заказа]])</f>
        <v>11</v>
      </c>
    </row>
    <row r="76" spans="2:14" x14ac:dyDescent="0.2">
      <c r="B76" s="1">
        <v>52</v>
      </c>
      <c r="C76" t="s">
        <v>2839</v>
      </c>
      <c r="D76" t="s">
        <v>2808</v>
      </c>
      <c r="E76" t="s">
        <v>2840</v>
      </c>
      <c r="F76">
        <v>1182</v>
      </c>
      <c r="G76" t="s">
        <v>2802</v>
      </c>
      <c r="H76">
        <v>17</v>
      </c>
      <c r="I76">
        <v>20094</v>
      </c>
      <c r="J76">
        <v>0.03</v>
      </c>
      <c r="K76">
        <v>19491.18</v>
      </c>
      <c r="L76" s="9">
        <v>42435</v>
      </c>
      <c r="M76">
        <f t="shared" si="1"/>
        <v>7</v>
      </c>
      <c r="N76">
        <f>MONTH(Таблица2[[#This Row],[Дата заказа]])</f>
        <v>3</v>
      </c>
    </row>
    <row r="77" spans="2:14" x14ac:dyDescent="0.2">
      <c r="B77" s="1">
        <v>7</v>
      </c>
      <c r="C77" t="s">
        <v>2822</v>
      </c>
      <c r="D77" t="s">
        <v>2823</v>
      </c>
      <c r="E77" t="s">
        <v>2824</v>
      </c>
      <c r="F77">
        <v>1923</v>
      </c>
      <c r="G77" t="s">
        <v>2802</v>
      </c>
      <c r="H77">
        <v>25</v>
      </c>
      <c r="I77">
        <v>48075</v>
      </c>
      <c r="J77">
        <v>0.06</v>
      </c>
      <c r="K77">
        <v>45190.5</v>
      </c>
      <c r="L77" s="9">
        <v>42945</v>
      </c>
      <c r="M77">
        <f t="shared" si="1"/>
        <v>6</v>
      </c>
      <c r="N77">
        <f>MONTH(Таблица2[[#This Row],[Дата заказа]])</f>
        <v>7</v>
      </c>
    </row>
    <row r="78" spans="2:14" x14ac:dyDescent="0.2">
      <c r="B78" s="1">
        <v>25</v>
      </c>
      <c r="C78" t="s">
        <v>2845</v>
      </c>
      <c r="D78" t="s">
        <v>2826</v>
      </c>
      <c r="E78" t="s">
        <v>2827</v>
      </c>
      <c r="F78">
        <v>1994</v>
      </c>
      <c r="G78" t="s">
        <v>2806</v>
      </c>
      <c r="H78">
        <v>10</v>
      </c>
      <c r="I78">
        <v>19940</v>
      </c>
      <c r="J78">
        <v>0.03</v>
      </c>
      <c r="K78">
        <v>19341.8</v>
      </c>
      <c r="L78" s="9">
        <v>43279</v>
      </c>
      <c r="M78">
        <f t="shared" si="1"/>
        <v>4</v>
      </c>
      <c r="N78">
        <f>MONTH(Таблица2[[#This Row],[Дата заказа]])</f>
        <v>6</v>
      </c>
    </row>
    <row r="79" spans="2:14" x14ac:dyDescent="0.2">
      <c r="B79" s="1">
        <v>40</v>
      </c>
      <c r="C79" t="s">
        <v>2860</v>
      </c>
      <c r="D79" t="s">
        <v>2853</v>
      </c>
      <c r="E79" t="s">
        <v>2861</v>
      </c>
      <c r="F79">
        <v>847</v>
      </c>
      <c r="G79" t="s">
        <v>2802</v>
      </c>
      <c r="H79">
        <v>15</v>
      </c>
      <c r="I79">
        <v>12705</v>
      </c>
      <c r="J79">
        <v>0</v>
      </c>
      <c r="K79">
        <v>12705</v>
      </c>
      <c r="L79" s="9">
        <v>44182</v>
      </c>
      <c r="M79">
        <f t="shared" si="1"/>
        <v>4</v>
      </c>
      <c r="N79">
        <f>MONTH(Таблица2[[#This Row],[Дата заказа]])</f>
        <v>12</v>
      </c>
    </row>
    <row r="80" spans="2:14" x14ac:dyDescent="0.2">
      <c r="B80" s="1">
        <v>23</v>
      </c>
      <c r="C80" t="s">
        <v>2864</v>
      </c>
      <c r="D80" t="s">
        <v>2813</v>
      </c>
      <c r="E80" t="s">
        <v>2865</v>
      </c>
      <c r="F80">
        <v>2645</v>
      </c>
      <c r="G80" t="s">
        <v>2806</v>
      </c>
      <c r="H80">
        <v>50</v>
      </c>
      <c r="I80">
        <v>132250</v>
      </c>
      <c r="J80">
        <v>0.15</v>
      </c>
      <c r="K80">
        <v>112412.5</v>
      </c>
      <c r="L80" s="9">
        <v>43687</v>
      </c>
      <c r="M80">
        <f t="shared" si="1"/>
        <v>6</v>
      </c>
      <c r="N80">
        <f>MONTH(Таблица2[[#This Row],[Дата заказа]])</f>
        <v>8</v>
      </c>
    </row>
    <row r="81" spans="2:14" x14ac:dyDescent="0.2">
      <c r="B81" s="1">
        <v>44</v>
      </c>
      <c r="C81" t="s">
        <v>2873</v>
      </c>
      <c r="D81" t="s">
        <v>2853</v>
      </c>
      <c r="E81" t="s">
        <v>2874</v>
      </c>
      <c r="F81">
        <v>1386</v>
      </c>
      <c r="G81" t="s">
        <v>2802</v>
      </c>
      <c r="H81">
        <v>20</v>
      </c>
      <c r="I81">
        <v>27720</v>
      </c>
      <c r="J81">
        <v>0.03</v>
      </c>
      <c r="K81">
        <v>26888.400000000001</v>
      </c>
      <c r="L81" s="9">
        <v>42653</v>
      </c>
      <c r="M81">
        <f t="shared" si="1"/>
        <v>1</v>
      </c>
      <c r="N81">
        <f>MONTH(Таблица2[[#This Row],[Дата заказа]])</f>
        <v>10</v>
      </c>
    </row>
    <row r="82" spans="2:14" x14ac:dyDescent="0.2">
      <c r="B82" s="1">
        <v>12</v>
      </c>
      <c r="C82" t="s">
        <v>2873</v>
      </c>
      <c r="D82" t="s">
        <v>2853</v>
      </c>
      <c r="E82" t="s">
        <v>2874</v>
      </c>
      <c r="F82">
        <v>1386</v>
      </c>
      <c r="G82" t="s">
        <v>2802</v>
      </c>
      <c r="H82">
        <v>20</v>
      </c>
      <c r="I82">
        <v>27720</v>
      </c>
      <c r="J82">
        <v>0.03</v>
      </c>
      <c r="K82">
        <v>26888.400000000001</v>
      </c>
      <c r="L82" s="9">
        <v>44043</v>
      </c>
      <c r="M82">
        <f t="shared" si="1"/>
        <v>5</v>
      </c>
      <c r="N82">
        <f>MONTH(Таблица2[[#This Row],[Дата заказа]])</f>
        <v>7</v>
      </c>
    </row>
    <row r="83" spans="2:14" x14ac:dyDescent="0.2">
      <c r="B83" s="1">
        <v>23</v>
      </c>
      <c r="C83" t="s">
        <v>2864</v>
      </c>
      <c r="D83" t="s">
        <v>2813</v>
      </c>
      <c r="E83" t="s">
        <v>2865</v>
      </c>
      <c r="F83">
        <v>2645</v>
      </c>
      <c r="G83" t="s">
        <v>2806</v>
      </c>
      <c r="H83">
        <v>50</v>
      </c>
      <c r="I83">
        <v>132250</v>
      </c>
      <c r="J83">
        <v>0.15</v>
      </c>
      <c r="K83">
        <v>112412.5</v>
      </c>
      <c r="L83" s="9">
        <v>42797</v>
      </c>
      <c r="M83">
        <f t="shared" si="1"/>
        <v>5</v>
      </c>
      <c r="N83">
        <f>MONTH(Таблица2[[#This Row],[Дата заказа]])</f>
        <v>3</v>
      </c>
    </row>
    <row r="84" spans="2:14" x14ac:dyDescent="0.2">
      <c r="B84" s="1">
        <v>44</v>
      </c>
      <c r="C84" t="s">
        <v>2873</v>
      </c>
      <c r="D84" t="s">
        <v>2853</v>
      </c>
      <c r="E84" t="s">
        <v>2874</v>
      </c>
      <c r="F84">
        <v>1386</v>
      </c>
      <c r="G84" t="s">
        <v>2802</v>
      </c>
      <c r="H84">
        <v>20</v>
      </c>
      <c r="I84">
        <v>27720</v>
      </c>
      <c r="J84">
        <v>0.03</v>
      </c>
      <c r="K84">
        <v>26888.400000000001</v>
      </c>
      <c r="L84" s="9">
        <v>42491</v>
      </c>
      <c r="M84">
        <f t="shared" si="1"/>
        <v>7</v>
      </c>
      <c r="N84">
        <f>MONTH(Таблица2[[#This Row],[Дата заказа]])</f>
        <v>5</v>
      </c>
    </row>
    <row r="85" spans="2:14" x14ac:dyDescent="0.2">
      <c r="B85" s="1">
        <v>47</v>
      </c>
      <c r="C85" t="s">
        <v>2842</v>
      </c>
      <c r="D85" t="s">
        <v>2826</v>
      </c>
      <c r="E85" t="s">
        <v>2843</v>
      </c>
      <c r="F85">
        <v>1994</v>
      </c>
      <c r="G85" t="s">
        <v>2806</v>
      </c>
      <c r="H85">
        <v>12</v>
      </c>
      <c r="I85">
        <v>23928</v>
      </c>
      <c r="J85">
        <v>0.03</v>
      </c>
      <c r="K85">
        <v>23210.16</v>
      </c>
      <c r="L85" s="9">
        <v>43176</v>
      </c>
      <c r="M85">
        <f t="shared" si="1"/>
        <v>6</v>
      </c>
      <c r="N85">
        <f>MONTH(Таблица2[[#This Row],[Дата заказа]])</f>
        <v>3</v>
      </c>
    </row>
    <row r="86" spans="2:14" x14ac:dyDescent="0.2">
      <c r="B86" s="1">
        <v>52</v>
      </c>
      <c r="C86" t="s">
        <v>2839</v>
      </c>
      <c r="D86" t="s">
        <v>2808</v>
      </c>
      <c r="E86" t="s">
        <v>2840</v>
      </c>
      <c r="F86">
        <v>1182</v>
      </c>
      <c r="G86" t="s">
        <v>2802</v>
      </c>
      <c r="H86">
        <v>17</v>
      </c>
      <c r="I86">
        <v>20094</v>
      </c>
      <c r="J86">
        <v>0.03</v>
      </c>
      <c r="K86">
        <v>19491.18</v>
      </c>
      <c r="L86" s="9">
        <v>42631</v>
      </c>
      <c r="M86">
        <f t="shared" si="1"/>
        <v>7</v>
      </c>
      <c r="N86">
        <f>MONTH(Таблица2[[#This Row],[Дата заказа]])</f>
        <v>9</v>
      </c>
    </row>
    <row r="87" spans="2:14" x14ac:dyDescent="0.2">
      <c r="B87" s="1">
        <v>42</v>
      </c>
      <c r="C87" t="s">
        <v>2830</v>
      </c>
      <c r="D87" t="s">
        <v>2823</v>
      </c>
      <c r="E87" t="s">
        <v>2831</v>
      </c>
      <c r="F87">
        <v>800</v>
      </c>
      <c r="G87" t="s">
        <v>2802</v>
      </c>
      <c r="H87">
        <v>25</v>
      </c>
      <c r="I87">
        <v>20000</v>
      </c>
      <c r="J87">
        <v>0.03</v>
      </c>
      <c r="K87">
        <v>19400</v>
      </c>
      <c r="L87" s="9">
        <v>43158</v>
      </c>
      <c r="M87">
        <f t="shared" si="1"/>
        <v>2</v>
      </c>
      <c r="N87">
        <f>MONTH(Таблица2[[#This Row],[Дата заказа]])</f>
        <v>2</v>
      </c>
    </row>
    <row r="88" spans="2:14" x14ac:dyDescent="0.2">
      <c r="B88" s="1">
        <v>56</v>
      </c>
      <c r="C88" t="s">
        <v>2830</v>
      </c>
      <c r="D88" t="s">
        <v>2823</v>
      </c>
      <c r="E88" t="s">
        <v>2831</v>
      </c>
      <c r="F88">
        <v>800</v>
      </c>
      <c r="G88" t="s">
        <v>2802</v>
      </c>
      <c r="H88">
        <v>40</v>
      </c>
      <c r="I88">
        <v>32000</v>
      </c>
      <c r="J88">
        <v>0.03</v>
      </c>
      <c r="K88">
        <v>31040</v>
      </c>
      <c r="L88" s="9">
        <v>42762</v>
      </c>
      <c r="M88">
        <f t="shared" si="1"/>
        <v>5</v>
      </c>
      <c r="N88">
        <f>MONTH(Таблица2[[#This Row],[Дата заказа]])</f>
        <v>1</v>
      </c>
    </row>
    <row r="89" spans="2:14" x14ac:dyDescent="0.2">
      <c r="B89" s="1">
        <v>4</v>
      </c>
      <c r="C89" t="s">
        <v>2812</v>
      </c>
      <c r="D89" t="s">
        <v>2813</v>
      </c>
      <c r="E89" t="s">
        <v>2814</v>
      </c>
      <c r="F89">
        <v>2211</v>
      </c>
      <c r="G89" t="s">
        <v>2806</v>
      </c>
      <c r="H89">
        <v>25</v>
      </c>
      <c r="I89">
        <v>55275</v>
      </c>
      <c r="J89">
        <v>0.09</v>
      </c>
      <c r="K89">
        <v>50300.25</v>
      </c>
      <c r="L89" s="9">
        <v>43575</v>
      </c>
      <c r="M89">
        <f t="shared" si="1"/>
        <v>6</v>
      </c>
      <c r="N89">
        <f>MONTH(Таблица2[[#This Row],[Дата заказа]])</f>
        <v>4</v>
      </c>
    </row>
    <row r="90" spans="2:14" x14ac:dyDescent="0.2">
      <c r="B90" s="1">
        <v>13</v>
      </c>
      <c r="C90" t="s">
        <v>2837</v>
      </c>
      <c r="D90" t="s">
        <v>2808</v>
      </c>
      <c r="E90" t="s">
        <v>2838</v>
      </c>
      <c r="F90">
        <v>759</v>
      </c>
      <c r="G90" t="s">
        <v>2806</v>
      </c>
      <c r="H90">
        <v>14</v>
      </c>
      <c r="I90">
        <v>10626</v>
      </c>
      <c r="J90">
        <v>0</v>
      </c>
      <c r="K90">
        <v>10626</v>
      </c>
      <c r="L90" s="9">
        <v>42571</v>
      </c>
      <c r="M90">
        <f t="shared" si="1"/>
        <v>3</v>
      </c>
      <c r="N90">
        <f>MONTH(Таблица2[[#This Row],[Дата заказа]])</f>
        <v>7</v>
      </c>
    </row>
    <row r="91" spans="2:14" x14ac:dyDescent="0.2">
      <c r="B91" s="1">
        <v>33</v>
      </c>
      <c r="C91" t="s">
        <v>2842</v>
      </c>
      <c r="D91" t="s">
        <v>2826</v>
      </c>
      <c r="E91" t="s">
        <v>2843</v>
      </c>
      <c r="F91">
        <v>1994</v>
      </c>
      <c r="G91" t="s">
        <v>2806</v>
      </c>
      <c r="H91">
        <v>12</v>
      </c>
      <c r="I91">
        <v>23928</v>
      </c>
      <c r="J91">
        <v>0.03</v>
      </c>
      <c r="K91">
        <v>23210.16</v>
      </c>
      <c r="L91" s="9">
        <v>44026</v>
      </c>
      <c r="M91">
        <f t="shared" si="1"/>
        <v>2</v>
      </c>
      <c r="N91">
        <f>MONTH(Таблица2[[#This Row],[Дата заказа]])</f>
        <v>7</v>
      </c>
    </row>
    <row r="92" spans="2:14" x14ac:dyDescent="0.2">
      <c r="B92" s="1">
        <v>17</v>
      </c>
      <c r="C92" t="s">
        <v>2877</v>
      </c>
      <c r="D92" t="s">
        <v>2808</v>
      </c>
      <c r="E92" t="s">
        <v>2809</v>
      </c>
      <c r="F92">
        <v>967</v>
      </c>
      <c r="G92" t="s">
        <v>2806</v>
      </c>
      <c r="H92">
        <v>12</v>
      </c>
      <c r="I92">
        <v>11604</v>
      </c>
      <c r="J92">
        <v>0</v>
      </c>
      <c r="K92">
        <v>11604</v>
      </c>
      <c r="L92" s="9">
        <v>43491</v>
      </c>
      <c r="M92">
        <f t="shared" si="1"/>
        <v>6</v>
      </c>
      <c r="N92">
        <f>MONTH(Таблица2[[#This Row],[Дата заказа]])</f>
        <v>1</v>
      </c>
    </row>
    <row r="93" spans="2:14" x14ac:dyDescent="0.2">
      <c r="B93" s="1">
        <v>5</v>
      </c>
      <c r="C93" t="s">
        <v>2839</v>
      </c>
      <c r="D93" t="s">
        <v>2808</v>
      </c>
      <c r="E93" t="s">
        <v>2840</v>
      </c>
      <c r="F93">
        <v>1182</v>
      </c>
      <c r="G93" t="s">
        <v>2802</v>
      </c>
      <c r="H93">
        <v>17</v>
      </c>
      <c r="I93">
        <v>20094</v>
      </c>
      <c r="J93">
        <v>0.03</v>
      </c>
      <c r="K93">
        <v>19491.18</v>
      </c>
      <c r="L93" s="9">
        <v>43845</v>
      </c>
      <c r="M93">
        <f t="shared" si="1"/>
        <v>3</v>
      </c>
      <c r="N93">
        <f>MONTH(Таблица2[[#This Row],[Дата заказа]])</f>
        <v>1</v>
      </c>
    </row>
    <row r="94" spans="2:14" x14ac:dyDescent="0.2">
      <c r="B94" s="1">
        <v>30</v>
      </c>
      <c r="C94" t="s">
        <v>2878</v>
      </c>
      <c r="D94" t="s">
        <v>2817</v>
      </c>
      <c r="E94" t="s">
        <v>2879</v>
      </c>
      <c r="F94">
        <v>1730</v>
      </c>
      <c r="G94" t="s">
        <v>2802</v>
      </c>
      <c r="H94">
        <v>5</v>
      </c>
      <c r="I94">
        <v>8650</v>
      </c>
      <c r="J94">
        <v>0</v>
      </c>
      <c r="K94">
        <v>8650</v>
      </c>
      <c r="L94" s="9">
        <v>44083</v>
      </c>
      <c r="M94">
        <f t="shared" si="1"/>
        <v>3</v>
      </c>
      <c r="N94">
        <f>MONTH(Таблица2[[#This Row],[Дата заказа]])</f>
        <v>9</v>
      </c>
    </row>
    <row r="95" spans="2:14" x14ac:dyDescent="0.2">
      <c r="B95" s="1">
        <v>11</v>
      </c>
      <c r="C95" t="s">
        <v>2819</v>
      </c>
      <c r="D95" t="s">
        <v>2808</v>
      </c>
      <c r="E95" t="s">
        <v>2820</v>
      </c>
      <c r="F95">
        <v>3197</v>
      </c>
      <c r="G95" t="s">
        <v>2806</v>
      </c>
      <c r="H95">
        <v>10</v>
      </c>
      <c r="I95">
        <v>31970</v>
      </c>
      <c r="J95">
        <v>0</v>
      </c>
      <c r="K95">
        <v>31970</v>
      </c>
      <c r="L95" s="9">
        <v>43767</v>
      </c>
      <c r="M95">
        <f t="shared" si="1"/>
        <v>2</v>
      </c>
      <c r="N95">
        <f>MONTH(Таблица2[[#This Row],[Дата заказа]])</f>
        <v>10</v>
      </c>
    </row>
    <row r="96" spans="2:14" x14ac:dyDescent="0.2">
      <c r="B96" s="1">
        <v>44</v>
      </c>
      <c r="C96" t="s">
        <v>2873</v>
      </c>
      <c r="D96" t="s">
        <v>2853</v>
      </c>
      <c r="E96" t="s">
        <v>2874</v>
      </c>
      <c r="F96">
        <v>1386</v>
      </c>
      <c r="G96" t="s">
        <v>2802</v>
      </c>
      <c r="H96">
        <v>20</v>
      </c>
      <c r="I96">
        <v>27720</v>
      </c>
      <c r="J96">
        <v>0.03</v>
      </c>
      <c r="K96">
        <v>26888.400000000001</v>
      </c>
      <c r="L96" s="9">
        <v>43029</v>
      </c>
      <c r="M96">
        <f t="shared" si="1"/>
        <v>6</v>
      </c>
      <c r="N96">
        <f>MONTH(Таблица2[[#This Row],[Дата заказа]])</f>
        <v>10</v>
      </c>
    </row>
    <row r="97" spans="2:14" x14ac:dyDescent="0.2">
      <c r="B97" s="1">
        <v>4</v>
      </c>
      <c r="C97" t="s">
        <v>2812</v>
      </c>
      <c r="D97" t="s">
        <v>2813</v>
      </c>
      <c r="E97" t="s">
        <v>2814</v>
      </c>
      <c r="F97">
        <v>2211</v>
      </c>
      <c r="G97" t="s">
        <v>2806</v>
      </c>
      <c r="H97">
        <v>25</v>
      </c>
      <c r="I97">
        <v>55275</v>
      </c>
      <c r="J97">
        <v>0.09</v>
      </c>
      <c r="K97">
        <v>50300.25</v>
      </c>
      <c r="L97" s="9">
        <v>42545</v>
      </c>
      <c r="M97">
        <f t="shared" si="1"/>
        <v>5</v>
      </c>
      <c r="N97">
        <f>MONTH(Таблица2[[#This Row],[Дата заказа]])</f>
        <v>6</v>
      </c>
    </row>
    <row r="98" spans="2:14" x14ac:dyDescent="0.2">
      <c r="B98" s="1">
        <v>31</v>
      </c>
      <c r="C98" t="s">
        <v>2810</v>
      </c>
      <c r="D98" t="s">
        <v>2804</v>
      </c>
      <c r="E98" t="s">
        <v>2811</v>
      </c>
      <c r="F98">
        <v>1228</v>
      </c>
      <c r="G98" t="s">
        <v>2802</v>
      </c>
      <c r="H98">
        <v>45</v>
      </c>
      <c r="I98">
        <v>55260</v>
      </c>
      <c r="J98">
        <v>0.09</v>
      </c>
      <c r="K98">
        <v>50286.6</v>
      </c>
      <c r="L98" s="9">
        <v>43798</v>
      </c>
      <c r="M98">
        <f t="shared" si="1"/>
        <v>5</v>
      </c>
      <c r="N98">
        <f>MONTH(Таблица2[[#This Row],[Дата заказа]])</f>
        <v>11</v>
      </c>
    </row>
    <row r="99" spans="2:14" x14ac:dyDescent="0.2">
      <c r="B99" s="1">
        <v>44</v>
      </c>
      <c r="C99" t="s">
        <v>2873</v>
      </c>
      <c r="D99" t="s">
        <v>2853</v>
      </c>
      <c r="E99" t="s">
        <v>2874</v>
      </c>
      <c r="F99">
        <v>1386</v>
      </c>
      <c r="G99" t="s">
        <v>2802</v>
      </c>
      <c r="H99">
        <v>20</v>
      </c>
      <c r="I99">
        <v>27720</v>
      </c>
      <c r="J99">
        <v>0.03</v>
      </c>
      <c r="K99">
        <v>26888.400000000001</v>
      </c>
      <c r="L99" s="9">
        <v>43122</v>
      </c>
      <c r="M99">
        <f t="shared" si="1"/>
        <v>1</v>
      </c>
      <c r="N99">
        <f>MONTH(Таблица2[[#This Row],[Дата заказа]])</f>
        <v>1</v>
      </c>
    </row>
    <row r="100" spans="2:14" x14ac:dyDescent="0.2">
      <c r="B100" s="1">
        <v>19</v>
      </c>
      <c r="C100" t="s">
        <v>2882</v>
      </c>
      <c r="D100" t="s">
        <v>2853</v>
      </c>
      <c r="E100" t="s">
        <v>2883</v>
      </c>
      <c r="F100">
        <v>1879</v>
      </c>
      <c r="G100" t="s">
        <v>2802</v>
      </c>
      <c r="H100">
        <v>15</v>
      </c>
      <c r="I100">
        <v>28185</v>
      </c>
      <c r="J100">
        <v>0.03</v>
      </c>
      <c r="K100">
        <v>27339.45</v>
      </c>
      <c r="L100" s="9">
        <v>43626</v>
      </c>
      <c r="M100">
        <f t="shared" si="1"/>
        <v>1</v>
      </c>
      <c r="N100">
        <f>MONTH(Таблица2[[#This Row],[Дата заказа]])</f>
        <v>6</v>
      </c>
    </row>
    <row r="101" spans="2:14" x14ac:dyDescent="0.2">
      <c r="B101" s="1">
        <v>46</v>
      </c>
      <c r="C101" t="s">
        <v>2816</v>
      </c>
      <c r="D101" t="s">
        <v>2817</v>
      </c>
      <c r="E101" t="s">
        <v>2817</v>
      </c>
      <c r="F101">
        <v>770</v>
      </c>
      <c r="G101" t="s">
        <v>2802</v>
      </c>
      <c r="H101">
        <v>20</v>
      </c>
      <c r="I101">
        <v>15400</v>
      </c>
      <c r="J101">
        <v>0.03</v>
      </c>
      <c r="K101">
        <v>14938</v>
      </c>
      <c r="L101" s="9">
        <v>42943</v>
      </c>
      <c r="M101">
        <f t="shared" si="1"/>
        <v>4</v>
      </c>
      <c r="N101">
        <f>MONTH(Таблица2[[#This Row],[Дата заказа]])</f>
        <v>7</v>
      </c>
    </row>
    <row r="102" spans="2:14" x14ac:dyDescent="0.2">
      <c r="B102" s="1">
        <v>5</v>
      </c>
      <c r="C102" t="s">
        <v>2839</v>
      </c>
      <c r="D102" t="s">
        <v>2808</v>
      </c>
      <c r="E102" t="s">
        <v>2840</v>
      </c>
      <c r="F102">
        <v>1182</v>
      </c>
      <c r="G102" t="s">
        <v>2802</v>
      </c>
      <c r="H102">
        <v>17</v>
      </c>
      <c r="I102">
        <v>20094</v>
      </c>
      <c r="J102">
        <v>0.03</v>
      </c>
      <c r="K102">
        <v>19491.18</v>
      </c>
      <c r="L102" s="9">
        <v>43729</v>
      </c>
      <c r="M102">
        <f t="shared" si="1"/>
        <v>6</v>
      </c>
      <c r="N102">
        <f>MONTH(Таблица2[[#This Row],[Дата заказа]])</f>
        <v>9</v>
      </c>
    </row>
    <row r="103" spans="2:14" x14ac:dyDescent="0.2">
      <c r="B103" s="1">
        <v>32</v>
      </c>
      <c r="C103" t="s">
        <v>2807</v>
      </c>
      <c r="D103" t="s">
        <v>2808</v>
      </c>
      <c r="E103" t="s">
        <v>2809</v>
      </c>
      <c r="F103">
        <v>967</v>
      </c>
      <c r="G103" t="s">
        <v>2806</v>
      </c>
      <c r="H103">
        <v>8</v>
      </c>
      <c r="I103">
        <v>7736</v>
      </c>
      <c r="J103">
        <v>0</v>
      </c>
      <c r="K103">
        <v>7736</v>
      </c>
      <c r="L103" s="9">
        <v>42296</v>
      </c>
      <c r="M103">
        <f t="shared" si="1"/>
        <v>1</v>
      </c>
      <c r="N103">
        <f>MONTH(Таблица2[[#This Row],[Дата заказа]])</f>
        <v>10</v>
      </c>
    </row>
    <row r="104" spans="2:14" x14ac:dyDescent="0.2">
      <c r="B104" s="1">
        <v>3</v>
      </c>
      <c r="C104" t="s">
        <v>2869</v>
      </c>
      <c r="D104" t="s">
        <v>2808</v>
      </c>
      <c r="E104" t="s">
        <v>2808</v>
      </c>
      <c r="F104">
        <v>807</v>
      </c>
      <c r="G104" t="s">
        <v>2802</v>
      </c>
      <c r="H104">
        <v>18</v>
      </c>
      <c r="I104">
        <v>14526</v>
      </c>
      <c r="J104">
        <v>0</v>
      </c>
      <c r="K104">
        <v>14526</v>
      </c>
      <c r="L104" s="9">
        <v>43153</v>
      </c>
      <c r="M104">
        <f t="shared" si="1"/>
        <v>4</v>
      </c>
      <c r="N104">
        <f>MONTH(Таблица2[[#This Row],[Дата заказа]])</f>
        <v>2</v>
      </c>
    </row>
    <row r="105" spans="2:14" x14ac:dyDescent="0.2">
      <c r="B105" s="1">
        <v>43</v>
      </c>
      <c r="C105" t="s">
        <v>2819</v>
      </c>
      <c r="D105" t="s">
        <v>2808</v>
      </c>
      <c r="E105" t="s">
        <v>2838</v>
      </c>
      <c r="F105">
        <v>759</v>
      </c>
      <c r="G105" t="s">
        <v>2806</v>
      </c>
      <c r="H105">
        <v>10</v>
      </c>
      <c r="I105">
        <v>7590</v>
      </c>
      <c r="J105">
        <v>0</v>
      </c>
      <c r="K105">
        <v>7590</v>
      </c>
      <c r="L105" s="9">
        <v>43750</v>
      </c>
      <c r="M105">
        <f t="shared" si="1"/>
        <v>6</v>
      </c>
      <c r="N105">
        <f>MONTH(Таблица2[[#This Row],[Дата заказа]])</f>
        <v>10</v>
      </c>
    </row>
    <row r="106" spans="2:14" x14ac:dyDescent="0.2">
      <c r="B106" s="1">
        <v>56</v>
      </c>
      <c r="C106" t="s">
        <v>2830</v>
      </c>
      <c r="D106" t="s">
        <v>2823</v>
      </c>
      <c r="E106" t="s">
        <v>2831</v>
      </c>
      <c r="F106">
        <v>800</v>
      </c>
      <c r="G106" t="s">
        <v>2802</v>
      </c>
      <c r="H106">
        <v>40</v>
      </c>
      <c r="I106">
        <v>32000</v>
      </c>
      <c r="J106">
        <v>0.03</v>
      </c>
      <c r="K106">
        <v>31040</v>
      </c>
      <c r="L106" s="9">
        <v>43351</v>
      </c>
      <c r="M106">
        <f t="shared" si="1"/>
        <v>6</v>
      </c>
      <c r="N106">
        <f>MONTH(Таблица2[[#This Row],[Дата заказа]])</f>
        <v>9</v>
      </c>
    </row>
    <row r="107" spans="2:14" x14ac:dyDescent="0.2">
      <c r="B107" s="1">
        <v>38</v>
      </c>
      <c r="C107" t="s">
        <v>2839</v>
      </c>
      <c r="D107" t="s">
        <v>2808</v>
      </c>
      <c r="E107" t="s">
        <v>2840</v>
      </c>
      <c r="F107">
        <v>1182</v>
      </c>
      <c r="G107" t="s">
        <v>2802</v>
      </c>
      <c r="H107">
        <v>17</v>
      </c>
      <c r="I107">
        <v>20094</v>
      </c>
      <c r="J107">
        <v>0.03</v>
      </c>
      <c r="K107">
        <v>19491.18</v>
      </c>
      <c r="L107" s="9">
        <v>42171</v>
      </c>
      <c r="M107">
        <f t="shared" si="1"/>
        <v>2</v>
      </c>
      <c r="N107">
        <f>MONTH(Таблица2[[#This Row],[Дата заказа]])</f>
        <v>6</v>
      </c>
    </row>
    <row r="108" spans="2:14" x14ac:dyDescent="0.2">
      <c r="B108" s="1">
        <v>42</v>
      </c>
      <c r="C108" t="s">
        <v>2830</v>
      </c>
      <c r="D108" t="s">
        <v>2823</v>
      </c>
      <c r="E108" t="s">
        <v>2831</v>
      </c>
      <c r="F108">
        <v>800</v>
      </c>
      <c r="G108" t="s">
        <v>2802</v>
      </c>
      <c r="H108">
        <v>25</v>
      </c>
      <c r="I108">
        <v>20000</v>
      </c>
      <c r="J108">
        <v>0.03</v>
      </c>
      <c r="K108">
        <v>19400</v>
      </c>
      <c r="L108" s="9">
        <v>44133</v>
      </c>
      <c r="M108">
        <f t="shared" si="1"/>
        <v>4</v>
      </c>
      <c r="N108">
        <f>MONTH(Таблица2[[#This Row],[Дата заказа]])</f>
        <v>10</v>
      </c>
    </row>
    <row r="109" spans="2:14" x14ac:dyDescent="0.2">
      <c r="B109" s="1">
        <v>11</v>
      </c>
      <c r="C109" t="s">
        <v>2819</v>
      </c>
      <c r="D109" t="s">
        <v>2808</v>
      </c>
      <c r="E109" t="s">
        <v>2820</v>
      </c>
      <c r="F109">
        <v>3197</v>
      </c>
      <c r="G109" t="s">
        <v>2806</v>
      </c>
      <c r="H109">
        <v>10</v>
      </c>
      <c r="I109">
        <v>31970</v>
      </c>
      <c r="J109">
        <v>0</v>
      </c>
      <c r="K109">
        <v>31970</v>
      </c>
      <c r="L109" s="9">
        <v>44058</v>
      </c>
      <c r="M109">
        <f t="shared" si="1"/>
        <v>6</v>
      </c>
      <c r="N109">
        <f>MONTH(Таблица2[[#This Row],[Дата заказа]])</f>
        <v>8</v>
      </c>
    </row>
    <row r="110" spans="2:14" x14ac:dyDescent="0.2">
      <c r="B110" s="1">
        <v>46</v>
      </c>
      <c r="C110" t="s">
        <v>2816</v>
      </c>
      <c r="D110" t="s">
        <v>2817</v>
      </c>
      <c r="E110" t="s">
        <v>2817</v>
      </c>
      <c r="F110">
        <v>770</v>
      </c>
      <c r="G110" t="s">
        <v>2802</v>
      </c>
      <c r="H110">
        <v>20</v>
      </c>
      <c r="I110">
        <v>15400</v>
      </c>
      <c r="J110">
        <v>0.03</v>
      </c>
      <c r="K110">
        <v>14938</v>
      </c>
      <c r="L110" s="9">
        <v>42901</v>
      </c>
      <c r="M110">
        <f t="shared" si="1"/>
        <v>4</v>
      </c>
      <c r="N110">
        <f>MONTH(Таблица2[[#This Row],[Дата заказа]])</f>
        <v>6</v>
      </c>
    </row>
    <row r="111" spans="2:14" x14ac:dyDescent="0.2">
      <c r="B111" s="1">
        <v>38</v>
      </c>
      <c r="C111" t="s">
        <v>2839</v>
      </c>
      <c r="D111" t="s">
        <v>2808</v>
      </c>
      <c r="E111" t="s">
        <v>2840</v>
      </c>
      <c r="F111">
        <v>1182</v>
      </c>
      <c r="G111" t="s">
        <v>2802</v>
      </c>
      <c r="H111">
        <v>17</v>
      </c>
      <c r="I111">
        <v>20094</v>
      </c>
      <c r="J111">
        <v>0.03</v>
      </c>
      <c r="K111">
        <v>19491.18</v>
      </c>
      <c r="L111" s="9">
        <v>43744</v>
      </c>
      <c r="M111">
        <f t="shared" si="1"/>
        <v>7</v>
      </c>
      <c r="N111">
        <f>MONTH(Таблица2[[#This Row],[Дата заказа]])</f>
        <v>10</v>
      </c>
    </row>
    <row r="112" spans="2:14" x14ac:dyDescent="0.2">
      <c r="B112" s="1">
        <v>31</v>
      </c>
      <c r="C112" t="s">
        <v>2810</v>
      </c>
      <c r="D112" t="s">
        <v>2804</v>
      </c>
      <c r="E112" t="s">
        <v>2811</v>
      </c>
      <c r="F112">
        <v>1228</v>
      </c>
      <c r="G112" t="s">
        <v>2802</v>
      </c>
      <c r="H112">
        <v>45</v>
      </c>
      <c r="I112">
        <v>55260</v>
      </c>
      <c r="J112">
        <v>0.09</v>
      </c>
      <c r="K112">
        <v>50286.6</v>
      </c>
      <c r="L112" s="9">
        <v>43100</v>
      </c>
      <c r="M112">
        <f t="shared" si="1"/>
        <v>7</v>
      </c>
      <c r="N112">
        <f>MONTH(Таблица2[[#This Row],[Дата заказа]])</f>
        <v>12</v>
      </c>
    </row>
    <row r="113" spans="2:14" x14ac:dyDescent="0.2">
      <c r="B113" s="1">
        <v>38</v>
      </c>
      <c r="C113" t="s">
        <v>2839</v>
      </c>
      <c r="D113" t="s">
        <v>2808</v>
      </c>
      <c r="E113" t="s">
        <v>2840</v>
      </c>
      <c r="F113">
        <v>1182</v>
      </c>
      <c r="G113" t="s">
        <v>2802</v>
      </c>
      <c r="H113">
        <v>17</v>
      </c>
      <c r="I113">
        <v>20094</v>
      </c>
      <c r="J113">
        <v>0.03</v>
      </c>
      <c r="K113">
        <v>19491.18</v>
      </c>
      <c r="L113" s="9">
        <v>42966</v>
      </c>
      <c r="M113">
        <f t="shared" si="1"/>
        <v>6</v>
      </c>
      <c r="N113">
        <f>MONTH(Таблица2[[#This Row],[Дата заказа]])</f>
        <v>8</v>
      </c>
    </row>
    <row r="114" spans="2:14" x14ac:dyDescent="0.2">
      <c r="B114" s="1">
        <v>44</v>
      </c>
      <c r="C114" t="s">
        <v>2873</v>
      </c>
      <c r="D114" t="s">
        <v>2853</v>
      </c>
      <c r="E114" t="s">
        <v>2874</v>
      </c>
      <c r="F114">
        <v>1386</v>
      </c>
      <c r="G114" t="s">
        <v>2802</v>
      </c>
      <c r="H114">
        <v>20</v>
      </c>
      <c r="I114">
        <v>27720</v>
      </c>
      <c r="J114">
        <v>0.03</v>
      </c>
      <c r="K114">
        <v>26888.400000000001</v>
      </c>
      <c r="L114" s="9">
        <v>42022</v>
      </c>
      <c r="M114">
        <f t="shared" si="1"/>
        <v>7</v>
      </c>
      <c r="N114">
        <f>MONTH(Таблица2[[#This Row],[Дата заказа]])</f>
        <v>1</v>
      </c>
    </row>
    <row r="115" spans="2:14" x14ac:dyDescent="0.2">
      <c r="B115" s="1">
        <v>31</v>
      </c>
      <c r="C115" t="s">
        <v>2810</v>
      </c>
      <c r="D115" t="s">
        <v>2804</v>
      </c>
      <c r="E115" t="s">
        <v>2811</v>
      </c>
      <c r="F115">
        <v>1228</v>
      </c>
      <c r="G115" t="s">
        <v>2802</v>
      </c>
      <c r="H115">
        <v>45</v>
      </c>
      <c r="I115">
        <v>55260</v>
      </c>
      <c r="J115">
        <v>0.09</v>
      </c>
      <c r="K115">
        <v>50286.6</v>
      </c>
      <c r="L115" s="9">
        <v>42551</v>
      </c>
      <c r="M115">
        <f t="shared" si="1"/>
        <v>4</v>
      </c>
      <c r="N115">
        <f>MONTH(Таблица2[[#This Row],[Дата заказа]])</f>
        <v>6</v>
      </c>
    </row>
    <row r="116" spans="2:14" x14ac:dyDescent="0.2">
      <c r="B116" s="1">
        <v>12</v>
      </c>
      <c r="C116" t="s">
        <v>2873</v>
      </c>
      <c r="D116" t="s">
        <v>2853</v>
      </c>
      <c r="E116" t="s">
        <v>2874</v>
      </c>
      <c r="F116">
        <v>1386</v>
      </c>
      <c r="G116" t="s">
        <v>2802</v>
      </c>
      <c r="H116">
        <v>20</v>
      </c>
      <c r="I116">
        <v>27720</v>
      </c>
      <c r="J116">
        <v>0.03</v>
      </c>
      <c r="K116">
        <v>26888.400000000001</v>
      </c>
      <c r="L116" s="9">
        <v>43812</v>
      </c>
      <c r="M116">
        <f t="shared" si="1"/>
        <v>5</v>
      </c>
      <c r="N116">
        <f>MONTH(Таблица2[[#This Row],[Дата заказа]])</f>
        <v>12</v>
      </c>
    </row>
    <row r="117" spans="2:14" x14ac:dyDescent="0.2">
      <c r="B117" s="1">
        <v>9</v>
      </c>
      <c r="C117" t="s">
        <v>2815</v>
      </c>
      <c r="D117" t="s">
        <v>2813</v>
      </c>
      <c r="E117" t="s">
        <v>2813</v>
      </c>
      <c r="F117">
        <v>699</v>
      </c>
      <c r="G117" t="s">
        <v>2806</v>
      </c>
      <c r="H117">
        <v>10</v>
      </c>
      <c r="I117">
        <v>6990</v>
      </c>
      <c r="J117">
        <v>0</v>
      </c>
      <c r="K117">
        <v>6990</v>
      </c>
      <c r="L117" s="9">
        <v>42121</v>
      </c>
      <c r="M117">
        <f t="shared" si="1"/>
        <v>1</v>
      </c>
      <c r="N117">
        <f>MONTH(Таблица2[[#This Row],[Дата заказа]])</f>
        <v>4</v>
      </c>
    </row>
    <row r="118" spans="2:14" x14ac:dyDescent="0.2">
      <c r="B118" s="1">
        <v>51</v>
      </c>
      <c r="C118" t="s">
        <v>2812</v>
      </c>
      <c r="D118" t="s">
        <v>2813</v>
      </c>
      <c r="E118" t="s">
        <v>2821</v>
      </c>
      <c r="F118">
        <v>2211</v>
      </c>
      <c r="G118" t="s">
        <v>2806</v>
      </c>
      <c r="H118">
        <v>25</v>
      </c>
      <c r="I118">
        <v>55275</v>
      </c>
      <c r="J118">
        <v>0.09</v>
      </c>
      <c r="K118">
        <v>50300.25</v>
      </c>
      <c r="L118" s="9">
        <v>42966</v>
      </c>
      <c r="M118">
        <f t="shared" si="1"/>
        <v>6</v>
      </c>
      <c r="N118">
        <f>MONTH(Таблица2[[#This Row],[Дата заказа]])</f>
        <v>8</v>
      </c>
    </row>
    <row r="119" spans="2:14" x14ac:dyDescent="0.2">
      <c r="B119" s="1">
        <v>44</v>
      </c>
      <c r="C119" t="s">
        <v>2873</v>
      </c>
      <c r="D119" t="s">
        <v>2853</v>
      </c>
      <c r="E119" t="s">
        <v>2874</v>
      </c>
      <c r="F119">
        <v>1386</v>
      </c>
      <c r="G119" t="s">
        <v>2802</v>
      </c>
      <c r="H119">
        <v>20</v>
      </c>
      <c r="I119">
        <v>27720</v>
      </c>
      <c r="J119">
        <v>0.03</v>
      </c>
      <c r="K119">
        <v>26888.400000000001</v>
      </c>
      <c r="L119" s="9">
        <v>42981</v>
      </c>
      <c r="M119">
        <f t="shared" si="1"/>
        <v>7</v>
      </c>
      <c r="N119">
        <f>MONTH(Таблица2[[#This Row],[Дата заказа]])</f>
        <v>9</v>
      </c>
    </row>
    <row r="120" spans="2:14" x14ac:dyDescent="0.2">
      <c r="B120" s="1">
        <v>16</v>
      </c>
      <c r="C120" t="s">
        <v>2871</v>
      </c>
      <c r="D120" t="s">
        <v>2850</v>
      </c>
      <c r="E120" t="s">
        <v>2872</v>
      </c>
      <c r="F120">
        <v>843</v>
      </c>
      <c r="G120" t="s">
        <v>2806</v>
      </c>
      <c r="H120">
        <v>5</v>
      </c>
      <c r="I120">
        <v>4215</v>
      </c>
      <c r="J120">
        <v>0</v>
      </c>
      <c r="K120">
        <v>4215</v>
      </c>
      <c r="L120" s="9">
        <v>43891</v>
      </c>
      <c r="M120">
        <f t="shared" si="1"/>
        <v>7</v>
      </c>
      <c r="N120">
        <f>MONTH(Таблица2[[#This Row],[Дата заказа]])</f>
        <v>3</v>
      </c>
    </row>
    <row r="121" spans="2:14" x14ac:dyDescent="0.2">
      <c r="B121" s="1">
        <v>45</v>
      </c>
      <c r="C121" t="s">
        <v>2837</v>
      </c>
      <c r="D121" t="s">
        <v>2808</v>
      </c>
      <c r="E121" t="s">
        <v>2838</v>
      </c>
      <c r="F121">
        <v>759</v>
      </c>
      <c r="G121" t="s">
        <v>2806</v>
      </c>
      <c r="H121">
        <v>14</v>
      </c>
      <c r="I121">
        <v>10626</v>
      </c>
      <c r="J121">
        <v>0</v>
      </c>
      <c r="K121">
        <v>10626</v>
      </c>
      <c r="L121" s="9">
        <v>43400</v>
      </c>
      <c r="M121">
        <f t="shared" si="1"/>
        <v>6</v>
      </c>
      <c r="N121">
        <f>MONTH(Таблица2[[#This Row],[Дата заказа]])</f>
        <v>10</v>
      </c>
    </row>
    <row r="122" spans="2:14" x14ac:dyDescent="0.2">
      <c r="B122" s="1">
        <v>22</v>
      </c>
      <c r="C122" t="s">
        <v>2866</v>
      </c>
      <c r="D122" t="s">
        <v>2867</v>
      </c>
      <c r="E122" t="s">
        <v>2867</v>
      </c>
      <c r="F122">
        <v>4889</v>
      </c>
      <c r="G122" t="s">
        <v>2806</v>
      </c>
      <c r="H122">
        <v>18</v>
      </c>
      <c r="I122">
        <v>88002</v>
      </c>
      <c r="J122">
        <v>0.12</v>
      </c>
      <c r="K122">
        <v>77441.759999999995</v>
      </c>
      <c r="L122" s="9">
        <v>42486</v>
      </c>
      <c r="M122">
        <f t="shared" si="1"/>
        <v>2</v>
      </c>
      <c r="N122">
        <f>MONTH(Таблица2[[#This Row],[Дата заказа]])</f>
        <v>4</v>
      </c>
    </row>
    <row r="123" spans="2:14" x14ac:dyDescent="0.2">
      <c r="B123" s="1">
        <v>32</v>
      </c>
      <c r="C123" t="s">
        <v>2807</v>
      </c>
      <c r="D123" t="s">
        <v>2808</v>
      </c>
      <c r="E123" t="s">
        <v>2809</v>
      </c>
      <c r="F123">
        <v>967</v>
      </c>
      <c r="G123" t="s">
        <v>2806</v>
      </c>
      <c r="H123">
        <v>8</v>
      </c>
      <c r="I123">
        <v>7736</v>
      </c>
      <c r="J123">
        <v>0</v>
      </c>
      <c r="K123">
        <v>7736</v>
      </c>
      <c r="L123" s="9">
        <v>42427</v>
      </c>
      <c r="M123">
        <f t="shared" si="1"/>
        <v>6</v>
      </c>
      <c r="N123">
        <f>MONTH(Таблица2[[#This Row],[Дата заказа]])</f>
        <v>2</v>
      </c>
    </row>
    <row r="124" spans="2:14" x14ac:dyDescent="0.2">
      <c r="B124" s="1">
        <v>45</v>
      </c>
      <c r="C124" t="s">
        <v>2837</v>
      </c>
      <c r="D124" t="s">
        <v>2808</v>
      </c>
      <c r="E124" t="s">
        <v>2838</v>
      </c>
      <c r="F124">
        <v>759</v>
      </c>
      <c r="G124" t="s">
        <v>2806</v>
      </c>
      <c r="H124">
        <v>14</v>
      </c>
      <c r="I124">
        <v>10626</v>
      </c>
      <c r="J124">
        <v>0</v>
      </c>
      <c r="K124">
        <v>10626</v>
      </c>
      <c r="L124" s="9">
        <v>43376</v>
      </c>
      <c r="M124">
        <f t="shared" si="1"/>
        <v>3</v>
      </c>
      <c r="N124">
        <f>MONTH(Таблица2[[#This Row],[Дата заказа]])</f>
        <v>10</v>
      </c>
    </row>
    <row r="125" spans="2:14" x14ac:dyDescent="0.2">
      <c r="B125" s="1">
        <v>21</v>
      </c>
      <c r="C125" t="s">
        <v>2832</v>
      </c>
      <c r="D125" t="s">
        <v>2804</v>
      </c>
      <c r="E125" t="s">
        <v>2833</v>
      </c>
      <c r="F125">
        <v>887</v>
      </c>
      <c r="G125" t="s">
        <v>2806</v>
      </c>
      <c r="H125">
        <v>15</v>
      </c>
      <c r="I125">
        <v>13305</v>
      </c>
      <c r="J125">
        <v>0</v>
      </c>
      <c r="K125">
        <v>13305</v>
      </c>
      <c r="L125" s="9">
        <v>43754</v>
      </c>
      <c r="M125">
        <f t="shared" si="1"/>
        <v>3</v>
      </c>
      <c r="N125">
        <f>MONTH(Таблица2[[#This Row],[Дата заказа]])</f>
        <v>10</v>
      </c>
    </row>
    <row r="126" spans="2:14" x14ac:dyDescent="0.2">
      <c r="B126" s="1">
        <v>6</v>
      </c>
      <c r="C126" t="s">
        <v>2885</v>
      </c>
      <c r="D126" t="s">
        <v>2808</v>
      </c>
      <c r="E126" t="s">
        <v>2886</v>
      </c>
      <c r="F126">
        <v>3197</v>
      </c>
      <c r="G126" t="s">
        <v>2806</v>
      </c>
      <c r="H126">
        <v>6</v>
      </c>
      <c r="I126">
        <v>19182</v>
      </c>
      <c r="J126">
        <v>0.03</v>
      </c>
      <c r="K126">
        <v>18606.54</v>
      </c>
      <c r="L126" s="9">
        <v>42546</v>
      </c>
      <c r="M126">
        <f t="shared" si="1"/>
        <v>6</v>
      </c>
      <c r="N126">
        <f>MONTH(Таблица2[[#This Row],[Дата заказа]])</f>
        <v>6</v>
      </c>
    </row>
    <row r="127" spans="2:14" x14ac:dyDescent="0.2">
      <c r="B127" s="1">
        <v>3</v>
      </c>
      <c r="C127" t="s">
        <v>2869</v>
      </c>
      <c r="D127" t="s">
        <v>2808</v>
      </c>
      <c r="E127" t="s">
        <v>2808</v>
      </c>
      <c r="F127">
        <v>807</v>
      </c>
      <c r="G127" t="s">
        <v>2802</v>
      </c>
      <c r="H127">
        <v>18</v>
      </c>
      <c r="I127">
        <v>14526</v>
      </c>
      <c r="J127">
        <v>0</v>
      </c>
      <c r="K127">
        <v>14526</v>
      </c>
      <c r="L127" s="9">
        <v>43203</v>
      </c>
      <c r="M127">
        <f t="shared" si="1"/>
        <v>5</v>
      </c>
      <c r="N127">
        <f>MONTH(Таблица2[[#This Row],[Дата заказа]])</f>
        <v>4</v>
      </c>
    </row>
    <row r="128" spans="2:14" x14ac:dyDescent="0.2">
      <c r="B128" s="1">
        <v>20</v>
      </c>
      <c r="C128" t="s">
        <v>2858</v>
      </c>
      <c r="D128" t="s">
        <v>2800</v>
      </c>
      <c r="E128" t="s">
        <v>2859</v>
      </c>
      <c r="F128">
        <v>2198</v>
      </c>
      <c r="G128" t="s">
        <v>2806</v>
      </c>
      <c r="H128">
        <v>35</v>
      </c>
      <c r="I128">
        <v>76930</v>
      </c>
      <c r="J128">
        <v>0.12</v>
      </c>
      <c r="K128">
        <v>67698.399999999994</v>
      </c>
      <c r="L128" s="9">
        <v>43668</v>
      </c>
      <c r="M128">
        <f t="shared" si="1"/>
        <v>1</v>
      </c>
      <c r="N128">
        <f>MONTH(Таблица2[[#This Row],[Дата заказа]])</f>
        <v>7</v>
      </c>
    </row>
    <row r="129" spans="2:14" x14ac:dyDescent="0.2">
      <c r="B129" s="1">
        <v>36</v>
      </c>
      <c r="C129" t="s">
        <v>2852</v>
      </c>
      <c r="D129" t="s">
        <v>2853</v>
      </c>
      <c r="E129" t="s">
        <v>2854</v>
      </c>
      <c r="F129">
        <v>912</v>
      </c>
      <c r="G129" t="s">
        <v>2802</v>
      </c>
      <c r="H129">
        <v>15</v>
      </c>
      <c r="I129">
        <v>13680</v>
      </c>
      <c r="J129">
        <v>0</v>
      </c>
      <c r="K129">
        <v>13680</v>
      </c>
      <c r="L129" s="9">
        <v>43074</v>
      </c>
      <c r="M129">
        <f t="shared" si="1"/>
        <v>2</v>
      </c>
      <c r="N129">
        <f>MONTH(Таблица2[[#This Row],[Дата заказа]])</f>
        <v>12</v>
      </c>
    </row>
    <row r="130" spans="2:14" x14ac:dyDescent="0.2">
      <c r="B130" s="1">
        <v>44</v>
      </c>
      <c r="C130" t="s">
        <v>2873</v>
      </c>
      <c r="D130" t="s">
        <v>2853</v>
      </c>
      <c r="E130" t="s">
        <v>2874</v>
      </c>
      <c r="F130">
        <v>1386</v>
      </c>
      <c r="G130" t="s">
        <v>2802</v>
      </c>
      <c r="H130">
        <v>20</v>
      </c>
      <c r="I130">
        <v>27720</v>
      </c>
      <c r="J130">
        <v>0.03</v>
      </c>
      <c r="K130">
        <v>26888.400000000001</v>
      </c>
      <c r="L130" s="9">
        <v>42897</v>
      </c>
      <c r="M130">
        <f t="shared" si="1"/>
        <v>7</v>
      </c>
      <c r="N130">
        <f>MONTH(Таблица2[[#This Row],[Дата заказа]])</f>
        <v>6</v>
      </c>
    </row>
    <row r="131" spans="2:14" x14ac:dyDescent="0.2">
      <c r="B131" s="1">
        <v>44</v>
      </c>
      <c r="C131" t="s">
        <v>2873</v>
      </c>
      <c r="D131" t="s">
        <v>2853</v>
      </c>
      <c r="E131" t="s">
        <v>2874</v>
      </c>
      <c r="F131">
        <v>1386</v>
      </c>
      <c r="G131" t="s">
        <v>2802</v>
      </c>
      <c r="H131">
        <v>20</v>
      </c>
      <c r="I131">
        <v>27720</v>
      </c>
      <c r="J131">
        <v>0.03</v>
      </c>
      <c r="K131">
        <v>26888.400000000001</v>
      </c>
      <c r="L131" s="9">
        <v>43733</v>
      </c>
      <c r="M131">
        <f t="shared" ref="M131:M194" si="2">WEEKDAY(L131,2)</f>
        <v>3</v>
      </c>
      <c r="N131">
        <f>MONTH(Таблица2[[#This Row],[Дата заказа]])</f>
        <v>9</v>
      </c>
    </row>
    <row r="132" spans="2:14" x14ac:dyDescent="0.2">
      <c r="B132" s="1">
        <v>40</v>
      </c>
      <c r="C132" t="s">
        <v>2860</v>
      </c>
      <c r="D132" t="s">
        <v>2853</v>
      </c>
      <c r="E132" t="s">
        <v>2861</v>
      </c>
      <c r="F132">
        <v>847</v>
      </c>
      <c r="G132" t="s">
        <v>2802</v>
      </c>
      <c r="H132">
        <v>15</v>
      </c>
      <c r="I132">
        <v>12705</v>
      </c>
      <c r="J132">
        <v>0</v>
      </c>
      <c r="K132">
        <v>12705</v>
      </c>
      <c r="L132" s="9">
        <v>42576</v>
      </c>
      <c r="M132">
        <f t="shared" si="2"/>
        <v>1</v>
      </c>
      <c r="N132">
        <f>MONTH(Таблица2[[#This Row],[Дата заказа]])</f>
        <v>7</v>
      </c>
    </row>
    <row r="133" spans="2:14" x14ac:dyDescent="0.2">
      <c r="B133" s="1">
        <v>1</v>
      </c>
      <c r="C133" t="s">
        <v>2847</v>
      </c>
      <c r="D133" t="s">
        <v>2823</v>
      </c>
      <c r="E133" t="s">
        <v>2848</v>
      </c>
      <c r="F133">
        <v>876</v>
      </c>
      <c r="G133" t="s">
        <v>2806</v>
      </c>
      <c r="H133">
        <v>20</v>
      </c>
      <c r="I133">
        <v>17520</v>
      </c>
      <c r="J133">
        <v>0.03</v>
      </c>
      <c r="K133">
        <v>16994.400000000001</v>
      </c>
      <c r="L133" s="9">
        <v>43777</v>
      </c>
      <c r="M133">
        <f t="shared" si="2"/>
        <v>5</v>
      </c>
      <c r="N133">
        <f>MONTH(Таблица2[[#This Row],[Дата заказа]])</f>
        <v>11</v>
      </c>
    </row>
    <row r="134" spans="2:14" x14ac:dyDescent="0.2">
      <c r="B134" s="1">
        <v>42</v>
      </c>
      <c r="C134" t="s">
        <v>2830</v>
      </c>
      <c r="D134" t="s">
        <v>2823</v>
      </c>
      <c r="E134" t="s">
        <v>2831</v>
      </c>
      <c r="F134">
        <v>800</v>
      </c>
      <c r="G134" t="s">
        <v>2802</v>
      </c>
      <c r="H134">
        <v>25</v>
      </c>
      <c r="I134">
        <v>20000</v>
      </c>
      <c r="J134">
        <v>0.03</v>
      </c>
      <c r="K134">
        <v>19400</v>
      </c>
      <c r="L134" s="9">
        <v>43232</v>
      </c>
      <c r="M134">
        <f t="shared" si="2"/>
        <v>6</v>
      </c>
      <c r="N134">
        <f>MONTH(Таблица2[[#This Row],[Дата заказа]])</f>
        <v>5</v>
      </c>
    </row>
    <row r="135" spans="2:14" x14ac:dyDescent="0.2">
      <c r="B135" s="1">
        <v>43</v>
      </c>
      <c r="C135" t="s">
        <v>2819</v>
      </c>
      <c r="D135" t="s">
        <v>2808</v>
      </c>
      <c r="E135" t="s">
        <v>2838</v>
      </c>
      <c r="F135">
        <v>759</v>
      </c>
      <c r="G135" t="s">
        <v>2806</v>
      </c>
      <c r="H135">
        <v>10</v>
      </c>
      <c r="I135">
        <v>7590</v>
      </c>
      <c r="J135">
        <v>0</v>
      </c>
      <c r="K135">
        <v>7590</v>
      </c>
      <c r="L135" s="9">
        <v>42350</v>
      </c>
      <c r="M135">
        <f t="shared" si="2"/>
        <v>6</v>
      </c>
      <c r="N135">
        <f>MONTH(Таблица2[[#This Row],[Дата заказа]])</f>
        <v>12</v>
      </c>
    </row>
    <row r="136" spans="2:14" x14ac:dyDescent="0.2">
      <c r="B136" s="1">
        <v>3</v>
      </c>
      <c r="C136" t="s">
        <v>2869</v>
      </c>
      <c r="D136" t="s">
        <v>2808</v>
      </c>
      <c r="E136" t="s">
        <v>2808</v>
      </c>
      <c r="F136">
        <v>807</v>
      </c>
      <c r="G136" t="s">
        <v>2802</v>
      </c>
      <c r="H136">
        <v>18</v>
      </c>
      <c r="I136">
        <v>14526</v>
      </c>
      <c r="J136">
        <v>0</v>
      </c>
      <c r="K136">
        <v>14526</v>
      </c>
      <c r="L136" s="9">
        <v>43296</v>
      </c>
      <c r="M136">
        <f t="shared" si="2"/>
        <v>7</v>
      </c>
      <c r="N136">
        <f>MONTH(Таблица2[[#This Row],[Дата заказа]])</f>
        <v>7</v>
      </c>
    </row>
    <row r="137" spans="2:14" x14ac:dyDescent="0.2">
      <c r="B137" s="1">
        <v>12</v>
      </c>
      <c r="C137" t="s">
        <v>2873</v>
      </c>
      <c r="D137" t="s">
        <v>2853</v>
      </c>
      <c r="E137" t="s">
        <v>2874</v>
      </c>
      <c r="F137">
        <v>1386</v>
      </c>
      <c r="G137" t="s">
        <v>2802</v>
      </c>
      <c r="H137">
        <v>20</v>
      </c>
      <c r="I137">
        <v>27720</v>
      </c>
      <c r="J137">
        <v>0.03</v>
      </c>
      <c r="K137">
        <v>26888.400000000001</v>
      </c>
      <c r="L137" s="9">
        <v>42265</v>
      </c>
      <c r="M137">
        <f t="shared" si="2"/>
        <v>5</v>
      </c>
      <c r="N137">
        <f>MONTH(Таблица2[[#This Row],[Дата заказа]])</f>
        <v>9</v>
      </c>
    </row>
    <row r="138" spans="2:14" x14ac:dyDescent="0.2">
      <c r="B138" s="1">
        <v>51</v>
      </c>
      <c r="C138" t="s">
        <v>2812</v>
      </c>
      <c r="D138" t="s">
        <v>2813</v>
      </c>
      <c r="E138" t="s">
        <v>2821</v>
      </c>
      <c r="F138">
        <v>2211</v>
      </c>
      <c r="G138" t="s">
        <v>2806</v>
      </c>
      <c r="H138">
        <v>25</v>
      </c>
      <c r="I138">
        <v>55275</v>
      </c>
      <c r="J138">
        <v>0.09</v>
      </c>
      <c r="K138">
        <v>50300.25</v>
      </c>
      <c r="L138" s="9">
        <v>43230</v>
      </c>
      <c r="M138">
        <f t="shared" si="2"/>
        <v>4</v>
      </c>
      <c r="N138">
        <f>MONTH(Таблица2[[#This Row],[Дата заказа]])</f>
        <v>5</v>
      </c>
    </row>
    <row r="139" spans="2:14" x14ac:dyDescent="0.2">
      <c r="B139" s="1">
        <v>30</v>
      </c>
      <c r="C139" t="s">
        <v>2878</v>
      </c>
      <c r="D139" t="s">
        <v>2817</v>
      </c>
      <c r="E139" t="s">
        <v>2879</v>
      </c>
      <c r="F139">
        <v>1730</v>
      </c>
      <c r="G139" t="s">
        <v>2802</v>
      </c>
      <c r="H139">
        <v>5</v>
      </c>
      <c r="I139">
        <v>8650</v>
      </c>
      <c r="J139">
        <v>0</v>
      </c>
      <c r="K139">
        <v>8650</v>
      </c>
      <c r="L139" s="9">
        <v>43299</v>
      </c>
      <c r="M139">
        <f t="shared" si="2"/>
        <v>3</v>
      </c>
      <c r="N139">
        <f>MONTH(Таблица2[[#This Row],[Дата заказа]])</f>
        <v>7</v>
      </c>
    </row>
    <row r="140" spans="2:14" x14ac:dyDescent="0.2">
      <c r="B140" s="1">
        <v>9</v>
      </c>
      <c r="C140" t="s">
        <v>2815</v>
      </c>
      <c r="D140" t="s">
        <v>2813</v>
      </c>
      <c r="E140" t="s">
        <v>2813</v>
      </c>
      <c r="F140">
        <v>699</v>
      </c>
      <c r="G140" t="s">
        <v>2806</v>
      </c>
      <c r="H140">
        <v>10</v>
      </c>
      <c r="I140">
        <v>6990</v>
      </c>
      <c r="J140">
        <v>0</v>
      </c>
      <c r="K140">
        <v>6990</v>
      </c>
      <c r="L140" s="9">
        <v>43932</v>
      </c>
      <c r="M140">
        <f t="shared" si="2"/>
        <v>6</v>
      </c>
      <c r="N140">
        <f>MONTH(Таблица2[[#This Row],[Дата заказа]])</f>
        <v>4</v>
      </c>
    </row>
    <row r="141" spans="2:14" x14ac:dyDescent="0.2">
      <c r="B141" s="1">
        <v>36</v>
      </c>
      <c r="C141" t="s">
        <v>2852</v>
      </c>
      <c r="D141" t="s">
        <v>2853</v>
      </c>
      <c r="E141" t="s">
        <v>2854</v>
      </c>
      <c r="F141">
        <v>912</v>
      </c>
      <c r="G141" t="s">
        <v>2802</v>
      </c>
      <c r="H141">
        <v>15</v>
      </c>
      <c r="I141">
        <v>13680</v>
      </c>
      <c r="J141">
        <v>0</v>
      </c>
      <c r="K141">
        <v>13680</v>
      </c>
      <c r="L141" s="9">
        <v>42536</v>
      </c>
      <c r="M141">
        <f t="shared" si="2"/>
        <v>3</v>
      </c>
      <c r="N141">
        <f>MONTH(Таблица2[[#This Row],[Дата заказа]])</f>
        <v>6</v>
      </c>
    </row>
    <row r="142" spans="2:14" x14ac:dyDescent="0.2">
      <c r="B142" s="1">
        <v>36</v>
      </c>
      <c r="C142" t="s">
        <v>2852</v>
      </c>
      <c r="D142" t="s">
        <v>2853</v>
      </c>
      <c r="E142" t="s">
        <v>2854</v>
      </c>
      <c r="F142">
        <v>912</v>
      </c>
      <c r="G142" t="s">
        <v>2802</v>
      </c>
      <c r="H142">
        <v>15</v>
      </c>
      <c r="I142">
        <v>13680</v>
      </c>
      <c r="J142">
        <v>0</v>
      </c>
      <c r="K142">
        <v>13680</v>
      </c>
      <c r="L142" s="9">
        <v>44159</v>
      </c>
      <c r="M142">
        <f t="shared" si="2"/>
        <v>2</v>
      </c>
      <c r="N142">
        <f>MONTH(Таблица2[[#This Row],[Дата заказа]])</f>
        <v>11</v>
      </c>
    </row>
    <row r="143" spans="2:14" x14ac:dyDescent="0.2">
      <c r="B143" s="1">
        <v>24</v>
      </c>
      <c r="C143" t="s">
        <v>2799</v>
      </c>
      <c r="D143" t="s">
        <v>2800</v>
      </c>
      <c r="E143" t="s">
        <v>2801</v>
      </c>
      <c r="F143">
        <v>957</v>
      </c>
      <c r="G143" t="s">
        <v>2802</v>
      </c>
      <c r="H143">
        <v>25</v>
      </c>
      <c r="I143">
        <v>23925</v>
      </c>
      <c r="J143">
        <v>0.03</v>
      </c>
      <c r="K143">
        <v>23207.25</v>
      </c>
      <c r="L143" s="9">
        <v>43461</v>
      </c>
      <c r="M143">
        <f t="shared" si="2"/>
        <v>4</v>
      </c>
      <c r="N143">
        <f>MONTH(Таблица2[[#This Row],[Дата заказа]])</f>
        <v>12</v>
      </c>
    </row>
    <row r="144" spans="2:14" x14ac:dyDescent="0.2">
      <c r="B144" s="1">
        <v>40</v>
      </c>
      <c r="C144" t="s">
        <v>2860</v>
      </c>
      <c r="D144" t="s">
        <v>2853</v>
      </c>
      <c r="E144" t="s">
        <v>2861</v>
      </c>
      <c r="F144">
        <v>847</v>
      </c>
      <c r="G144" t="s">
        <v>2802</v>
      </c>
      <c r="H144">
        <v>15</v>
      </c>
      <c r="I144">
        <v>12705</v>
      </c>
      <c r="J144">
        <v>0</v>
      </c>
      <c r="K144">
        <v>12705</v>
      </c>
      <c r="L144" s="9">
        <v>42893</v>
      </c>
      <c r="M144">
        <f t="shared" si="2"/>
        <v>3</v>
      </c>
      <c r="N144">
        <f>MONTH(Таблица2[[#This Row],[Дата заказа]])</f>
        <v>6</v>
      </c>
    </row>
    <row r="145" spans="2:14" x14ac:dyDescent="0.2">
      <c r="B145" s="1">
        <v>29</v>
      </c>
      <c r="C145" t="s">
        <v>2849</v>
      </c>
      <c r="D145" t="s">
        <v>2850</v>
      </c>
      <c r="E145" t="s">
        <v>2851</v>
      </c>
      <c r="F145">
        <v>843</v>
      </c>
      <c r="G145" t="s">
        <v>2806</v>
      </c>
      <c r="H145">
        <v>10</v>
      </c>
      <c r="I145">
        <v>8430</v>
      </c>
      <c r="J145">
        <v>0</v>
      </c>
      <c r="K145">
        <v>8430</v>
      </c>
      <c r="L145" s="9">
        <v>43805</v>
      </c>
      <c r="M145">
        <f t="shared" si="2"/>
        <v>5</v>
      </c>
      <c r="N145">
        <f>MONTH(Таблица2[[#This Row],[Дата заказа]])</f>
        <v>12</v>
      </c>
    </row>
    <row r="146" spans="2:14" x14ac:dyDescent="0.2">
      <c r="B146" s="1">
        <v>42</v>
      </c>
      <c r="C146" t="s">
        <v>2830</v>
      </c>
      <c r="D146" t="s">
        <v>2823</v>
      </c>
      <c r="E146" t="s">
        <v>2831</v>
      </c>
      <c r="F146">
        <v>800</v>
      </c>
      <c r="G146" t="s">
        <v>2802</v>
      </c>
      <c r="H146">
        <v>25</v>
      </c>
      <c r="I146">
        <v>20000</v>
      </c>
      <c r="J146">
        <v>0.03</v>
      </c>
      <c r="K146">
        <v>19400</v>
      </c>
      <c r="L146" s="9">
        <v>43743</v>
      </c>
      <c r="M146">
        <f t="shared" si="2"/>
        <v>6</v>
      </c>
      <c r="N146">
        <f>MONTH(Таблица2[[#This Row],[Дата заказа]])</f>
        <v>10</v>
      </c>
    </row>
    <row r="147" spans="2:14" x14ac:dyDescent="0.2">
      <c r="B147" s="1">
        <v>17</v>
      </c>
      <c r="C147" t="s">
        <v>2877</v>
      </c>
      <c r="D147" t="s">
        <v>2808</v>
      </c>
      <c r="E147" t="s">
        <v>2809</v>
      </c>
      <c r="F147">
        <v>967</v>
      </c>
      <c r="G147" t="s">
        <v>2806</v>
      </c>
      <c r="H147">
        <v>12</v>
      </c>
      <c r="I147">
        <v>11604</v>
      </c>
      <c r="J147">
        <v>0</v>
      </c>
      <c r="K147">
        <v>11604</v>
      </c>
      <c r="L147" s="9">
        <v>42393</v>
      </c>
      <c r="M147">
        <f t="shared" si="2"/>
        <v>7</v>
      </c>
      <c r="N147">
        <f>MONTH(Таблица2[[#This Row],[Дата заказа]])</f>
        <v>1</v>
      </c>
    </row>
    <row r="148" spans="2:14" x14ac:dyDescent="0.2">
      <c r="B148" s="1">
        <v>16</v>
      </c>
      <c r="C148" t="s">
        <v>2871</v>
      </c>
      <c r="D148" t="s">
        <v>2850</v>
      </c>
      <c r="E148" t="s">
        <v>2872</v>
      </c>
      <c r="F148">
        <v>843</v>
      </c>
      <c r="G148" t="s">
        <v>2806</v>
      </c>
      <c r="H148">
        <v>5</v>
      </c>
      <c r="I148">
        <v>4215</v>
      </c>
      <c r="J148">
        <v>0</v>
      </c>
      <c r="K148">
        <v>4215</v>
      </c>
      <c r="L148" s="9">
        <v>43383</v>
      </c>
      <c r="M148">
        <f t="shared" si="2"/>
        <v>3</v>
      </c>
      <c r="N148">
        <f>MONTH(Таблица2[[#This Row],[Дата заказа]])</f>
        <v>10</v>
      </c>
    </row>
    <row r="149" spans="2:14" x14ac:dyDescent="0.2">
      <c r="B149" s="1">
        <v>37</v>
      </c>
      <c r="C149" t="s">
        <v>2812</v>
      </c>
      <c r="D149" t="s">
        <v>2813</v>
      </c>
      <c r="E149" t="s">
        <v>2821</v>
      </c>
      <c r="F149">
        <v>2211</v>
      </c>
      <c r="G149" t="s">
        <v>2806</v>
      </c>
      <c r="H149">
        <v>25</v>
      </c>
      <c r="I149">
        <v>55275</v>
      </c>
      <c r="J149">
        <v>0.09</v>
      </c>
      <c r="K149">
        <v>50300.25</v>
      </c>
      <c r="L149" s="9">
        <v>43180</v>
      </c>
      <c r="M149">
        <f t="shared" si="2"/>
        <v>3</v>
      </c>
      <c r="N149">
        <f>MONTH(Таблица2[[#This Row],[Дата заказа]])</f>
        <v>3</v>
      </c>
    </row>
    <row r="150" spans="2:14" x14ac:dyDescent="0.2">
      <c r="B150" s="1">
        <v>12</v>
      </c>
      <c r="C150" t="s">
        <v>2873</v>
      </c>
      <c r="D150" t="s">
        <v>2853</v>
      </c>
      <c r="E150" t="s">
        <v>2874</v>
      </c>
      <c r="F150">
        <v>1386</v>
      </c>
      <c r="G150" t="s">
        <v>2802</v>
      </c>
      <c r="H150">
        <v>20</v>
      </c>
      <c r="I150">
        <v>27720</v>
      </c>
      <c r="J150">
        <v>0.03</v>
      </c>
      <c r="K150">
        <v>26888.400000000001</v>
      </c>
      <c r="L150" s="9">
        <v>43033</v>
      </c>
      <c r="M150">
        <f t="shared" si="2"/>
        <v>3</v>
      </c>
      <c r="N150">
        <f>MONTH(Таблица2[[#This Row],[Дата заказа]])</f>
        <v>10</v>
      </c>
    </row>
    <row r="151" spans="2:14" x14ac:dyDescent="0.2">
      <c r="B151" s="1">
        <v>41</v>
      </c>
      <c r="C151" t="s">
        <v>2815</v>
      </c>
      <c r="D151" t="s">
        <v>2813</v>
      </c>
      <c r="E151" t="s">
        <v>2813</v>
      </c>
      <c r="F151">
        <v>699</v>
      </c>
      <c r="G151" t="s">
        <v>2806</v>
      </c>
      <c r="H151">
        <v>10</v>
      </c>
      <c r="I151">
        <v>6990</v>
      </c>
      <c r="J151">
        <v>0</v>
      </c>
      <c r="K151">
        <v>6990</v>
      </c>
      <c r="L151" s="9">
        <v>43155</v>
      </c>
      <c r="M151">
        <f t="shared" si="2"/>
        <v>6</v>
      </c>
      <c r="N151">
        <f>MONTH(Таблица2[[#This Row],[Дата заказа]])</f>
        <v>2</v>
      </c>
    </row>
    <row r="152" spans="2:14" x14ac:dyDescent="0.2">
      <c r="B152" s="1">
        <v>30</v>
      </c>
      <c r="C152" t="s">
        <v>2878</v>
      </c>
      <c r="D152" t="s">
        <v>2817</v>
      </c>
      <c r="E152" t="s">
        <v>2879</v>
      </c>
      <c r="F152">
        <v>1730</v>
      </c>
      <c r="G152" t="s">
        <v>2802</v>
      </c>
      <c r="H152">
        <v>5</v>
      </c>
      <c r="I152">
        <v>8650</v>
      </c>
      <c r="J152">
        <v>0</v>
      </c>
      <c r="K152">
        <v>8650</v>
      </c>
      <c r="L152" s="9">
        <v>43289</v>
      </c>
      <c r="M152">
        <f t="shared" si="2"/>
        <v>7</v>
      </c>
      <c r="N152">
        <f>MONTH(Таблица2[[#This Row],[Дата заказа]])</f>
        <v>7</v>
      </c>
    </row>
    <row r="153" spans="2:14" x14ac:dyDescent="0.2">
      <c r="B153" s="1">
        <v>17</v>
      </c>
      <c r="C153" t="s">
        <v>2877</v>
      </c>
      <c r="D153" t="s">
        <v>2808</v>
      </c>
      <c r="E153" t="s">
        <v>2809</v>
      </c>
      <c r="F153">
        <v>967</v>
      </c>
      <c r="G153" t="s">
        <v>2806</v>
      </c>
      <c r="H153">
        <v>12</v>
      </c>
      <c r="I153">
        <v>11604</v>
      </c>
      <c r="J153">
        <v>0</v>
      </c>
      <c r="K153">
        <v>11604</v>
      </c>
      <c r="L153" s="9">
        <v>42959</v>
      </c>
      <c r="M153">
        <f t="shared" si="2"/>
        <v>6</v>
      </c>
      <c r="N153">
        <f>MONTH(Таблица2[[#This Row],[Дата заказа]])</f>
        <v>8</v>
      </c>
    </row>
    <row r="154" spans="2:14" x14ac:dyDescent="0.2">
      <c r="B154" s="1">
        <v>46</v>
      </c>
      <c r="C154" t="s">
        <v>2816</v>
      </c>
      <c r="D154" t="s">
        <v>2817</v>
      </c>
      <c r="E154" t="s">
        <v>2817</v>
      </c>
      <c r="F154">
        <v>770</v>
      </c>
      <c r="G154" t="s">
        <v>2802</v>
      </c>
      <c r="H154">
        <v>20</v>
      </c>
      <c r="I154">
        <v>15400</v>
      </c>
      <c r="J154">
        <v>0.03</v>
      </c>
      <c r="K154">
        <v>14938</v>
      </c>
      <c r="L154" s="9">
        <v>43231</v>
      </c>
      <c r="M154">
        <f t="shared" si="2"/>
        <v>5</v>
      </c>
      <c r="N154">
        <f>MONTH(Таблица2[[#This Row],[Дата заказа]])</f>
        <v>5</v>
      </c>
    </row>
    <row r="155" spans="2:14" x14ac:dyDescent="0.2">
      <c r="B155" s="1">
        <v>52</v>
      </c>
      <c r="C155" t="s">
        <v>2839</v>
      </c>
      <c r="D155" t="s">
        <v>2808</v>
      </c>
      <c r="E155" t="s">
        <v>2840</v>
      </c>
      <c r="F155">
        <v>1182</v>
      </c>
      <c r="G155" t="s">
        <v>2802</v>
      </c>
      <c r="H155">
        <v>17</v>
      </c>
      <c r="I155">
        <v>20094</v>
      </c>
      <c r="J155">
        <v>0.03</v>
      </c>
      <c r="K155">
        <v>19491.18</v>
      </c>
      <c r="L155" s="9">
        <v>42174</v>
      </c>
      <c r="M155">
        <f t="shared" si="2"/>
        <v>5</v>
      </c>
      <c r="N155">
        <f>MONTH(Таблица2[[#This Row],[Дата заказа]])</f>
        <v>6</v>
      </c>
    </row>
    <row r="156" spans="2:14" x14ac:dyDescent="0.2">
      <c r="B156" s="1">
        <v>47</v>
      </c>
      <c r="C156" t="s">
        <v>2842</v>
      </c>
      <c r="D156" t="s">
        <v>2826</v>
      </c>
      <c r="E156" t="s">
        <v>2843</v>
      </c>
      <c r="F156">
        <v>1994</v>
      </c>
      <c r="G156" t="s">
        <v>2806</v>
      </c>
      <c r="H156">
        <v>12</v>
      </c>
      <c r="I156">
        <v>23928</v>
      </c>
      <c r="J156">
        <v>0.03</v>
      </c>
      <c r="K156">
        <v>23210.16</v>
      </c>
      <c r="L156" s="9">
        <v>43418</v>
      </c>
      <c r="M156">
        <f t="shared" si="2"/>
        <v>3</v>
      </c>
      <c r="N156">
        <f>MONTH(Таблица2[[#This Row],[Дата заказа]])</f>
        <v>11</v>
      </c>
    </row>
    <row r="157" spans="2:14" x14ac:dyDescent="0.2">
      <c r="B157" s="1">
        <v>36</v>
      </c>
      <c r="C157" t="s">
        <v>2852</v>
      </c>
      <c r="D157" t="s">
        <v>2853</v>
      </c>
      <c r="E157" t="s">
        <v>2854</v>
      </c>
      <c r="F157">
        <v>912</v>
      </c>
      <c r="G157" t="s">
        <v>2802</v>
      </c>
      <c r="H157">
        <v>15</v>
      </c>
      <c r="I157">
        <v>13680</v>
      </c>
      <c r="J157">
        <v>0</v>
      </c>
      <c r="K157">
        <v>13680</v>
      </c>
      <c r="L157" s="9">
        <v>43261</v>
      </c>
      <c r="M157">
        <f t="shared" si="2"/>
        <v>7</v>
      </c>
      <c r="N157">
        <f>MONTH(Таблица2[[#This Row],[Дата заказа]])</f>
        <v>6</v>
      </c>
    </row>
    <row r="158" spans="2:14" x14ac:dyDescent="0.2">
      <c r="B158" s="1">
        <v>22</v>
      </c>
      <c r="C158" t="s">
        <v>2866</v>
      </c>
      <c r="D158" t="s">
        <v>2867</v>
      </c>
      <c r="E158" t="s">
        <v>2867</v>
      </c>
      <c r="F158">
        <v>4889</v>
      </c>
      <c r="G158" t="s">
        <v>2806</v>
      </c>
      <c r="H158">
        <v>18</v>
      </c>
      <c r="I158">
        <v>88002</v>
      </c>
      <c r="J158">
        <v>0.12</v>
      </c>
      <c r="K158">
        <v>77441.759999999995</v>
      </c>
      <c r="L158" s="9">
        <v>44137</v>
      </c>
      <c r="M158">
        <f t="shared" si="2"/>
        <v>1</v>
      </c>
      <c r="N158">
        <f>MONTH(Таблица2[[#This Row],[Дата заказа]])</f>
        <v>11</v>
      </c>
    </row>
    <row r="159" spans="2:14" x14ac:dyDescent="0.2">
      <c r="B159" s="1">
        <v>41</v>
      </c>
      <c r="C159" t="s">
        <v>2815</v>
      </c>
      <c r="D159" t="s">
        <v>2813</v>
      </c>
      <c r="E159" t="s">
        <v>2813</v>
      </c>
      <c r="F159">
        <v>699</v>
      </c>
      <c r="G159" t="s">
        <v>2806</v>
      </c>
      <c r="H159">
        <v>10</v>
      </c>
      <c r="I159">
        <v>6990</v>
      </c>
      <c r="J159">
        <v>0</v>
      </c>
      <c r="K159">
        <v>6990</v>
      </c>
      <c r="L159" s="9">
        <v>43963</v>
      </c>
      <c r="M159">
        <f t="shared" si="2"/>
        <v>2</v>
      </c>
      <c r="N159">
        <f>MONTH(Таблица2[[#This Row],[Дата заказа]])</f>
        <v>5</v>
      </c>
    </row>
    <row r="160" spans="2:14" x14ac:dyDescent="0.2">
      <c r="B160" s="1">
        <v>39</v>
      </c>
      <c r="C160" t="s">
        <v>2822</v>
      </c>
      <c r="D160" t="s">
        <v>2823</v>
      </c>
      <c r="E160" t="s">
        <v>2824</v>
      </c>
      <c r="F160">
        <v>1923</v>
      </c>
      <c r="G160" t="s">
        <v>2802</v>
      </c>
      <c r="H160">
        <v>25</v>
      </c>
      <c r="I160">
        <v>48075</v>
      </c>
      <c r="J160">
        <v>0.06</v>
      </c>
      <c r="K160">
        <v>45190.5</v>
      </c>
      <c r="L160" s="9">
        <v>43135</v>
      </c>
      <c r="M160">
        <f t="shared" si="2"/>
        <v>7</v>
      </c>
      <c r="N160">
        <f>MONTH(Таблица2[[#This Row],[Дата заказа]])</f>
        <v>2</v>
      </c>
    </row>
    <row r="161" spans="2:14" x14ac:dyDescent="0.2">
      <c r="B161" s="1">
        <v>55</v>
      </c>
      <c r="C161" t="s">
        <v>2815</v>
      </c>
      <c r="D161" t="s">
        <v>2813</v>
      </c>
      <c r="E161" t="s">
        <v>2813</v>
      </c>
      <c r="F161">
        <v>699</v>
      </c>
      <c r="G161" t="s">
        <v>2806</v>
      </c>
      <c r="H161">
        <v>10</v>
      </c>
      <c r="I161">
        <v>6990</v>
      </c>
      <c r="J161">
        <v>0</v>
      </c>
      <c r="K161">
        <v>6990</v>
      </c>
      <c r="L161" s="9">
        <v>42075</v>
      </c>
      <c r="M161">
        <f t="shared" si="2"/>
        <v>4</v>
      </c>
      <c r="N161">
        <f>MONTH(Таблица2[[#This Row],[Дата заказа]])</f>
        <v>3</v>
      </c>
    </row>
    <row r="162" spans="2:14" x14ac:dyDescent="0.2">
      <c r="B162" s="1">
        <v>49</v>
      </c>
      <c r="C162" t="s">
        <v>2803</v>
      </c>
      <c r="D162" t="s">
        <v>2804</v>
      </c>
      <c r="E162" t="s">
        <v>2805</v>
      </c>
      <c r="F162">
        <v>617</v>
      </c>
      <c r="G162" t="s">
        <v>2806</v>
      </c>
      <c r="H162">
        <v>25</v>
      </c>
      <c r="I162">
        <v>15425</v>
      </c>
      <c r="J162">
        <v>0</v>
      </c>
      <c r="K162">
        <v>15425</v>
      </c>
      <c r="L162" s="9">
        <v>43010</v>
      </c>
      <c r="M162">
        <f t="shared" si="2"/>
        <v>1</v>
      </c>
      <c r="N162">
        <f>MONTH(Таблица2[[#This Row],[Дата заказа]])</f>
        <v>10</v>
      </c>
    </row>
    <row r="163" spans="2:14" x14ac:dyDescent="0.2">
      <c r="B163" s="1">
        <v>18</v>
      </c>
      <c r="C163" t="s">
        <v>2889</v>
      </c>
      <c r="D163" t="s">
        <v>2817</v>
      </c>
      <c r="E163" t="s">
        <v>2890</v>
      </c>
      <c r="F163">
        <v>1531</v>
      </c>
      <c r="G163" t="s">
        <v>2802</v>
      </c>
      <c r="H163">
        <v>15</v>
      </c>
      <c r="I163">
        <v>22965</v>
      </c>
      <c r="J163">
        <v>0.03</v>
      </c>
      <c r="K163">
        <v>22276.05</v>
      </c>
      <c r="L163" s="9">
        <v>43101</v>
      </c>
      <c r="M163">
        <f t="shared" si="2"/>
        <v>1</v>
      </c>
      <c r="N163">
        <f>MONTH(Таблица2[[#This Row],[Дата заказа]])</f>
        <v>1</v>
      </c>
    </row>
    <row r="164" spans="2:14" x14ac:dyDescent="0.2">
      <c r="B164" s="1">
        <v>17</v>
      </c>
      <c r="C164" t="s">
        <v>2877</v>
      </c>
      <c r="D164" t="s">
        <v>2808</v>
      </c>
      <c r="E164" t="s">
        <v>2809</v>
      </c>
      <c r="F164">
        <v>967</v>
      </c>
      <c r="G164" t="s">
        <v>2806</v>
      </c>
      <c r="H164">
        <v>12</v>
      </c>
      <c r="I164">
        <v>11604</v>
      </c>
      <c r="J164">
        <v>0</v>
      </c>
      <c r="K164">
        <v>11604</v>
      </c>
      <c r="L164" s="9">
        <v>43493</v>
      </c>
      <c r="M164">
        <f t="shared" si="2"/>
        <v>1</v>
      </c>
      <c r="N164">
        <f>MONTH(Таблица2[[#This Row],[Дата заказа]])</f>
        <v>1</v>
      </c>
    </row>
    <row r="165" spans="2:14" x14ac:dyDescent="0.2">
      <c r="B165" s="1">
        <v>50</v>
      </c>
      <c r="C165" t="s">
        <v>2852</v>
      </c>
      <c r="D165" t="s">
        <v>2853</v>
      </c>
      <c r="E165" t="s">
        <v>2854</v>
      </c>
      <c r="F165">
        <v>912</v>
      </c>
      <c r="G165" t="s">
        <v>2802</v>
      </c>
      <c r="H165">
        <v>20</v>
      </c>
      <c r="I165">
        <v>18240</v>
      </c>
      <c r="J165">
        <v>0</v>
      </c>
      <c r="K165">
        <v>18240</v>
      </c>
      <c r="L165" s="9">
        <v>43871</v>
      </c>
      <c r="M165">
        <f t="shared" si="2"/>
        <v>1</v>
      </c>
      <c r="N165">
        <f>MONTH(Таблица2[[#This Row],[Дата заказа]])</f>
        <v>2</v>
      </c>
    </row>
    <row r="166" spans="2:14" x14ac:dyDescent="0.2">
      <c r="B166" s="1">
        <v>29</v>
      </c>
      <c r="C166" t="s">
        <v>2849</v>
      </c>
      <c r="D166" t="s">
        <v>2850</v>
      </c>
      <c r="E166" t="s">
        <v>2851</v>
      </c>
      <c r="F166">
        <v>843</v>
      </c>
      <c r="G166" t="s">
        <v>2806</v>
      </c>
      <c r="H166">
        <v>10</v>
      </c>
      <c r="I166">
        <v>8430</v>
      </c>
      <c r="J166">
        <v>0</v>
      </c>
      <c r="K166">
        <v>8430</v>
      </c>
      <c r="L166" s="9">
        <v>43183</v>
      </c>
      <c r="M166">
        <f t="shared" si="2"/>
        <v>6</v>
      </c>
      <c r="N166">
        <f>MONTH(Таблица2[[#This Row],[Дата заказа]])</f>
        <v>3</v>
      </c>
    </row>
    <row r="167" spans="2:14" x14ac:dyDescent="0.2">
      <c r="B167" s="1">
        <v>31</v>
      </c>
      <c r="C167" t="s">
        <v>2810</v>
      </c>
      <c r="D167" t="s">
        <v>2804</v>
      </c>
      <c r="E167" t="s">
        <v>2811</v>
      </c>
      <c r="F167">
        <v>1228</v>
      </c>
      <c r="G167" t="s">
        <v>2802</v>
      </c>
      <c r="H167">
        <v>45</v>
      </c>
      <c r="I167">
        <v>55260</v>
      </c>
      <c r="J167">
        <v>0.09</v>
      </c>
      <c r="K167">
        <v>50286.6</v>
      </c>
      <c r="L167" s="9">
        <v>43268</v>
      </c>
      <c r="M167">
        <f t="shared" si="2"/>
        <v>7</v>
      </c>
      <c r="N167">
        <f>MONTH(Таблица2[[#This Row],[Дата заказа]])</f>
        <v>6</v>
      </c>
    </row>
    <row r="168" spans="2:14" x14ac:dyDescent="0.2">
      <c r="B168" s="1">
        <v>29</v>
      </c>
      <c r="C168" t="s">
        <v>2849</v>
      </c>
      <c r="D168" t="s">
        <v>2850</v>
      </c>
      <c r="E168" t="s">
        <v>2851</v>
      </c>
      <c r="F168">
        <v>843</v>
      </c>
      <c r="G168" t="s">
        <v>2806</v>
      </c>
      <c r="H168">
        <v>10</v>
      </c>
      <c r="I168">
        <v>8430</v>
      </c>
      <c r="J168">
        <v>0</v>
      </c>
      <c r="K168">
        <v>8430</v>
      </c>
      <c r="L168" s="9">
        <v>43809</v>
      </c>
      <c r="M168">
        <f t="shared" si="2"/>
        <v>2</v>
      </c>
      <c r="N168">
        <f>MONTH(Таблица2[[#This Row],[Дата заказа]])</f>
        <v>12</v>
      </c>
    </row>
    <row r="169" spans="2:14" x14ac:dyDescent="0.2">
      <c r="B169" s="1">
        <v>25</v>
      </c>
      <c r="C169" t="s">
        <v>2845</v>
      </c>
      <c r="D169" t="s">
        <v>2826</v>
      </c>
      <c r="E169" t="s">
        <v>2827</v>
      </c>
      <c r="F169">
        <v>1994</v>
      </c>
      <c r="G169" t="s">
        <v>2806</v>
      </c>
      <c r="H169">
        <v>10</v>
      </c>
      <c r="I169">
        <v>19940</v>
      </c>
      <c r="J169">
        <v>0.03</v>
      </c>
      <c r="K169">
        <v>19341.8</v>
      </c>
      <c r="L169" s="9">
        <v>43986</v>
      </c>
      <c r="M169">
        <f t="shared" si="2"/>
        <v>4</v>
      </c>
      <c r="N169">
        <f>MONTH(Таблица2[[#This Row],[Дата заказа]])</f>
        <v>6</v>
      </c>
    </row>
    <row r="170" spans="2:14" x14ac:dyDescent="0.2">
      <c r="B170" s="1">
        <v>51</v>
      </c>
      <c r="C170" t="s">
        <v>2812</v>
      </c>
      <c r="D170" t="s">
        <v>2813</v>
      </c>
      <c r="E170" t="s">
        <v>2821</v>
      </c>
      <c r="F170">
        <v>2211</v>
      </c>
      <c r="G170" t="s">
        <v>2806</v>
      </c>
      <c r="H170">
        <v>25</v>
      </c>
      <c r="I170">
        <v>55275</v>
      </c>
      <c r="J170">
        <v>0.09</v>
      </c>
      <c r="K170">
        <v>50300.25</v>
      </c>
      <c r="L170" s="9">
        <v>42716</v>
      </c>
      <c r="M170">
        <f t="shared" si="2"/>
        <v>1</v>
      </c>
      <c r="N170">
        <f>MONTH(Таблица2[[#This Row],[Дата заказа]])</f>
        <v>12</v>
      </c>
    </row>
    <row r="171" spans="2:14" x14ac:dyDescent="0.2">
      <c r="B171" s="1">
        <v>2</v>
      </c>
      <c r="C171" t="s">
        <v>2893</v>
      </c>
      <c r="D171" t="s">
        <v>2808</v>
      </c>
      <c r="E171" t="s">
        <v>2894</v>
      </c>
      <c r="F171">
        <v>1178</v>
      </c>
      <c r="G171" t="s">
        <v>2806</v>
      </c>
      <c r="H171">
        <v>10</v>
      </c>
      <c r="I171">
        <v>11780</v>
      </c>
      <c r="J171">
        <v>0</v>
      </c>
      <c r="K171">
        <v>11780</v>
      </c>
      <c r="L171" s="9">
        <v>42954</v>
      </c>
      <c r="M171">
        <f t="shared" si="2"/>
        <v>1</v>
      </c>
      <c r="N171">
        <f>MONTH(Таблица2[[#This Row],[Дата заказа]])</f>
        <v>8</v>
      </c>
    </row>
    <row r="172" spans="2:14" x14ac:dyDescent="0.2">
      <c r="B172" s="1">
        <v>55</v>
      </c>
      <c r="C172" t="s">
        <v>2815</v>
      </c>
      <c r="D172" t="s">
        <v>2813</v>
      </c>
      <c r="E172" t="s">
        <v>2813</v>
      </c>
      <c r="F172">
        <v>699</v>
      </c>
      <c r="G172" t="s">
        <v>2806</v>
      </c>
      <c r="H172">
        <v>10</v>
      </c>
      <c r="I172">
        <v>6990</v>
      </c>
      <c r="J172">
        <v>0</v>
      </c>
      <c r="K172">
        <v>6990</v>
      </c>
      <c r="L172" s="9">
        <v>43073</v>
      </c>
      <c r="M172">
        <f t="shared" si="2"/>
        <v>1</v>
      </c>
      <c r="N172">
        <f>MONTH(Таблица2[[#This Row],[Дата заказа]])</f>
        <v>12</v>
      </c>
    </row>
    <row r="173" spans="2:14" x14ac:dyDescent="0.2">
      <c r="B173" s="1">
        <v>14</v>
      </c>
      <c r="C173" t="s">
        <v>2816</v>
      </c>
      <c r="D173" t="s">
        <v>2817</v>
      </c>
      <c r="E173" t="s">
        <v>2817</v>
      </c>
      <c r="F173">
        <v>770</v>
      </c>
      <c r="G173" t="s">
        <v>2802</v>
      </c>
      <c r="H173">
        <v>20</v>
      </c>
      <c r="I173">
        <v>15400</v>
      </c>
      <c r="J173">
        <v>0.03</v>
      </c>
      <c r="K173">
        <v>14938</v>
      </c>
      <c r="L173" s="9">
        <v>43905</v>
      </c>
      <c r="M173">
        <f t="shared" si="2"/>
        <v>7</v>
      </c>
      <c r="N173">
        <f>MONTH(Таблица2[[#This Row],[Дата заказа]])</f>
        <v>3</v>
      </c>
    </row>
    <row r="174" spans="2:14" x14ac:dyDescent="0.2">
      <c r="B174" s="1">
        <v>56</v>
      </c>
      <c r="C174" t="s">
        <v>2830</v>
      </c>
      <c r="D174" t="s">
        <v>2823</v>
      </c>
      <c r="E174" t="s">
        <v>2831</v>
      </c>
      <c r="F174">
        <v>800</v>
      </c>
      <c r="G174" t="s">
        <v>2802</v>
      </c>
      <c r="H174">
        <v>40</v>
      </c>
      <c r="I174">
        <v>32000</v>
      </c>
      <c r="J174">
        <v>0.03</v>
      </c>
      <c r="K174">
        <v>31040</v>
      </c>
      <c r="L174" s="9">
        <v>42204</v>
      </c>
      <c r="M174">
        <f t="shared" si="2"/>
        <v>7</v>
      </c>
      <c r="N174">
        <f>MONTH(Таблица2[[#This Row],[Дата заказа]])</f>
        <v>7</v>
      </c>
    </row>
    <row r="175" spans="2:14" x14ac:dyDescent="0.2">
      <c r="B175" s="1">
        <v>46</v>
      </c>
      <c r="C175" t="s">
        <v>2816</v>
      </c>
      <c r="D175" t="s">
        <v>2817</v>
      </c>
      <c r="E175" t="s">
        <v>2817</v>
      </c>
      <c r="F175">
        <v>770</v>
      </c>
      <c r="G175" t="s">
        <v>2802</v>
      </c>
      <c r="H175">
        <v>20</v>
      </c>
      <c r="I175">
        <v>15400</v>
      </c>
      <c r="J175">
        <v>0.03</v>
      </c>
      <c r="K175">
        <v>14938</v>
      </c>
      <c r="L175" s="9">
        <v>43115</v>
      </c>
      <c r="M175">
        <f t="shared" si="2"/>
        <v>1</v>
      </c>
      <c r="N175">
        <f>MONTH(Таблица2[[#This Row],[Дата заказа]])</f>
        <v>1</v>
      </c>
    </row>
    <row r="176" spans="2:14" x14ac:dyDescent="0.2">
      <c r="B176" s="1">
        <v>29</v>
      </c>
      <c r="C176" t="s">
        <v>2849</v>
      </c>
      <c r="D176" t="s">
        <v>2850</v>
      </c>
      <c r="E176" t="s">
        <v>2851</v>
      </c>
      <c r="F176">
        <v>843</v>
      </c>
      <c r="G176" t="s">
        <v>2806</v>
      </c>
      <c r="H176">
        <v>10</v>
      </c>
      <c r="I176">
        <v>8430</v>
      </c>
      <c r="J176">
        <v>0</v>
      </c>
      <c r="K176">
        <v>8430</v>
      </c>
      <c r="L176" s="9">
        <v>42057</v>
      </c>
      <c r="M176">
        <f t="shared" si="2"/>
        <v>7</v>
      </c>
      <c r="N176">
        <f>MONTH(Таблица2[[#This Row],[Дата заказа]])</f>
        <v>2</v>
      </c>
    </row>
    <row r="177" spans="2:14" x14ac:dyDescent="0.2">
      <c r="B177" s="1">
        <v>2</v>
      </c>
      <c r="C177" t="s">
        <v>2893</v>
      </c>
      <c r="D177" t="s">
        <v>2808</v>
      </c>
      <c r="E177" t="s">
        <v>2894</v>
      </c>
      <c r="F177">
        <v>1178</v>
      </c>
      <c r="G177" t="s">
        <v>2806</v>
      </c>
      <c r="H177">
        <v>10</v>
      </c>
      <c r="I177">
        <v>11780</v>
      </c>
      <c r="J177">
        <v>0</v>
      </c>
      <c r="K177">
        <v>11780</v>
      </c>
      <c r="L177" s="9">
        <v>43385</v>
      </c>
      <c r="M177">
        <f t="shared" si="2"/>
        <v>5</v>
      </c>
      <c r="N177">
        <f>MONTH(Таблица2[[#This Row],[Дата заказа]])</f>
        <v>10</v>
      </c>
    </row>
    <row r="178" spans="2:14" x14ac:dyDescent="0.2">
      <c r="B178" s="1">
        <v>4</v>
      </c>
      <c r="C178" t="s">
        <v>2812</v>
      </c>
      <c r="D178" t="s">
        <v>2813</v>
      </c>
      <c r="E178" t="s">
        <v>2814</v>
      </c>
      <c r="F178">
        <v>2211</v>
      </c>
      <c r="G178" t="s">
        <v>2806</v>
      </c>
      <c r="H178">
        <v>25</v>
      </c>
      <c r="I178">
        <v>55275</v>
      </c>
      <c r="J178">
        <v>0.09</v>
      </c>
      <c r="K178">
        <v>50300.25</v>
      </c>
      <c r="L178" s="9">
        <v>43897</v>
      </c>
      <c r="M178">
        <f t="shared" si="2"/>
        <v>6</v>
      </c>
      <c r="N178">
        <f>MONTH(Таблица2[[#This Row],[Дата заказа]])</f>
        <v>3</v>
      </c>
    </row>
    <row r="179" spans="2:14" x14ac:dyDescent="0.2">
      <c r="B179" s="1">
        <v>10</v>
      </c>
      <c r="C179" t="s">
        <v>2830</v>
      </c>
      <c r="D179" t="s">
        <v>2823</v>
      </c>
      <c r="E179" t="s">
        <v>2831</v>
      </c>
      <c r="F179">
        <v>800</v>
      </c>
      <c r="G179" t="s">
        <v>2802</v>
      </c>
      <c r="H179">
        <v>25</v>
      </c>
      <c r="I179">
        <v>20000</v>
      </c>
      <c r="J179">
        <v>0.03</v>
      </c>
      <c r="K179">
        <v>19400</v>
      </c>
      <c r="L179" s="9">
        <v>43824</v>
      </c>
      <c r="M179">
        <f t="shared" si="2"/>
        <v>3</v>
      </c>
      <c r="N179">
        <f>MONTH(Таблица2[[#This Row],[Дата заказа]])</f>
        <v>12</v>
      </c>
    </row>
    <row r="180" spans="2:14" x14ac:dyDescent="0.2">
      <c r="B180" s="1">
        <v>40</v>
      </c>
      <c r="C180" t="s">
        <v>2860</v>
      </c>
      <c r="D180" t="s">
        <v>2853</v>
      </c>
      <c r="E180" t="s">
        <v>2861</v>
      </c>
      <c r="F180">
        <v>847</v>
      </c>
      <c r="G180" t="s">
        <v>2802</v>
      </c>
      <c r="H180">
        <v>15</v>
      </c>
      <c r="I180">
        <v>12705</v>
      </c>
      <c r="J180">
        <v>0</v>
      </c>
      <c r="K180">
        <v>12705</v>
      </c>
      <c r="L180" s="9">
        <v>43100</v>
      </c>
      <c r="M180">
        <f t="shared" si="2"/>
        <v>7</v>
      </c>
      <c r="N180">
        <f>MONTH(Таблица2[[#This Row],[Дата заказа]])</f>
        <v>12</v>
      </c>
    </row>
    <row r="181" spans="2:14" x14ac:dyDescent="0.2">
      <c r="B181" s="1">
        <v>40</v>
      </c>
      <c r="C181" t="s">
        <v>2860</v>
      </c>
      <c r="D181" t="s">
        <v>2853</v>
      </c>
      <c r="E181" t="s">
        <v>2861</v>
      </c>
      <c r="F181">
        <v>847</v>
      </c>
      <c r="G181" t="s">
        <v>2802</v>
      </c>
      <c r="H181">
        <v>15</v>
      </c>
      <c r="I181">
        <v>12705</v>
      </c>
      <c r="J181">
        <v>0</v>
      </c>
      <c r="K181">
        <v>12705</v>
      </c>
      <c r="L181" s="9">
        <v>43395</v>
      </c>
      <c r="M181">
        <f t="shared" si="2"/>
        <v>1</v>
      </c>
      <c r="N181">
        <f>MONTH(Таблица2[[#This Row],[Дата заказа]])</f>
        <v>10</v>
      </c>
    </row>
    <row r="182" spans="2:14" x14ac:dyDescent="0.2">
      <c r="B182" s="1">
        <v>39</v>
      </c>
      <c r="C182" t="s">
        <v>2822</v>
      </c>
      <c r="D182" t="s">
        <v>2823</v>
      </c>
      <c r="E182" t="s">
        <v>2824</v>
      </c>
      <c r="F182">
        <v>1923</v>
      </c>
      <c r="G182" t="s">
        <v>2802</v>
      </c>
      <c r="H182">
        <v>25</v>
      </c>
      <c r="I182">
        <v>48075</v>
      </c>
      <c r="J182">
        <v>0.06</v>
      </c>
      <c r="K182">
        <v>45190.5</v>
      </c>
      <c r="L182" s="9">
        <v>43552</v>
      </c>
      <c r="M182">
        <f t="shared" si="2"/>
        <v>4</v>
      </c>
      <c r="N182">
        <f>MONTH(Таблица2[[#This Row],[Дата заказа]])</f>
        <v>3</v>
      </c>
    </row>
    <row r="183" spans="2:14" x14ac:dyDescent="0.2">
      <c r="B183" s="1">
        <v>52</v>
      </c>
      <c r="C183" t="s">
        <v>2839</v>
      </c>
      <c r="D183" t="s">
        <v>2808</v>
      </c>
      <c r="E183" t="s">
        <v>2840</v>
      </c>
      <c r="F183">
        <v>1182</v>
      </c>
      <c r="G183" t="s">
        <v>2802</v>
      </c>
      <c r="H183">
        <v>17</v>
      </c>
      <c r="I183">
        <v>20094</v>
      </c>
      <c r="J183">
        <v>0.03</v>
      </c>
      <c r="K183">
        <v>19491.18</v>
      </c>
      <c r="L183" s="9">
        <v>42464</v>
      </c>
      <c r="M183">
        <f t="shared" si="2"/>
        <v>1</v>
      </c>
      <c r="N183">
        <f>MONTH(Таблица2[[#This Row],[Дата заказа]])</f>
        <v>4</v>
      </c>
    </row>
    <row r="184" spans="2:14" x14ac:dyDescent="0.2">
      <c r="B184" s="1">
        <v>51</v>
      </c>
      <c r="C184" t="s">
        <v>2812</v>
      </c>
      <c r="D184" t="s">
        <v>2813</v>
      </c>
      <c r="E184" t="s">
        <v>2821</v>
      </c>
      <c r="F184">
        <v>2211</v>
      </c>
      <c r="G184" t="s">
        <v>2806</v>
      </c>
      <c r="H184">
        <v>25</v>
      </c>
      <c r="I184">
        <v>55275</v>
      </c>
      <c r="J184">
        <v>0.09</v>
      </c>
      <c r="K184">
        <v>50300.25</v>
      </c>
      <c r="L184" s="9">
        <v>42969</v>
      </c>
      <c r="M184">
        <f t="shared" si="2"/>
        <v>2</v>
      </c>
      <c r="N184">
        <f>MONTH(Таблица2[[#This Row],[Дата заказа]])</f>
        <v>8</v>
      </c>
    </row>
    <row r="185" spans="2:14" x14ac:dyDescent="0.2">
      <c r="B185" s="1">
        <v>44</v>
      </c>
      <c r="C185" t="s">
        <v>2873</v>
      </c>
      <c r="D185" t="s">
        <v>2853</v>
      </c>
      <c r="E185" t="s">
        <v>2874</v>
      </c>
      <c r="F185">
        <v>1386</v>
      </c>
      <c r="G185" t="s">
        <v>2802</v>
      </c>
      <c r="H185">
        <v>20</v>
      </c>
      <c r="I185">
        <v>27720</v>
      </c>
      <c r="J185">
        <v>0.03</v>
      </c>
      <c r="K185">
        <v>26888.400000000001</v>
      </c>
      <c r="L185" s="9">
        <v>43394</v>
      </c>
      <c r="M185">
        <f t="shared" si="2"/>
        <v>7</v>
      </c>
      <c r="N185">
        <f>MONTH(Таблица2[[#This Row],[Дата заказа]])</f>
        <v>10</v>
      </c>
    </row>
    <row r="186" spans="2:14" x14ac:dyDescent="0.2">
      <c r="B186" s="1">
        <v>13</v>
      </c>
      <c r="C186" t="s">
        <v>2837</v>
      </c>
      <c r="D186" t="s">
        <v>2808</v>
      </c>
      <c r="E186" t="s">
        <v>2838</v>
      </c>
      <c r="F186">
        <v>759</v>
      </c>
      <c r="G186" t="s">
        <v>2806</v>
      </c>
      <c r="H186">
        <v>14</v>
      </c>
      <c r="I186">
        <v>10626</v>
      </c>
      <c r="J186">
        <v>0</v>
      </c>
      <c r="K186">
        <v>10626</v>
      </c>
      <c r="L186" s="9">
        <v>42229</v>
      </c>
      <c r="M186">
        <f t="shared" si="2"/>
        <v>4</v>
      </c>
      <c r="N186">
        <f>MONTH(Таблица2[[#This Row],[Дата заказа]])</f>
        <v>8</v>
      </c>
    </row>
    <row r="187" spans="2:14" x14ac:dyDescent="0.2">
      <c r="B187" s="1">
        <v>39</v>
      </c>
      <c r="C187" t="s">
        <v>2822</v>
      </c>
      <c r="D187" t="s">
        <v>2823</v>
      </c>
      <c r="E187" t="s">
        <v>2824</v>
      </c>
      <c r="F187">
        <v>1923</v>
      </c>
      <c r="G187" t="s">
        <v>2802</v>
      </c>
      <c r="H187">
        <v>25</v>
      </c>
      <c r="I187">
        <v>48075</v>
      </c>
      <c r="J187">
        <v>0.06</v>
      </c>
      <c r="K187">
        <v>45190.5</v>
      </c>
      <c r="L187" s="9">
        <v>42826</v>
      </c>
      <c r="M187">
        <f t="shared" si="2"/>
        <v>6</v>
      </c>
      <c r="N187">
        <f>MONTH(Таблица2[[#This Row],[Дата заказа]])</f>
        <v>4</v>
      </c>
    </row>
    <row r="188" spans="2:14" x14ac:dyDescent="0.2">
      <c r="B188" s="1">
        <v>53</v>
      </c>
      <c r="C188" t="s">
        <v>2822</v>
      </c>
      <c r="D188" t="s">
        <v>2823</v>
      </c>
      <c r="E188" t="s">
        <v>2824</v>
      </c>
      <c r="F188">
        <v>1923</v>
      </c>
      <c r="G188" t="s">
        <v>2802</v>
      </c>
      <c r="H188">
        <v>35</v>
      </c>
      <c r="I188">
        <v>67305</v>
      </c>
      <c r="J188">
        <v>0.06</v>
      </c>
      <c r="K188">
        <v>63266.7</v>
      </c>
      <c r="L188" s="9">
        <v>42921</v>
      </c>
      <c r="M188">
        <f t="shared" si="2"/>
        <v>3</v>
      </c>
      <c r="N188">
        <f>MONTH(Таблица2[[#This Row],[Дата заказа]])</f>
        <v>7</v>
      </c>
    </row>
    <row r="189" spans="2:14" x14ac:dyDescent="0.2">
      <c r="B189" s="1">
        <v>28</v>
      </c>
      <c r="C189" t="s">
        <v>2825</v>
      </c>
      <c r="D189" t="s">
        <v>2826</v>
      </c>
      <c r="E189" t="s">
        <v>2827</v>
      </c>
      <c r="F189">
        <v>1994</v>
      </c>
      <c r="G189" t="s">
        <v>2806</v>
      </c>
      <c r="H189">
        <v>40</v>
      </c>
      <c r="I189">
        <v>79760</v>
      </c>
      <c r="J189">
        <v>0.12</v>
      </c>
      <c r="K189">
        <v>70188.800000000003</v>
      </c>
      <c r="L189" s="9">
        <v>43741</v>
      </c>
      <c r="M189">
        <f t="shared" si="2"/>
        <v>4</v>
      </c>
      <c r="N189">
        <f>MONTH(Таблица2[[#This Row],[Дата заказа]])</f>
        <v>10</v>
      </c>
    </row>
    <row r="190" spans="2:14" x14ac:dyDescent="0.2">
      <c r="B190" s="1">
        <v>47</v>
      </c>
      <c r="C190" t="s">
        <v>2842</v>
      </c>
      <c r="D190" t="s">
        <v>2826</v>
      </c>
      <c r="E190" t="s">
        <v>2843</v>
      </c>
      <c r="F190">
        <v>1994</v>
      </c>
      <c r="G190" t="s">
        <v>2806</v>
      </c>
      <c r="H190">
        <v>12</v>
      </c>
      <c r="I190">
        <v>23928</v>
      </c>
      <c r="J190">
        <v>0.03</v>
      </c>
      <c r="K190">
        <v>23210.16</v>
      </c>
      <c r="L190" s="9">
        <v>43295</v>
      </c>
      <c r="M190">
        <f t="shared" si="2"/>
        <v>6</v>
      </c>
      <c r="N190">
        <f>MONTH(Таблица2[[#This Row],[Дата заказа]])</f>
        <v>7</v>
      </c>
    </row>
    <row r="191" spans="2:14" x14ac:dyDescent="0.2">
      <c r="B191" s="1">
        <v>7</v>
      </c>
      <c r="C191" t="s">
        <v>2822</v>
      </c>
      <c r="D191" t="s">
        <v>2823</v>
      </c>
      <c r="E191" t="s">
        <v>2824</v>
      </c>
      <c r="F191">
        <v>1923</v>
      </c>
      <c r="G191" t="s">
        <v>2802</v>
      </c>
      <c r="H191">
        <v>25</v>
      </c>
      <c r="I191">
        <v>48075</v>
      </c>
      <c r="J191">
        <v>0.06</v>
      </c>
      <c r="K191">
        <v>45190.5</v>
      </c>
      <c r="L191" s="9">
        <v>42639</v>
      </c>
      <c r="M191">
        <f t="shared" si="2"/>
        <v>1</v>
      </c>
      <c r="N191">
        <f>MONTH(Таблица2[[#This Row],[Дата заказа]])</f>
        <v>9</v>
      </c>
    </row>
    <row r="192" spans="2:14" x14ac:dyDescent="0.2">
      <c r="B192" s="1">
        <v>20</v>
      </c>
      <c r="C192" t="s">
        <v>2858</v>
      </c>
      <c r="D192" t="s">
        <v>2800</v>
      </c>
      <c r="E192" t="s">
        <v>2859</v>
      </c>
      <c r="F192">
        <v>2198</v>
      </c>
      <c r="G192" t="s">
        <v>2806</v>
      </c>
      <c r="H192">
        <v>35</v>
      </c>
      <c r="I192">
        <v>76930</v>
      </c>
      <c r="J192">
        <v>0.12</v>
      </c>
      <c r="K192">
        <v>67698.399999999994</v>
      </c>
      <c r="L192" s="9">
        <v>43477</v>
      </c>
      <c r="M192">
        <f t="shared" si="2"/>
        <v>6</v>
      </c>
      <c r="N192">
        <f>MONTH(Таблица2[[#This Row],[Дата заказа]])</f>
        <v>1</v>
      </c>
    </row>
    <row r="193" spans="2:14" x14ac:dyDescent="0.2">
      <c r="B193" s="1">
        <v>45</v>
      </c>
      <c r="C193" t="s">
        <v>2837</v>
      </c>
      <c r="D193" t="s">
        <v>2808</v>
      </c>
      <c r="E193" t="s">
        <v>2838</v>
      </c>
      <c r="F193">
        <v>759</v>
      </c>
      <c r="G193" t="s">
        <v>2806</v>
      </c>
      <c r="H193">
        <v>14</v>
      </c>
      <c r="I193">
        <v>10626</v>
      </c>
      <c r="J193">
        <v>0</v>
      </c>
      <c r="K193">
        <v>10626</v>
      </c>
      <c r="L193" s="9">
        <v>43063</v>
      </c>
      <c r="M193">
        <f t="shared" si="2"/>
        <v>5</v>
      </c>
      <c r="N193">
        <f>MONTH(Таблица2[[#This Row],[Дата заказа]])</f>
        <v>11</v>
      </c>
    </row>
    <row r="194" spans="2:14" x14ac:dyDescent="0.2">
      <c r="B194" s="1">
        <v>26</v>
      </c>
      <c r="C194" t="s">
        <v>2818</v>
      </c>
      <c r="D194" t="s">
        <v>2804</v>
      </c>
      <c r="E194" t="s">
        <v>2805</v>
      </c>
      <c r="F194">
        <v>2197</v>
      </c>
      <c r="G194" t="s">
        <v>2802</v>
      </c>
      <c r="H194">
        <v>40</v>
      </c>
      <c r="I194">
        <v>87880</v>
      </c>
      <c r="J194">
        <v>0.12</v>
      </c>
      <c r="K194">
        <v>77334.399999999994</v>
      </c>
      <c r="L194" s="9">
        <v>42160</v>
      </c>
      <c r="M194">
        <f t="shared" si="2"/>
        <v>5</v>
      </c>
      <c r="N194">
        <f>MONTH(Таблица2[[#This Row],[Дата заказа]])</f>
        <v>6</v>
      </c>
    </row>
    <row r="195" spans="2:14" x14ac:dyDescent="0.2">
      <c r="B195" s="1">
        <v>52</v>
      </c>
      <c r="C195" t="s">
        <v>2839</v>
      </c>
      <c r="D195" t="s">
        <v>2808</v>
      </c>
      <c r="E195" t="s">
        <v>2840</v>
      </c>
      <c r="F195">
        <v>1182</v>
      </c>
      <c r="G195" t="s">
        <v>2802</v>
      </c>
      <c r="H195">
        <v>17</v>
      </c>
      <c r="I195">
        <v>20094</v>
      </c>
      <c r="J195">
        <v>0.03</v>
      </c>
      <c r="K195">
        <v>19491.18</v>
      </c>
      <c r="L195" s="9">
        <v>42062</v>
      </c>
      <c r="M195">
        <f t="shared" ref="M195:M258" si="3">WEEKDAY(L195,2)</f>
        <v>5</v>
      </c>
      <c r="N195">
        <f>MONTH(Таблица2[[#This Row],[Дата заказа]])</f>
        <v>2</v>
      </c>
    </row>
    <row r="196" spans="2:14" x14ac:dyDescent="0.2">
      <c r="B196" s="1">
        <v>55</v>
      </c>
      <c r="C196" t="s">
        <v>2815</v>
      </c>
      <c r="D196" t="s">
        <v>2813</v>
      </c>
      <c r="E196" t="s">
        <v>2813</v>
      </c>
      <c r="F196">
        <v>699</v>
      </c>
      <c r="G196" t="s">
        <v>2806</v>
      </c>
      <c r="H196">
        <v>10</v>
      </c>
      <c r="I196">
        <v>6990</v>
      </c>
      <c r="J196">
        <v>0</v>
      </c>
      <c r="K196">
        <v>6990</v>
      </c>
      <c r="L196" s="9">
        <v>43854</v>
      </c>
      <c r="M196">
        <f t="shared" si="3"/>
        <v>5</v>
      </c>
      <c r="N196">
        <f>MONTH(Таблица2[[#This Row],[Дата заказа]])</f>
        <v>1</v>
      </c>
    </row>
    <row r="197" spans="2:14" x14ac:dyDescent="0.2">
      <c r="B197" s="1">
        <v>8</v>
      </c>
      <c r="C197" t="s">
        <v>2860</v>
      </c>
      <c r="D197" t="s">
        <v>2853</v>
      </c>
      <c r="E197" t="s">
        <v>2861</v>
      </c>
      <c r="F197">
        <v>847</v>
      </c>
      <c r="G197" t="s">
        <v>2802</v>
      </c>
      <c r="H197">
        <v>15</v>
      </c>
      <c r="I197">
        <v>12705</v>
      </c>
      <c r="J197">
        <v>0</v>
      </c>
      <c r="K197">
        <v>12705</v>
      </c>
      <c r="L197" s="9">
        <v>42692</v>
      </c>
      <c r="M197">
        <f t="shared" si="3"/>
        <v>5</v>
      </c>
      <c r="N197">
        <f>MONTH(Таблица2[[#This Row],[Дата заказа]])</f>
        <v>11</v>
      </c>
    </row>
    <row r="198" spans="2:14" x14ac:dyDescent="0.2">
      <c r="B198" s="1">
        <v>28</v>
      </c>
      <c r="C198" t="s">
        <v>2825</v>
      </c>
      <c r="D198" t="s">
        <v>2826</v>
      </c>
      <c r="E198" t="s">
        <v>2827</v>
      </c>
      <c r="F198">
        <v>1994</v>
      </c>
      <c r="G198" t="s">
        <v>2806</v>
      </c>
      <c r="H198">
        <v>40</v>
      </c>
      <c r="I198">
        <v>79760</v>
      </c>
      <c r="J198">
        <v>0.12</v>
      </c>
      <c r="K198">
        <v>70188.800000000003</v>
      </c>
      <c r="L198" s="9">
        <v>42067</v>
      </c>
      <c r="M198">
        <f t="shared" si="3"/>
        <v>3</v>
      </c>
      <c r="N198">
        <f>MONTH(Таблица2[[#This Row],[Дата заказа]])</f>
        <v>3</v>
      </c>
    </row>
    <row r="199" spans="2:14" x14ac:dyDescent="0.2">
      <c r="B199" s="1">
        <v>20</v>
      </c>
      <c r="C199" t="s">
        <v>2858</v>
      </c>
      <c r="D199" t="s">
        <v>2800</v>
      </c>
      <c r="E199" t="s">
        <v>2859</v>
      </c>
      <c r="F199">
        <v>2198</v>
      </c>
      <c r="G199" t="s">
        <v>2806</v>
      </c>
      <c r="H199">
        <v>35</v>
      </c>
      <c r="I199">
        <v>76930</v>
      </c>
      <c r="J199">
        <v>0.12</v>
      </c>
      <c r="K199">
        <v>67698.399999999994</v>
      </c>
      <c r="L199" s="9">
        <v>42282</v>
      </c>
      <c r="M199">
        <f t="shared" si="3"/>
        <v>1</v>
      </c>
      <c r="N199">
        <f>MONTH(Таблица2[[#This Row],[Дата заказа]])</f>
        <v>10</v>
      </c>
    </row>
    <row r="200" spans="2:14" x14ac:dyDescent="0.2">
      <c r="B200" s="1">
        <v>53</v>
      </c>
      <c r="C200" t="s">
        <v>2822</v>
      </c>
      <c r="D200" t="s">
        <v>2823</v>
      </c>
      <c r="E200" t="s">
        <v>2824</v>
      </c>
      <c r="F200">
        <v>1923</v>
      </c>
      <c r="G200" t="s">
        <v>2802</v>
      </c>
      <c r="H200">
        <v>35</v>
      </c>
      <c r="I200">
        <v>67305</v>
      </c>
      <c r="J200">
        <v>0.06</v>
      </c>
      <c r="K200">
        <v>63266.7</v>
      </c>
      <c r="L200" s="9">
        <v>43158</v>
      </c>
      <c r="M200">
        <f t="shared" si="3"/>
        <v>2</v>
      </c>
      <c r="N200">
        <f>MONTH(Таблица2[[#This Row],[Дата заказа]])</f>
        <v>2</v>
      </c>
    </row>
    <row r="201" spans="2:14" x14ac:dyDescent="0.2">
      <c r="B201" s="1">
        <v>4</v>
      </c>
      <c r="C201" t="s">
        <v>2812</v>
      </c>
      <c r="D201" t="s">
        <v>2813</v>
      </c>
      <c r="E201" t="s">
        <v>2814</v>
      </c>
      <c r="F201">
        <v>2211</v>
      </c>
      <c r="G201" t="s">
        <v>2806</v>
      </c>
      <c r="H201">
        <v>25</v>
      </c>
      <c r="I201">
        <v>55275</v>
      </c>
      <c r="J201">
        <v>0.09</v>
      </c>
      <c r="K201">
        <v>50300.25</v>
      </c>
      <c r="L201" s="9">
        <v>42460</v>
      </c>
      <c r="M201">
        <f t="shared" si="3"/>
        <v>4</v>
      </c>
      <c r="N201">
        <f>MONTH(Таблица2[[#This Row],[Дата заказа]])</f>
        <v>3</v>
      </c>
    </row>
    <row r="202" spans="2:14" x14ac:dyDescent="0.2">
      <c r="B202" s="1">
        <v>4</v>
      </c>
      <c r="C202" t="s">
        <v>2812</v>
      </c>
      <c r="D202" t="s">
        <v>2813</v>
      </c>
      <c r="E202" t="s">
        <v>2814</v>
      </c>
      <c r="F202">
        <v>2211</v>
      </c>
      <c r="G202" t="s">
        <v>2806</v>
      </c>
      <c r="H202">
        <v>25</v>
      </c>
      <c r="I202">
        <v>55275</v>
      </c>
      <c r="J202">
        <v>0.09</v>
      </c>
      <c r="K202">
        <v>50300.25</v>
      </c>
      <c r="L202" s="9">
        <v>43480</v>
      </c>
      <c r="M202">
        <f t="shared" si="3"/>
        <v>2</v>
      </c>
      <c r="N202">
        <f>MONTH(Таблица2[[#This Row],[Дата заказа]])</f>
        <v>1</v>
      </c>
    </row>
    <row r="203" spans="2:14" x14ac:dyDescent="0.2">
      <c r="B203" s="1">
        <v>50</v>
      </c>
      <c r="C203" t="s">
        <v>2852</v>
      </c>
      <c r="D203" t="s">
        <v>2853</v>
      </c>
      <c r="E203" t="s">
        <v>2854</v>
      </c>
      <c r="F203">
        <v>912</v>
      </c>
      <c r="G203" t="s">
        <v>2802</v>
      </c>
      <c r="H203">
        <v>20</v>
      </c>
      <c r="I203">
        <v>18240</v>
      </c>
      <c r="J203">
        <v>0</v>
      </c>
      <c r="K203">
        <v>18240</v>
      </c>
      <c r="L203" s="9">
        <v>44139</v>
      </c>
      <c r="M203">
        <f t="shared" si="3"/>
        <v>3</v>
      </c>
      <c r="N203">
        <f>MONTH(Таблица2[[#This Row],[Дата заказа]])</f>
        <v>11</v>
      </c>
    </row>
    <row r="204" spans="2:14" x14ac:dyDescent="0.2">
      <c r="B204" s="1">
        <v>46</v>
      </c>
      <c r="C204" t="s">
        <v>2816</v>
      </c>
      <c r="D204" t="s">
        <v>2817</v>
      </c>
      <c r="E204" t="s">
        <v>2817</v>
      </c>
      <c r="F204">
        <v>770</v>
      </c>
      <c r="G204" t="s">
        <v>2802</v>
      </c>
      <c r="H204">
        <v>20</v>
      </c>
      <c r="I204">
        <v>15400</v>
      </c>
      <c r="J204">
        <v>0.03</v>
      </c>
      <c r="K204">
        <v>14938</v>
      </c>
      <c r="L204" s="9">
        <v>42805</v>
      </c>
      <c r="M204">
        <f t="shared" si="3"/>
        <v>6</v>
      </c>
      <c r="N204">
        <f>MONTH(Таблица2[[#This Row],[Дата заказа]])</f>
        <v>3</v>
      </c>
    </row>
    <row r="205" spans="2:14" x14ac:dyDescent="0.2">
      <c r="B205" s="1">
        <v>47</v>
      </c>
      <c r="C205" t="s">
        <v>2842</v>
      </c>
      <c r="D205" t="s">
        <v>2826</v>
      </c>
      <c r="E205" t="s">
        <v>2843</v>
      </c>
      <c r="F205">
        <v>1994</v>
      </c>
      <c r="G205" t="s">
        <v>2806</v>
      </c>
      <c r="H205">
        <v>12</v>
      </c>
      <c r="I205">
        <v>23928</v>
      </c>
      <c r="J205">
        <v>0.03</v>
      </c>
      <c r="K205">
        <v>23210.16</v>
      </c>
      <c r="L205" s="9">
        <v>42550</v>
      </c>
      <c r="M205">
        <f t="shared" si="3"/>
        <v>3</v>
      </c>
      <c r="N205">
        <f>MONTH(Таблица2[[#This Row],[Дата заказа]])</f>
        <v>6</v>
      </c>
    </row>
    <row r="206" spans="2:14" x14ac:dyDescent="0.2">
      <c r="B206" s="1">
        <v>21</v>
      </c>
      <c r="C206" t="s">
        <v>2832</v>
      </c>
      <c r="D206" t="s">
        <v>2804</v>
      </c>
      <c r="E206" t="s">
        <v>2833</v>
      </c>
      <c r="F206">
        <v>887</v>
      </c>
      <c r="G206" t="s">
        <v>2806</v>
      </c>
      <c r="H206">
        <v>15</v>
      </c>
      <c r="I206">
        <v>13305</v>
      </c>
      <c r="J206">
        <v>0</v>
      </c>
      <c r="K206">
        <v>13305</v>
      </c>
      <c r="L206" s="9">
        <v>43243</v>
      </c>
      <c r="M206">
        <f t="shared" si="3"/>
        <v>3</v>
      </c>
      <c r="N206">
        <f>MONTH(Таблица2[[#This Row],[Дата заказа]])</f>
        <v>5</v>
      </c>
    </row>
    <row r="207" spans="2:14" x14ac:dyDescent="0.2">
      <c r="B207" s="1">
        <v>15</v>
      </c>
      <c r="C207" t="s">
        <v>2899</v>
      </c>
      <c r="D207" t="s">
        <v>2826</v>
      </c>
      <c r="E207" t="s">
        <v>2900</v>
      </c>
      <c r="F207">
        <v>1994</v>
      </c>
      <c r="G207" t="s">
        <v>2806</v>
      </c>
      <c r="H207">
        <v>17</v>
      </c>
      <c r="I207">
        <v>33898</v>
      </c>
      <c r="J207">
        <v>0.06</v>
      </c>
      <c r="K207">
        <v>31864.12</v>
      </c>
      <c r="L207" s="9">
        <v>43880</v>
      </c>
      <c r="M207">
        <f t="shared" si="3"/>
        <v>3</v>
      </c>
      <c r="N207">
        <f>MONTH(Таблица2[[#This Row],[Дата заказа]])</f>
        <v>2</v>
      </c>
    </row>
    <row r="208" spans="2:14" x14ac:dyDescent="0.2">
      <c r="B208" s="1">
        <v>25</v>
      </c>
      <c r="C208" t="s">
        <v>2845</v>
      </c>
      <c r="D208" t="s">
        <v>2826</v>
      </c>
      <c r="E208" t="s">
        <v>2827</v>
      </c>
      <c r="F208">
        <v>1994</v>
      </c>
      <c r="G208" t="s">
        <v>2806</v>
      </c>
      <c r="H208">
        <v>10</v>
      </c>
      <c r="I208">
        <v>19940</v>
      </c>
      <c r="J208">
        <v>0.03</v>
      </c>
      <c r="K208">
        <v>19341.8</v>
      </c>
      <c r="L208" s="9">
        <v>42948</v>
      </c>
      <c r="M208">
        <f t="shared" si="3"/>
        <v>2</v>
      </c>
      <c r="N208">
        <f>MONTH(Таблица2[[#This Row],[Дата заказа]])</f>
        <v>8</v>
      </c>
    </row>
    <row r="209" spans="2:14" x14ac:dyDescent="0.2">
      <c r="B209" s="1">
        <v>2</v>
      </c>
      <c r="C209" t="s">
        <v>2893</v>
      </c>
      <c r="D209" t="s">
        <v>2808</v>
      </c>
      <c r="E209" t="s">
        <v>2894</v>
      </c>
      <c r="F209">
        <v>1178</v>
      </c>
      <c r="G209" t="s">
        <v>2806</v>
      </c>
      <c r="H209">
        <v>10</v>
      </c>
      <c r="I209">
        <v>11780</v>
      </c>
      <c r="J209">
        <v>0</v>
      </c>
      <c r="K209">
        <v>11780</v>
      </c>
      <c r="L209" s="9">
        <v>43110</v>
      </c>
      <c r="M209">
        <f t="shared" si="3"/>
        <v>3</v>
      </c>
      <c r="N209">
        <f>MONTH(Таблица2[[#This Row],[Дата заказа]])</f>
        <v>1</v>
      </c>
    </row>
    <row r="210" spans="2:14" x14ac:dyDescent="0.2">
      <c r="B210" s="1">
        <v>9</v>
      </c>
      <c r="C210" t="s">
        <v>2815</v>
      </c>
      <c r="D210" t="s">
        <v>2813</v>
      </c>
      <c r="E210" t="s">
        <v>2813</v>
      </c>
      <c r="F210">
        <v>699</v>
      </c>
      <c r="G210" t="s">
        <v>2806</v>
      </c>
      <c r="H210">
        <v>10</v>
      </c>
      <c r="I210">
        <v>6990</v>
      </c>
      <c r="J210">
        <v>0</v>
      </c>
      <c r="K210">
        <v>6990</v>
      </c>
      <c r="L210" s="9">
        <v>43649</v>
      </c>
      <c r="M210">
        <f t="shared" si="3"/>
        <v>3</v>
      </c>
      <c r="N210">
        <f>MONTH(Таблица2[[#This Row],[Дата заказа]])</f>
        <v>7</v>
      </c>
    </row>
    <row r="211" spans="2:14" x14ac:dyDescent="0.2">
      <c r="B211" s="1">
        <v>21</v>
      </c>
      <c r="C211" t="s">
        <v>2832</v>
      </c>
      <c r="D211" t="s">
        <v>2804</v>
      </c>
      <c r="E211" t="s">
        <v>2833</v>
      </c>
      <c r="F211">
        <v>887</v>
      </c>
      <c r="G211" t="s">
        <v>2806</v>
      </c>
      <c r="H211">
        <v>15</v>
      </c>
      <c r="I211">
        <v>13305</v>
      </c>
      <c r="J211">
        <v>0</v>
      </c>
      <c r="K211">
        <v>13305</v>
      </c>
      <c r="L211" s="9">
        <v>43834</v>
      </c>
      <c r="M211">
        <f t="shared" si="3"/>
        <v>6</v>
      </c>
      <c r="N211">
        <f>MONTH(Таблица2[[#This Row],[Дата заказа]])</f>
        <v>1</v>
      </c>
    </row>
    <row r="212" spans="2:14" x14ac:dyDescent="0.2">
      <c r="B212" s="1">
        <v>45</v>
      </c>
      <c r="C212" t="s">
        <v>2837</v>
      </c>
      <c r="D212" t="s">
        <v>2808</v>
      </c>
      <c r="E212" t="s">
        <v>2838</v>
      </c>
      <c r="F212">
        <v>759</v>
      </c>
      <c r="G212" t="s">
        <v>2806</v>
      </c>
      <c r="H212">
        <v>14</v>
      </c>
      <c r="I212">
        <v>10626</v>
      </c>
      <c r="J212">
        <v>0</v>
      </c>
      <c r="K212">
        <v>10626</v>
      </c>
      <c r="L212" s="9">
        <v>43775</v>
      </c>
      <c r="M212">
        <f t="shared" si="3"/>
        <v>3</v>
      </c>
      <c r="N212">
        <f>MONTH(Таблица2[[#This Row],[Дата заказа]])</f>
        <v>11</v>
      </c>
    </row>
    <row r="213" spans="2:14" x14ac:dyDescent="0.2">
      <c r="B213" s="1">
        <v>31</v>
      </c>
      <c r="C213" t="s">
        <v>2810</v>
      </c>
      <c r="D213" t="s">
        <v>2804</v>
      </c>
      <c r="E213" t="s">
        <v>2811</v>
      </c>
      <c r="F213">
        <v>1228</v>
      </c>
      <c r="G213" t="s">
        <v>2802</v>
      </c>
      <c r="H213">
        <v>45</v>
      </c>
      <c r="I213">
        <v>55260</v>
      </c>
      <c r="J213">
        <v>0.09</v>
      </c>
      <c r="K213">
        <v>50286.6</v>
      </c>
      <c r="L213" s="9">
        <v>43609</v>
      </c>
      <c r="M213">
        <f t="shared" si="3"/>
        <v>5</v>
      </c>
      <c r="N213">
        <f>MONTH(Таблица2[[#This Row],[Дата заказа]])</f>
        <v>5</v>
      </c>
    </row>
    <row r="214" spans="2:14" x14ac:dyDescent="0.2">
      <c r="B214" s="1">
        <v>14</v>
      </c>
      <c r="C214" t="s">
        <v>2816</v>
      </c>
      <c r="D214" t="s">
        <v>2817</v>
      </c>
      <c r="E214" t="s">
        <v>2817</v>
      </c>
      <c r="F214">
        <v>770</v>
      </c>
      <c r="G214" t="s">
        <v>2802</v>
      </c>
      <c r="H214">
        <v>20</v>
      </c>
      <c r="I214">
        <v>15400</v>
      </c>
      <c r="J214">
        <v>0.03</v>
      </c>
      <c r="K214">
        <v>14938</v>
      </c>
      <c r="L214" s="9">
        <v>43425</v>
      </c>
      <c r="M214">
        <f t="shared" si="3"/>
        <v>3</v>
      </c>
      <c r="N214">
        <f>MONTH(Таблица2[[#This Row],[Дата заказа]])</f>
        <v>11</v>
      </c>
    </row>
    <row r="215" spans="2:14" x14ac:dyDescent="0.2">
      <c r="B215" s="1">
        <v>28</v>
      </c>
      <c r="C215" t="s">
        <v>2825</v>
      </c>
      <c r="D215" t="s">
        <v>2826</v>
      </c>
      <c r="E215" t="s">
        <v>2827</v>
      </c>
      <c r="F215">
        <v>1994</v>
      </c>
      <c r="G215" t="s">
        <v>2806</v>
      </c>
      <c r="H215">
        <v>40</v>
      </c>
      <c r="I215">
        <v>79760</v>
      </c>
      <c r="J215">
        <v>0.12</v>
      </c>
      <c r="K215">
        <v>70188.800000000003</v>
      </c>
      <c r="L215" s="9">
        <v>43888</v>
      </c>
      <c r="M215">
        <f t="shared" si="3"/>
        <v>4</v>
      </c>
      <c r="N215">
        <f>MONTH(Таблица2[[#This Row],[Дата заказа]])</f>
        <v>2</v>
      </c>
    </row>
    <row r="216" spans="2:14" x14ac:dyDescent="0.2">
      <c r="B216" s="1">
        <v>50</v>
      </c>
      <c r="C216" t="s">
        <v>2852</v>
      </c>
      <c r="D216" t="s">
        <v>2853</v>
      </c>
      <c r="E216" t="s">
        <v>2854</v>
      </c>
      <c r="F216">
        <v>912</v>
      </c>
      <c r="G216" t="s">
        <v>2802</v>
      </c>
      <c r="H216">
        <v>20</v>
      </c>
      <c r="I216">
        <v>18240</v>
      </c>
      <c r="J216">
        <v>0</v>
      </c>
      <c r="K216">
        <v>18240</v>
      </c>
      <c r="L216" s="9">
        <v>43973</v>
      </c>
      <c r="M216">
        <f t="shared" si="3"/>
        <v>5</v>
      </c>
      <c r="N216">
        <f>MONTH(Таблица2[[#This Row],[Дата заказа]])</f>
        <v>5</v>
      </c>
    </row>
    <row r="217" spans="2:14" x14ac:dyDescent="0.2">
      <c r="B217" s="1">
        <v>17</v>
      </c>
      <c r="C217" t="s">
        <v>2877</v>
      </c>
      <c r="D217" t="s">
        <v>2808</v>
      </c>
      <c r="E217" t="s">
        <v>2809</v>
      </c>
      <c r="F217">
        <v>967</v>
      </c>
      <c r="G217" t="s">
        <v>2806</v>
      </c>
      <c r="H217">
        <v>12</v>
      </c>
      <c r="I217">
        <v>11604</v>
      </c>
      <c r="J217">
        <v>0</v>
      </c>
      <c r="K217">
        <v>11604</v>
      </c>
      <c r="L217" s="9">
        <v>42774</v>
      </c>
      <c r="M217">
        <f t="shared" si="3"/>
        <v>3</v>
      </c>
      <c r="N217">
        <f>MONTH(Таблица2[[#This Row],[Дата заказа]])</f>
        <v>2</v>
      </c>
    </row>
    <row r="218" spans="2:14" x14ac:dyDescent="0.2">
      <c r="B218" s="1">
        <v>22</v>
      </c>
      <c r="C218" t="s">
        <v>2866</v>
      </c>
      <c r="D218" t="s">
        <v>2867</v>
      </c>
      <c r="E218" t="s">
        <v>2867</v>
      </c>
      <c r="F218">
        <v>4889</v>
      </c>
      <c r="G218" t="s">
        <v>2806</v>
      </c>
      <c r="H218">
        <v>18</v>
      </c>
      <c r="I218">
        <v>88002</v>
      </c>
      <c r="J218">
        <v>0.12</v>
      </c>
      <c r="K218">
        <v>77441.759999999995</v>
      </c>
      <c r="L218" s="9">
        <v>43246</v>
      </c>
      <c r="M218">
        <f t="shared" si="3"/>
        <v>6</v>
      </c>
      <c r="N218">
        <f>MONTH(Таблица2[[#This Row],[Дата заказа]])</f>
        <v>5</v>
      </c>
    </row>
    <row r="219" spans="2:14" x14ac:dyDescent="0.2">
      <c r="B219" s="1">
        <v>8</v>
      </c>
      <c r="C219" t="s">
        <v>2860</v>
      </c>
      <c r="D219" t="s">
        <v>2853</v>
      </c>
      <c r="E219" t="s">
        <v>2861</v>
      </c>
      <c r="F219">
        <v>847</v>
      </c>
      <c r="G219" t="s">
        <v>2802</v>
      </c>
      <c r="H219">
        <v>15</v>
      </c>
      <c r="I219">
        <v>12705</v>
      </c>
      <c r="J219">
        <v>0</v>
      </c>
      <c r="K219">
        <v>12705</v>
      </c>
      <c r="L219" s="9">
        <v>43862</v>
      </c>
      <c r="M219">
        <f t="shared" si="3"/>
        <v>6</v>
      </c>
      <c r="N219">
        <f>MONTH(Таблица2[[#This Row],[Дата заказа]])</f>
        <v>2</v>
      </c>
    </row>
    <row r="220" spans="2:14" x14ac:dyDescent="0.2">
      <c r="B220" s="1">
        <v>34</v>
      </c>
      <c r="C220" t="s">
        <v>2828</v>
      </c>
      <c r="D220" t="s">
        <v>2823</v>
      </c>
      <c r="E220" t="s">
        <v>2829</v>
      </c>
      <c r="F220">
        <v>2199</v>
      </c>
      <c r="G220" t="s">
        <v>2802</v>
      </c>
      <c r="H220">
        <v>60</v>
      </c>
      <c r="I220">
        <v>131940</v>
      </c>
      <c r="J220">
        <v>0.15</v>
      </c>
      <c r="K220">
        <v>112149</v>
      </c>
      <c r="L220" s="9">
        <v>42773</v>
      </c>
      <c r="M220">
        <f t="shared" si="3"/>
        <v>2</v>
      </c>
      <c r="N220">
        <f>MONTH(Таблица2[[#This Row],[Дата заказа]])</f>
        <v>2</v>
      </c>
    </row>
    <row r="221" spans="2:14" x14ac:dyDescent="0.2">
      <c r="B221" s="1">
        <v>28</v>
      </c>
      <c r="C221" t="s">
        <v>2825</v>
      </c>
      <c r="D221" t="s">
        <v>2826</v>
      </c>
      <c r="E221" t="s">
        <v>2827</v>
      </c>
      <c r="F221">
        <v>1994</v>
      </c>
      <c r="G221" t="s">
        <v>2806</v>
      </c>
      <c r="H221">
        <v>40</v>
      </c>
      <c r="I221">
        <v>79760</v>
      </c>
      <c r="J221">
        <v>0.12</v>
      </c>
      <c r="K221">
        <v>70188.800000000003</v>
      </c>
      <c r="L221" s="9">
        <v>42894</v>
      </c>
      <c r="M221">
        <f t="shared" si="3"/>
        <v>4</v>
      </c>
      <c r="N221">
        <f>MONTH(Таблица2[[#This Row],[Дата заказа]])</f>
        <v>6</v>
      </c>
    </row>
    <row r="222" spans="2:14" x14ac:dyDescent="0.2">
      <c r="B222" s="1">
        <v>6</v>
      </c>
      <c r="C222" t="s">
        <v>2885</v>
      </c>
      <c r="D222" t="s">
        <v>2808</v>
      </c>
      <c r="E222" t="s">
        <v>2886</v>
      </c>
      <c r="F222">
        <v>3197</v>
      </c>
      <c r="G222" t="s">
        <v>2806</v>
      </c>
      <c r="H222">
        <v>6</v>
      </c>
      <c r="I222">
        <v>19182</v>
      </c>
      <c r="J222">
        <v>0.03</v>
      </c>
      <c r="K222">
        <v>18606.54</v>
      </c>
      <c r="L222" s="9">
        <v>42927</v>
      </c>
      <c r="M222">
        <f t="shared" si="3"/>
        <v>2</v>
      </c>
      <c r="N222">
        <f>MONTH(Таблица2[[#This Row],[Дата заказа]])</f>
        <v>7</v>
      </c>
    </row>
    <row r="223" spans="2:14" x14ac:dyDescent="0.2">
      <c r="B223" s="1">
        <v>1</v>
      </c>
      <c r="C223" t="s">
        <v>2847</v>
      </c>
      <c r="D223" t="s">
        <v>2823</v>
      </c>
      <c r="E223" t="s">
        <v>2848</v>
      </c>
      <c r="F223">
        <v>876</v>
      </c>
      <c r="G223" t="s">
        <v>2806</v>
      </c>
      <c r="H223">
        <v>20</v>
      </c>
      <c r="I223">
        <v>17520</v>
      </c>
      <c r="J223">
        <v>0.03</v>
      </c>
      <c r="K223">
        <v>16994.400000000001</v>
      </c>
      <c r="L223" s="9">
        <v>42872</v>
      </c>
      <c r="M223">
        <f t="shared" si="3"/>
        <v>3</v>
      </c>
      <c r="N223">
        <f>MONTH(Таблица2[[#This Row],[Дата заказа]])</f>
        <v>5</v>
      </c>
    </row>
    <row r="224" spans="2:14" x14ac:dyDescent="0.2">
      <c r="B224" s="1">
        <v>35</v>
      </c>
      <c r="C224" t="s">
        <v>2803</v>
      </c>
      <c r="D224" t="s">
        <v>2804</v>
      </c>
      <c r="E224" t="s">
        <v>2805</v>
      </c>
      <c r="F224">
        <v>617</v>
      </c>
      <c r="G224" t="s">
        <v>2806</v>
      </c>
      <c r="H224">
        <v>10</v>
      </c>
      <c r="I224">
        <v>6170</v>
      </c>
      <c r="J224">
        <v>0</v>
      </c>
      <c r="K224">
        <v>6170</v>
      </c>
      <c r="L224" s="9">
        <v>43874</v>
      </c>
      <c r="M224">
        <f t="shared" si="3"/>
        <v>4</v>
      </c>
      <c r="N224">
        <f>MONTH(Таблица2[[#This Row],[Дата заказа]])</f>
        <v>2</v>
      </c>
    </row>
    <row r="225" spans="2:14" x14ac:dyDescent="0.2">
      <c r="B225" s="1">
        <v>54</v>
      </c>
      <c r="C225" t="s">
        <v>2860</v>
      </c>
      <c r="D225" t="s">
        <v>2853</v>
      </c>
      <c r="E225" t="s">
        <v>2861</v>
      </c>
      <c r="F225">
        <v>847</v>
      </c>
      <c r="G225" t="s">
        <v>2802</v>
      </c>
      <c r="H225">
        <v>15</v>
      </c>
      <c r="I225">
        <v>12705</v>
      </c>
      <c r="J225">
        <v>0</v>
      </c>
      <c r="K225">
        <v>12705</v>
      </c>
      <c r="L225" s="9">
        <v>43142</v>
      </c>
      <c r="M225">
        <f t="shared" si="3"/>
        <v>7</v>
      </c>
      <c r="N225">
        <f>MONTH(Таблица2[[#This Row],[Дата заказа]])</f>
        <v>2</v>
      </c>
    </row>
    <row r="226" spans="2:14" x14ac:dyDescent="0.2">
      <c r="B226" s="1">
        <v>24</v>
      </c>
      <c r="C226" t="s">
        <v>2799</v>
      </c>
      <c r="D226" t="s">
        <v>2800</v>
      </c>
      <c r="E226" t="s">
        <v>2801</v>
      </c>
      <c r="F226">
        <v>957</v>
      </c>
      <c r="G226" t="s">
        <v>2802</v>
      </c>
      <c r="H226">
        <v>25</v>
      </c>
      <c r="I226">
        <v>23925</v>
      </c>
      <c r="J226">
        <v>0.03</v>
      </c>
      <c r="K226">
        <v>23207.25</v>
      </c>
      <c r="L226" s="9">
        <v>43248</v>
      </c>
      <c r="M226">
        <f t="shared" si="3"/>
        <v>1</v>
      </c>
      <c r="N226">
        <f>MONTH(Таблица2[[#This Row],[Дата заказа]])</f>
        <v>5</v>
      </c>
    </row>
    <row r="227" spans="2:14" x14ac:dyDescent="0.2">
      <c r="B227" s="1">
        <v>31</v>
      </c>
      <c r="C227" t="s">
        <v>2810</v>
      </c>
      <c r="D227" t="s">
        <v>2804</v>
      </c>
      <c r="E227" t="s">
        <v>2811</v>
      </c>
      <c r="F227">
        <v>1228</v>
      </c>
      <c r="G227" t="s">
        <v>2802</v>
      </c>
      <c r="H227">
        <v>45</v>
      </c>
      <c r="I227">
        <v>55260</v>
      </c>
      <c r="J227">
        <v>0.09</v>
      </c>
      <c r="K227">
        <v>50286.6</v>
      </c>
      <c r="L227" s="9">
        <v>42220</v>
      </c>
      <c r="M227">
        <f t="shared" si="3"/>
        <v>2</v>
      </c>
      <c r="N227">
        <f>MONTH(Таблица2[[#This Row],[Дата заказа]])</f>
        <v>8</v>
      </c>
    </row>
    <row r="228" spans="2:14" x14ac:dyDescent="0.2">
      <c r="B228" s="1">
        <v>41</v>
      </c>
      <c r="C228" t="s">
        <v>2815</v>
      </c>
      <c r="D228" t="s">
        <v>2813</v>
      </c>
      <c r="E228" t="s">
        <v>2813</v>
      </c>
      <c r="F228">
        <v>699</v>
      </c>
      <c r="G228" t="s">
        <v>2806</v>
      </c>
      <c r="H228">
        <v>10</v>
      </c>
      <c r="I228">
        <v>6990</v>
      </c>
      <c r="J228">
        <v>0</v>
      </c>
      <c r="K228">
        <v>6990</v>
      </c>
      <c r="L228" s="9">
        <v>42785</v>
      </c>
      <c r="M228">
        <f t="shared" si="3"/>
        <v>7</v>
      </c>
      <c r="N228">
        <f>MONTH(Таблица2[[#This Row],[Дата заказа]])</f>
        <v>2</v>
      </c>
    </row>
    <row r="229" spans="2:14" x14ac:dyDescent="0.2">
      <c r="B229" s="1">
        <v>31</v>
      </c>
      <c r="C229" t="s">
        <v>2810</v>
      </c>
      <c r="D229" t="s">
        <v>2804</v>
      </c>
      <c r="E229" t="s">
        <v>2811</v>
      </c>
      <c r="F229">
        <v>1228</v>
      </c>
      <c r="G229" t="s">
        <v>2802</v>
      </c>
      <c r="H229">
        <v>45</v>
      </c>
      <c r="I229">
        <v>55260</v>
      </c>
      <c r="J229">
        <v>0.09</v>
      </c>
      <c r="K229">
        <v>50286.6</v>
      </c>
      <c r="L229" s="9">
        <v>43835</v>
      </c>
      <c r="M229">
        <f t="shared" si="3"/>
        <v>7</v>
      </c>
      <c r="N229">
        <f>MONTH(Таблица2[[#This Row],[Дата заказа]])</f>
        <v>1</v>
      </c>
    </row>
    <row r="230" spans="2:14" x14ac:dyDescent="0.2">
      <c r="B230" s="1">
        <v>27</v>
      </c>
      <c r="C230" t="s">
        <v>2855</v>
      </c>
      <c r="D230" t="s">
        <v>2826</v>
      </c>
      <c r="E230" t="s">
        <v>2843</v>
      </c>
      <c r="F230">
        <v>1994</v>
      </c>
      <c r="G230" t="s">
        <v>2806</v>
      </c>
      <c r="H230">
        <v>25</v>
      </c>
      <c r="I230">
        <v>49850</v>
      </c>
      <c r="J230">
        <v>0.06</v>
      </c>
      <c r="K230">
        <v>46859</v>
      </c>
      <c r="L230" s="9">
        <v>42214</v>
      </c>
      <c r="M230">
        <f t="shared" si="3"/>
        <v>3</v>
      </c>
      <c r="N230">
        <f>MONTH(Таблица2[[#This Row],[Дата заказа]])</f>
        <v>7</v>
      </c>
    </row>
    <row r="231" spans="2:14" x14ac:dyDescent="0.2">
      <c r="B231" s="1">
        <v>51</v>
      </c>
      <c r="C231" t="s">
        <v>2812</v>
      </c>
      <c r="D231" t="s">
        <v>2813</v>
      </c>
      <c r="E231" t="s">
        <v>2821</v>
      </c>
      <c r="F231">
        <v>2211</v>
      </c>
      <c r="G231" t="s">
        <v>2806</v>
      </c>
      <c r="H231">
        <v>25</v>
      </c>
      <c r="I231">
        <v>55275</v>
      </c>
      <c r="J231">
        <v>0.09</v>
      </c>
      <c r="K231">
        <v>50300.25</v>
      </c>
      <c r="L231" s="9">
        <v>42853</v>
      </c>
      <c r="M231">
        <f t="shared" si="3"/>
        <v>5</v>
      </c>
      <c r="N231">
        <f>MONTH(Таблица2[[#This Row],[Дата заказа]])</f>
        <v>4</v>
      </c>
    </row>
    <row r="232" spans="2:14" x14ac:dyDescent="0.2">
      <c r="B232" s="1">
        <v>29</v>
      </c>
      <c r="C232" t="s">
        <v>2849</v>
      </c>
      <c r="D232" t="s">
        <v>2850</v>
      </c>
      <c r="E232" t="s">
        <v>2851</v>
      </c>
      <c r="F232">
        <v>843</v>
      </c>
      <c r="G232" t="s">
        <v>2806</v>
      </c>
      <c r="H232">
        <v>10</v>
      </c>
      <c r="I232">
        <v>8430</v>
      </c>
      <c r="J232">
        <v>0</v>
      </c>
      <c r="K232">
        <v>8430</v>
      </c>
      <c r="L232" s="9">
        <v>44174</v>
      </c>
      <c r="M232">
        <f t="shared" si="3"/>
        <v>3</v>
      </c>
      <c r="N232">
        <f>MONTH(Таблица2[[#This Row],[Дата заказа]])</f>
        <v>12</v>
      </c>
    </row>
    <row r="233" spans="2:14" x14ac:dyDescent="0.2">
      <c r="B233" s="1">
        <v>28</v>
      </c>
      <c r="C233" t="s">
        <v>2825</v>
      </c>
      <c r="D233" t="s">
        <v>2826</v>
      </c>
      <c r="E233" t="s">
        <v>2827</v>
      </c>
      <c r="F233">
        <v>1994</v>
      </c>
      <c r="G233" t="s">
        <v>2806</v>
      </c>
      <c r="H233">
        <v>40</v>
      </c>
      <c r="I233">
        <v>79760</v>
      </c>
      <c r="J233">
        <v>0.12</v>
      </c>
      <c r="K233">
        <v>70188.800000000003</v>
      </c>
      <c r="L233" s="9">
        <v>42682</v>
      </c>
      <c r="M233">
        <f t="shared" si="3"/>
        <v>2</v>
      </c>
      <c r="N233">
        <f>MONTH(Таблица2[[#This Row],[Дата заказа]])</f>
        <v>11</v>
      </c>
    </row>
    <row r="234" spans="2:14" x14ac:dyDescent="0.2">
      <c r="B234" s="1">
        <v>3</v>
      </c>
      <c r="C234" t="s">
        <v>2869</v>
      </c>
      <c r="D234" t="s">
        <v>2808</v>
      </c>
      <c r="E234" t="s">
        <v>2808</v>
      </c>
      <c r="F234">
        <v>807</v>
      </c>
      <c r="G234" t="s">
        <v>2802</v>
      </c>
      <c r="H234">
        <v>18</v>
      </c>
      <c r="I234">
        <v>14526</v>
      </c>
      <c r="J234">
        <v>0</v>
      </c>
      <c r="K234">
        <v>14526</v>
      </c>
      <c r="L234" s="9">
        <v>43797</v>
      </c>
      <c r="M234">
        <f t="shared" si="3"/>
        <v>4</v>
      </c>
      <c r="N234">
        <f>MONTH(Таблица2[[#This Row],[Дата заказа]])</f>
        <v>11</v>
      </c>
    </row>
    <row r="235" spans="2:14" x14ac:dyDescent="0.2">
      <c r="B235" s="1">
        <v>41</v>
      </c>
      <c r="C235" t="s">
        <v>2815</v>
      </c>
      <c r="D235" t="s">
        <v>2813</v>
      </c>
      <c r="E235" t="s">
        <v>2813</v>
      </c>
      <c r="F235">
        <v>699</v>
      </c>
      <c r="G235" t="s">
        <v>2806</v>
      </c>
      <c r="H235">
        <v>10</v>
      </c>
      <c r="I235">
        <v>6990</v>
      </c>
      <c r="J235">
        <v>0</v>
      </c>
      <c r="K235">
        <v>6990</v>
      </c>
      <c r="L235" s="9">
        <v>42345</v>
      </c>
      <c r="M235">
        <f t="shared" si="3"/>
        <v>1</v>
      </c>
      <c r="N235">
        <f>MONTH(Таблица2[[#This Row],[Дата заказа]])</f>
        <v>12</v>
      </c>
    </row>
    <row r="236" spans="2:14" x14ac:dyDescent="0.2">
      <c r="B236" s="1">
        <v>33</v>
      </c>
      <c r="C236" t="s">
        <v>2842</v>
      </c>
      <c r="D236" t="s">
        <v>2826</v>
      </c>
      <c r="E236" t="s">
        <v>2843</v>
      </c>
      <c r="F236">
        <v>1994</v>
      </c>
      <c r="G236" t="s">
        <v>2806</v>
      </c>
      <c r="H236">
        <v>12</v>
      </c>
      <c r="I236">
        <v>23928</v>
      </c>
      <c r="J236">
        <v>0.03</v>
      </c>
      <c r="K236">
        <v>23210.16</v>
      </c>
      <c r="L236" s="9">
        <v>43154</v>
      </c>
      <c r="M236">
        <f t="shared" si="3"/>
        <v>5</v>
      </c>
      <c r="N236">
        <f>MONTH(Таблица2[[#This Row],[Дата заказа]])</f>
        <v>2</v>
      </c>
    </row>
    <row r="237" spans="2:14" x14ac:dyDescent="0.2">
      <c r="B237" s="1">
        <v>31</v>
      </c>
      <c r="C237" t="s">
        <v>2810</v>
      </c>
      <c r="D237" t="s">
        <v>2804</v>
      </c>
      <c r="E237" t="s">
        <v>2811</v>
      </c>
      <c r="F237">
        <v>1228</v>
      </c>
      <c r="G237" t="s">
        <v>2802</v>
      </c>
      <c r="H237">
        <v>45</v>
      </c>
      <c r="I237">
        <v>55260</v>
      </c>
      <c r="J237">
        <v>0.09</v>
      </c>
      <c r="K237">
        <v>50286.6</v>
      </c>
      <c r="L237" s="9">
        <v>43669</v>
      </c>
      <c r="M237">
        <f t="shared" si="3"/>
        <v>2</v>
      </c>
      <c r="N237">
        <f>MONTH(Таблица2[[#This Row],[Дата заказа]])</f>
        <v>7</v>
      </c>
    </row>
    <row r="238" spans="2:14" x14ac:dyDescent="0.2">
      <c r="B238" s="1">
        <v>27</v>
      </c>
      <c r="C238" t="s">
        <v>2855</v>
      </c>
      <c r="D238" t="s">
        <v>2826</v>
      </c>
      <c r="E238" t="s">
        <v>2843</v>
      </c>
      <c r="F238">
        <v>1994</v>
      </c>
      <c r="G238" t="s">
        <v>2806</v>
      </c>
      <c r="H238">
        <v>25</v>
      </c>
      <c r="I238">
        <v>49850</v>
      </c>
      <c r="J238">
        <v>0.06</v>
      </c>
      <c r="K238">
        <v>46859</v>
      </c>
      <c r="L238" s="9">
        <v>42125</v>
      </c>
      <c r="M238">
        <f t="shared" si="3"/>
        <v>5</v>
      </c>
      <c r="N238">
        <f>MONTH(Таблица2[[#This Row],[Дата заказа]])</f>
        <v>5</v>
      </c>
    </row>
    <row r="239" spans="2:14" x14ac:dyDescent="0.2">
      <c r="B239" s="1">
        <v>4</v>
      </c>
      <c r="C239" t="s">
        <v>2812</v>
      </c>
      <c r="D239" t="s">
        <v>2813</v>
      </c>
      <c r="E239" t="s">
        <v>2814</v>
      </c>
      <c r="F239">
        <v>2211</v>
      </c>
      <c r="G239" t="s">
        <v>2806</v>
      </c>
      <c r="H239">
        <v>25</v>
      </c>
      <c r="I239">
        <v>55275</v>
      </c>
      <c r="J239">
        <v>0.09</v>
      </c>
      <c r="K239">
        <v>50300.25</v>
      </c>
      <c r="L239" s="9">
        <v>43460</v>
      </c>
      <c r="M239">
        <f t="shared" si="3"/>
        <v>3</v>
      </c>
      <c r="N239">
        <f>MONTH(Таблица2[[#This Row],[Дата заказа]])</f>
        <v>12</v>
      </c>
    </row>
    <row r="240" spans="2:14" x14ac:dyDescent="0.2">
      <c r="B240" s="1">
        <v>9</v>
      </c>
      <c r="C240" t="s">
        <v>2815</v>
      </c>
      <c r="D240" t="s">
        <v>2813</v>
      </c>
      <c r="E240" t="s">
        <v>2813</v>
      </c>
      <c r="F240">
        <v>699</v>
      </c>
      <c r="G240" t="s">
        <v>2806</v>
      </c>
      <c r="H240">
        <v>10</v>
      </c>
      <c r="I240">
        <v>6990</v>
      </c>
      <c r="J240">
        <v>0</v>
      </c>
      <c r="K240">
        <v>6990</v>
      </c>
      <c r="L240" s="9">
        <v>43744</v>
      </c>
      <c r="M240">
        <f t="shared" si="3"/>
        <v>7</v>
      </c>
      <c r="N240">
        <f>MONTH(Таблица2[[#This Row],[Дата заказа]])</f>
        <v>10</v>
      </c>
    </row>
    <row r="241" spans="2:14" x14ac:dyDescent="0.2">
      <c r="B241" s="1">
        <v>5</v>
      </c>
      <c r="C241" t="s">
        <v>2839</v>
      </c>
      <c r="D241" t="s">
        <v>2808</v>
      </c>
      <c r="E241" t="s">
        <v>2840</v>
      </c>
      <c r="F241">
        <v>1182</v>
      </c>
      <c r="G241" t="s">
        <v>2802</v>
      </c>
      <c r="H241">
        <v>17</v>
      </c>
      <c r="I241">
        <v>20094</v>
      </c>
      <c r="J241">
        <v>0.03</v>
      </c>
      <c r="K241">
        <v>19491.18</v>
      </c>
      <c r="L241" s="9">
        <v>42542</v>
      </c>
      <c r="M241">
        <f t="shared" si="3"/>
        <v>2</v>
      </c>
      <c r="N241">
        <f>MONTH(Таблица2[[#This Row],[Дата заказа]])</f>
        <v>6</v>
      </c>
    </row>
    <row r="242" spans="2:14" x14ac:dyDescent="0.2">
      <c r="B242" s="1">
        <v>19</v>
      </c>
      <c r="C242" t="s">
        <v>2882</v>
      </c>
      <c r="D242" t="s">
        <v>2853</v>
      </c>
      <c r="E242" t="s">
        <v>2883</v>
      </c>
      <c r="F242">
        <v>1879</v>
      </c>
      <c r="G242" t="s">
        <v>2802</v>
      </c>
      <c r="H242">
        <v>15</v>
      </c>
      <c r="I242">
        <v>28185</v>
      </c>
      <c r="J242">
        <v>0.03</v>
      </c>
      <c r="K242">
        <v>27339.45</v>
      </c>
      <c r="L242" s="9">
        <v>43484</v>
      </c>
      <c r="M242">
        <f t="shared" si="3"/>
        <v>6</v>
      </c>
      <c r="N242">
        <f>MONTH(Таблица2[[#This Row],[Дата заказа]])</f>
        <v>1</v>
      </c>
    </row>
    <row r="243" spans="2:14" x14ac:dyDescent="0.2">
      <c r="B243" s="1">
        <v>36</v>
      </c>
      <c r="C243" t="s">
        <v>2852</v>
      </c>
      <c r="D243" t="s">
        <v>2853</v>
      </c>
      <c r="E243" t="s">
        <v>2854</v>
      </c>
      <c r="F243">
        <v>912</v>
      </c>
      <c r="G243" t="s">
        <v>2802</v>
      </c>
      <c r="H243">
        <v>15</v>
      </c>
      <c r="I243">
        <v>13680</v>
      </c>
      <c r="J243">
        <v>0</v>
      </c>
      <c r="K243">
        <v>13680</v>
      </c>
      <c r="L243" s="9">
        <v>44000</v>
      </c>
      <c r="M243">
        <f t="shared" si="3"/>
        <v>4</v>
      </c>
      <c r="N243">
        <f>MONTH(Таблица2[[#This Row],[Дата заказа]])</f>
        <v>6</v>
      </c>
    </row>
    <row r="244" spans="2:14" x14ac:dyDescent="0.2">
      <c r="B244" s="1">
        <v>1</v>
      </c>
      <c r="C244" t="s">
        <v>2847</v>
      </c>
      <c r="D244" t="s">
        <v>2823</v>
      </c>
      <c r="E244" t="s">
        <v>2848</v>
      </c>
      <c r="F244">
        <v>876</v>
      </c>
      <c r="G244" t="s">
        <v>2806</v>
      </c>
      <c r="H244">
        <v>20</v>
      </c>
      <c r="I244">
        <v>17520</v>
      </c>
      <c r="J244">
        <v>0.03</v>
      </c>
      <c r="K244">
        <v>16994.400000000001</v>
      </c>
      <c r="L244" s="9">
        <v>44054</v>
      </c>
      <c r="M244">
        <f t="shared" si="3"/>
        <v>2</v>
      </c>
      <c r="N244">
        <f>MONTH(Таблица2[[#This Row],[Дата заказа]])</f>
        <v>8</v>
      </c>
    </row>
    <row r="245" spans="2:14" x14ac:dyDescent="0.2">
      <c r="B245" s="1">
        <v>52</v>
      </c>
      <c r="C245" t="s">
        <v>2839</v>
      </c>
      <c r="D245" t="s">
        <v>2808</v>
      </c>
      <c r="E245" t="s">
        <v>2840</v>
      </c>
      <c r="F245">
        <v>1182</v>
      </c>
      <c r="G245" t="s">
        <v>2802</v>
      </c>
      <c r="H245">
        <v>17</v>
      </c>
      <c r="I245">
        <v>20094</v>
      </c>
      <c r="J245">
        <v>0.03</v>
      </c>
      <c r="K245">
        <v>19491.18</v>
      </c>
      <c r="L245" s="9">
        <v>43417</v>
      </c>
      <c r="M245">
        <f t="shared" si="3"/>
        <v>2</v>
      </c>
      <c r="N245">
        <f>MONTH(Таблица2[[#This Row],[Дата заказа]])</f>
        <v>11</v>
      </c>
    </row>
    <row r="246" spans="2:14" x14ac:dyDescent="0.2">
      <c r="B246" s="1">
        <v>24</v>
      </c>
      <c r="C246" t="s">
        <v>2799</v>
      </c>
      <c r="D246" t="s">
        <v>2800</v>
      </c>
      <c r="E246" t="s">
        <v>2801</v>
      </c>
      <c r="F246">
        <v>957</v>
      </c>
      <c r="G246" t="s">
        <v>2802</v>
      </c>
      <c r="H246">
        <v>25</v>
      </c>
      <c r="I246">
        <v>23925</v>
      </c>
      <c r="J246">
        <v>0.03</v>
      </c>
      <c r="K246">
        <v>23207.25</v>
      </c>
      <c r="L246" s="9">
        <v>43686</v>
      </c>
      <c r="M246">
        <f t="shared" si="3"/>
        <v>5</v>
      </c>
      <c r="N246">
        <f>MONTH(Таблица2[[#This Row],[Дата заказа]])</f>
        <v>8</v>
      </c>
    </row>
    <row r="247" spans="2:14" x14ac:dyDescent="0.2">
      <c r="B247" s="1">
        <v>11</v>
      </c>
      <c r="C247" t="s">
        <v>2819</v>
      </c>
      <c r="D247" t="s">
        <v>2808</v>
      </c>
      <c r="E247" t="s">
        <v>2820</v>
      </c>
      <c r="F247">
        <v>3197</v>
      </c>
      <c r="G247" t="s">
        <v>2806</v>
      </c>
      <c r="H247">
        <v>10</v>
      </c>
      <c r="I247">
        <v>31970</v>
      </c>
      <c r="J247">
        <v>0</v>
      </c>
      <c r="K247">
        <v>31970</v>
      </c>
      <c r="L247" s="9">
        <v>43478</v>
      </c>
      <c r="M247">
        <f t="shared" si="3"/>
        <v>7</v>
      </c>
      <c r="N247">
        <f>MONTH(Таблица2[[#This Row],[Дата заказа]])</f>
        <v>1</v>
      </c>
    </row>
    <row r="248" spans="2:14" x14ac:dyDescent="0.2">
      <c r="B248" s="1">
        <v>37</v>
      </c>
      <c r="C248" t="s">
        <v>2812</v>
      </c>
      <c r="D248" t="s">
        <v>2813</v>
      </c>
      <c r="E248" t="s">
        <v>2821</v>
      </c>
      <c r="F248">
        <v>2211</v>
      </c>
      <c r="G248" t="s">
        <v>2806</v>
      </c>
      <c r="H248">
        <v>25</v>
      </c>
      <c r="I248">
        <v>55275</v>
      </c>
      <c r="J248">
        <v>0.09</v>
      </c>
      <c r="K248">
        <v>50300.25</v>
      </c>
      <c r="L248" s="9">
        <v>43657</v>
      </c>
      <c r="M248">
        <f t="shared" si="3"/>
        <v>4</v>
      </c>
      <c r="N248">
        <f>MONTH(Таблица2[[#This Row],[Дата заказа]])</f>
        <v>7</v>
      </c>
    </row>
    <row r="249" spans="2:14" x14ac:dyDescent="0.2">
      <c r="B249" s="1">
        <v>38</v>
      </c>
      <c r="C249" t="s">
        <v>2839</v>
      </c>
      <c r="D249" t="s">
        <v>2808</v>
      </c>
      <c r="E249" t="s">
        <v>2840</v>
      </c>
      <c r="F249">
        <v>1182</v>
      </c>
      <c r="G249" t="s">
        <v>2802</v>
      </c>
      <c r="H249">
        <v>17</v>
      </c>
      <c r="I249">
        <v>20094</v>
      </c>
      <c r="J249">
        <v>0.03</v>
      </c>
      <c r="K249">
        <v>19491.18</v>
      </c>
      <c r="L249" s="9">
        <v>43733</v>
      </c>
      <c r="M249">
        <f t="shared" si="3"/>
        <v>3</v>
      </c>
      <c r="N249">
        <f>MONTH(Таблица2[[#This Row],[Дата заказа]])</f>
        <v>9</v>
      </c>
    </row>
    <row r="250" spans="2:14" x14ac:dyDescent="0.2">
      <c r="B250" s="1">
        <v>49</v>
      </c>
      <c r="C250" t="s">
        <v>2803</v>
      </c>
      <c r="D250" t="s">
        <v>2804</v>
      </c>
      <c r="E250" t="s">
        <v>2805</v>
      </c>
      <c r="F250">
        <v>617</v>
      </c>
      <c r="G250" t="s">
        <v>2806</v>
      </c>
      <c r="H250">
        <v>25</v>
      </c>
      <c r="I250">
        <v>15425</v>
      </c>
      <c r="J250">
        <v>0</v>
      </c>
      <c r="K250">
        <v>15425</v>
      </c>
      <c r="L250" s="9">
        <v>42081</v>
      </c>
      <c r="M250">
        <f t="shared" si="3"/>
        <v>3</v>
      </c>
      <c r="N250">
        <f>MONTH(Таблица2[[#This Row],[Дата заказа]])</f>
        <v>3</v>
      </c>
    </row>
    <row r="251" spans="2:14" x14ac:dyDescent="0.2">
      <c r="B251" s="1">
        <v>26</v>
      </c>
      <c r="C251" t="s">
        <v>2818</v>
      </c>
      <c r="D251" t="s">
        <v>2804</v>
      </c>
      <c r="E251" t="s">
        <v>2805</v>
      </c>
      <c r="F251">
        <v>2197</v>
      </c>
      <c r="G251" t="s">
        <v>2802</v>
      </c>
      <c r="H251">
        <v>40</v>
      </c>
      <c r="I251">
        <v>87880</v>
      </c>
      <c r="J251">
        <v>0.12</v>
      </c>
      <c r="K251">
        <v>77334.399999999994</v>
      </c>
      <c r="L251" s="9">
        <v>43831</v>
      </c>
      <c r="M251">
        <f t="shared" si="3"/>
        <v>3</v>
      </c>
      <c r="N251">
        <f>MONTH(Таблица2[[#This Row],[Дата заказа]])</f>
        <v>1</v>
      </c>
    </row>
    <row r="252" spans="2:14" x14ac:dyDescent="0.2">
      <c r="B252" s="1">
        <v>16</v>
      </c>
      <c r="C252" t="s">
        <v>2871</v>
      </c>
      <c r="D252" t="s">
        <v>2850</v>
      </c>
      <c r="E252" t="s">
        <v>2872</v>
      </c>
      <c r="F252">
        <v>843</v>
      </c>
      <c r="G252" t="s">
        <v>2806</v>
      </c>
      <c r="H252">
        <v>5</v>
      </c>
      <c r="I252">
        <v>4215</v>
      </c>
      <c r="J252">
        <v>0</v>
      </c>
      <c r="K252">
        <v>4215</v>
      </c>
      <c r="L252" s="9">
        <v>43649</v>
      </c>
      <c r="M252">
        <f t="shared" si="3"/>
        <v>3</v>
      </c>
      <c r="N252">
        <f>MONTH(Таблица2[[#This Row],[Дата заказа]])</f>
        <v>7</v>
      </c>
    </row>
    <row r="253" spans="2:14" x14ac:dyDescent="0.2">
      <c r="B253" s="1">
        <v>9</v>
      </c>
      <c r="C253" t="s">
        <v>2815</v>
      </c>
      <c r="D253" t="s">
        <v>2813</v>
      </c>
      <c r="E253" t="s">
        <v>2813</v>
      </c>
      <c r="F253">
        <v>699</v>
      </c>
      <c r="G253" t="s">
        <v>2806</v>
      </c>
      <c r="H253">
        <v>10</v>
      </c>
      <c r="I253">
        <v>6990</v>
      </c>
      <c r="J253">
        <v>0</v>
      </c>
      <c r="K253">
        <v>6990</v>
      </c>
      <c r="L253" s="9">
        <v>42650</v>
      </c>
      <c r="M253">
        <f t="shared" si="3"/>
        <v>5</v>
      </c>
      <c r="N253">
        <f>MONTH(Таблица2[[#This Row],[Дата заказа]])</f>
        <v>10</v>
      </c>
    </row>
    <row r="254" spans="2:14" x14ac:dyDescent="0.2">
      <c r="B254" s="1">
        <v>31</v>
      </c>
      <c r="C254" t="s">
        <v>2810</v>
      </c>
      <c r="D254" t="s">
        <v>2804</v>
      </c>
      <c r="E254" t="s">
        <v>2811</v>
      </c>
      <c r="F254">
        <v>1228</v>
      </c>
      <c r="G254" t="s">
        <v>2802</v>
      </c>
      <c r="H254">
        <v>45</v>
      </c>
      <c r="I254">
        <v>55260</v>
      </c>
      <c r="J254">
        <v>0.09</v>
      </c>
      <c r="K254">
        <v>50286.6</v>
      </c>
      <c r="L254" s="9">
        <v>42031</v>
      </c>
      <c r="M254">
        <f t="shared" si="3"/>
        <v>2</v>
      </c>
      <c r="N254">
        <f>MONTH(Таблица2[[#This Row],[Дата заказа]])</f>
        <v>1</v>
      </c>
    </row>
    <row r="255" spans="2:14" x14ac:dyDescent="0.2">
      <c r="B255" s="1">
        <v>54</v>
      </c>
      <c r="C255" t="s">
        <v>2860</v>
      </c>
      <c r="D255" t="s">
        <v>2853</v>
      </c>
      <c r="E255" t="s">
        <v>2861</v>
      </c>
      <c r="F255">
        <v>847</v>
      </c>
      <c r="G255" t="s">
        <v>2802</v>
      </c>
      <c r="H255">
        <v>15</v>
      </c>
      <c r="I255">
        <v>12705</v>
      </c>
      <c r="J255">
        <v>0</v>
      </c>
      <c r="K255">
        <v>12705</v>
      </c>
      <c r="L255" s="9">
        <v>44051</v>
      </c>
      <c r="M255">
        <f t="shared" si="3"/>
        <v>6</v>
      </c>
      <c r="N255">
        <f>MONTH(Таблица2[[#This Row],[Дата заказа]])</f>
        <v>8</v>
      </c>
    </row>
    <row r="256" spans="2:14" x14ac:dyDescent="0.2">
      <c r="B256" s="1">
        <v>15</v>
      </c>
      <c r="C256" t="s">
        <v>2899</v>
      </c>
      <c r="D256" t="s">
        <v>2826</v>
      </c>
      <c r="E256" t="s">
        <v>2900</v>
      </c>
      <c r="F256">
        <v>1994</v>
      </c>
      <c r="G256" t="s">
        <v>2806</v>
      </c>
      <c r="H256">
        <v>17</v>
      </c>
      <c r="I256">
        <v>33898</v>
      </c>
      <c r="J256">
        <v>0.06</v>
      </c>
      <c r="K256">
        <v>31864.12</v>
      </c>
      <c r="L256" s="9">
        <v>44069</v>
      </c>
      <c r="M256">
        <f t="shared" si="3"/>
        <v>3</v>
      </c>
      <c r="N256">
        <f>MONTH(Таблица2[[#This Row],[Дата заказа]])</f>
        <v>8</v>
      </c>
    </row>
    <row r="257" spans="2:14" x14ac:dyDescent="0.2">
      <c r="B257" s="1">
        <v>52</v>
      </c>
      <c r="C257" t="s">
        <v>2839</v>
      </c>
      <c r="D257" t="s">
        <v>2808</v>
      </c>
      <c r="E257" t="s">
        <v>2840</v>
      </c>
      <c r="F257">
        <v>1182</v>
      </c>
      <c r="G257" t="s">
        <v>2802</v>
      </c>
      <c r="H257">
        <v>17</v>
      </c>
      <c r="I257">
        <v>20094</v>
      </c>
      <c r="J257">
        <v>0.03</v>
      </c>
      <c r="K257">
        <v>19491.18</v>
      </c>
      <c r="L257" s="9">
        <v>43236</v>
      </c>
      <c r="M257">
        <f t="shared" si="3"/>
        <v>3</v>
      </c>
      <c r="N257">
        <f>MONTH(Таблица2[[#This Row],[Дата заказа]])</f>
        <v>5</v>
      </c>
    </row>
    <row r="258" spans="2:14" x14ac:dyDescent="0.2">
      <c r="B258" s="1">
        <v>31</v>
      </c>
      <c r="C258" t="s">
        <v>2810</v>
      </c>
      <c r="D258" t="s">
        <v>2804</v>
      </c>
      <c r="E258" t="s">
        <v>2811</v>
      </c>
      <c r="F258">
        <v>1228</v>
      </c>
      <c r="G258" t="s">
        <v>2802</v>
      </c>
      <c r="H258">
        <v>45</v>
      </c>
      <c r="I258">
        <v>55260</v>
      </c>
      <c r="J258">
        <v>0.09</v>
      </c>
      <c r="K258">
        <v>50286.6</v>
      </c>
      <c r="L258" s="9">
        <v>43178</v>
      </c>
      <c r="M258">
        <f t="shared" si="3"/>
        <v>1</v>
      </c>
      <c r="N258">
        <f>MONTH(Таблица2[[#This Row],[Дата заказа]])</f>
        <v>3</v>
      </c>
    </row>
    <row r="259" spans="2:14" x14ac:dyDescent="0.2">
      <c r="B259" s="1">
        <v>11</v>
      </c>
      <c r="C259" t="s">
        <v>2819</v>
      </c>
      <c r="D259" t="s">
        <v>2808</v>
      </c>
      <c r="E259" t="s">
        <v>2820</v>
      </c>
      <c r="F259">
        <v>3197</v>
      </c>
      <c r="G259" t="s">
        <v>2806</v>
      </c>
      <c r="H259">
        <v>10</v>
      </c>
      <c r="I259">
        <v>31970</v>
      </c>
      <c r="J259">
        <v>0</v>
      </c>
      <c r="K259">
        <v>31970</v>
      </c>
      <c r="L259" s="9">
        <v>42614</v>
      </c>
      <c r="M259">
        <f t="shared" ref="M259:M322" si="4">WEEKDAY(L259,2)</f>
        <v>4</v>
      </c>
      <c r="N259">
        <f>MONTH(Таблица2[[#This Row],[Дата заказа]])</f>
        <v>9</v>
      </c>
    </row>
    <row r="260" spans="2:14" x14ac:dyDescent="0.2">
      <c r="B260" s="1">
        <v>54</v>
      </c>
      <c r="C260" t="s">
        <v>2860</v>
      </c>
      <c r="D260" t="s">
        <v>2853</v>
      </c>
      <c r="E260" t="s">
        <v>2861</v>
      </c>
      <c r="F260">
        <v>847</v>
      </c>
      <c r="G260" t="s">
        <v>2802</v>
      </c>
      <c r="H260">
        <v>15</v>
      </c>
      <c r="I260">
        <v>12705</v>
      </c>
      <c r="J260">
        <v>0</v>
      </c>
      <c r="K260">
        <v>12705</v>
      </c>
      <c r="L260" s="9">
        <v>43990</v>
      </c>
      <c r="M260">
        <f t="shared" si="4"/>
        <v>1</v>
      </c>
      <c r="N260">
        <f>MONTH(Таблица2[[#This Row],[Дата заказа]])</f>
        <v>6</v>
      </c>
    </row>
    <row r="261" spans="2:14" x14ac:dyDescent="0.2">
      <c r="B261" s="1">
        <v>18</v>
      </c>
      <c r="C261" t="s">
        <v>2889</v>
      </c>
      <c r="D261" t="s">
        <v>2817</v>
      </c>
      <c r="E261" t="s">
        <v>2890</v>
      </c>
      <c r="F261">
        <v>1531</v>
      </c>
      <c r="G261" t="s">
        <v>2802</v>
      </c>
      <c r="H261">
        <v>15</v>
      </c>
      <c r="I261">
        <v>22965</v>
      </c>
      <c r="J261">
        <v>0.03</v>
      </c>
      <c r="K261">
        <v>22276.05</v>
      </c>
      <c r="L261" s="9">
        <v>43863</v>
      </c>
      <c r="M261">
        <f t="shared" si="4"/>
        <v>7</v>
      </c>
      <c r="N261">
        <f>MONTH(Таблица2[[#This Row],[Дата заказа]])</f>
        <v>2</v>
      </c>
    </row>
    <row r="262" spans="2:14" x14ac:dyDescent="0.2">
      <c r="B262" s="1">
        <v>17</v>
      </c>
      <c r="C262" t="s">
        <v>2877</v>
      </c>
      <c r="D262" t="s">
        <v>2808</v>
      </c>
      <c r="E262" t="s">
        <v>2809</v>
      </c>
      <c r="F262">
        <v>967</v>
      </c>
      <c r="G262" t="s">
        <v>2806</v>
      </c>
      <c r="H262">
        <v>12</v>
      </c>
      <c r="I262">
        <v>11604</v>
      </c>
      <c r="J262">
        <v>0</v>
      </c>
      <c r="K262">
        <v>11604</v>
      </c>
      <c r="L262" s="9">
        <v>42308</v>
      </c>
      <c r="M262">
        <f t="shared" si="4"/>
        <v>6</v>
      </c>
      <c r="N262">
        <f>MONTH(Таблица2[[#This Row],[Дата заказа]])</f>
        <v>10</v>
      </c>
    </row>
    <row r="263" spans="2:14" x14ac:dyDescent="0.2">
      <c r="B263" s="1">
        <v>22</v>
      </c>
      <c r="C263" t="s">
        <v>2866</v>
      </c>
      <c r="D263" t="s">
        <v>2867</v>
      </c>
      <c r="E263" t="s">
        <v>2867</v>
      </c>
      <c r="F263">
        <v>4889</v>
      </c>
      <c r="G263" t="s">
        <v>2806</v>
      </c>
      <c r="H263">
        <v>18</v>
      </c>
      <c r="I263">
        <v>88002</v>
      </c>
      <c r="J263">
        <v>0.12</v>
      </c>
      <c r="K263">
        <v>77441.759999999995</v>
      </c>
      <c r="L263" s="9">
        <v>43733</v>
      </c>
      <c r="M263">
        <f t="shared" si="4"/>
        <v>3</v>
      </c>
      <c r="N263">
        <f>MONTH(Таблица2[[#This Row],[Дата заказа]])</f>
        <v>9</v>
      </c>
    </row>
    <row r="264" spans="2:14" x14ac:dyDescent="0.2">
      <c r="B264" s="1">
        <v>28</v>
      </c>
      <c r="C264" t="s">
        <v>2825</v>
      </c>
      <c r="D264" t="s">
        <v>2826</v>
      </c>
      <c r="E264" t="s">
        <v>2827</v>
      </c>
      <c r="F264">
        <v>1994</v>
      </c>
      <c r="G264" t="s">
        <v>2806</v>
      </c>
      <c r="H264">
        <v>40</v>
      </c>
      <c r="I264">
        <v>79760</v>
      </c>
      <c r="J264">
        <v>0.12</v>
      </c>
      <c r="K264">
        <v>70188.800000000003</v>
      </c>
      <c r="L264" s="9">
        <v>43712</v>
      </c>
      <c r="M264">
        <f t="shared" si="4"/>
        <v>3</v>
      </c>
      <c r="N264">
        <f>MONTH(Таблица2[[#This Row],[Дата заказа]])</f>
        <v>9</v>
      </c>
    </row>
    <row r="265" spans="2:14" x14ac:dyDescent="0.2">
      <c r="B265" s="1">
        <v>13</v>
      </c>
      <c r="C265" t="s">
        <v>2837</v>
      </c>
      <c r="D265" t="s">
        <v>2808</v>
      </c>
      <c r="E265" t="s">
        <v>2838</v>
      </c>
      <c r="F265">
        <v>759</v>
      </c>
      <c r="G265" t="s">
        <v>2806</v>
      </c>
      <c r="H265">
        <v>14</v>
      </c>
      <c r="I265">
        <v>10626</v>
      </c>
      <c r="J265">
        <v>0</v>
      </c>
      <c r="K265">
        <v>10626</v>
      </c>
      <c r="L265" s="9">
        <v>42545</v>
      </c>
      <c r="M265">
        <f t="shared" si="4"/>
        <v>5</v>
      </c>
      <c r="N265">
        <f>MONTH(Таблица2[[#This Row],[Дата заказа]])</f>
        <v>6</v>
      </c>
    </row>
    <row r="266" spans="2:14" x14ac:dyDescent="0.2">
      <c r="B266" s="1">
        <v>53</v>
      </c>
      <c r="C266" t="s">
        <v>2822</v>
      </c>
      <c r="D266" t="s">
        <v>2823</v>
      </c>
      <c r="E266" t="s">
        <v>2824</v>
      </c>
      <c r="F266">
        <v>1923</v>
      </c>
      <c r="G266" t="s">
        <v>2802</v>
      </c>
      <c r="H266">
        <v>35</v>
      </c>
      <c r="I266">
        <v>67305</v>
      </c>
      <c r="J266">
        <v>0.06</v>
      </c>
      <c r="K266">
        <v>63266.7</v>
      </c>
      <c r="L266" s="9">
        <v>44033</v>
      </c>
      <c r="M266">
        <f t="shared" si="4"/>
        <v>2</v>
      </c>
      <c r="N266">
        <f>MONTH(Таблица2[[#This Row],[Дата заказа]])</f>
        <v>7</v>
      </c>
    </row>
    <row r="267" spans="2:14" x14ac:dyDescent="0.2">
      <c r="B267" s="1">
        <v>53</v>
      </c>
      <c r="C267" t="s">
        <v>2822</v>
      </c>
      <c r="D267" t="s">
        <v>2823</v>
      </c>
      <c r="E267" t="s">
        <v>2824</v>
      </c>
      <c r="F267">
        <v>1923</v>
      </c>
      <c r="G267" t="s">
        <v>2802</v>
      </c>
      <c r="H267">
        <v>35</v>
      </c>
      <c r="I267">
        <v>67305</v>
      </c>
      <c r="J267">
        <v>0.06</v>
      </c>
      <c r="K267">
        <v>63266.7</v>
      </c>
      <c r="L267" s="9">
        <v>43228</v>
      </c>
      <c r="M267">
        <f t="shared" si="4"/>
        <v>2</v>
      </c>
      <c r="N267">
        <f>MONTH(Таблица2[[#This Row],[Дата заказа]])</f>
        <v>5</v>
      </c>
    </row>
    <row r="268" spans="2:14" x14ac:dyDescent="0.2">
      <c r="B268" s="1">
        <v>0</v>
      </c>
      <c r="C268" t="s">
        <v>2835</v>
      </c>
      <c r="D268" t="s">
        <v>2804</v>
      </c>
      <c r="E268" t="s">
        <v>2836</v>
      </c>
      <c r="F268">
        <v>620</v>
      </c>
      <c r="G268" t="s">
        <v>2806</v>
      </c>
      <c r="H268">
        <v>30</v>
      </c>
      <c r="I268">
        <v>18600</v>
      </c>
      <c r="J268">
        <v>0.03</v>
      </c>
      <c r="K268">
        <v>18042</v>
      </c>
      <c r="L268" s="9">
        <v>44067</v>
      </c>
      <c r="M268">
        <f t="shared" si="4"/>
        <v>1</v>
      </c>
      <c r="N268">
        <f>MONTH(Таблица2[[#This Row],[Дата заказа]])</f>
        <v>8</v>
      </c>
    </row>
    <row r="269" spans="2:14" x14ac:dyDescent="0.2">
      <c r="B269" s="1">
        <v>30</v>
      </c>
      <c r="C269" t="s">
        <v>2878</v>
      </c>
      <c r="D269" t="s">
        <v>2817</v>
      </c>
      <c r="E269" t="s">
        <v>2879</v>
      </c>
      <c r="F269">
        <v>1730</v>
      </c>
      <c r="G269" t="s">
        <v>2802</v>
      </c>
      <c r="H269">
        <v>5</v>
      </c>
      <c r="I269">
        <v>8650</v>
      </c>
      <c r="J269">
        <v>0</v>
      </c>
      <c r="K269">
        <v>8650</v>
      </c>
      <c r="L269" s="9">
        <v>42961</v>
      </c>
      <c r="M269">
        <f t="shared" si="4"/>
        <v>1</v>
      </c>
      <c r="N269">
        <f>MONTH(Таблица2[[#This Row],[Дата заказа]])</f>
        <v>8</v>
      </c>
    </row>
    <row r="270" spans="2:14" x14ac:dyDescent="0.2">
      <c r="B270" s="1">
        <v>5</v>
      </c>
      <c r="C270" t="s">
        <v>2839</v>
      </c>
      <c r="D270" t="s">
        <v>2808</v>
      </c>
      <c r="E270" t="s">
        <v>2840</v>
      </c>
      <c r="F270">
        <v>1182</v>
      </c>
      <c r="G270" t="s">
        <v>2802</v>
      </c>
      <c r="H270">
        <v>17</v>
      </c>
      <c r="I270">
        <v>20094</v>
      </c>
      <c r="J270">
        <v>0.03</v>
      </c>
      <c r="K270">
        <v>19491.18</v>
      </c>
      <c r="L270" s="9">
        <v>42493</v>
      </c>
      <c r="M270">
        <f t="shared" si="4"/>
        <v>2</v>
      </c>
      <c r="N270">
        <f>MONTH(Таблица2[[#This Row],[Дата заказа]])</f>
        <v>5</v>
      </c>
    </row>
    <row r="271" spans="2:14" x14ac:dyDescent="0.2">
      <c r="B271" s="1">
        <v>4</v>
      </c>
      <c r="C271" t="s">
        <v>2812</v>
      </c>
      <c r="D271" t="s">
        <v>2813</v>
      </c>
      <c r="E271" t="s">
        <v>2814</v>
      </c>
      <c r="F271">
        <v>2211</v>
      </c>
      <c r="G271" t="s">
        <v>2806</v>
      </c>
      <c r="H271">
        <v>25</v>
      </c>
      <c r="I271">
        <v>55275</v>
      </c>
      <c r="J271">
        <v>0.09</v>
      </c>
      <c r="K271">
        <v>50300.25</v>
      </c>
      <c r="L271" s="9">
        <v>43874</v>
      </c>
      <c r="M271">
        <f t="shared" si="4"/>
        <v>4</v>
      </c>
      <c r="N271">
        <f>MONTH(Таблица2[[#This Row],[Дата заказа]])</f>
        <v>2</v>
      </c>
    </row>
    <row r="272" spans="2:14" x14ac:dyDescent="0.2">
      <c r="B272" s="1">
        <v>51</v>
      </c>
      <c r="C272" t="s">
        <v>2812</v>
      </c>
      <c r="D272" t="s">
        <v>2813</v>
      </c>
      <c r="E272" t="s">
        <v>2821</v>
      </c>
      <c r="F272">
        <v>2211</v>
      </c>
      <c r="G272" t="s">
        <v>2806</v>
      </c>
      <c r="H272">
        <v>25</v>
      </c>
      <c r="I272">
        <v>55275</v>
      </c>
      <c r="J272">
        <v>0.09</v>
      </c>
      <c r="K272">
        <v>50300.25</v>
      </c>
      <c r="L272" s="9">
        <v>42505</v>
      </c>
      <c r="M272">
        <f t="shared" si="4"/>
        <v>7</v>
      </c>
      <c r="N272">
        <f>MONTH(Таблица2[[#This Row],[Дата заказа]])</f>
        <v>5</v>
      </c>
    </row>
    <row r="273" spans="2:14" x14ac:dyDescent="0.2">
      <c r="B273" s="1">
        <v>7</v>
      </c>
      <c r="C273" t="s">
        <v>2822</v>
      </c>
      <c r="D273" t="s">
        <v>2823</v>
      </c>
      <c r="E273" t="s">
        <v>2824</v>
      </c>
      <c r="F273">
        <v>1923</v>
      </c>
      <c r="G273" t="s">
        <v>2802</v>
      </c>
      <c r="H273">
        <v>25</v>
      </c>
      <c r="I273">
        <v>48075</v>
      </c>
      <c r="J273">
        <v>0.06</v>
      </c>
      <c r="K273">
        <v>45190.5</v>
      </c>
      <c r="L273" s="9">
        <v>43237</v>
      </c>
      <c r="M273">
        <f t="shared" si="4"/>
        <v>4</v>
      </c>
      <c r="N273">
        <f>MONTH(Таблица2[[#This Row],[Дата заказа]])</f>
        <v>5</v>
      </c>
    </row>
    <row r="274" spans="2:14" x14ac:dyDescent="0.2">
      <c r="B274" s="1">
        <v>14</v>
      </c>
      <c r="C274" t="s">
        <v>2816</v>
      </c>
      <c r="D274" t="s">
        <v>2817</v>
      </c>
      <c r="E274" t="s">
        <v>2817</v>
      </c>
      <c r="F274">
        <v>770</v>
      </c>
      <c r="G274" t="s">
        <v>2802</v>
      </c>
      <c r="H274">
        <v>20</v>
      </c>
      <c r="I274">
        <v>15400</v>
      </c>
      <c r="J274">
        <v>0.03</v>
      </c>
      <c r="K274">
        <v>14938</v>
      </c>
      <c r="L274" s="9">
        <v>42691</v>
      </c>
      <c r="M274">
        <f t="shared" si="4"/>
        <v>4</v>
      </c>
      <c r="N274">
        <f>MONTH(Таблица2[[#This Row],[Дата заказа]])</f>
        <v>11</v>
      </c>
    </row>
    <row r="275" spans="2:14" x14ac:dyDescent="0.2">
      <c r="B275" s="1">
        <v>30</v>
      </c>
      <c r="C275" t="s">
        <v>2878</v>
      </c>
      <c r="D275" t="s">
        <v>2817</v>
      </c>
      <c r="E275" t="s">
        <v>2879</v>
      </c>
      <c r="F275">
        <v>1730</v>
      </c>
      <c r="G275" t="s">
        <v>2802</v>
      </c>
      <c r="H275">
        <v>5</v>
      </c>
      <c r="I275">
        <v>8650</v>
      </c>
      <c r="J275">
        <v>0</v>
      </c>
      <c r="K275">
        <v>8650</v>
      </c>
      <c r="L275" s="9">
        <v>42773</v>
      </c>
      <c r="M275">
        <f t="shared" si="4"/>
        <v>2</v>
      </c>
      <c r="N275">
        <f>MONTH(Таблица2[[#This Row],[Дата заказа]])</f>
        <v>2</v>
      </c>
    </row>
    <row r="276" spans="2:14" x14ac:dyDescent="0.2">
      <c r="B276" s="1">
        <v>10</v>
      </c>
      <c r="C276" t="s">
        <v>2830</v>
      </c>
      <c r="D276" t="s">
        <v>2823</v>
      </c>
      <c r="E276" t="s">
        <v>2831</v>
      </c>
      <c r="F276">
        <v>800</v>
      </c>
      <c r="G276" t="s">
        <v>2802</v>
      </c>
      <c r="H276">
        <v>25</v>
      </c>
      <c r="I276">
        <v>20000</v>
      </c>
      <c r="J276">
        <v>0.03</v>
      </c>
      <c r="K276">
        <v>19400</v>
      </c>
      <c r="L276" s="9">
        <v>42698</v>
      </c>
      <c r="M276">
        <f t="shared" si="4"/>
        <v>4</v>
      </c>
      <c r="N276">
        <f>MONTH(Таблица2[[#This Row],[Дата заказа]])</f>
        <v>11</v>
      </c>
    </row>
    <row r="277" spans="2:14" x14ac:dyDescent="0.2">
      <c r="B277" s="1">
        <v>45</v>
      </c>
      <c r="C277" t="s">
        <v>2837</v>
      </c>
      <c r="D277" t="s">
        <v>2808</v>
      </c>
      <c r="E277" t="s">
        <v>2838</v>
      </c>
      <c r="F277">
        <v>759</v>
      </c>
      <c r="G277" t="s">
        <v>2806</v>
      </c>
      <c r="H277">
        <v>14</v>
      </c>
      <c r="I277">
        <v>10626</v>
      </c>
      <c r="J277">
        <v>0</v>
      </c>
      <c r="K277">
        <v>10626</v>
      </c>
      <c r="L277" s="9">
        <v>43564</v>
      </c>
      <c r="M277">
        <f t="shared" si="4"/>
        <v>2</v>
      </c>
      <c r="N277">
        <f>MONTH(Таблица2[[#This Row],[Дата заказа]])</f>
        <v>4</v>
      </c>
    </row>
    <row r="278" spans="2:14" x14ac:dyDescent="0.2">
      <c r="B278" s="1">
        <v>10</v>
      </c>
      <c r="C278" t="s">
        <v>2830</v>
      </c>
      <c r="D278" t="s">
        <v>2823</v>
      </c>
      <c r="E278" t="s">
        <v>2831</v>
      </c>
      <c r="F278">
        <v>800</v>
      </c>
      <c r="G278" t="s">
        <v>2802</v>
      </c>
      <c r="H278">
        <v>25</v>
      </c>
      <c r="I278">
        <v>20000</v>
      </c>
      <c r="J278">
        <v>0.03</v>
      </c>
      <c r="K278">
        <v>19400</v>
      </c>
      <c r="L278" s="9">
        <v>44034</v>
      </c>
      <c r="M278">
        <f t="shared" si="4"/>
        <v>3</v>
      </c>
      <c r="N278">
        <f>MONTH(Таблица2[[#This Row],[Дата заказа]])</f>
        <v>7</v>
      </c>
    </row>
    <row r="279" spans="2:14" x14ac:dyDescent="0.2">
      <c r="B279" s="1">
        <v>14</v>
      </c>
      <c r="C279" t="s">
        <v>2816</v>
      </c>
      <c r="D279" t="s">
        <v>2817</v>
      </c>
      <c r="E279" t="s">
        <v>2817</v>
      </c>
      <c r="F279">
        <v>770</v>
      </c>
      <c r="G279" t="s">
        <v>2802</v>
      </c>
      <c r="H279">
        <v>20</v>
      </c>
      <c r="I279">
        <v>15400</v>
      </c>
      <c r="J279">
        <v>0.03</v>
      </c>
      <c r="K279">
        <v>14938</v>
      </c>
      <c r="L279" s="9">
        <v>44169</v>
      </c>
      <c r="M279">
        <f t="shared" si="4"/>
        <v>5</v>
      </c>
      <c r="N279">
        <f>MONTH(Таблица2[[#This Row],[Дата заказа]])</f>
        <v>12</v>
      </c>
    </row>
    <row r="280" spans="2:14" x14ac:dyDescent="0.2">
      <c r="B280" s="1">
        <v>34</v>
      </c>
      <c r="C280" t="s">
        <v>2828</v>
      </c>
      <c r="D280" t="s">
        <v>2823</v>
      </c>
      <c r="E280" t="s">
        <v>2829</v>
      </c>
      <c r="F280">
        <v>2199</v>
      </c>
      <c r="G280" t="s">
        <v>2802</v>
      </c>
      <c r="H280">
        <v>60</v>
      </c>
      <c r="I280">
        <v>131940</v>
      </c>
      <c r="J280">
        <v>0.15</v>
      </c>
      <c r="K280">
        <v>112149</v>
      </c>
      <c r="L280" s="9">
        <v>42897</v>
      </c>
      <c r="M280">
        <f t="shared" si="4"/>
        <v>7</v>
      </c>
      <c r="N280">
        <f>MONTH(Таблица2[[#This Row],[Дата заказа]])</f>
        <v>6</v>
      </c>
    </row>
    <row r="281" spans="2:14" x14ac:dyDescent="0.2">
      <c r="B281" s="1">
        <v>6</v>
      </c>
      <c r="C281" t="s">
        <v>2885</v>
      </c>
      <c r="D281" t="s">
        <v>2808</v>
      </c>
      <c r="E281" t="s">
        <v>2886</v>
      </c>
      <c r="F281">
        <v>3197</v>
      </c>
      <c r="G281" t="s">
        <v>2806</v>
      </c>
      <c r="H281">
        <v>6</v>
      </c>
      <c r="I281">
        <v>19182</v>
      </c>
      <c r="J281">
        <v>0.03</v>
      </c>
      <c r="K281">
        <v>18606.54</v>
      </c>
      <c r="L281" s="9">
        <v>44116</v>
      </c>
      <c r="M281">
        <f t="shared" si="4"/>
        <v>1</v>
      </c>
      <c r="N281">
        <f>MONTH(Таблица2[[#This Row],[Дата заказа]])</f>
        <v>10</v>
      </c>
    </row>
    <row r="282" spans="2:14" x14ac:dyDescent="0.2">
      <c r="B282" s="1">
        <v>15</v>
      </c>
      <c r="C282" t="s">
        <v>2899</v>
      </c>
      <c r="D282" t="s">
        <v>2826</v>
      </c>
      <c r="E282" t="s">
        <v>2900</v>
      </c>
      <c r="F282">
        <v>1994</v>
      </c>
      <c r="G282" t="s">
        <v>2806</v>
      </c>
      <c r="H282">
        <v>17</v>
      </c>
      <c r="I282">
        <v>33898</v>
      </c>
      <c r="J282">
        <v>0.06</v>
      </c>
      <c r="K282">
        <v>31864.12</v>
      </c>
      <c r="L282" s="9">
        <v>42715</v>
      </c>
      <c r="M282">
        <f t="shared" si="4"/>
        <v>7</v>
      </c>
      <c r="N282">
        <f>MONTH(Таблица2[[#This Row],[Дата заказа]])</f>
        <v>12</v>
      </c>
    </row>
    <row r="283" spans="2:14" x14ac:dyDescent="0.2">
      <c r="B283" s="1">
        <v>13</v>
      </c>
      <c r="C283" t="s">
        <v>2837</v>
      </c>
      <c r="D283" t="s">
        <v>2808</v>
      </c>
      <c r="E283" t="s">
        <v>2838</v>
      </c>
      <c r="F283">
        <v>759</v>
      </c>
      <c r="G283" t="s">
        <v>2806</v>
      </c>
      <c r="H283">
        <v>14</v>
      </c>
      <c r="I283">
        <v>10626</v>
      </c>
      <c r="J283">
        <v>0</v>
      </c>
      <c r="K283">
        <v>10626</v>
      </c>
      <c r="L283" s="9">
        <v>43884</v>
      </c>
      <c r="M283">
        <f t="shared" si="4"/>
        <v>7</v>
      </c>
      <c r="N283">
        <f>MONTH(Таблица2[[#This Row],[Дата заказа]])</f>
        <v>2</v>
      </c>
    </row>
    <row r="284" spans="2:14" x14ac:dyDescent="0.2">
      <c r="B284" s="1">
        <v>12</v>
      </c>
      <c r="C284" t="s">
        <v>2873</v>
      </c>
      <c r="D284" t="s">
        <v>2853</v>
      </c>
      <c r="E284" t="s">
        <v>2874</v>
      </c>
      <c r="F284">
        <v>1386</v>
      </c>
      <c r="G284" t="s">
        <v>2802</v>
      </c>
      <c r="H284">
        <v>20</v>
      </c>
      <c r="I284">
        <v>27720</v>
      </c>
      <c r="J284">
        <v>0.03</v>
      </c>
      <c r="K284">
        <v>26888.400000000001</v>
      </c>
      <c r="L284" s="9">
        <v>42128</v>
      </c>
      <c r="M284">
        <f t="shared" si="4"/>
        <v>1</v>
      </c>
      <c r="N284">
        <f>MONTH(Таблица2[[#This Row],[Дата заказа]])</f>
        <v>5</v>
      </c>
    </row>
    <row r="285" spans="2:14" x14ac:dyDescent="0.2">
      <c r="B285" s="1">
        <v>53</v>
      </c>
      <c r="C285" t="s">
        <v>2822</v>
      </c>
      <c r="D285" t="s">
        <v>2823</v>
      </c>
      <c r="E285" t="s">
        <v>2824</v>
      </c>
      <c r="F285">
        <v>1923</v>
      </c>
      <c r="G285" t="s">
        <v>2802</v>
      </c>
      <c r="H285">
        <v>35</v>
      </c>
      <c r="I285">
        <v>67305</v>
      </c>
      <c r="J285">
        <v>0.06</v>
      </c>
      <c r="K285">
        <v>63266.7</v>
      </c>
      <c r="L285" s="9">
        <v>42779</v>
      </c>
      <c r="M285">
        <f t="shared" si="4"/>
        <v>1</v>
      </c>
      <c r="N285">
        <f>MONTH(Таблица2[[#This Row],[Дата заказа]])</f>
        <v>2</v>
      </c>
    </row>
    <row r="286" spans="2:14" x14ac:dyDescent="0.2">
      <c r="B286" s="1">
        <v>14</v>
      </c>
      <c r="C286" t="s">
        <v>2816</v>
      </c>
      <c r="D286" t="s">
        <v>2817</v>
      </c>
      <c r="E286" t="s">
        <v>2817</v>
      </c>
      <c r="F286">
        <v>770</v>
      </c>
      <c r="G286" t="s">
        <v>2802</v>
      </c>
      <c r="H286">
        <v>20</v>
      </c>
      <c r="I286">
        <v>15400</v>
      </c>
      <c r="J286">
        <v>0.03</v>
      </c>
      <c r="K286">
        <v>14938</v>
      </c>
      <c r="L286" s="9">
        <v>42672</v>
      </c>
      <c r="M286">
        <f t="shared" si="4"/>
        <v>6</v>
      </c>
      <c r="N286">
        <f>MONTH(Таблица2[[#This Row],[Дата заказа]])</f>
        <v>10</v>
      </c>
    </row>
    <row r="287" spans="2:14" x14ac:dyDescent="0.2">
      <c r="B287" s="1">
        <v>39</v>
      </c>
      <c r="C287" t="s">
        <v>2822</v>
      </c>
      <c r="D287" t="s">
        <v>2823</v>
      </c>
      <c r="E287" t="s">
        <v>2824</v>
      </c>
      <c r="F287">
        <v>1923</v>
      </c>
      <c r="G287" t="s">
        <v>2802</v>
      </c>
      <c r="H287">
        <v>25</v>
      </c>
      <c r="I287">
        <v>48075</v>
      </c>
      <c r="J287">
        <v>0.06</v>
      </c>
      <c r="K287">
        <v>45190.5</v>
      </c>
      <c r="L287" s="9">
        <v>42742</v>
      </c>
      <c r="M287">
        <f t="shared" si="4"/>
        <v>6</v>
      </c>
      <c r="N287">
        <f>MONTH(Таблица2[[#This Row],[Дата заказа]])</f>
        <v>1</v>
      </c>
    </row>
    <row r="288" spans="2:14" x14ac:dyDescent="0.2">
      <c r="B288" s="1">
        <v>52</v>
      </c>
      <c r="C288" t="s">
        <v>2839</v>
      </c>
      <c r="D288" t="s">
        <v>2808</v>
      </c>
      <c r="E288" t="s">
        <v>2840</v>
      </c>
      <c r="F288">
        <v>1182</v>
      </c>
      <c r="G288" t="s">
        <v>2802</v>
      </c>
      <c r="H288">
        <v>17</v>
      </c>
      <c r="I288">
        <v>20094</v>
      </c>
      <c r="J288">
        <v>0.03</v>
      </c>
      <c r="K288">
        <v>19491.18</v>
      </c>
      <c r="L288" s="9">
        <v>42557</v>
      </c>
      <c r="M288">
        <f t="shared" si="4"/>
        <v>3</v>
      </c>
      <c r="N288">
        <f>MONTH(Таблица2[[#This Row],[Дата заказа]])</f>
        <v>7</v>
      </c>
    </row>
    <row r="289" spans="2:14" x14ac:dyDescent="0.2">
      <c r="B289" s="1">
        <v>19</v>
      </c>
      <c r="C289" t="s">
        <v>2882</v>
      </c>
      <c r="D289" t="s">
        <v>2853</v>
      </c>
      <c r="E289" t="s">
        <v>2883</v>
      </c>
      <c r="F289">
        <v>1879</v>
      </c>
      <c r="G289" t="s">
        <v>2802</v>
      </c>
      <c r="H289">
        <v>15</v>
      </c>
      <c r="I289">
        <v>28185</v>
      </c>
      <c r="J289">
        <v>0.03</v>
      </c>
      <c r="K289">
        <v>27339.45</v>
      </c>
      <c r="L289" s="9">
        <v>43751</v>
      </c>
      <c r="M289">
        <f t="shared" si="4"/>
        <v>7</v>
      </c>
      <c r="N289">
        <f>MONTH(Таблица2[[#This Row],[Дата заказа]])</f>
        <v>10</v>
      </c>
    </row>
    <row r="290" spans="2:14" x14ac:dyDescent="0.2">
      <c r="B290" s="1">
        <v>31</v>
      </c>
      <c r="C290" t="s">
        <v>2810</v>
      </c>
      <c r="D290" t="s">
        <v>2804</v>
      </c>
      <c r="E290" t="s">
        <v>2811</v>
      </c>
      <c r="F290">
        <v>1228</v>
      </c>
      <c r="G290" t="s">
        <v>2802</v>
      </c>
      <c r="H290">
        <v>45</v>
      </c>
      <c r="I290">
        <v>55260</v>
      </c>
      <c r="J290">
        <v>0.09</v>
      </c>
      <c r="K290">
        <v>50286.6</v>
      </c>
      <c r="L290" s="9">
        <v>43427</v>
      </c>
      <c r="M290">
        <f t="shared" si="4"/>
        <v>5</v>
      </c>
      <c r="N290">
        <f>MONTH(Таблица2[[#This Row],[Дата заказа]])</f>
        <v>11</v>
      </c>
    </row>
    <row r="291" spans="2:14" x14ac:dyDescent="0.2">
      <c r="B291" s="1">
        <v>50</v>
      </c>
      <c r="C291" t="s">
        <v>2852</v>
      </c>
      <c r="D291" t="s">
        <v>2853</v>
      </c>
      <c r="E291" t="s">
        <v>2854</v>
      </c>
      <c r="F291">
        <v>912</v>
      </c>
      <c r="G291" t="s">
        <v>2802</v>
      </c>
      <c r="H291">
        <v>20</v>
      </c>
      <c r="I291">
        <v>18240</v>
      </c>
      <c r="J291">
        <v>0</v>
      </c>
      <c r="K291">
        <v>18240</v>
      </c>
      <c r="L291" s="9">
        <v>42513</v>
      </c>
      <c r="M291">
        <f t="shared" si="4"/>
        <v>1</v>
      </c>
      <c r="N291">
        <f>MONTH(Таблица2[[#This Row],[Дата заказа]])</f>
        <v>5</v>
      </c>
    </row>
    <row r="292" spans="2:14" x14ac:dyDescent="0.2">
      <c r="B292" s="1">
        <v>26</v>
      </c>
      <c r="C292" t="s">
        <v>2818</v>
      </c>
      <c r="D292" t="s">
        <v>2804</v>
      </c>
      <c r="E292" t="s">
        <v>2805</v>
      </c>
      <c r="F292">
        <v>2197</v>
      </c>
      <c r="G292" t="s">
        <v>2802</v>
      </c>
      <c r="H292">
        <v>40</v>
      </c>
      <c r="I292">
        <v>87880</v>
      </c>
      <c r="J292">
        <v>0.12</v>
      </c>
      <c r="K292">
        <v>77334.399999999994</v>
      </c>
      <c r="L292" s="9">
        <v>42257</v>
      </c>
      <c r="M292">
        <f t="shared" si="4"/>
        <v>4</v>
      </c>
      <c r="N292">
        <f>MONTH(Таблица2[[#This Row],[Дата заказа]])</f>
        <v>9</v>
      </c>
    </row>
    <row r="293" spans="2:14" x14ac:dyDescent="0.2">
      <c r="B293" s="1">
        <v>19</v>
      </c>
      <c r="C293" t="s">
        <v>2882</v>
      </c>
      <c r="D293" t="s">
        <v>2853</v>
      </c>
      <c r="E293" t="s">
        <v>2883</v>
      </c>
      <c r="F293">
        <v>1879</v>
      </c>
      <c r="G293" t="s">
        <v>2802</v>
      </c>
      <c r="H293">
        <v>15</v>
      </c>
      <c r="I293">
        <v>28185</v>
      </c>
      <c r="J293">
        <v>0.03</v>
      </c>
      <c r="K293">
        <v>27339.45</v>
      </c>
      <c r="L293" s="9">
        <v>42662</v>
      </c>
      <c r="M293">
        <f t="shared" si="4"/>
        <v>3</v>
      </c>
      <c r="N293">
        <f>MONTH(Таблица2[[#This Row],[Дата заказа]])</f>
        <v>10</v>
      </c>
    </row>
    <row r="294" spans="2:14" x14ac:dyDescent="0.2">
      <c r="B294" s="1">
        <v>0</v>
      </c>
      <c r="C294" t="s">
        <v>2835</v>
      </c>
      <c r="D294" t="s">
        <v>2804</v>
      </c>
      <c r="E294" t="s">
        <v>2836</v>
      </c>
      <c r="F294">
        <v>620</v>
      </c>
      <c r="G294" t="s">
        <v>2806</v>
      </c>
      <c r="H294">
        <v>30</v>
      </c>
      <c r="I294">
        <v>18600</v>
      </c>
      <c r="J294">
        <v>0.03</v>
      </c>
      <c r="K294">
        <v>18042</v>
      </c>
      <c r="L294" s="9">
        <v>42797</v>
      </c>
      <c r="M294">
        <f t="shared" si="4"/>
        <v>5</v>
      </c>
      <c r="N294">
        <f>MONTH(Таблица2[[#This Row],[Дата заказа]])</f>
        <v>3</v>
      </c>
    </row>
    <row r="295" spans="2:14" x14ac:dyDescent="0.2">
      <c r="B295" s="1">
        <v>49</v>
      </c>
      <c r="C295" t="s">
        <v>2803</v>
      </c>
      <c r="D295" t="s">
        <v>2804</v>
      </c>
      <c r="E295" t="s">
        <v>2805</v>
      </c>
      <c r="F295">
        <v>617</v>
      </c>
      <c r="G295" t="s">
        <v>2806</v>
      </c>
      <c r="H295">
        <v>25</v>
      </c>
      <c r="I295">
        <v>15425</v>
      </c>
      <c r="J295">
        <v>0</v>
      </c>
      <c r="K295">
        <v>15425</v>
      </c>
      <c r="L295" s="9">
        <v>43258</v>
      </c>
      <c r="M295">
        <f t="shared" si="4"/>
        <v>4</v>
      </c>
      <c r="N295">
        <f>MONTH(Таблица2[[#This Row],[Дата заказа]])</f>
        <v>6</v>
      </c>
    </row>
    <row r="296" spans="2:14" x14ac:dyDescent="0.2">
      <c r="B296" s="1">
        <v>8</v>
      </c>
      <c r="C296" t="s">
        <v>2860</v>
      </c>
      <c r="D296" t="s">
        <v>2853</v>
      </c>
      <c r="E296" t="s">
        <v>2861</v>
      </c>
      <c r="F296">
        <v>847</v>
      </c>
      <c r="G296" t="s">
        <v>2802</v>
      </c>
      <c r="H296">
        <v>15</v>
      </c>
      <c r="I296">
        <v>12705</v>
      </c>
      <c r="J296">
        <v>0</v>
      </c>
      <c r="K296">
        <v>12705</v>
      </c>
      <c r="L296" s="9">
        <v>42260</v>
      </c>
      <c r="M296">
        <f t="shared" si="4"/>
        <v>7</v>
      </c>
      <c r="N296">
        <f>MONTH(Таблица2[[#This Row],[Дата заказа]])</f>
        <v>9</v>
      </c>
    </row>
    <row r="297" spans="2:14" x14ac:dyDescent="0.2">
      <c r="B297" s="1">
        <v>27</v>
      </c>
      <c r="C297" t="s">
        <v>2855</v>
      </c>
      <c r="D297" t="s">
        <v>2826</v>
      </c>
      <c r="E297" t="s">
        <v>2843</v>
      </c>
      <c r="F297">
        <v>1994</v>
      </c>
      <c r="G297" t="s">
        <v>2806</v>
      </c>
      <c r="H297">
        <v>25</v>
      </c>
      <c r="I297">
        <v>49850</v>
      </c>
      <c r="J297">
        <v>0.06</v>
      </c>
      <c r="K297">
        <v>46859</v>
      </c>
      <c r="L297" s="9">
        <v>42392</v>
      </c>
      <c r="M297">
        <f t="shared" si="4"/>
        <v>6</v>
      </c>
      <c r="N297">
        <f>MONTH(Таблица2[[#This Row],[Дата заказа]])</f>
        <v>1</v>
      </c>
    </row>
    <row r="298" spans="2:14" x14ac:dyDescent="0.2">
      <c r="B298" s="1">
        <v>35</v>
      </c>
      <c r="C298" t="s">
        <v>2803</v>
      </c>
      <c r="D298" t="s">
        <v>2804</v>
      </c>
      <c r="E298" t="s">
        <v>2805</v>
      </c>
      <c r="F298">
        <v>617</v>
      </c>
      <c r="G298" t="s">
        <v>2806</v>
      </c>
      <c r="H298">
        <v>10</v>
      </c>
      <c r="I298">
        <v>6170</v>
      </c>
      <c r="J298">
        <v>0</v>
      </c>
      <c r="K298">
        <v>6170</v>
      </c>
      <c r="L298" s="9">
        <v>44117</v>
      </c>
      <c r="M298">
        <f t="shared" si="4"/>
        <v>2</v>
      </c>
      <c r="N298">
        <f>MONTH(Таблица2[[#This Row],[Дата заказа]])</f>
        <v>10</v>
      </c>
    </row>
    <row r="299" spans="2:14" x14ac:dyDescent="0.2">
      <c r="B299" s="1">
        <v>41</v>
      </c>
      <c r="C299" t="s">
        <v>2815</v>
      </c>
      <c r="D299" t="s">
        <v>2813</v>
      </c>
      <c r="E299" t="s">
        <v>2813</v>
      </c>
      <c r="F299">
        <v>699</v>
      </c>
      <c r="G299" t="s">
        <v>2806</v>
      </c>
      <c r="H299">
        <v>10</v>
      </c>
      <c r="I299">
        <v>6990</v>
      </c>
      <c r="J299">
        <v>0</v>
      </c>
      <c r="K299">
        <v>6990</v>
      </c>
      <c r="L299" s="9">
        <v>43469</v>
      </c>
      <c r="M299">
        <f t="shared" si="4"/>
        <v>5</v>
      </c>
      <c r="N299">
        <f>MONTH(Таблица2[[#This Row],[Дата заказа]])</f>
        <v>1</v>
      </c>
    </row>
    <row r="300" spans="2:14" x14ac:dyDescent="0.2">
      <c r="B300" s="1">
        <v>26</v>
      </c>
      <c r="C300" t="s">
        <v>2818</v>
      </c>
      <c r="D300" t="s">
        <v>2804</v>
      </c>
      <c r="E300" t="s">
        <v>2805</v>
      </c>
      <c r="F300">
        <v>2197</v>
      </c>
      <c r="G300" t="s">
        <v>2802</v>
      </c>
      <c r="H300">
        <v>40</v>
      </c>
      <c r="I300">
        <v>87880</v>
      </c>
      <c r="J300">
        <v>0.12</v>
      </c>
      <c r="K300">
        <v>77334.399999999994</v>
      </c>
      <c r="L300" s="9">
        <v>42287</v>
      </c>
      <c r="M300">
        <f t="shared" si="4"/>
        <v>6</v>
      </c>
      <c r="N300">
        <f>MONTH(Таблица2[[#This Row],[Дата заказа]])</f>
        <v>10</v>
      </c>
    </row>
    <row r="301" spans="2:14" x14ac:dyDescent="0.2">
      <c r="B301" s="1">
        <v>0</v>
      </c>
      <c r="C301" t="s">
        <v>2835</v>
      </c>
      <c r="D301" t="s">
        <v>2804</v>
      </c>
      <c r="E301" t="s">
        <v>2836</v>
      </c>
      <c r="F301">
        <v>620</v>
      </c>
      <c r="G301" t="s">
        <v>2806</v>
      </c>
      <c r="H301">
        <v>30</v>
      </c>
      <c r="I301">
        <v>18600</v>
      </c>
      <c r="J301">
        <v>0.03</v>
      </c>
      <c r="K301">
        <v>18042</v>
      </c>
      <c r="L301" s="9">
        <v>43260</v>
      </c>
      <c r="M301">
        <f t="shared" si="4"/>
        <v>6</v>
      </c>
      <c r="N301">
        <f>MONTH(Таблица2[[#This Row],[Дата заказа]])</f>
        <v>6</v>
      </c>
    </row>
    <row r="302" spans="2:14" x14ac:dyDescent="0.2">
      <c r="B302" s="1">
        <v>18</v>
      </c>
      <c r="C302" t="s">
        <v>2889</v>
      </c>
      <c r="D302" t="s">
        <v>2817</v>
      </c>
      <c r="E302" t="s">
        <v>2890</v>
      </c>
      <c r="F302">
        <v>1531</v>
      </c>
      <c r="G302" t="s">
        <v>2802</v>
      </c>
      <c r="H302">
        <v>15</v>
      </c>
      <c r="I302">
        <v>22965</v>
      </c>
      <c r="J302">
        <v>0.03</v>
      </c>
      <c r="K302">
        <v>22276.05</v>
      </c>
      <c r="L302" s="9">
        <v>43456</v>
      </c>
      <c r="M302">
        <f t="shared" si="4"/>
        <v>6</v>
      </c>
      <c r="N302">
        <f>MONTH(Таблица2[[#This Row],[Дата заказа]])</f>
        <v>12</v>
      </c>
    </row>
    <row r="303" spans="2:14" x14ac:dyDescent="0.2">
      <c r="B303" s="1">
        <v>29</v>
      </c>
      <c r="C303" t="s">
        <v>2849</v>
      </c>
      <c r="D303" t="s">
        <v>2850</v>
      </c>
      <c r="E303" t="s">
        <v>2851</v>
      </c>
      <c r="F303">
        <v>843</v>
      </c>
      <c r="G303" t="s">
        <v>2806</v>
      </c>
      <c r="H303">
        <v>10</v>
      </c>
      <c r="I303">
        <v>8430</v>
      </c>
      <c r="J303">
        <v>0</v>
      </c>
      <c r="K303">
        <v>8430</v>
      </c>
      <c r="L303" s="9">
        <v>42458</v>
      </c>
      <c r="M303">
        <f t="shared" si="4"/>
        <v>2</v>
      </c>
      <c r="N303">
        <f>MONTH(Таблица2[[#This Row],[Дата заказа]])</f>
        <v>3</v>
      </c>
    </row>
    <row r="304" spans="2:14" x14ac:dyDescent="0.2">
      <c r="B304" s="1">
        <v>16</v>
      </c>
      <c r="C304" t="s">
        <v>2871</v>
      </c>
      <c r="D304" t="s">
        <v>2850</v>
      </c>
      <c r="E304" t="s">
        <v>2872</v>
      </c>
      <c r="F304">
        <v>843</v>
      </c>
      <c r="G304" t="s">
        <v>2806</v>
      </c>
      <c r="H304">
        <v>5</v>
      </c>
      <c r="I304">
        <v>4215</v>
      </c>
      <c r="J304">
        <v>0</v>
      </c>
      <c r="K304">
        <v>4215</v>
      </c>
      <c r="L304" s="9">
        <v>43911</v>
      </c>
      <c r="M304">
        <f t="shared" si="4"/>
        <v>6</v>
      </c>
      <c r="N304">
        <f>MONTH(Таблица2[[#This Row],[Дата заказа]])</f>
        <v>3</v>
      </c>
    </row>
    <row r="305" spans="2:14" x14ac:dyDescent="0.2">
      <c r="B305" s="1">
        <v>24</v>
      </c>
      <c r="C305" t="s">
        <v>2799</v>
      </c>
      <c r="D305" t="s">
        <v>2800</v>
      </c>
      <c r="E305" t="s">
        <v>2801</v>
      </c>
      <c r="F305">
        <v>957</v>
      </c>
      <c r="G305" t="s">
        <v>2802</v>
      </c>
      <c r="H305">
        <v>25</v>
      </c>
      <c r="I305">
        <v>23925</v>
      </c>
      <c r="J305">
        <v>0.03</v>
      </c>
      <c r="K305">
        <v>23207.25</v>
      </c>
      <c r="L305" s="9">
        <v>43548</v>
      </c>
      <c r="M305">
        <f t="shared" si="4"/>
        <v>7</v>
      </c>
      <c r="N305">
        <f>MONTH(Таблица2[[#This Row],[Дата заказа]])</f>
        <v>3</v>
      </c>
    </row>
    <row r="306" spans="2:14" x14ac:dyDescent="0.2">
      <c r="B306" s="1">
        <v>51</v>
      </c>
      <c r="C306" t="s">
        <v>2812</v>
      </c>
      <c r="D306" t="s">
        <v>2813</v>
      </c>
      <c r="E306" t="s">
        <v>2821</v>
      </c>
      <c r="F306">
        <v>2211</v>
      </c>
      <c r="G306" t="s">
        <v>2806</v>
      </c>
      <c r="H306">
        <v>25</v>
      </c>
      <c r="I306">
        <v>55275</v>
      </c>
      <c r="J306">
        <v>0.09</v>
      </c>
      <c r="K306">
        <v>50300.25</v>
      </c>
      <c r="L306" s="9">
        <v>44046</v>
      </c>
      <c r="M306">
        <f t="shared" si="4"/>
        <v>1</v>
      </c>
      <c r="N306">
        <f>MONTH(Таблица2[[#This Row],[Дата заказа]])</f>
        <v>8</v>
      </c>
    </row>
    <row r="307" spans="2:14" x14ac:dyDescent="0.2">
      <c r="B307" s="1">
        <v>45</v>
      </c>
      <c r="C307" t="s">
        <v>2837</v>
      </c>
      <c r="D307" t="s">
        <v>2808</v>
      </c>
      <c r="E307" t="s">
        <v>2838</v>
      </c>
      <c r="F307">
        <v>759</v>
      </c>
      <c r="G307" t="s">
        <v>2806</v>
      </c>
      <c r="H307">
        <v>14</v>
      </c>
      <c r="I307">
        <v>10626</v>
      </c>
      <c r="J307">
        <v>0</v>
      </c>
      <c r="K307">
        <v>10626</v>
      </c>
      <c r="L307" s="9">
        <v>42859</v>
      </c>
      <c r="M307">
        <f t="shared" si="4"/>
        <v>4</v>
      </c>
      <c r="N307">
        <f>MONTH(Таблица2[[#This Row],[Дата заказа]])</f>
        <v>5</v>
      </c>
    </row>
    <row r="308" spans="2:14" x14ac:dyDescent="0.2">
      <c r="B308" s="1">
        <v>28</v>
      </c>
      <c r="C308" t="s">
        <v>2825</v>
      </c>
      <c r="D308" t="s">
        <v>2826</v>
      </c>
      <c r="E308" t="s">
        <v>2827</v>
      </c>
      <c r="F308">
        <v>1994</v>
      </c>
      <c r="G308" t="s">
        <v>2806</v>
      </c>
      <c r="H308">
        <v>40</v>
      </c>
      <c r="I308">
        <v>79760</v>
      </c>
      <c r="J308">
        <v>0.12</v>
      </c>
      <c r="K308">
        <v>70188.800000000003</v>
      </c>
      <c r="L308" s="9">
        <v>43343</v>
      </c>
      <c r="M308">
        <f t="shared" si="4"/>
        <v>5</v>
      </c>
      <c r="N308">
        <f>MONTH(Таблица2[[#This Row],[Дата заказа]])</f>
        <v>8</v>
      </c>
    </row>
    <row r="309" spans="2:14" x14ac:dyDescent="0.2">
      <c r="B309" s="1">
        <v>1</v>
      </c>
      <c r="C309" t="s">
        <v>2847</v>
      </c>
      <c r="D309" t="s">
        <v>2823</v>
      </c>
      <c r="E309" t="s">
        <v>2848</v>
      </c>
      <c r="F309">
        <v>876</v>
      </c>
      <c r="G309" t="s">
        <v>2806</v>
      </c>
      <c r="H309">
        <v>20</v>
      </c>
      <c r="I309">
        <v>17520</v>
      </c>
      <c r="J309">
        <v>0.03</v>
      </c>
      <c r="K309">
        <v>16994.400000000001</v>
      </c>
      <c r="L309" s="9">
        <v>43681</v>
      </c>
      <c r="M309">
        <f t="shared" si="4"/>
        <v>7</v>
      </c>
      <c r="N309">
        <f>MONTH(Таблица2[[#This Row],[Дата заказа]])</f>
        <v>8</v>
      </c>
    </row>
    <row r="310" spans="2:14" x14ac:dyDescent="0.2">
      <c r="B310" s="1">
        <v>26</v>
      </c>
      <c r="C310" t="s">
        <v>2818</v>
      </c>
      <c r="D310" t="s">
        <v>2804</v>
      </c>
      <c r="E310" t="s">
        <v>2805</v>
      </c>
      <c r="F310">
        <v>2197</v>
      </c>
      <c r="G310" t="s">
        <v>2802</v>
      </c>
      <c r="H310">
        <v>40</v>
      </c>
      <c r="I310">
        <v>87880</v>
      </c>
      <c r="J310">
        <v>0.12</v>
      </c>
      <c r="K310">
        <v>77334.399999999994</v>
      </c>
      <c r="L310" s="9">
        <v>43541</v>
      </c>
      <c r="M310">
        <f t="shared" si="4"/>
        <v>7</v>
      </c>
      <c r="N310">
        <f>MONTH(Таблица2[[#This Row],[Дата заказа]])</f>
        <v>3</v>
      </c>
    </row>
    <row r="311" spans="2:14" x14ac:dyDescent="0.2">
      <c r="B311" s="1">
        <v>37</v>
      </c>
      <c r="C311" t="s">
        <v>2812</v>
      </c>
      <c r="D311" t="s">
        <v>2813</v>
      </c>
      <c r="E311" t="s">
        <v>2821</v>
      </c>
      <c r="F311">
        <v>2211</v>
      </c>
      <c r="G311" t="s">
        <v>2806</v>
      </c>
      <c r="H311">
        <v>25</v>
      </c>
      <c r="I311">
        <v>55275</v>
      </c>
      <c r="J311">
        <v>0.09</v>
      </c>
      <c r="K311">
        <v>50300.25</v>
      </c>
      <c r="L311" s="9">
        <v>43166</v>
      </c>
      <c r="M311">
        <f t="shared" si="4"/>
        <v>3</v>
      </c>
      <c r="N311">
        <f>MONTH(Таблица2[[#This Row],[Дата заказа]])</f>
        <v>3</v>
      </c>
    </row>
    <row r="312" spans="2:14" x14ac:dyDescent="0.2">
      <c r="B312" s="1">
        <v>5</v>
      </c>
      <c r="C312" t="s">
        <v>2839</v>
      </c>
      <c r="D312" t="s">
        <v>2808</v>
      </c>
      <c r="E312" t="s">
        <v>2840</v>
      </c>
      <c r="F312">
        <v>1182</v>
      </c>
      <c r="G312" t="s">
        <v>2802</v>
      </c>
      <c r="H312">
        <v>17</v>
      </c>
      <c r="I312">
        <v>20094</v>
      </c>
      <c r="J312">
        <v>0.03</v>
      </c>
      <c r="K312">
        <v>19491.18</v>
      </c>
      <c r="L312" s="9">
        <v>42906</v>
      </c>
      <c r="M312">
        <f t="shared" si="4"/>
        <v>2</v>
      </c>
      <c r="N312">
        <f>MONTH(Таблица2[[#This Row],[Дата заказа]])</f>
        <v>6</v>
      </c>
    </row>
    <row r="313" spans="2:14" x14ac:dyDescent="0.2">
      <c r="B313" s="1">
        <v>54</v>
      </c>
      <c r="C313" t="s">
        <v>2860</v>
      </c>
      <c r="D313" t="s">
        <v>2853</v>
      </c>
      <c r="E313" t="s">
        <v>2861</v>
      </c>
      <c r="F313">
        <v>847</v>
      </c>
      <c r="G313" t="s">
        <v>2802</v>
      </c>
      <c r="H313">
        <v>15</v>
      </c>
      <c r="I313">
        <v>12705</v>
      </c>
      <c r="J313">
        <v>0</v>
      </c>
      <c r="K313">
        <v>12705</v>
      </c>
      <c r="L313" s="9">
        <v>43431</v>
      </c>
      <c r="M313">
        <f t="shared" si="4"/>
        <v>2</v>
      </c>
      <c r="N313">
        <f>MONTH(Таблица2[[#This Row],[Дата заказа]])</f>
        <v>11</v>
      </c>
    </row>
    <row r="314" spans="2:14" x14ac:dyDescent="0.2">
      <c r="B314" s="1">
        <v>40</v>
      </c>
      <c r="C314" t="s">
        <v>2860</v>
      </c>
      <c r="D314" t="s">
        <v>2853</v>
      </c>
      <c r="E314" t="s">
        <v>2861</v>
      </c>
      <c r="F314">
        <v>847</v>
      </c>
      <c r="G314" t="s">
        <v>2802</v>
      </c>
      <c r="H314">
        <v>15</v>
      </c>
      <c r="I314">
        <v>12705</v>
      </c>
      <c r="J314">
        <v>0</v>
      </c>
      <c r="K314">
        <v>12705</v>
      </c>
      <c r="L314" s="9">
        <v>43977</v>
      </c>
      <c r="M314">
        <f t="shared" si="4"/>
        <v>2</v>
      </c>
      <c r="N314">
        <f>MONTH(Таблица2[[#This Row],[Дата заказа]])</f>
        <v>5</v>
      </c>
    </row>
    <row r="315" spans="2:14" x14ac:dyDescent="0.2">
      <c r="B315" s="1">
        <v>22</v>
      </c>
      <c r="C315" t="s">
        <v>2866</v>
      </c>
      <c r="D315" t="s">
        <v>2867</v>
      </c>
      <c r="E315" t="s">
        <v>2867</v>
      </c>
      <c r="F315">
        <v>4889</v>
      </c>
      <c r="G315" t="s">
        <v>2806</v>
      </c>
      <c r="H315">
        <v>18</v>
      </c>
      <c r="I315">
        <v>88002</v>
      </c>
      <c r="J315">
        <v>0.12</v>
      </c>
      <c r="K315">
        <v>77441.759999999995</v>
      </c>
      <c r="L315" s="9">
        <v>43242</v>
      </c>
      <c r="M315">
        <f t="shared" si="4"/>
        <v>2</v>
      </c>
      <c r="N315">
        <f>MONTH(Таблица2[[#This Row],[Дата заказа]])</f>
        <v>5</v>
      </c>
    </row>
    <row r="316" spans="2:14" x14ac:dyDescent="0.2">
      <c r="B316" s="1">
        <v>54</v>
      </c>
      <c r="C316" t="s">
        <v>2860</v>
      </c>
      <c r="D316" t="s">
        <v>2853</v>
      </c>
      <c r="E316" t="s">
        <v>2861</v>
      </c>
      <c r="F316">
        <v>847</v>
      </c>
      <c r="G316" t="s">
        <v>2802</v>
      </c>
      <c r="H316">
        <v>15</v>
      </c>
      <c r="I316">
        <v>12705</v>
      </c>
      <c r="J316">
        <v>0</v>
      </c>
      <c r="K316">
        <v>12705</v>
      </c>
      <c r="L316" s="9">
        <v>42847</v>
      </c>
      <c r="M316">
        <f t="shared" si="4"/>
        <v>6</v>
      </c>
      <c r="N316">
        <f>MONTH(Таблица2[[#This Row],[Дата заказа]])</f>
        <v>4</v>
      </c>
    </row>
    <row r="317" spans="2:14" x14ac:dyDescent="0.2">
      <c r="B317" s="1">
        <v>34</v>
      </c>
      <c r="C317" t="s">
        <v>2828</v>
      </c>
      <c r="D317" t="s">
        <v>2823</v>
      </c>
      <c r="E317" t="s">
        <v>2829</v>
      </c>
      <c r="F317">
        <v>2199</v>
      </c>
      <c r="G317" t="s">
        <v>2802</v>
      </c>
      <c r="H317">
        <v>60</v>
      </c>
      <c r="I317">
        <v>131940</v>
      </c>
      <c r="J317">
        <v>0.15</v>
      </c>
      <c r="K317">
        <v>112149</v>
      </c>
      <c r="L317" s="9">
        <v>43844</v>
      </c>
      <c r="M317">
        <f t="shared" si="4"/>
        <v>2</v>
      </c>
      <c r="N317">
        <f>MONTH(Таблица2[[#This Row],[Дата заказа]])</f>
        <v>1</v>
      </c>
    </row>
    <row r="318" spans="2:14" x14ac:dyDescent="0.2">
      <c r="B318" s="1">
        <v>28</v>
      </c>
      <c r="C318" t="s">
        <v>2825</v>
      </c>
      <c r="D318" t="s">
        <v>2826</v>
      </c>
      <c r="E318" t="s">
        <v>2827</v>
      </c>
      <c r="F318">
        <v>1994</v>
      </c>
      <c r="G318" t="s">
        <v>2806</v>
      </c>
      <c r="H318">
        <v>40</v>
      </c>
      <c r="I318">
        <v>79760</v>
      </c>
      <c r="J318">
        <v>0.12</v>
      </c>
      <c r="K318">
        <v>70188.800000000003</v>
      </c>
      <c r="L318" s="9">
        <v>43239</v>
      </c>
      <c r="M318">
        <f t="shared" si="4"/>
        <v>6</v>
      </c>
      <c r="N318">
        <f>MONTH(Таблица2[[#This Row],[Дата заказа]])</f>
        <v>5</v>
      </c>
    </row>
    <row r="319" spans="2:14" x14ac:dyDescent="0.2">
      <c r="B319" s="1">
        <v>5</v>
      </c>
      <c r="C319" t="s">
        <v>2839</v>
      </c>
      <c r="D319" t="s">
        <v>2808</v>
      </c>
      <c r="E319" t="s">
        <v>2840</v>
      </c>
      <c r="F319">
        <v>1182</v>
      </c>
      <c r="G319" t="s">
        <v>2802</v>
      </c>
      <c r="H319">
        <v>17</v>
      </c>
      <c r="I319">
        <v>20094</v>
      </c>
      <c r="J319">
        <v>0.03</v>
      </c>
      <c r="K319">
        <v>19491.18</v>
      </c>
      <c r="L319" s="9">
        <v>42146</v>
      </c>
      <c r="M319">
        <f t="shared" si="4"/>
        <v>5</v>
      </c>
      <c r="N319">
        <f>MONTH(Таблица2[[#This Row],[Дата заказа]])</f>
        <v>5</v>
      </c>
    </row>
    <row r="320" spans="2:14" x14ac:dyDescent="0.2">
      <c r="B320" s="1">
        <v>30</v>
      </c>
      <c r="C320" t="s">
        <v>2878</v>
      </c>
      <c r="D320" t="s">
        <v>2817</v>
      </c>
      <c r="E320" t="s">
        <v>2879</v>
      </c>
      <c r="F320">
        <v>1730</v>
      </c>
      <c r="G320" t="s">
        <v>2802</v>
      </c>
      <c r="H320">
        <v>5</v>
      </c>
      <c r="I320">
        <v>8650</v>
      </c>
      <c r="J320">
        <v>0</v>
      </c>
      <c r="K320">
        <v>8650</v>
      </c>
      <c r="L320" s="9">
        <v>43220</v>
      </c>
      <c r="M320">
        <f t="shared" si="4"/>
        <v>1</v>
      </c>
      <c r="N320">
        <f>MONTH(Таблица2[[#This Row],[Дата заказа]])</f>
        <v>4</v>
      </c>
    </row>
    <row r="321" spans="2:14" x14ac:dyDescent="0.2">
      <c r="B321" s="1">
        <v>4</v>
      </c>
      <c r="C321" t="s">
        <v>2812</v>
      </c>
      <c r="D321" t="s">
        <v>2813</v>
      </c>
      <c r="E321" t="s">
        <v>2814</v>
      </c>
      <c r="F321">
        <v>2211</v>
      </c>
      <c r="G321" t="s">
        <v>2806</v>
      </c>
      <c r="H321">
        <v>25</v>
      </c>
      <c r="I321">
        <v>55275</v>
      </c>
      <c r="J321">
        <v>0.09</v>
      </c>
      <c r="K321">
        <v>50300.25</v>
      </c>
      <c r="L321" s="9">
        <v>43092</v>
      </c>
      <c r="M321">
        <f t="shared" si="4"/>
        <v>6</v>
      </c>
      <c r="N321">
        <f>MONTH(Таблица2[[#This Row],[Дата заказа]])</f>
        <v>12</v>
      </c>
    </row>
    <row r="322" spans="2:14" x14ac:dyDescent="0.2">
      <c r="B322" s="1">
        <v>35</v>
      </c>
      <c r="C322" t="s">
        <v>2803</v>
      </c>
      <c r="D322" t="s">
        <v>2804</v>
      </c>
      <c r="E322" t="s">
        <v>2805</v>
      </c>
      <c r="F322">
        <v>617</v>
      </c>
      <c r="G322" t="s">
        <v>2806</v>
      </c>
      <c r="H322">
        <v>10</v>
      </c>
      <c r="I322">
        <v>6170</v>
      </c>
      <c r="J322">
        <v>0</v>
      </c>
      <c r="K322">
        <v>6170</v>
      </c>
      <c r="L322" s="9">
        <v>43820</v>
      </c>
      <c r="M322">
        <f t="shared" si="4"/>
        <v>6</v>
      </c>
      <c r="N322">
        <f>MONTH(Таблица2[[#This Row],[Дата заказа]])</f>
        <v>12</v>
      </c>
    </row>
    <row r="323" spans="2:14" x14ac:dyDescent="0.2">
      <c r="B323" s="1">
        <v>0</v>
      </c>
      <c r="C323" t="s">
        <v>2835</v>
      </c>
      <c r="D323" t="s">
        <v>2804</v>
      </c>
      <c r="E323" t="s">
        <v>2836</v>
      </c>
      <c r="F323">
        <v>620</v>
      </c>
      <c r="G323" t="s">
        <v>2806</v>
      </c>
      <c r="H323">
        <v>30</v>
      </c>
      <c r="I323">
        <v>18600</v>
      </c>
      <c r="J323">
        <v>0.03</v>
      </c>
      <c r="K323">
        <v>18042</v>
      </c>
      <c r="L323" s="9">
        <v>43965</v>
      </c>
      <c r="M323">
        <f t="shared" ref="M323:M386" si="5">WEEKDAY(L323,2)</f>
        <v>4</v>
      </c>
      <c r="N323">
        <f>MONTH(Таблица2[[#This Row],[Дата заказа]])</f>
        <v>5</v>
      </c>
    </row>
    <row r="324" spans="2:14" x14ac:dyDescent="0.2">
      <c r="B324" s="1">
        <v>11</v>
      </c>
      <c r="C324" t="s">
        <v>2819</v>
      </c>
      <c r="D324" t="s">
        <v>2808</v>
      </c>
      <c r="E324" t="s">
        <v>2820</v>
      </c>
      <c r="F324">
        <v>3197</v>
      </c>
      <c r="G324" t="s">
        <v>2806</v>
      </c>
      <c r="H324">
        <v>10</v>
      </c>
      <c r="I324">
        <v>31970</v>
      </c>
      <c r="J324">
        <v>0</v>
      </c>
      <c r="K324">
        <v>31970</v>
      </c>
      <c r="L324" s="9">
        <v>42792</v>
      </c>
      <c r="M324">
        <f t="shared" si="5"/>
        <v>7</v>
      </c>
      <c r="N324">
        <f>MONTH(Таблица2[[#This Row],[Дата заказа]])</f>
        <v>2</v>
      </c>
    </row>
    <row r="325" spans="2:14" x14ac:dyDescent="0.2">
      <c r="B325" s="1">
        <v>8</v>
      </c>
      <c r="C325" t="s">
        <v>2860</v>
      </c>
      <c r="D325" t="s">
        <v>2853</v>
      </c>
      <c r="E325" t="s">
        <v>2861</v>
      </c>
      <c r="F325">
        <v>847</v>
      </c>
      <c r="G325" t="s">
        <v>2802</v>
      </c>
      <c r="H325">
        <v>15</v>
      </c>
      <c r="I325">
        <v>12705</v>
      </c>
      <c r="J325">
        <v>0</v>
      </c>
      <c r="K325">
        <v>12705</v>
      </c>
      <c r="L325" s="9">
        <v>43510</v>
      </c>
      <c r="M325">
        <f t="shared" si="5"/>
        <v>4</v>
      </c>
      <c r="N325">
        <f>MONTH(Таблица2[[#This Row],[Дата заказа]])</f>
        <v>2</v>
      </c>
    </row>
    <row r="326" spans="2:14" x14ac:dyDescent="0.2">
      <c r="B326" s="1">
        <v>40</v>
      </c>
      <c r="C326" t="s">
        <v>2860</v>
      </c>
      <c r="D326" t="s">
        <v>2853</v>
      </c>
      <c r="E326" t="s">
        <v>2861</v>
      </c>
      <c r="F326">
        <v>847</v>
      </c>
      <c r="G326" t="s">
        <v>2802</v>
      </c>
      <c r="H326">
        <v>15</v>
      </c>
      <c r="I326">
        <v>12705</v>
      </c>
      <c r="J326">
        <v>0</v>
      </c>
      <c r="K326">
        <v>12705</v>
      </c>
      <c r="L326" s="9">
        <v>42590</v>
      </c>
      <c r="M326">
        <f t="shared" si="5"/>
        <v>1</v>
      </c>
      <c r="N326">
        <f>MONTH(Таблица2[[#This Row],[Дата заказа]])</f>
        <v>8</v>
      </c>
    </row>
    <row r="327" spans="2:14" x14ac:dyDescent="0.2">
      <c r="B327" s="1">
        <v>53</v>
      </c>
      <c r="C327" t="s">
        <v>2822</v>
      </c>
      <c r="D327" t="s">
        <v>2823</v>
      </c>
      <c r="E327" t="s">
        <v>2824</v>
      </c>
      <c r="F327">
        <v>1923</v>
      </c>
      <c r="G327" t="s">
        <v>2802</v>
      </c>
      <c r="H327">
        <v>35</v>
      </c>
      <c r="I327">
        <v>67305</v>
      </c>
      <c r="J327">
        <v>0.06</v>
      </c>
      <c r="K327">
        <v>63266.7</v>
      </c>
      <c r="L327" s="9">
        <v>42241</v>
      </c>
      <c r="M327">
        <f t="shared" si="5"/>
        <v>2</v>
      </c>
      <c r="N327">
        <f>MONTH(Таблица2[[#This Row],[Дата заказа]])</f>
        <v>8</v>
      </c>
    </row>
    <row r="328" spans="2:14" x14ac:dyDescent="0.2">
      <c r="B328" s="1">
        <v>14</v>
      </c>
      <c r="C328" t="s">
        <v>2816</v>
      </c>
      <c r="D328" t="s">
        <v>2817</v>
      </c>
      <c r="E328" t="s">
        <v>2817</v>
      </c>
      <c r="F328">
        <v>770</v>
      </c>
      <c r="G328" t="s">
        <v>2802</v>
      </c>
      <c r="H328">
        <v>20</v>
      </c>
      <c r="I328">
        <v>15400</v>
      </c>
      <c r="J328">
        <v>0.03</v>
      </c>
      <c r="K328">
        <v>14938</v>
      </c>
      <c r="L328" s="9">
        <v>43469</v>
      </c>
      <c r="M328">
        <f t="shared" si="5"/>
        <v>5</v>
      </c>
      <c r="N328">
        <f>MONTH(Таблица2[[#This Row],[Дата заказа]])</f>
        <v>1</v>
      </c>
    </row>
    <row r="329" spans="2:14" x14ac:dyDescent="0.2">
      <c r="B329" s="1">
        <v>6</v>
      </c>
      <c r="C329" t="s">
        <v>2885</v>
      </c>
      <c r="D329" t="s">
        <v>2808</v>
      </c>
      <c r="E329" t="s">
        <v>2886</v>
      </c>
      <c r="F329">
        <v>3197</v>
      </c>
      <c r="G329" t="s">
        <v>2806</v>
      </c>
      <c r="H329">
        <v>6</v>
      </c>
      <c r="I329">
        <v>19182</v>
      </c>
      <c r="J329">
        <v>0.03</v>
      </c>
      <c r="K329">
        <v>18606.54</v>
      </c>
      <c r="L329" s="9">
        <v>42772</v>
      </c>
      <c r="M329">
        <f t="shared" si="5"/>
        <v>1</v>
      </c>
      <c r="N329">
        <f>MONTH(Таблица2[[#This Row],[Дата заказа]])</f>
        <v>2</v>
      </c>
    </row>
    <row r="330" spans="2:14" x14ac:dyDescent="0.2">
      <c r="B330" s="1">
        <v>48</v>
      </c>
      <c r="C330" t="s">
        <v>2828</v>
      </c>
      <c r="D330" t="s">
        <v>2823</v>
      </c>
      <c r="E330" t="s">
        <v>2829</v>
      </c>
      <c r="F330">
        <v>2199</v>
      </c>
      <c r="G330" t="s">
        <v>2802</v>
      </c>
      <c r="H330">
        <v>55</v>
      </c>
      <c r="I330">
        <v>120945</v>
      </c>
      <c r="J330">
        <v>0.15</v>
      </c>
      <c r="K330">
        <v>102803.25</v>
      </c>
      <c r="L330" s="9">
        <v>43229</v>
      </c>
      <c r="M330">
        <f t="shared" si="5"/>
        <v>3</v>
      </c>
      <c r="N330">
        <f>MONTH(Таблица2[[#This Row],[Дата заказа]])</f>
        <v>5</v>
      </c>
    </row>
    <row r="331" spans="2:14" x14ac:dyDescent="0.2">
      <c r="B331" s="1">
        <v>18</v>
      </c>
      <c r="C331" t="s">
        <v>2889</v>
      </c>
      <c r="D331" t="s">
        <v>2817</v>
      </c>
      <c r="E331" t="s">
        <v>2890</v>
      </c>
      <c r="F331">
        <v>1531</v>
      </c>
      <c r="G331" t="s">
        <v>2802</v>
      </c>
      <c r="H331">
        <v>15</v>
      </c>
      <c r="I331">
        <v>22965</v>
      </c>
      <c r="J331">
        <v>0.03</v>
      </c>
      <c r="K331">
        <v>22276.05</v>
      </c>
      <c r="L331" s="9">
        <v>44171</v>
      </c>
      <c r="M331">
        <f t="shared" si="5"/>
        <v>7</v>
      </c>
      <c r="N331">
        <f>MONTH(Таблица2[[#This Row],[Дата заказа]])</f>
        <v>12</v>
      </c>
    </row>
    <row r="332" spans="2:14" x14ac:dyDescent="0.2">
      <c r="B332" s="1">
        <v>15</v>
      </c>
      <c r="C332" t="s">
        <v>2899</v>
      </c>
      <c r="D332" t="s">
        <v>2826</v>
      </c>
      <c r="E332" t="s">
        <v>2900</v>
      </c>
      <c r="F332">
        <v>1994</v>
      </c>
      <c r="G332" t="s">
        <v>2806</v>
      </c>
      <c r="H332">
        <v>17</v>
      </c>
      <c r="I332">
        <v>33898</v>
      </c>
      <c r="J332">
        <v>0.06</v>
      </c>
      <c r="K332">
        <v>31864.12</v>
      </c>
      <c r="L332" s="9">
        <v>42553</v>
      </c>
      <c r="M332">
        <f t="shared" si="5"/>
        <v>6</v>
      </c>
      <c r="N332">
        <f>MONTH(Таблица2[[#This Row],[Дата заказа]])</f>
        <v>7</v>
      </c>
    </row>
    <row r="333" spans="2:14" x14ac:dyDescent="0.2">
      <c r="B333" s="1">
        <v>9</v>
      </c>
      <c r="C333" t="s">
        <v>2815</v>
      </c>
      <c r="D333" t="s">
        <v>2813</v>
      </c>
      <c r="E333" t="s">
        <v>2813</v>
      </c>
      <c r="F333">
        <v>699</v>
      </c>
      <c r="G333" t="s">
        <v>2806</v>
      </c>
      <c r="H333">
        <v>10</v>
      </c>
      <c r="I333">
        <v>6990</v>
      </c>
      <c r="J333">
        <v>0</v>
      </c>
      <c r="K333">
        <v>6990</v>
      </c>
      <c r="L333" s="9">
        <v>43170</v>
      </c>
      <c r="M333">
        <f t="shared" si="5"/>
        <v>7</v>
      </c>
      <c r="N333">
        <f>MONTH(Таблица2[[#This Row],[Дата заказа]])</f>
        <v>3</v>
      </c>
    </row>
    <row r="334" spans="2:14" x14ac:dyDescent="0.2">
      <c r="B334" s="1">
        <v>16</v>
      </c>
      <c r="C334" t="s">
        <v>2871</v>
      </c>
      <c r="D334" t="s">
        <v>2850</v>
      </c>
      <c r="E334" t="s">
        <v>2872</v>
      </c>
      <c r="F334">
        <v>843</v>
      </c>
      <c r="G334" t="s">
        <v>2806</v>
      </c>
      <c r="H334">
        <v>5</v>
      </c>
      <c r="I334">
        <v>4215</v>
      </c>
      <c r="J334">
        <v>0</v>
      </c>
      <c r="K334">
        <v>4215</v>
      </c>
      <c r="L334" s="9">
        <v>43933</v>
      </c>
      <c r="M334">
        <f t="shared" si="5"/>
        <v>7</v>
      </c>
      <c r="N334">
        <f>MONTH(Таблица2[[#This Row],[Дата заказа]])</f>
        <v>4</v>
      </c>
    </row>
    <row r="335" spans="2:14" x14ac:dyDescent="0.2">
      <c r="B335" s="1">
        <v>17</v>
      </c>
      <c r="C335" t="s">
        <v>2877</v>
      </c>
      <c r="D335" t="s">
        <v>2808</v>
      </c>
      <c r="E335" t="s">
        <v>2809</v>
      </c>
      <c r="F335">
        <v>967</v>
      </c>
      <c r="G335" t="s">
        <v>2806</v>
      </c>
      <c r="H335">
        <v>12</v>
      </c>
      <c r="I335">
        <v>11604</v>
      </c>
      <c r="J335">
        <v>0</v>
      </c>
      <c r="K335">
        <v>11604</v>
      </c>
      <c r="L335" s="9">
        <v>42561</v>
      </c>
      <c r="M335">
        <f t="shared" si="5"/>
        <v>7</v>
      </c>
      <c r="N335">
        <f>MONTH(Таблица2[[#This Row],[Дата заказа]])</f>
        <v>7</v>
      </c>
    </row>
    <row r="336" spans="2:14" x14ac:dyDescent="0.2">
      <c r="B336" s="1">
        <v>1</v>
      </c>
      <c r="C336" t="s">
        <v>2847</v>
      </c>
      <c r="D336" t="s">
        <v>2823</v>
      </c>
      <c r="E336" t="s">
        <v>2848</v>
      </c>
      <c r="F336">
        <v>876</v>
      </c>
      <c r="G336" t="s">
        <v>2806</v>
      </c>
      <c r="H336">
        <v>20</v>
      </c>
      <c r="I336">
        <v>17520</v>
      </c>
      <c r="J336">
        <v>0.03</v>
      </c>
      <c r="K336">
        <v>16994.400000000001</v>
      </c>
      <c r="L336" s="9">
        <v>43284</v>
      </c>
      <c r="M336">
        <f t="shared" si="5"/>
        <v>2</v>
      </c>
      <c r="N336">
        <f>MONTH(Таблица2[[#This Row],[Дата заказа]])</f>
        <v>7</v>
      </c>
    </row>
    <row r="337" spans="2:14" x14ac:dyDescent="0.2">
      <c r="B337" s="1">
        <v>28</v>
      </c>
      <c r="C337" t="s">
        <v>2825</v>
      </c>
      <c r="D337" t="s">
        <v>2826</v>
      </c>
      <c r="E337" t="s">
        <v>2827</v>
      </c>
      <c r="F337">
        <v>1994</v>
      </c>
      <c r="G337" t="s">
        <v>2806</v>
      </c>
      <c r="H337">
        <v>40</v>
      </c>
      <c r="I337">
        <v>79760</v>
      </c>
      <c r="J337">
        <v>0.12</v>
      </c>
      <c r="K337">
        <v>70188.800000000003</v>
      </c>
      <c r="L337" s="9">
        <v>42181</v>
      </c>
      <c r="M337">
        <f t="shared" si="5"/>
        <v>5</v>
      </c>
      <c r="N337">
        <f>MONTH(Таблица2[[#This Row],[Дата заказа]])</f>
        <v>6</v>
      </c>
    </row>
    <row r="338" spans="2:14" x14ac:dyDescent="0.2">
      <c r="B338" s="1">
        <v>54</v>
      </c>
      <c r="C338" t="s">
        <v>2860</v>
      </c>
      <c r="D338" t="s">
        <v>2853</v>
      </c>
      <c r="E338" t="s">
        <v>2861</v>
      </c>
      <c r="F338">
        <v>847</v>
      </c>
      <c r="G338" t="s">
        <v>2802</v>
      </c>
      <c r="H338">
        <v>15</v>
      </c>
      <c r="I338">
        <v>12705</v>
      </c>
      <c r="J338">
        <v>0</v>
      </c>
      <c r="K338">
        <v>12705</v>
      </c>
      <c r="L338" s="9">
        <v>43481</v>
      </c>
      <c r="M338">
        <f t="shared" si="5"/>
        <v>3</v>
      </c>
      <c r="N338">
        <f>MONTH(Таблица2[[#This Row],[Дата заказа]])</f>
        <v>1</v>
      </c>
    </row>
    <row r="339" spans="2:14" x14ac:dyDescent="0.2">
      <c r="B339" s="1">
        <v>33</v>
      </c>
      <c r="C339" t="s">
        <v>2842</v>
      </c>
      <c r="D339" t="s">
        <v>2826</v>
      </c>
      <c r="E339" t="s">
        <v>2843</v>
      </c>
      <c r="F339">
        <v>1994</v>
      </c>
      <c r="G339" t="s">
        <v>2806</v>
      </c>
      <c r="H339">
        <v>12</v>
      </c>
      <c r="I339">
        <v>23928</v>
      </c>
      <c r="J339">
        <v>0.03</v>
      </c>
      <c r="K339">
        <v>23210.16</v>
      </c>
      <c r="L339" s="9">
        <v>43114</v>
      </c>
      <c r="M339">
        <f t="shared" si="5"/>
        <v>7</v>
      </c>
      <c r="N339">
        <f>MONTH(Таблица2[[#This Row],[Дата заказа]])</f>
        <v>1</v>
      </c>
    </row>
    <row r="340" spans="2:14" x14ac:dyDescent="0.2">
      <c r="B340" s="1">
        <v>21</v>
      </c>
      <c r="C340" t="s">
        <v>2832</v>
      </c>
      <c r="D340" t="s">
        <v>2804</v>
      </c>
      <c r="E340" t="s">
        <v>2833</v>
      </c>
      <c r="F340">
        <v>887</v>
      </c>
      <c r="G340" t="s">
        <v>2806</v>
      </c>
      <c r="H340">
        <v>15</v>
      </c>
      <c r="I340">
        <v>13305</v>
      </c>
      <c r="J340">
        <v>0</v>
      </c>
      <c r="K340">
        <v>13305</v>
      </c>
      <c r="L340" s="9">
        <v>42504</v>
      </c>
      <c r="M340">
        <f t="shared" si="5"/>
        <v>6</v>
      </c>
      <c r="N340">
        <f>MONTH(Таблица2[[#This Row],[Дата заказа]])</f>
        <v>5</v>
      </c>
    </row>
    <row r="341" spans="2:14" x14ac:dyDescent="0.2">
      <c r="B341" s="1">
        <v>20</v>
      </c>
      <c r="C341" t="s">
        <v>2858</v>
      </c>
      <c r="D341" t="s">
        <v>2800</v>
      </c>
      <c r="E341" t="s">
        <v>2859</v>
      </c>
      <c r="F341">
        <v>2198</v>
      </c>
      <c r="G341" t="s">
        <v>2806</v>
      </c>
      <c r="H341">
        <v>35</v>
      </c>
      <c r="I341">
        <v>76930</v>
      </c>
      <c r="J341">
        <v>0.12</v>
      </c>
      <c r="K341">
        <v>67698.399999999994</v>
      </c>
      <c r="L341" s="9">
        <v>42037</v>
      </c>
      <c r="M341">
        <f t="shared" si="5"/>
        <v>1</v>
      </c>
      <c r="N341">
        <f>MONTH(Таблица2[[#This Row],[Дата заказа]])</f>
        <v>2</v>
      </c>
    </row>
    <row r="342" spans="2:14" x14ac:dyDescent="0.2">
      <c r="B342" s="1">
        <v>22</v>
      </c>
      <c r="C342" t="s">
        <v>2866</v>
      </c>
      <c r="D342" t="s">
        <v>2867</v>
      </c>
      <c r="E342" t="s">
        <v>2867</v>
      </c>
      <c r="F342">
        <v>4889</v>
      </c>
      <c r="G342" t="s">
        <v>2806</v>
      </c>
      <c r="H342">
        <v>18</v>
      </c>
      <c r="I342">
        <v>88002</v>
      </c>
      <c r="J342">
        <v>0.12</v>
      </c>
      <c r="K342">
        <v>77441.759999999995</v>
      </c>
      <c r="L342" s="9">
        <v>43244</v>
      </c>
      <c r="M342">
        <f t="shared" si="5"/>
        <v>4</v>
      </c>
      <c r="N342">
        <f>MONTH(Таблица2[[#This Row],[Дата заказа]])</f>
        <v>5</v>
      </c>
    </row>
    <row r="343" spans="2:14" x14ac:dyDescent="0.2">
      <c r="B343" s="1">
        <v>52</v>
      </c>
      <c r="C343" t="s">
        <v>2839</v>
      </c>
      <c r="D343" t="s">
        <v>2808</v>
      </c>
      <c r="E343" t="s">
        <v>2840</v>
      </c>
      <c r="F343">
        <v>1182</v>
      </c>
      <c r="G343" t="s">
        <v>2802</v>
      </c>
      <c r="H343">
        <v>17</v>
      </c>
      <c r="I343">
        <v>20094</v>
      </c>
      <c r="J343">
        <v>0.03</v>
      </c>
      <c r="K343">
        <v>19491.18</v>
      </c>
      <c r="L343" s="9">
        <v>42518</v>
      </c>
      <c r="M343">
        <f t="shared" si="5"/>
        <v>6</v>
      </c>
      <c r="N343">
        <f>MONTH(Таблица2[[#This Row],[Дата заказа]])</f>
        <v>5</v>
      </c>
    </row>
    <row r="344" spans="2:14" x14ac:dyDescent="0.2">
      <c r="B344" s="1">
        <v>45</v>
      </c>
      <c r="C344" t="s">
        <v>2837</v>
      </c>
      <c r="D344" t="s">
        <v>2808</v>
      </c>
      <c r="E344" t="s">
        <v>2838</v>
      </c>
      <c r="F344">
        <v>759</v>
      </c>
      <c r="G344" t="s">
        <v>2806</v>
      </c>
      <c r="H344">
        <v>14</v>
      </c>
      <c r="I344">
        <v>10626</v>
      </c>
      <c r="J344">
        <v>0</v>
      </c>
      <c r="K344">
        <v>10626</v>
      </c>
      <c r="L344" s="9">
        <v>43953</v>
      </c>
      <c r="M344">
        <f t="shared" si="5"/>
        <v>6</v>
      </c>
      <c r="N344">
        <f>MONTH(Таблица2[[#This Row],[Дата заказа]])</f>
        <v>5</v>
      </c>
    </row>
    <row r="345" spans="2:14" x14ac:dyDescent="0.2">
      <c r="B345" s="1">
        <v>14</v>
      </c>
      <c r="C345" t="s">
        <v>2816</v>
      </c>
      <c r="D345" t="s">
        <v>2817</v>
      </c>
      <c r="E345" t="s">
        <v>2817</v>
      </c>
      <c r="F345">
        <v>770</v>
      </c>
      <c r="G345" t="s">
        <v>2802</v>
      </c>
      <c r="H345">
        <v>20</v>
      </c>
      <c r="I345">
        <v>15400</v>
      </c>
      <c r="J345">
        <v>0.03</v>
      </c>
      <c r="K345">
        <v>14938</v>
      </c>
      <c r="L345" s="9">
        <v>42375</v>
      </c>
      <c r="M345">
        <f t="shared" si="5"/>
        <v>3</v>
      </c>
      <c r="N345">
        <f>MONTH(Таблица2[[#This Row],[Дата заказа]])</f>
        <v>1</v>
      </c>
    </row>
    <row r="346" spans="2:14" x14ac:dyDescent="0.2">
      <c r="B346" s="1">
        <v>25</v>
      </c>
      <c r="C346" t="s">
        <v>2845</v>
      </c>
      <c r="D346" t="s">
        <v>2826</v>
      </c>
      <c r="E346" t="s">
        <v>2827</v>
      </c>
      <c r="F346">
        <v>1994</v>
      </c>
      <c r="G346" t="s">
        <v>2806</v>
      </c>
      <c r="H346">
        <v>10</v>
      </c>
      <c r="I346">
        <v>19940</v>
      </c>
      <c r="J346">
        <v>0.03</v>
      </c>
      <c r="K346">
        <v>19341.8</v>
      </c>
      <c r="L346" s="9">
        <v>43202</v>
      </c>
      <c r="M346">
        <f t="shared" si="5"/>
        <v>4</v>
      </c>
      <c r="N346">
        <f>MONTH(Таблица2[[#This Row],[Дата заказа]])</f>
        <v>4</v>
      </c>
    </row>
    <row r="347" spans="2:14" x14ac:dyDescent="0.2">
      <c r="B347" s="1">
        <v>22</v>
      </c>
      <c r="C347" t="s">
        <v>2866</v>
      </c>
      <c r="D347" t="s">
        <v>2867</v>
      </c>
      <c r="E347" t="s">
        <v>2867</v>
      </c>
      <c r="F347">
        <v>4889</v>
      </c>
      <c r="G347" t="s">
        <v>2806</v>
      </c>
      <c r="H347">
        <v>18</v>
      </c>
      <c r="I347">
        <v>88002</v>
      </c>
      <c r="J347">
        <v>0.12</v>
      </c>
      <c r="K347">
        <v>77441.759999999995</v>
      </c>
      <c r="L347" s="9">
        <v>43180</v>
      </c>
      <c r="M347">
        <f t="shared" si="5"/>
        <v>3</v>
      </c>
      <c r="N347">
        <f>MONTH(Таблица2[[#This Row],[Дата заказа]])</f>
        <v>3</v>
      </c>
    </row>
    <row r="348" spans="2:14" x14ac:dyDescent="0.2">
      <c r="B348" s="1">
        <v>21</v>
      </c>
      <c r="C348" t="s">
        <v>2832</v>
      </c>
      <c r="D348" t="s">
        <v>2804</v>
      </c>
      <c r="E348" t="s">
        <v>2833</v>
      </c>
      <c r="F348">
        <v>887</v>
      </c>
      <c r="G348" t="s">
        <v>2806</v>
      </c>
      <c r="H348">
        <v>15</v>
      </c>
      <c r="I348">
        <v>13305</v>
      </c>
      <c r="J348">
        <v>0</v>
      </c>
      <c r="K348">
        <v>13305</v>
      </c>
      <c r="L348" s="9">
        <v>43243</v>
      </c>
      <c r="M348">
        <f t="shared" si="5"/>
        <v>3</v>
      </c>
      <c r="N348">
        <f>MONTH(Таблица2[[#This Row],[Дата заказа]])</f>
        <v>5</v>
      </c>
    </row>
    <row r="349" spans="2:14" x14ac:dyDescent="0.2">
      <c r="B349" s="1">
        <v>2</v>
      </c>
      <c r="C349" t="s">
        <v>2893</v>
      </c>
      <c r="D349" t="s">
        <v>2808</v>
      </c>
      <c r="E349" t="s">
        <v>2894</v>
      </c>
      <c r="F349">
        <v>1178</v>
      </c>
      <c r="G349" t="s">
        <v>2806</v>
      </c>
      <c r="H349">
        <v>10</v>
      </c>
      <c r="I349">
        <v>11780</v>
      </c>
      <c r="J349">
        <v>0</v>
      </c>
      <c r="K349">
        <v>11780</v>
      </c>
      <c r="L349" s="9">
        <v>42927</v>
      </c>
      <c r="M349">
        <f t="shared" si="5"/>
        <v>2</v>
      </c>
      <c r="N349">
        <f>MONTH(Таблица2[[#This Row],[Дата заказа]])</f>
        <v>7</v>
      </c>
    </row>
    <row r="350" spans="2:14" x14ac:dyDescent="0.2">
      <c r="B350" s="1">
        <v>38</v>
      </c>
      <c r="C350" t="s">
        <v>2839</v>
      </c>
      <c r="D350" t="s">
        <v>2808</v>
      </c>
      <c r="E350" t="s">
        <v>2840</v>
      </c>
      <c r="F350">
        <v>1182</v>
      </c>
      <c r="G350" t="s">
        <v>2802</v>
      </c>
      <c r="H350">
        <v>17</v>
      </c>
      <c r="I350">
        <v>20094</v>
      </c>
      <c r="J350">
        <v>0.03</v>
      </c>
      <c r="K350">
        <v>19491.18</v>
      </c>
      <c r="L350" s="9">
        <v>42796</v>
      </c>
      <c r="M350">
        <f t="shared" si="5"/>
        <v>4</v>
      </c>
      <c r="N350">
        <f>MONTH(Таблица2[[#This Row],[Дата заказа]])</f>
        <v>3</v>
      </c>
    </row>
    <row r="351" spans="2:14" x14ac:dyDescent="0.2">
      <c r="B351" s="1">
        <v>9</v>
      </c>
      <c r="C351" t="s">
        <v>2815</v>
      </c>
      <c r="D351" t="s">
        <v>2813</v>
      </c>
      <c r="E351" t="s">
        <v>2813</v>
      </c>
      <c r="F351">
        <v>699</v>
      </c>
      <c r="G351" t="s">
        <v>2806</v>
      </c>
      <c r="H351">
        <v>10</v>
      </c>
      <c r="I351">
        <v>6990</v>
      </c>
      <c r="J351">
        <v>0</v>
      </c>
      <c r="K351">
        <v>6990</v>
      </c>
      <c r="L351" s="9">
        <v>43783</v>
      </c>
      <c r="M351">
        <f t="shared" si="5"/>
        <v>4</v>
      </c>
      <c r="N351">
        <f>MONTH(Таблица2[[#This Row],[Дата заказа]])</f>
        <v>11</v>
      </c>
    </row>
    <row r="352" spans="2:14" x14ac:dyDescent="0.2">
      <c r="B352" s="1">
        <v>34</v>
      </c>
      <c r="C352" t="s">
        <v>2828</v>
      </c>
      <c r="D352" t="s">
        <v>2823</v>
      </c>
      <c r="E352" t="s">
        <v>2829</v>
      </c>
      <c r="F352">
        <v>2199</v>
      </c>
      <c r="G352" t="s">
        <v>2802</v>
      </c>
      <c r="H352">
        <v>60</v>
      </c>
      <c r="I352">
        <v>131940</v>
      </c>
      <c r="J352">
        <v>0.15</v>
      </c>
      <c r="K352">
        <v>112149</v>
      </c>
      <c r="L352" s="9">
        <v>42708</v>
      </c>
      <c r="M352">
        <f t="shared" si="5"/>
        <v>7</v>
      </c>
      <c r="N352">
        <f>MONTH(Таблица2[[#This Row],[Дата заказа]])</f>
        <v>12</v>
      </c>
    </row>
    <row r="353" spans="2:14" x14ac:dyDescent="0.2">
      <c r="B353" s="1">
        <v>5</v>
      </c>
      <c r="C353" t="s">
        <v>2839</v>
      </c>
      <c r="D353" t="s">
        <v>2808</v>
      </c>
      <c r="E353" t="s">
        <v>2840</v>
      </c>
      <c r="F353">
        <v>1182</v>
      </c>
      <c r="G353" t="s">
        <v>2802</v>
      </c>
      <c r="H353">
        <v>17</v>
      </c>
      <c r="I353">
        <v>20094</v>
      </c>
      <c r="J353">
        <v>0.03</v>
      </c>
      <c r="K353">
        <v>19491.18</v>
      </c>
      <c r="L353" s="9">
        <v>43774</v>
      </c>
      <c r="M353">
        <f t="shared" si="5"/>
        <v>2</v>
      </c>
      <c r="N353">
        <f>MONTH(Таблица2[[#This Row],[Дата заказа]])</f>
        <v>11</v>
      </c>
    </row>
    <row r="354" spans="2:14" x14ac:dyDescent="0.2">
      <c r="B354" s="1">
        <v>15</v>
      </c>
      <c r="C354" t="s">
        <v>2899</v>
      </c>
      <c r="D354" t="s">
        <v>2826</v>
      </c>
      <c r="E354" t="s">
        <v>2900</v>
      </c>
      <c r="F354">
        <v>1994</v>
      </c>
      <c r="G354" t="s">
        <v>2806</v>
      </c>
      <c r="H354">
        <v>17</v>
      </c>
      <c r="I354">
        <v>33898</v>
      </c>
      <c r="J354">
        <v>0.06</v>
      </c>
      <c r="K354">
        <v>31864.12</v>
      </c>
      <c r="L354" s="9">
        <v>43249</v>
      </c>
      <c r="M354">
        <f t="shared" si="5"/>
        <v>2</v>
      </c>
      <c r="N354">
        <f>MONTH(Таблица2[[#This Row],[Дата заказа]])</f>
        <v>5</v>
      </c>
    </row>
    <row r="355" spans="2:14" x14ac:dyDescent="0.2">
      <c r="B355" s="1">
        <v>36</v>
      </c>
      <c r="C355" t="s">
        <v>2852</v>
      </c>
      <c r="D355" t="s">
        <v>2853</v>
      </c>
      <c r="E355" t="s">
        <v>2854</v>
      </c>
      <c r="F355">
        <v>912</v>
      </c>
      <c r="G355" t="s">
        <v>2802</v>
      </c>
      <c r="H355">
        <v>15</v>
      </c>
      <c r="I355">
        <v>13680</v>
      </c>
      <c r="J355">
        <v>0</v>
      </c>
      <c r="K355">
        <v>13680</v>
      </c>
      <c r="L355" s="9">
        <v>43030</v>
      </c>
      <c r="M355">
        <f t="shared" si="5"/>
        <v>7</v>
      </c>
      <c r="N355">
        <f>MONTH(Таблица2[[#This Row],[Дата заказа]])</f>
        <v>10</v>
      </c>
    </row>
    <row r="356" spans="2:14" x14ac:dyDescent="0.2">
      <c r="B356" s="1">
        <v>56</v>
      </c>
      <c r="C356" t="s">
        <v>2830</v>
      </c>
      <c r="D356" t="s">
        <v>2823</v>
      </c>
      <c r="E356" t="s">
        <v>2831</v>
      </c>
      <c r="F356">
        <v>800</v>
      </c>
      <c r="G356" t="s">
        <v>2802</v>
      </c>
      <c r="H356">
        <v>40</v>
      </c>
      <c r="I356">
        <v>32000</v>
      </c>
      <c r="J356">
        <v>0.03</v>
      </c>
      <c r="K356">
        <v>31040</v>
      </c>
      <c r="L356" s="9">
        <v>42380</v>
      </c>
      <c r="M356">
        <f t="shared" si="5"/>
        <v>1</v>
      </c>
      <c r="N356">
        <f>MONTH(Таблица2[[#This Row],[Дата заказа]])</f>
        <v>1</v>
      </c>
    </row>
    <row r="357" spans="2:14" x14ac:dyDescent="0.2">
      <c r="B357" s="1">
        <v>40</v>
      </c>
      <c r="C357" t="s">
        <v>2860</v>
      </c>
      <c r="D357" t="s">
        <v>2853</v>
      </c>
      <c r="E357" t="s">
        <v>2861</v>
      </c>
      <c r="F357">
        <v>847</v>
      </c>
      <c r="G357" t="s">
        <v>2802</v>
      </c>
      <c r="H357">
        <v>15</v>
      </c>
      <c r="I357">
        <v>12705</v>
      </c>
      <c r="J357">
        <v>0</v>
      </c>
      <c r="K357">
        <v>12705</v>
      </c>
      <c r="L357" s="9">
        <v>42626</v>
      </c>
      <c r="M357">
        <f t="shared" si="5"/>
        <v>2</v>
      </c>
      <c r="N357">
        <f>MONTH(Таблица2[[#This Row],[Дата заказа]])</f>
        <v>9</v>
      </c>
    </row>
    <row r="358" spans="2:14" x14ac:dyDescent="0.2">
      <c r="B358" s="1">
        <v>22</v>
      </c>
      <c r="C358" t="s">
        <v>2866</v>
      </c>
      <c r="D358" t="s">
        <v>2867</v>
      </c>
      <c r="E358" t="s">
        <v>2867</v>
      </c>
      <c r="F358">
        <v>4889</v>
      </c>
      <c r="G358" t="s">
        <v>2806</v>
      </c>
      <c r="H358">
        <v>18</v>
      </c>
      <c r="I358">
        <v>88002</v>
      </c>
      <c r="J358">
        <v>0.12</v>
      </c>
      <c r="K358">
        <v>77441.759999999995</v>
      </c>
      <c r="L358" s="9">
        <v>44007</v>
      </c>
      <c r="M358">
        <f t="shared" si="5"/>
        <v>4</v>
      </c>
      <c r="N358">
        <f>MONTH(Таблица2[[#This Row],[Дата заказа]])</f>
        <v>6</v>
      </c>
    </row>
    <row r="359" spans="2:14" x14ac:dyDescent="0.2">
      <c r="B359" s="1">
        <v>2</v>
      </c>
      <c r="C359" t="s">
        <v>2893</v>
      </c>
      <c r="D359" t="s">
        <v>2808</v>
      </c>
      <c r="E359" t="s">
        <v>2894</v>
      </c>
      <c r="F359">
        <v>1178</v>
      </c>
      <c r="G359" t="s">
        <v>2806</v>
      </c>
      <c r="H359">
        <v>10</v>
      </c>
      <c r="I359">
        <v>11780</v>
      </c>
      <c r="J359">
        <v>0</v>
      </c>
      <c r="K359">
        <v>11780</v>
      </c>
      <c r="L359" s="9">
        <v>43547</v>
      </c>
      <c r="M359">
        <f t="shared" si="5"/>
        <v>6</v>
      </c>
      <c r="N359">
        <f>MONTH(Таблица2[[#This Row],[Дата заказа]])</f>
        <v>3</v>
      </c>
    </row>
    <row r="360" spans="2:14" x14ac:dyDescent="0.2">
      <c r="B360" s="1">
        <v>16</v>
      </c>
      <c r="C360" t="s">
        <v>2871</v>
      </c>
      <c r="D360" t="s">
        <v>2850</v>
      </c>
      <c r="E360" t="s">
        <v>2872</v>
      </c>
      <c r="F360">
        <v>843</v>
      </c>
      <c r="G360" t="s">
        <v>2806</v>
      </c>
      <c r="H360">
        <v>5</v>
      </c>
      <c r="I360">
        <v>4215</v>
      </c>
      <c r="J360">
        <v>0</v>
      </c>
      <c r="K360">
        <v>4215</v>
      </c>
      <c r="L360" s="9">
        <v>42151</v>
      </c>
      <c r="M360">
        <f t="shared" si="5"/>
        <v>3</v>
      </c>
      <c r="N360">
        <f>MONTH(Таблица2[[#This Row],[Дата заказа]])</f>
        <v>5</v>
      </c>
    </row>
    <row r="361" spans="2:14" x14ac:dyDescent="0.2">
      <c r="B361" s="1">
        <v>36</v>
      </c>
      <c r="C361" t="s">
        <v>2852</v>
      </c>
      <c r="D361" t="s">
        <v>2853</v>
      </c>
      <c r="E361" t="s">
        <v>2854</v>
      </c>
      <c r="F361">
        <v>912</v>
      </c>
      <c r="G361" t="s">
        <v>2802</v>
      </c>
      <c r="H361">
        <v>15</v>
      </c>
      <c r="I361">
        <v>13680</v>
      </c>
      <c r="J361">
        <v>0</v>
      </c>
      <c r="K361">
        <v>13680</v>
      </c>
      <c r="L361" s="9">
        <v>42300</v>
      </c>
      <c r="M361">
        <f t="shared" si="5"/>
        <v>5</v>
      </c>
      <c r="N361">
        <f>MONTH(Таблица2[[#This Row],[Дата заказа]])</f>
        <v>10</v>
      </c>
    </row>
    <row r="362" spans="2:14" x14ac:dyDescent="0.2">
      <c r="B362" s="1">
        <v>16</v>
      </c>
      <c r="C362" t="s">
        <v>2871</v>
      </c>
      <c r="D362" t="s">
        <v>2850</v>
      </c>
      <c r="E362" t="s">
        <v>2872</v>
      </c>
      <c r="F362">
        <v>843</v>
      </c>
      <c r="G362" t="s">
        <v>2806</v>
      </c>
      <c r="H362">
        <v>5</v>
      </c>
      <c r="I362">
        <v>4215</v>
      </c>
      <c r="J362">
        <v>0</v>
      </c>
      <c r="K362">
        <v>4215</v>
      </c>
      <c r="L362" s="9">
        <v>43365</v>
      </c>
      <c r="M362">
        <f t="shared" si="5"/>
        <v>6</v>
      </c>
      <c r="N362">
        <f>MONTH(Таблица2[[#This Row],[Дата заказа]])</f>
        <v>9</v>
      </c>
    </row>
    <row r="363" spans="2:14" x14ac:dyDescent="0.2">
      <c r="B363" s="1">
        <v>34</v>
      </c>
      <c r="C363" t="s">
        <v>2828</v>
      </c>
      <c r="D363" t="s">
        <v>2823</v>
      </c>
      <c r="E363" t="s">
        <v>2829</v>
      </c>
      <c r="F363">
        <v>2199</v>
      </c>
      <c r="G363" t="s">
        <v>2802</v>
      </c>
      <c r="H363">
        <v>60</v>
      </c>
      <c r="I363">
        <v>131940</v>
      </c>
      <c r="J363">
        <v>0.15</v>
      </c>
      <c r="K363">
        <v>112149</v>
      </c>
      <c r="L363" s="9">
        <v>42622</v>
      </c>
      <c r="M363">
        <f t="shared" si="5"/>
        <v>5</v>
      </c>
      <c r="N363">
        <f>MONTH(Таблица2[[#This Row],[Дата заказа]])</f>
        <v>9</v>
      </c>
    </row>
    <row r="364" spans="2:14" x14ac:dyDescent="0.2">
      <c r="B364" s="1">
        <v>49</v>
      </c>
      <c r="C364" t="s">
        <v>2803</v>
      </c>
      <c r="D364" t="s">
        <v>2804</v>
      </c>
      <c r="E364" t="s">
        <v>2805</v>
      </c>
      <c r="F364">
        <v>617</v>
      </c>
      <c r="G364" t="s">
        <v>2806</v>
      </c>
      <c r="H364">
        <v>25</v>
      </c>
      <c r="I364">
        <v>15425</v>
      </c>
      <c r="J364">
        <v>0</v>
      </c>
      <c r="K364">
        <v>15425</v>
      </c>
      <c r="L364" s="9">
        <v>43976</v>
      </c>
      <c r="M364">
        <f t="shared" si="5"/>
        <v>1</v>
      </c>
      <c r="N364">
        <f>MONTH(Таблица2[[#This Row],[Дата заказа]])</f>
        <v>5</v>
      </c>
    </row>
    <row r="365" spans="2:14" x14ac:dyDescent="0.2">
      <c r="B365" s="1">
        <v>5</v>
      </c>
      <c r="C365" t="s">
        <v>2839</v>
      </c>
      <c r="D365" t="s">
        <v>2808</v>
      </c>
      <c r="E365" t="s">
        <v>2840</v>
      </c>
      <c r="F365">
        <v>1182</v>
      </c>
      <c r="G365" t="s">
        <v>2802</v>
      </c>
      <c r="H365">
        <v>17</v>
      </c>
      <c r="I365">
        <v>20094</v>
      </c>
      <c r="J365">
        <v>0.03</v>
      </c>
      <c r="K365">
        <v>19491.18</v>
      </c>
      <c r="L365" s="9">
        <v>43221</v>
      </c>
      <c r="M365">
        <f t="shared" si="5"/>
        <v>2</v>
      </c>
      <c r="N365">
        <f>MONTH(Таблица2[[#This Row],[Дата заказа]])</f>
        <v>5</v>
      </c>
    </row>
    <row r="366" spans="2:14" x14ac:dyDescent="0.2">
      <c r="B366" s="1">
        <v>4</v>
      </c>
      <c r="C366" t="s">
        <v>2812</v>
      </c>
      <c r="D366" t="s">
        <v>2813</v>
      </c>
      <c r="E366" t="s">
        <v>2814</v>
      </c>
      <c r="F366">
        <v>2211</v>
      </c>
      <c r="G366" t="s">
        <v>2806</v>
      </c>
      <c r="H366">
        <v>25</v>
      </c>
      <c r="I366">
        <v>55275</v>
      </c>
      <c r="J366">
        <v>0.09</v>
      </c>
      <c r="K366">
        <v>50300.25</v>
      </c>
      <c r="L366" s="9">
        <v>43467</v>
      </c>
      <c r="M366">
        <f t="shared" si="5"/>
        <v>3</v>
      </c>
      <c r="N366">
        <f>MONTH(Таблица2[[#This Row],[Дата заказа]])</f>
        <v>1</v>
      </c>
    </row>
    <row r="367" spans="2:14" x14ac:dyDescent="0.2">
      <c r="B367" s="1">
        <v>0</v>
      </c>
      <c r="C367" t="s">
        <v>2835</v>
      </c>
      <c r="D367" t="s">
        <v>2804</v>
      </c>
      <c r="E367" t="s">
        <v>2836</v>
      </c>
      <c r="F367">
        <v>620</v>
      </c>
      <c r="G367" t="s">
        <v>2806</v>
      </c>
      <c r="H367">
        <v>30</v>
      </c>
      <c r="I367">
        <v>18600</v>
      </c>
      <c r="J367">
        <v>0.03</v>
      </c>
      <c r="K367">
        <v>18042</v>
      </c>
      <c r="L367" s="9">
        <v>42964</v>
      </c>
      <c r="M367">
        <f t="shared" si="5"/>
        <v>4</v>
      </c>
      <c r="N367">
        <f>MONTH(Таблица2[[#This Row],[Дата заказа]])</f>
        <v>8</v>
      </c>
    </row>
    <row r="368" spans="2:14" x14ac:dyDescent="0.2">
      <c r="B368" s="1">
        <v>0</v>
      </c>
      <c r="C368" t="s">
        <v>2835</v>
      </c>
      <c r="D368" t="s">
        <v>2804</v>
      </c>
      <c r="E368" t="s">
        <v>2836</v>
      </c>
      <c r="F368">
        <v>620</v>
      </c>
      <c r="G368" t="s">
        <v>2806</v>
      </c>
      <c r="H368">
        <v>30</v>
      </c>
      <c r="I368">
        <v>18600</v>
      </c>
      <c r="J368">
        <v>0.03</v>
      </c>
      <c r="K368">
        <v>18042</v>
      </c>
      <c r="L368" s="9">
        <v>43105</v>
      </c>
      <c r="M368">
        <f t="shared" si="5"/>
        <v>5</v>
      </c>
      <c r="N368">
        <f>MONTH(Таблица2[[#This Row],[Дата заказа]])</f>
        <v>1</v>
      </c>
    </row>
    <row r="369" spans="2:14" x14ac:dyDescent="0.2">
      <c r="B369" s="1">
        <v>16</v>
      </c>
      <c r="C369" t="s">
        <v>2871</v>
      </c>
      <c r="D369" t="s">
        <v>2850</v>
      </c>
      <c r="E369" t="s">
        <v>2872</v>
      </c>
      <c r="F369">
        <v>843</v>
      </c>
      <c r="G369" t="s">
        <v>2806</v>
      </c>
      <c r="H369">
        <v>5</v>
      </c>
      <c r="I369">
        <v>4215</v>
      </c>
      <c r="J369">
        <v>0</v>
      </c>
      <c r="K369">
        <v>4215</v>
      </c>
      <c r="L369" s="9">
        <v>42177</v>
      </c>
      <c r="M369">
        <f t="shared" si="5"/>
        <v>1</v>
      </c>
      <c r="N369">
        <f>MONTH(Таблица2[[#This Row],[Дата заказа]])</f>
        <v>6</v>
      </c>
    </row>
    <row r="370" spans="2:14" x14ac:dyDescent="0.2">
      <c r="B370" s="1">
        <v>25</v>
      </c>
      <c r="C370" t="s">
        <v>2845</v>
      </c>
      <c r="D370" t="s">
        <v>2826</v>
      </c>
      <c r="E370" t="s">
        <v>2827</v>
      </c>
      <c r="F370">
        <v>1994</v>
      </c>
      <c r="G370" t="s">
        <v>2806</v>
      </c>
      <c r="H370">
        <v>10</v>
      </c>
      <c r="I370">
        <v>19940</v>
      </c>
      <c r="J370">
        <v>0.03</v>
      </c>
      <c r="K370">
        <v>19341.8</v>
      </c>
      <c r="L370" s="9">
        <v>42229</v>
      </c>
      <c r="M370">
        <f t="shared" si="5"/>
        <v>4</v>
      </c>
      <c r="N370">
        <f>MONTH(Таблица2[[#This Row],[Дата заказа]])</f>
        <v>8</v>
      </c>
    </row>
    <row r="371" spans="2:14" x14ac:dyDescent="0.2">
      <c r="B371" s="1">
        <v>2</v>
      </c>
      <c r="C371" t="s">
        <v>2893</v>
      </c>
      <c r="D371" t="s">
        <v>2808</v>
      </c>
      <c r="E371" t="s">
        <v>2894</v>
      </c>
      <c r="F371">
        <v>1178</v>
      </c>
      <c r="G371" t="s">
        <v>2806</v>
      </c>
      <c r="H371">
        <v>10</v>
      </c>
      <c r="I371">
        <v>11780</v>
      </c>
      <c r="J371">
        <v>0</v>
      </c>
      <c r="K371">
        <v>11780</v>
      </c>
      <c r="L371" s="9">
        <v>42966</v>
      </c>
      <c r="M371">
        <f t="shared" si="5"/>
        <v>6</v>
      </c>
      <c r="N371">
        <f>MONTH(Таблица2[[#This Row],[Дата заказа]])</f>
        <v>8</v>
      </c>
    </row>
    <row r="372" spans="2:14" x14ac:dyDescent="0.2">
      <c r="B372" s="1">
        <v>25</v>
      </c>
      <c r="C372" t="s">
        <v>2845</v>
      </c>
      <c r="D372" t="s">
        <v>2826</v>
      </c>
      <c r="E372" t="s">
        <v>2827</v>
      </c>
      <c r="F372">
        <v>1994</v>
      </c>
      <c r="G372" t="s">
        <v>2806</v>
      </c>
      <c r="H372">
        <v>10</v>
      </c>
      <c r="I372">
        <v>19940</v>
      </c>
      <c r="J372">
        <v>0.03</v>
      </c>
      <c r="K372">
        <v>19341.8</v>
      </c>
      <c r="L372" s="9">
        <v>42507</v>
      </c>
      <c r="M372">
        <f t="shared" si="5"/>
        <v>2</v>
      </c>
      <c r="N372">
        <f>MONTH(Таблица2[[#This Row],[Дата заказа]])</f>
        <v>5</v>
      </c>
    </row>
    <row r="373" spans="2:14" x14ac:dyDescent="0.2">
      <c r="B373" s="1">
        <v>25</v>
      </c>
      <c r="C373" t="s">
        <v>2845</v>
      </c>
      <c r="D373" t="s">
        <v>2826</v>
      </c>
      <c r="E373" t="s">
        <v>2827</v>
      </c>
      <c r="F373">
        <v>1994</v>
      </c>
      <c r="G373" t="s">
        <v>2806</v>
      </c>
      <c r="H373">
        <v>10</v>
      </c>
      <c r="I373">
        <v>19940</v>
      </c>
      <c r="J373">
        <v>0.03</v>
      </c>
      <c r="K373">
        <v>19341.8</v>
      </c>
      <c r="L373" s="9">
        <v>42934</v>
      </c>
      <c r="M373">
        <f t="shared" si="5"/>
        <v>2</v>
      </c>
      <c r="N373">
        <f>MONTH(Таблица2[[#This Row],[Дата заказа]])</f>
        <v>7</v>
      </c>
    </row>
    <row r="374" spans="2:14" x14ac:dyDescent="0.2">
      <c r="B374" s="1">
        <v>15</v>
      </c>
      <c r="C374" t="s">
        <v>2899</v>
      </c>
      <c r="D374" t="s">
        <v>2826</v>
      </c>
      <c r="E374" t="s">
        <v>2900</v>
      </c>
      <c r="F374">
        <v>1994</v>
      </c>
      <c r="G374" t="s">
        <v>2806</v>
      </c>
      <c r="H374">
        <v>17</v>
      </c>
      <c r="I374">
        <v>33898</v>
      </c>
      <c r="J374">
        <v>0.06</v>
      </c>
      <c r="K374">
        <v>31864.12</v>
      </c>
      <c r="L374" s="9">
        <v>42313</v>
      </c>
      <c r="M374">
        <f t="shared" si="5"/>
        <v>4</v>
      </c>
      <c r="N374">
        <f>MONTH(Таблица2[[#This Row],[Дата заказа]])</f>
        <v>11</v>
      </c>
    </row>
    <row r="375" spans="2:14" x14ac:dyDescent="0.2">
      <c r="B375" s="1">
        <v>28</v>
      </c>
      <c r="C375" t="s">
        <v>2825</v>
      </c>
      <c r="D375" t="s">
        <v>2826</v>
      </c>
      <c r="E375" t="s">
        <v>2827</v>
      </c>
      <c r="F375">
        <v>1994</v>
      </c>
      <c r="G375" t="s">
        <v>2806</v>
      </c>
      <c r="H375">
        <v>40</v>
      </c>
      <c r="I375">
        <v>79760</v>
      </c>
      <c r="J375">
        <v>0.12</v>
      </c>
      <c r="K375">
        <v>70188.800000000003</v>
      </c>
      <c r="L375" s="9">
        <v>43709</v>
      </c>
      <c r="M375">
        <f t="shared" si="5"/>
        <v>7</v>
      </c>
      <c r="N375">
        <f>MONTH(Таблица2[[#This Row],[Дата заказа]])</f>
        <v>9</v>
      </c>
    </row>
    <row r="376" spans="2:14" x14ac:dyDescent="0.2">
      <c r="B376" s="1">
        <v>9</v>
      </c>
      <c r="C376" t="s">
        <v>2815</v>
      </c>
      <c r="D376" t="s">
        <v>2813</v>
      </c>
      <c r="E376" t="s">
        <v>2813</v>
      </c>
      <c r="F376">
        <v>699</v>
      </c>
      <c r="G376" t="s">
        <v>2806</v>
      </c>
      <c r="H376">
        <v>10</v>
      </c>
      <c r="I376">
        <v>6990</v>
      </c>
      <c r="J376">
        <v>0</v>
      </c>
      <c r="K376">
        <v>6990</v>
      </c>
      <c r="L376" s="9">
        <v>43948</v>
      </c>
      <c r="M376">
        <f t="shared" si="5"/>
        <v>1</v>
      </c>
      <c r="N376">
        <f>MONTH(Таблица2[[#This Row],[Дата заказа]])</f>
        <v>4</v>
      </c>
    </row>
    <row r="377" spans="2:14" x14ac:dyDescent="0.2">
      <c r="B377" s="1">
        <v>48</v>
      </c>
      <c r="C377" t="s">
        <v>2828</v>
      </c>
      <c r="D377" t="s">
        <v>2823</v>
      </c>
      <c r="E377" t="s">
        <v>2829</v>
      </c>
      <c r="F377">
        <v>2199</v>
      </c>
      <c r="G377" t="s">
        <v>2802</v>
      </c>
      <c r="H377">
        <v>55</v>
      </c>
      <c r="I377">
        <v>120945</v>
      </c>
      <c r="J377">
        <v>0.15</v>
      </c>
      <c r="K377">
        <v>102803.25</v>
      </c>
      <c r="L377" s="9">
        <v>43417</v>
      </c>
      <c r="M377">
        <f t="shared" si="5"/>
        <v>2</v>
      </c>
      <c r="N377">
        <f>MONTH(Таблица2[[#This Row],[Дата заказа]])</f>
        <v>11</v>
      </c>
    </row>
    <row r="378" spans="2:14" x14ac:dyDescent="0.2">
      <c r="B378" s="1">
        <v>45</v>
      </c>
      <c r="C378" t="s">
        <v>2837</v>
      </c>
      <c r="D378" t="s">
        <v>2808</v>
      </c>
      <c r="E378" t="s">
        <v>2838</v>
      </c>
      <c r="F378">
        <v>759</v>
      </c>
      <c r="G378" t="s">
        <v>2806</v>
      </c>
      <c r="H378">
        <v>14</v>
      </c>
      <c r="I378">
        <v>10626</v>
      </c>
      <c r="J378">
        <v>0</v>
      </c>
      <c r="K378">
        <v>10626</v>
      </c>
      <c r="L378" s="9">
        <v>43256</v>
      </c>
      <c r="M378">
        <f t="shared" si="5"/>
        <v>2</v>
      </c>
      <c r="N378">
        <f>MONTH(Таблица2[[#This Row],[Дата заказа]])</f>
        <v>6</v>
      </c>
    </row>
    <row r="379" spans="2:14" x14ac:dyDescent="0.2">
      <c r="B379" s="1">
        <v>1</v>
      </c>
      <c r="C379" t="s">
        <v>2847</v>
      </c>
      <c r="D379" t="s">
        <v>2823</v>
      </c>
      <c r="E379" t="s">
        <v>2848</v>
      </c>
      <c r="F379">
        <v>876</v>
      </c>
      <c r="G379" t="s">
        <v>2806</v>
      </c>
      <c r="H379">
        <v>20</v>
      </c>
      <c r="I379">
        <v>17520</v>
      </c>
      <c r="J379">
        <v>0.03</v>
      </c>
      <c r="K379">
        <v>16994.400000000001</v>
      </c>
      <c r="L379" s="9">
        <v>44009</v>
      </c>
      <c r="M379">
        <f t="shared" si="5"/>
        <v>6</v>
      </c>
      <c r="N379">
        <f>MONTH(Таблица2[[#This Row],[Дата заказа]])</f>
        <v>6</v>
      </c>
    </row>
    <row r="380" spans="2:14" x14ac:dyDescent="0.2">
      <c r="B380" s="1">
        <v>37</v>
      </c>
      <c r="C380" t="s">
        <v>2812</v>
      </c>
      <c r="D380" t="s">
        <v>2813</v>
      </c>
      <c r="E380" t="s">
        <v>2821</v>
      </c>
      <c r="F380">
        <v>2211</v>
      </c>
      <c r="G380" t="s">
        <v>2806</v>
      </c>
      <c r="H380">
        <v>25</v>
      </c>
      <c r="I380">
        <v>55275</v>
      </c>
      <c r="J380">
        <v>0.09</v>
      </c>
      <c r="K380">
        <v>50300.25</v>
      </c>
      <c r="L380" s="9">
        <v>42459</v>
      </c>
      <c r="M380">
        <f t="shared" si="5"/>
        <v>3</v>
      </c>
      <c r="N380">
        <f>MONTH(Таблица2[[#This Row],[Дата заказа]])</f>
        <v>3</v>
      </c>
    </row>
    <row r="381" spans="2:14" x14ac:dyDescent="0.2">
      <c r="B381" s="1">
        <v>56</v>
      </c>
      <c r="C381" t="s">
        <v>2830</v>
      </c>
      <c r="D381" t="s">
        <v>2823</v>
      </c>
      <c r="E381" t="s">
        <v>2831</v>
      </c>
      <c r="F381">
        <v>800</v>
      </c>
      <c r="G381" t="s">
        <v>2802</v>
      </c>
      <c r="H381">
        <v>40</v>
      </c>
      <c r="I381">
        <v>32000</v>
      </c>
      <c r="J381">
        <v>0.03</v>
      </c>
      <c r="K381">
        <v>31040</v>
      </c>
      <c r="L381" s="9">
        <v>42952</v>
      </c>
      <c r="M381">
        <f t="shared" si="5"/>
        <v>6</v>
      </c>
      <c r="N381">
        <f>MONTH(Таблица2[[#This Row],[Дата заказа]])</f>
        <v>8</v>
      </c>
    </row>
    <row r="382" spans="2:14" x14ac:dyDescent="0.2">
      <c r="B382" s="1">
        <v>56</v>
      </c>
      <c r="C382" t="s">
        <v>2830</v>
      </c>
      <c r="D382" t="s">
        <v>2823</v>
      </c>
      <c r="E382" t="s">
        <v>2831</v>
      </c>
      <c r="F382">
        <v>800</v>
      </c>
      <c r="G382" t="s">
        <v>2802</v>
      </c>
      <c r="H382">
        <v>40</v>
      </c>
      <c r="I382">
        <v>32000</v>
      </c>
      <c r="J382">
        <v>0.03</v>
      </c>
      <c r="K382">
        <v>31040</v>
      </c>
      <c r="L382" s="9">
        <v>42410</v>
      </c>
      <c r="M382">
        <f t="shared" si="5"/>
        <v>3</v>
      </c>
      <c r="N382">
        <f>MONTH(Таблица2[[#This Row],[Дата заказа]])</f>
        <v>2</v>
      </c>
    </row>
    <row r="383" spans="2:14" x14ac:dyDescent="0.2">
      <c r="B383" s="1">
        <v>44</v>
      </c>
      <c r="C383" t="s">
        <v>2873</v>
      </c>
      <c r="D383" t="s">
        <v>2853</v>
      </c>
      <c r="E383" t="s">
        <v>2874</v>
      </c>
      <c r="F383">
        <v>1386</v>
      </c>
      <c r="G383" t="s">
        <v>2802</v>
      </c>
      <c r="H383">
        <v>20</v>
      </c>
      <c r="I383">
        <v>27720</v>
      </c>
      <c r="J383">
        <v>0.03</v>
      </c>
      <c r="K383">
        <v>26888.400000000001</v>
      </c>
      <c r="L383" s="9">
        <v>42480</v>
      </c>
      <c r="M383">
        <f t="shared" si="5"/>
        <v>3</v>
      </c>
      <c r="N383">
        <f>MONTH(Таблица2[[#This Row],[Дата заказа]])</f>
        <v>4</v>
      </c>
    </row>
    <row r="384" spans="2:14" x14ac:dyDescent="0.2">
      <c r="B384" s="1">
        <v>8</v>
      </c>
      <c r="C384" t="s">
        <v>2860</v>
      </c>
      <c r="D384" t="s">
        <v>2853</v>
      </c>
      <c r="E384" t="s">
        <v>2861</v>
      </c>
      <c r="F384">
        <v>847</v>
      </c>
      <c r="G384" t="s">
        <v>2802</v>
      </c>
      <c r="H384">
        <v>15</v>
      </c>
      <c r="I384">
        <v>12705</v>
      </c>
      <c r="J384">
        <v>0</v>
      </c>
      <c r="K384">
        <v>12705</v>
      </c>
      <c r="L384" s="9">
        <v>44094</v>
      </c>
      <c r="M384">
        <f t="shared" si="5"/>
        <v>7</v>
      </c>
      <c r="N384">
        <f>MONTH(Таблица2[[#This Row],[Дата заказа]])</f>
        <v>9</v>
      </c>
    </row>
    <row r="385" spans="2:14" x14ac:dyDescent="0.2">
      <c r="B385" s="1">
        <v>53</v>
      </c>
      <c r="C385" t="s">
        <v>2822</v>
      </c>
      <c r="D385" t="s">
        <v>2823</v>
      </c>
      <c r="E385" t="s">
        <v>2824</v>
      </c>
      <c r="F385">
        <v>1923</v>
      </c>
      <c r="G385" t="s">
        <v>2802</v>
      </c>
      <c r="H385">
        <v>35</v>
      </c>
      <c r="I385">
        <v>67305</v>
      </c>
      <c r="J385">
        <v>0.06</v>
      </c>
      <c r="K385">
        <v>63266.7</v>
      </c>
      <c r="L385" s="9">
        <v>42618</v>
      </c>
      <c r="M385">
        <f t="shared" si="5"/>
        <v>1</v>
      </c>
      <c r="N385">
        <f>MONTH(Таблица2[[#This Row],[Дата заказа]])</f>
        <v>9</v>
      </c>
    </row>
    <row r="386" spans="2:14" x14ac:dyDescent="0.2">
      <c r="B386" s="1">
        <v>9</v>
      </c>
      <c r="C386" t="s">
        <v>2815</v>
      </c>
      <c r="D386" t="s">
        <v>2813</v>
      </c>
      <c r="E386" t="s">
        <v>2813</v>
      </c>
      <c r="F386">
        <v>699</v>
      </c>
      <c r="G386" t="s">
        <v>2806</v>
      </c>
      <c r="H386">
        <v>10</v>
      </c>
      <c r="I386">
        <v>6990</v>
      </c>
      <c r="J386">
        <v>0</v>
      </c>
      <c r="K386">
        <v>6990</v>
      </c>
      <c r="L386" s="9">
        <v>42438</v>
      </c>
      <c r="M386">
        <f t="shared" si="5"/>
        <v>3</v>
      </c>
      <c r="N386">
        <f>MONTH(Таблица2[[#This Row],[Дата заказа]])</f>
        <v>3</v>
      </c>
    </row>
    <row r="387" spans="2:14" x14ac:dyDescent="0.2">
      <c r="B387" s="1">
        <v>54</v>
      </c>
      <c r="C387" t="s">
        <v>2860</v>
      </c>
      <c r="D387" t="s">
        <v>2853</v>
      </c>
      <c r="E387" t="s">
        <v>2861</v>
      </c>
      <c r="F387">
        <v>847</v>
      </c>
      <c r="G387" t="s">
        <v>2802</v>
      </c>
      <c r="H387">
        <v>15</v>
      </c>
      <c r="I387">
        <v>12705</v>
      </c>
      <c r="J387">
        <v>0</v>
      </c>
      <c r="K387">
        <v>12705</v>
      </c>
      <c r="L387" s="9">
        <v>43652</v>
      </c>
      <c r="M387">
        <f t="shared" ref="M387:M405" si="6">WEEKDAY(L387,2)</f>
        <v>6</v>
      </c>
      <c r="N387">
        <f>MONTH(Таблица2[[#This Row],[Дата заказа]])</f>
        <v>7</v>
      </c>
    </row>
    <row r="388" spans="2:14" x14ac:dyDescent="0.2">
      <c r="B388" s="1">
        <v>0</v>
      </c>
      <c r="C388" t="s">
        <v>2835</v>
      </c>
      <c r="D388" t="s">
        <v>2804</v>
      </c>
      <c r="E388" t="s">
        <v>2836</v>
      </c>
      <c r="F388">
        <v>620</v>
      </c>
      <c r="G388" t="s">
        <v>2806</v>
      </c>
      <c r="H388">
        <v>30</v>
      </c>
      <c r="I388">
        <v>18600</v>
      </c>
      <c r="J388">
        <v>0.03</v>
      </c>
      <c r="K388">
        <v>18042</v>
      </c>
      <c r="L388" s="9">
        <v>42948</v>
      </c>
      <c r="M388">
        <f t="shared" si="6"/>
        <v>2</v>
      </c>
      <c r="N388">
        <f>MONTH(Таблица2[[#This Row],[Дата заказа]])</f>
        <v>8</v>
      </c>
    </row>
    <row r="389" spans="2:14" x14ac:dyDescent="0.2">
      <c r="B389" s="1">
        <v>51</v>
      </c>
      <c r="C389" t="s">
        <v>2812</v>
      </c>
      <c r="D389" t="s">
        <v>2813</v>
      </c>
      <c r="E389" t="s">
        <v>2821</v>
      </c>
      <c r="F389">
        <v>2211</v>
      </c>
      <c r="G389" t="s">
        <v>2806</v>
      </c>
      <c r="H389">
        <v>25</v>
      </c>
      <c r="I389">
        <v>55275</v>
      </c>
      <c r="J389">
        <v>0.09</v>
      </c>
      <c r="K389">
        <v>50300.25</v>
      </c>
      <c r="L389" s="9">
        <v>43197</v>
      </c>
      <c r="M389">
        <f t="shared" si="6"/>
        <v>6</v>
      </c>
      <c r="N389">
        <f>MONTH(Таблица2[[#This Row],[Дата заказа]])</f>
        <v>4</v>
      </c>
    </row>
    <row r="390" spans="2:14" x14ac:dyDescent="0.2">
      <c r="B390" s="1">
        <v>56</v>
      </c>
      <c r="C390" t="s">
        <v>2830</v>
      </c>
      <c r="D390" t="s">
        <v>2823</v>
      </c>
      <c r="E390" t="s">
        <v>2831</v>
      </c>
      <c r="F390">
        <v>800</v>
      </c>
      <c r="G390" t="s">
        <v>2802</v>
      </c>
      <c r="H390">
        <v>40</v>
      </c>
      <c r="I390">
        <v>32000</v>
      </c>
      <c r="J390">
        <v>0.03</v>
      </c>
      <c r="K390">
        <v>31040</v>
      </c>
      <c r="L390" s="9">
        <v>44151</v>
      </c>
      <c r="M390">
        <f t="shared" si="6"/>
        <v>1</v>
      </c>
      <c r="N390">
        <f>MONTH(Таблица2[[#This Row],[Дата заказа]])</f>
        <v>11</v>
      </c>
    </row>
    <row r="391" spans="2:14" x14ac:dyDescent="0.2">
      <c r="B391" s="1">
        <v>48</v>
      </c>
      <c r="C391" t="s">
        <v>2828</v>
      </c>
      <c r="D391" t="s">
        <v>2823</v>
      </c>
      <c r="E391" t="s">
        <v>2829</v>
      </c>
      <c r="F391">
        <v>2199</v>
      </c>
      <c r="G391" t="s">
        <v>2802</v>
      </c>
      <c r="H391">
        <v>55</v>
      </c>
      <c r="I391">
        <v>120945</v>
      </c>
      <c r="J391">
        <v>0.15</v>
      </c>
      <c r="K391">
        <v>102803.25</v>
      </c>
      <c r="L391" s="9">
        <v>42262</v>
      </c>
      <c r="M391">
        <f t="shared" si="6"/>
        <v>2</v>
      </c>
      <c r="N391">
        <f>MONTH(Таблица2[[#This Row],[Дата заказа]])</f>
        <v>9</v>
      </c>
    </row>
    <row r="392" spans="2:14" x14ac:dyDescent="0.2">
      <c r="B392" s="1">
        <v>7</v>
      </c>
      <c r="C392" t="s">
        <v>2822</v>
      </c>
      <c r="D392" t="s">
        <v>2823</v>
      </c>
      <c r="E392" t="s">
        <v>2824</v>
      </c>
      <c r="F392">
        <v>1923</v>
      </c>
      <c r="G392" t="s">
        <v>2802</v>
      </c>
      <c r="H392">
        <v>25</v>
      </c>
      <c r="I392">
        <v>48075</v>
      </c>
      <c r="J392">
        <v>0.06</v>
      </c>
      <c r="K392">
        <v>45190.5</v>
      </c>
      <c r="L392" s="9">
        <v>43199</v>
      </c>
      <c r="M392">
        <f t="shared" si="6"/>
        <v>1</v>
      </c>
      <c r="N392">
        <f>MONTH(Таблица2[[#This Row],[Дата заказа]])</f>
        <v>4</v>
      </c>
    </row>
    <row r="393" spans="2:14" x14ac:dyDescent="0.2">
      <c r="B393" s="1">
        <v>35</v>
      </c>
      <c r="C393" t="s">
        <v>2803</v>
      </c>
      <c r="D393" t="s">
        <v>2804</v>
      </c>
      <c r="E393" t="s">
        <v>2805</v>
      </c>
      <c r="F393">
        <v>617</v>
      </c>
      <c r="G393" t="s">
        <v>2806</v>
      </c>
      <c r="H393">
        <v>10</v>
      </c>
      <c r="I393">
        <v>6170</v>
      </c>
      <c r="J393">
        <v>0</v>
      </c>
      <c r="K393">
        <v>6170</v>
      </c>
      <c r="L393" s="9">
        <v>42789</v>
      </c>
      <c r="M393">
        <f t="shared" si="6"/>
        <v>4</v>
      </c>
      <c r="N393">
        <f>MONTH(Таблица2[[#This Row],[Дата заказа]])</f>
        <v>2</v>
      </c>
    </row>
    <row r="394" spans="2:14" x14ac:dyDescent="0.2">
      <c r="B394" s="1">
        <v>16</v>
      </c>
      <c r="C394" t="s">
        <v>2871</v>
      </c>
      <c r="D394" t="s">
        <v>2850</v>
      </c>
      <c r="E394" t="s">
        <v>2872</v>
      </c>
      <c r="F394">
        <v>843</v>
      </c>
      <c r="G394" t="s">
        <v>2806</v>
      </c>
      <c r="H394">
        <v>5</v>
      </c>
      <c r="I394">
        <v>4215</v>
      </c>
      <c r="J394">
        <v>0</v>
      </c>
      <c r="K394">
        <v>4215</v>
      </c>
      <c r="L394" s="9">
        <v>42025</v>
      </c>
      <c r="M394">
        <f t="shared" si="6"/>
        <v>3</v>
      </c>
      <c r="N394">
        <f>MONTH(Таблица2[[#This Row],[Дата заказа]])</f>
        <v>1</v>
      </c>
    </row>
    <row r="395" spans="2:14" x14ac:dyDescent="0.2">
      <c r="B395" s="1">
        <v>34</v>
      </c>
      <c r="C395" t="s">
        <v>2828</v>
      </c>
      <c r="D395" t="s">
        <v>2823</v>
      </c>
      <c r="E395" t="s">
        <v>2829</v>
      </c>
      <c r="F395">
        <v>2199</v>
      </c>
      <c r="G395" t="s">
        <v>2802</v>
      </c>
      <c r="H395">
        <v>60</v>
      </c>
      <c r="I395">
        <v>131940</v>
      </c>
      <c r="J395">
        <v>0.15</v>
      </c>
      <c r="K395">
        <v>112149</v>
      </c>
      <c r="L395" s="9">
        <v>42367</v>
      </c>
      <c r="M395">
        <f t="shared" si="6"/>
        <v>2</v>
      </c>
      <c r="N395">
        <f>MONTH(Таблица2[[#This Row],[Дата заказа]])</f>
        <v>12</v>
      </c>
    </row>
    <row r="396" spans="2:14" x14ac:dyDescent="0.2">
      <c r="B396" s="1">
        <v>53</v>
      </c>
      <c r="C396" t="s">
        <v>2822</v>
      </c>
      <c r="D396" t="s">
        <v>2823</v>
      </c>
      <c r="E396" t="s">
        <v>2824</v>
      </c>
      <c r="F396">
        <v>1923</v>
      </c>
      <c r="G396" t="s">
        <v>2802</v>
      </c>
      <c r="H396">
        <v>35</v>
      </c>
      <c r="I396">
        <v>67305</v>
      </c>
      <c r="J396">
        <v>0.06</v>
      </c>
      <c r="K396">
        <v>63266.7</v>
      </c>
      <c r="L396" s="9">
        <v>43316</v>
      </c>
      <c r="M396">
        <f t="shared" si="6"/>
        <v>6</v>
      </c>
      <c r="N396">
        <f>MONTH(Таблица2[[#This Row],[Дата заказа]])</f>
        <v>8</v>
      </c>
    </row>
    <row r="397" spans="2:14" x14ac:dyDescent="0.2">
      <c r="B397" s="1">
        <v>39</v>
      </c>
      <c r="C397" t="s">
        <v>2822</v>
      </c>
      <c r="D397" t="s">
        <v>2823</v>
      </c>
      <c r="E397" t="s">
        <v>2824</v>
      </c>
      <c r="F397">
        <v>1923</v>
      </c>
      <c r="G397" t="s">
        <v>2802</v>
      </c>
      <c r="H397">
        <v>25</v>
      </c>
      <c r="I397">
        <v>48075</v>
      </c>
      <c r="J397">
        <v>0.06</v>
      </c>
      <c r="K397">
        <v>45190.5</v>
      </c>
      <c r="L397" s="9">
        <v>44149</v>
      </c>
      <c r="M397">
        <f t="shared" si="6"/>
        <v>6</v>
      </c>
      <c r="N397">
        <f>MONTH(Таблица2[[#This Row],[Дата заказа]])</f>
        <v>11</v>
      </c>
    </row>
    <row r="398" spans="2:14" x14ac:dyDescent="0.2">
      <c r="B398" s="1">
        <v>18</v>
      </c>
      <c r="C398" t="s">
        <v>2889</v>
      </c>
      <c r="D398" t="s">
        <v>2817</v>
      </c>
      <c r="E398" t="s">
        <v>2890</v>
      </c>
      <c r="F398">
        <v>1531</v>
      </c>
      <c r="G398" t="s">
        <v>2802</v>
      </c>
      <c r="H398">
        <v>15</v>
      </c>
      <c r="I398">
        <v>22965</v>
      </c>
      <c r="J398">
        <v>0.03</v>
      </c>
      <c r="K398">
        <v>22276.05</v>
      </c>
      <c r="L398" s="9">
        <v>43883</v>
      </c>
      <c r="M398">
        <f t="shared" si="6"/>
        <v>6</v>
      </c>
      <c r="N398">
        <f>MONTH(Таблица2[[#This Row],[Дата заказа]])</f>
        <v>2</v>
      </c>
    </row>
    <row r="399" spans="2:14" x14ac:dyDescent="0.2">
      <c r="B399" s="1">
        <v>13</v>
      </c>
      <c r="C399" t="s">
        <v>2837</v>
      </c>
      <c r="D399" t="s">
        <v>2808</v>
      </c>
      <c r="E399" t="s">
        <v>2838</v>
      </c>
      <c r="F399">
        <v>759</v>
      </c>
      <c r="G399" t="s">
        <v>2806</v>
      </c>
      <c r="H399">
        <v>14</v>
      </c>
      <c r="I399">
        <v>10626</v>
      </c>
      <c r="J399">
        <v>0</v>
      </c>
      <c r="K399">
        <v>10626</v>
      </c>
      <c r="L399" s="9">
        <v>42902</v>
      </c>
      <c r="M399">
        <f t="shared" si="6"/>
        <v>5</v>
      </c>
      <c r="N399">
        <f>MONTH(Таблица2[[#This Row],[Дата заказа]])</f>
        <v>6</v>
      </c>
    </row>
    <row r="400" spans="2:14" x14ac:dyDescent="0.2">
      <c r="B400" s="1">
        <v>15</v>
      </c>
      <c r="C400" t="s">
        <v>2899</v>
      </c>
      <c r="D400" t="s">
        <v>2826</v>
      </c>
      <c r="E400" t="s">
        <v>2900</v>
      </c>
      <c r="F400">
        <v>1994</v>
      </c>
      <c r="G400" t="s">
        <v>2806</v>
      </c>
      <c r="H400">
        <v>17</v>
      </c>
      <c r="I400">
        <v>33898</v>
      </c>
      <c r="J400">
        <v>0.06</v>
      </c>
      <c r="K400">
        <v>31864.12</v>
      </c>
      <c r="L400" s="9">
        <v>42787</v>
      </c>
      <c r="M400">
        <f t="shared" si="6"/>
        <v>2</v>
      </c>
      <c r="N400">
        <f>MONTH(Таблица2[[#This Row],[Дата заказа]])</f>
        <v>2</v>
      </c>
    </row>
    <row r="401" spans="2:14" x14ac:dyDescent="0.2">
      <c r="B401" s="1">
        <v>4</v>
      </c>
      <c r="C401" t="s">
        <v>2812</v>
      </c>
      <c r="D401" t="s">
        <v>2813</v>
      </c>
      <c r="E401" t="s">
        <v>2814</v>
      </c>
      <c r="F401">
        <v>2211</v>
      </c>
      <c r="G401" t="s">
        <v>2806</v>
      </c>
      <c r="H401">
        <v>25</v>
      </c>
      <c r="I401">
        <v>55275</v>
      </c>
      <c r="J401">
        <v>0.09</v>
      </c>
      <c r="K401">
        <v>50300.25</v>
      </c>
      <c r="L401" s="9">
        <v>43815</v>
      </c>
      <c r="M401">
        <f t="shared" si="6"/>
        <v>1</v>
      </c>
      <c r="N401">
        <f>MONTH(Таблица2[[#This Row],[Дата заказа]])</f>
        <v>12</v>
      </c>
    </row>
    <row r="402" spans="2:14" x14ac:dyDescent="0.2">
      <c r="B402" s="1">
        <v>38</v>
      </c>
      <c r="C402" t="s">
        <v>2839</v>
      </c>
      <c r="D402" t="s">
        <v>2808</v>
      </c>
      <c r="E402" t="s">
        <v>2840</v>
      </c>
      <c r="F402">
        <v>1182</v>
      </c>
      <c r="G402" t="s">
        <v>2802</v>
      </c>
      <c r="H402">
        <v>17</v>
      </c>
      <c r="I402">
        <v>20094</v>
      </c>
      <c r="J402">
        <v>0.03</v>
      </c>
      <c r="K402">
        <v>19491.18</v>
      </c>
      <c r="L402" s="9">
        <v>42160</v>
      </c>
      <c r="M402">
        <f t="shared" si="6"/>
        <v>5</v>
      </c>
      <c r="N402">
        <f>MONTH(Таблица2[[#This Row],[Дата заказа]])</f>
        <v>6</v>
      </c>
    </row>
    <row r="403" spans="2:14" x14ac:dyDescent="0.2">
      <c r="B403" s="1">
        <v>41</v>
      </c>
      <c r="C403" t="s">
        <v>2815</v>
      </c>
      <c r="D403" t="s">
        <v>2813</v>
      </c>
      <c r="E403" t="s">
        <v>2813</v>
      </c>
      <c r="F403">
        <v>699</v>
      </c>
      <c r="G403" t="s">
        <v>2806</v>
      </c>
      <c r="H403">
        <v>10</v>
      </c>
      <c r="I403">
        <v>6990</v>
      </c>
      <c r="J403">
        <v>0</v>
      </c>
      <c r="K403">
        <v>6990</v>
      </c>
      <c r="L403" s="9">
        <v>44106</v>
      </c>
      <c r="M403">
        <f t="shared" si="6"/>
        <v>5</v>
      </c>
      <c r="N403">
        <f>MONTH(Таблица2[[#This Row],[Дата заказа]])</f>
        <v>10</v>
      </c>
    </row>
    <row r="404" spans="2:14" x14ac:dyDescent="0.2">
      <c r="B404" s="1">
        <v>42</v>
      </c>
      <c r="C404" t="s">
        <v>2830</v>
      </c>
      <c r="D404" t="s">
        <v>2823</v>
      </c>
      <c r="E404" t="s">
        <v>2831</v>
      </c>
      <c r="F404">
        <v>800</v>
      </c>
      <c r="G404" t="s">
        <v>2802</v>
      </c>
      <c r="H404">
        <v>25</v>
      </c>
      <c r="I404">
        <v>20000</v>
      </c>
      <c r="J404">
        <v>0.03</v>
      </c>
      <c r="K404">
        <v>19400</v>
      </c>
      <c r="L404" s="9">
        <v>43415</v>
      </c>
      <c r="M404">
        <f t="shared" si="6"/>
        <v>7</v>
      </c>
      <c r="N404">
        <f>MONTH(Таблица2[[#This Row],[Дата заказа]])</f>
        <v>11</v>
      </c>
    </row>
    <row r="405" spans="2:14" x14ac:dyDescent="0.2">
      <c r="B405" s="1">
        <v>21</v>
      </c>
      <c r="C405" t="s">
        <v>2832</v>
      </c>
      <c r="D405" t="s">
        <v>2804</v>
      </c>
      <c r="E405" t="s">
        <v>2833</v>
      </c>
      <c r="F405">
        <v>887</v>
      </c>
      <c r="G405" t="s">
        <v>2806</v>
      </c>
      <c r="H405">
        <v>15</v>
      </c>
      <c r="I405">
        <v>13305</v>
      </c>
      <c r="J405">
        <v>0</v>
      </c>
      <c r="K405">
        <v>13305</v>
      </c>
      <c r="L405" s="9">
        <v>42439</v>
      </c>
      <c r="M405">
        <f t="shared" si="6"/>
        <v>4</v>
      </c>
      <c r="N405">
        <f>MONTH(Таблица2[[#This Row],[Дата заказа]])</f>
        <v>3</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K1452"/>
  <sheetViews>
    <sheetView topLeftCell="B673" zoomScale="144" workbookViewId="0">
      <selection activeCell="D686" sqref="D686"/>
    </sheetView>
  </sheetViews>
  <sheetFormatPr baseColWidth="10" defaultColWidth="8.83203125" defaultRowHeight="15" x14ac:dyDescent="0.2"/>
  <cols>
    <col min="3" max="3" width="9" bestFit="1" customWidth="1"/>
    <col min="5" max="5" width="33.83203125" customWidth="1"/>
    <col min="7" max="7" width="9" bestFit="1" customWidth="1"/>
    <col min="9" max="9" width="16.5" customWidth="1"/>
  </cols>
  <sheetData>
    <row r="1" spans="3:9" x14ac:dyDescent="0.2">
      <c r="C1" s="1" t="s">
        <v>4</v>
      </c>
      <c r="D1" s="1" t="s">
        <v>52</v>
      </c>
      <c r="E1" s="1" t="s">
        <v>53</v>
      </c>
      <c r="F1" s="1" t="s">
        <v>54</v>
      </c>
      <c r="G1" s="1" t="s">
        <v>55</v>
      </c>
      <c r="H1" s="1" t="s">
        <v>56</v>
      </c>
      <c r="I1" s="1" t="s">
        <v>57</v>
      </c>
    </row>
    <row r="2" spans="3:9" x14ac:dyDescent="0.2">
      <c r="C2">
        <v>1367</v>
      </c>
      <c r="D2" t="s">
        <v>58</v>
      </c>
      <c r="E2" t="s">
        <v>59</v>
      </c>
      <c r="F2" t="s">
        <v>60</v>
      </c>
      <c r="G2">
        <v>25</v>
      </c>
      <c r="H2" t="s">
        <v>61</v>
      </c>
      <c r="I2">
        <v>4804113</v>
      </c>
    </row>
    <row r="3" spans="3:9" x14ac:dyDescent="0.2">
      <c r="C3">
        <v>1564</v>
      </c>
      <c r="D3" t="s">
        <v>62</v>
      </c>
      <c r="E3" t="s">
        <v>59</v>
      </c>
      <c r="F3" t="s">
        <v>63</v>
      </c>
      <c r="G3">
        <v>26</v>
      </c>
      <c r="H3" t="s">
        <v>64</v>
      </c>
      <c r="I3">
        <v>76298469</v>
      </c>
    </row>
    <row r="4" spans="3:9" x14ac:dyDescent="0.2">
      <c r="C4">
        <v>1067</v>
      </c>
      <c r="D4" t="s">
        <v>65</v>
      </c>
      <c r="E4" t="s">
        <v>66</v>
      </c>
      <c r="F4" t="s">
        <v>67</v>
      </c>
      <c r="G4">
        <v>20</v>
      </c>
      <c r="H4" t="s">
        <v>64</v>
      </c>
      <c r="I4">
        <v>1321420</v>
      </c>
    </row>
    <row r="5" spans="3:9" x14ac:dyDescent="0.2">
      <c r="C5">
        <v>662</v>
      </c>
      <c r="D5" t="s">
        <v>68</v>
      </c>
      <c r="E5" t="s">
        <v>69</v>
      </c>
      <c r="F5" t="s">
        <v>70</v>
      </c>
      <c r="G5">
        <v>33</v>
      </c>
      <c r="H5" t="s">
        <v>71</v>
      </c>
      <c r="I5">
        <v>35303211</v>
      </c>
    </row>
    <row r="6" spans="3:9" x14ac:dyDescent="0.2">
      <c r="C6">
        <v>1451</v>
      </c>
      <c r="D6" t="s">
        <v>72</v>
      </c>
      <c r="E6" t="s">
        <v>69</v>
      </c>
      <c r="F6" t="s">
        <v>73</v>
      </c>
      <c r="G6">
        <v>34</v>
      </c>
      <c r="H6" t="s">
        <v>64</v>
      </c>
      <c r="I6">
        <v>15594748</v>
      </c>
    </row>
    <row r="7" spans="3:9" x14ac:dyDescent="0.2">
      <c r="C7">
        <v>481</v>
      </c>
      <c r="D7" t="s">
        <v>74</v>
      </c>
      <c r="E7" t="s">
        <v>59</v>
      </c>
      <c r="F7" t="s">
        <v>75</v>
      </c>
      <c r="G7">
        <v>41</v>
      </c>
      <c r="H7" t="s">
        <v>64</v>
      </c>
      <c r="I7">
        <v>12287071</v>
      </c>
    </row>
    <row r="8" spans="3:9" x14ac:dyDescent="0.2">
      <c r="C8">
        <v>990</v>
      </c>
      <c r="D8" t="s">
        <v>76</v>
      </c>
      <c r="E8" t="s">
        <v>59</v>
      </c>
      <c r="F8" t="s">
        <v>77</v>
      </c>
      <c r="G8">
        <v>21</v>
      </c>
      <c r="H8" t="s">
        <v>78</v>
      </c>
      <c r="I8">
        <v>93179468</v>
      </c>
    </row>
    <row r="9" spans="3:9" x14ac:dyDescent="0.2">
      <c r="C9">
        <v>1147</v>
      </c>
      <c r="D9" t="s">
        <v>79</v>
      </c>
      <c r="E9" t="s">
        <v>59</v>
      </c>
      <c r="F9" t="s">
        <v>80</v>
      </c>
      <c r="G9">
        <v>30</v>
      </c>
      <c r="H9" t="s">
        <v>64</v>
      </c>
      <c r="I9">
        <v>74427103</v>
      </c>
    </row>
    <row r="10" spans="3:9" x14ac:dyDescent="0.2">
      <c r="C10">
        <v>1</v>
      </c>
      <c r="D10" t="s">
        <v>81</v>
      </c>
      <c r="E10" t="s">
        <v>69</v>
      </c>
      <c r="F10" t="s">
        <v>82</v>
      </c>
      <c r="G10">
        <v>33</v>
      </c>
      <c r="H10" t="s">
        <v>64</v>
      </c>
      <c r="I10">
        <v>25719799</v>
      </c>
    </row>
    <row r="11" spans="3:9" x14ac:dyDescent="0.2">
      <c r="C11">
        <v>687</v>
      </c>
      <c r="D11" t="s">
        <v>83</v>
      </c>
      <c r="E11" t="s">
        <v>59</v>
      </c>
      <c r="F11" t="s">
        <v>84</v>
      </c>
      <c r="G11">
        <v>36</v>
      </c>
      <c r="H11" t="s">
        <v>64</v>
      </c>
      <c r="I11">
        <v>41176065</v>
      </c>
    </row>
    <row r="12" spans="3:9" x14ac:dyDescent="0.2">
      <c r="C12">
        <v>508</v>
      </c>
      <c r="D12" t="s">
        <v>85</v>
      </c>
      <c r="E12" t="s">
        <v>59</v>
      </c>
      <c r="F12" t="s">
        <v>86</v>
      </c>
      <c r="G12">
        <v>28</v>
      </c>
      <c r="H12" t="s">
        <v>87</v>
      </c>
      <c r="I12">
        <v>60949597</v>
      </c>
    </row>
    <row r="13" spans="3:9" x14ac:dyDescent="0.2">
      <c r="C13">
        <v>52</v>
      </c>
      <c r="D13" t="s">
        <v>88</v>
      </c>
      <c r="E13" t="s">
        <v>66</v>
      </c>
      <c r="F13" t="s">
        <v>89</v>
      </c>
      <c r="G13">
        <v>19</v>
      </c>
      <c r="H13" t="s">
        <v>64</v>
      </c>
      <c r="I13">
        <v>15557677</v>
      </c>
    </row>
    <row r="14" spans="3:9" x14ac:dyDescent="0.2">
      <c r="C14">
        <v>1284</v>
      </c>
      <c r="D14" t="s">
        <v>90</v>
      </c>
      <c r="E14" t="s">
        <v>66</v>
      </c>
      <c r="F14" t="s">
        <v>91</v>
      </c>
      <c r="G14">
        <v>20</v>
      </c>
      <c r="H14" t="s">
        <v>64</v>
      </c>
      <c r="I14">
        <v>42532112</v>
      </c>
    </row>
    <row r="15" spans="3:9" x14ac:dyDescent="0.2">
      <c r="C15">
        <v>659</v>
      </c>
      <c r="D15" t="s">
        <v>92</v>
      </c>
      <c r="E15" t="s">
        <v>59</v>
      </c>
      <c r="F15" t="s">
        <v>93</v>
      </c>
      <c r="G15">
        <v>28</v>
      </c>
      <c r="H15" t="s">
        <v>71</v>
      </c>
      <c r="I15">
        <v>69384454</v>
      </c>
    </row>
    <row r="16" spans="3:9" x14ac:dyDescent="0.2">
      <c r="C16">
        <v>766</v>
      </c>
      <c r="D16" t="s">
        <v>94</v>
      </c>
      <c r="E16" t="s">
        <v>69</v>
      </c>
      <c r="F16" t="s">
        <v>95</v>
      </c>
      <c r="G16">
        <v>33</v>
      </c>
      <c r="H16" t="s">
        <v>96</v>
      </c>
      <c r="I16">
        <v>78975805</v>
      </c>
    </row>
    <row r="17" spans="3:9" x14ac:dyDescent="0.2">
      <c r="C17">
        <v>1417</v>
      </c>
      <c r="D17" t="s">
        <v>97</v>
      </c>
      <c r="E17" t="s">
        <v>59</v>
      </c>
      <c r="F17" t="s">
        <v>98</v>
      </c>
      <c r="G17">
        <v>25</v>
      </c>
      <c r="H17" t="s">
        <v>64</v>
      </c>
      <c r="I17">
        <v>59154644</v>
      </c>
    </row>
    <row r="18" spans="3:9" x14ac:dyDescent="0.2">
      <c r="C18">
        <v>900</v>
      </c>
      <c r="D18" t="s">
        <v>99</v>
      </c>
      <c r="E18" t="s">
        <v>69</v>
      </c>
      <c r="F18" t="s">
        <v>100</v>
      </c>
      <c r="G18">
        <v>30</v>
      </c>
      <c r="H18" t="s">
        <v>64</v>
      </c>
      <c r="I18">
        <v>30950171</v>
      </c>
    </row>
    <row r="19" spans="3:9" x14ac:dyDescent="0.2">
      <c r="C19">
        <v>1290</v>
      </c>
      <c r="D19" t="s">
        <v>101</v>
      </c>
      <c r="E19" t="s">
        <v>69</v>
      </c>
      <c r="F19" t="s">
        <v>102</v>
      </c>
      <c r="G19">
        <v>30</v>
      </c>
      <c r="H19" t="s">
        <v>103</v>
      </c>
      <c r="I19">
        <v>70038845</v>
      </c>
    </row>
    <row r="20" spans="3:9" x14ac:dyDescent="0.2">
      <c r="C20">
        <v>916</v>
      </c>
      <c r="D20" t="s">
        <v>104</v>
      </c>
      <c r="E20" t="s">
        <v>59</v>
      </c>
      <c r="F20" t="s">
        <v>105</v>
      </c>
      <c r="G20">
        <v>31</v>
      </c>
      <c r="H20" t="s">
        <v>64</v>
      </c>
      <c r="I20">
        <v>9141547</v>
      </c>
    </row>
    <row r="21" spans="3:9" x14ac:dyDescent="0.2">
      <c r="C21">
        <v>447</v>
      </c>
      <c r="D21" t="s">
        <v>106</v>
      </c>
      <c r="E21" t="s">
        <v>59</v>
      </c>
      <c r="F21" t="s">
        <v>107</v>
      </c>
      <c r="G21">
        <v>29</v>
      </c>
      <c r="H21" t="s">
        <v>64</v>
      </c>
      <c r="I21">
        <v>99929962</v>
      </c>
    </row>
    <row r="22" spans="3:9" x14ac:dyDescent="0.2">
      <c r="C22">
        <v>926</v>
      </c>
      <c r="D22" t="s">
        <v>108</v>
      </c>
      <c r="E22" t="s">
        <v>66</v>
      </c>
      <c r="F22" t="s">
        <v>109</v>
      </c>
      <c r="G22">
        <v>23</v>
      </c>
      <c r="H22" t="s">
        <v>110</v>
      </c>
      <c r="I22">
        <v>41075467</v>
      </c>
    </row>
    <row r="23" spans="3:9" x14ac:dyDescent="0.2">
      <c r="C23">
        <v>645</v>
      </c>
      <c r="D23" t="s">
        <v>111</v>
      </c>
      <c r="E23" t="s">
        <v>69</v>
      </c>
      <c r="F23" t="s">
        <v>112</v>
      </c>
      <c r="G23">
        <v>20</v>
      </c>
      <c r="H23" t="s">
        <v>64</v>
      </c>
      <c r="I23">
        <v>1178477</v>
      </c>
    </row>
    <row r="24" spans="3:9" x14ac:dyDescent="0.2">
      <c r="C24">
        <v>1584</v>
      </c>
      <c r="D24" t="s">
        <v>113</v>
      </c>
      <c r="E24" t="s">
        <v>69</v>
      </c>
      <c r="F24" t="s">
        <v>114</v>
      </c>
      <c r="G24">
        <v>21</v>
      </c>
      <c r="H24" t="s">
        <v>64</v>
      </c>
      <c r="I24">
        <v>7383789</v>
      </c>
    </row>
    <row r="25" spans="3:9" x14ac:dyDescent="0.2">
      <c r="C25">
        <v>555</v>
      </c>
      <c r="D25" t="s">
        <v>115</v>
      </c>
      <c r="E25" t="s">
        <v>69</v>
      </c>
      <c r="F25" t="s">
        <v>116</v>
      </c>
      <c r="G25">
        <v>26</v>
      </c>
      <c r="H25" t="s">
        <v>64</v>
      </c>
      <c r="I25">
        <v>8016782</v>
      </c>
    </row>
    <row r="26" spans="3:9" x14ac:dyDescent="0.2">
      <c r="C26">
        <v>1735</v>
      </c>
      <c r="D26" t="s">
        <v>117</v>
      </c>
      <c r="E26" t="s">
        <v>59</v>
      </c>
      <c r="F26" t="s">
        <v>118</v>
      </c>
      <c r="G26">
        <v>27</v>
      </c>
      <c r="H26" t="s">
        <v>64</v>
      </c>
      <c r="I26">
        <v>10546916</v>
      </c>
    </row>
    <row r="27" spans="3:9" x14ac:dyDescent="0.2">
      <c r="C27">
        <v>1033</v>
      </c>
      <c r="D27" t="s">
        <v>119</v>
      </c>
      <c r="E27" t="s">
        <v>69</v>
      </c>
      <c r="F27" t="s">
        <v>120</v>
      </c>
      <c r="G27">
        <v>32</v>
      </c>
      <c r="H27" t="s">
        <v>121</v>
      </c>
      <c r="I27">
        <v>85635275</v>
      </c>
    </row>
    <row r="28" spans="3:9" x14ac:dyDescent="0.2">
      <c r="C28">
        <v>957</v>
      </c>
      <c r="D28" t="s">
        <v>122</v>
      </c>
      <c r="E28" t="s">
        <v>69</v>
      </c>
      <c r="F28" t="s">
        <v>123</v>
      </c>
      <c r="G28">
        <v>18</v>
      </c>
      <c r="H28" t="s">
        <v>64</v>
      </c>
      <c r="I28">
        <v>48010957</v>
      </c>
    </row>
    <row r="29" spans="3:9" x14ac:dyDescent="0.2">
      <c r="C29">
        <v>1088</v>
      </c>
      <c r="D29" t="s">
        <v>124</v>
      </c>
      <c r="E29" t="s">
        <v>69</v>
      </c>
      <c r="F29" t="s">
        <v>125</v>
      </c>
      <c r="G29">
        <v>24</v>
      </c>
      <c r="H29" t="s">
        <v>61</v>
      </c>
      <c r="I29">
        <v>35914733</v>
      </c>
    </row>
    <row r="30" spans="3:9" x14ac:dyDescent="0.2">
      <c r="C30">
        <v>481</v>
      </c>
      <c r="D30" t="s">
        <v>126</v>
      </c>
      <c r="E30" t="s">
        <v>59</v>
      </c>
      <c r="F30" t="s">
        <v>127</v>
      </c>
      <c r="G30">
        <v>44</v>
      </c>
      <c r="H30" t="s">
        <v>64</v>
      </c>
      <c r="I30">
        <v>98404591</v>
      </c>
    </row>
    <row r="31" spans="3:9" x14ac:dyDescent="0.2">
      <c r="C31">
        <v>1076</v>
      </c>
      <c r="D31" t="s">
        <v>128</v>
      </c>
      <c r="E31" t="s">
        <v>66</v>
      </c>
      <c r="F31" t="s">
        <v>129</v>
      </c>
      <c r="G31">
        <v>28</v>
      </c>
      <c r="H31" t="s">
        <v>96</v>
      </c>
      <c r="I31">
        <v>57270562</v>
      </c>
    </row>
    <row r="32" spans="3:9" x14ac:dyDescent="0.2">
      <c r="C32">
        <v>547</v>
      </c>
      <c r="D32" t="s">
        <v>130</v>
      </c>
      <c r="E32" t="s">
        <v>66</v>
      </c>
      <c r="F32" t="s">
        <v>131</v>
      </c>
      <c r="G32">
        <v>22</v>
      </c>
      <c r="H32" t="s">
        <v>64</v>
      </c>
      <c r="I32">
        <v>61560675</v>
      </c>
    </row>
    <row r="33" spans="3:9" x14ac:dyDescent="0.2">
      <c r="C33">
        <v>1012</v>
      </c>
      <c r="D33" t="s">
        <v>132</v>
      </c>
      <c r="E33" t="s">
        <v>59</v>
      </c>
      <c r="F33" t="s">
        <v>133</v>
      </c>
      <c r="G33">
        <v>26</v>
      </c>
      <c r="H33" t="s">
        <v>87</v>
      </c>
      <c r="I33">
        <v>31615298</v>
      </c>
    </row>
    <row r="34" spans="3:9" x14ac:dyDescent="0.2">
      <c r="C34">
        <v>469</v>
      </c>
      <c r="D34" t="s">
        <v>134</v>
      </c>
      <c r="E34" t="s">
        <v>69</v>
      </c>
      <c r="F34" t="s">
        <v>135</v>
      </c>
      <c r="G34">
        <v>43</v>
      </c>
      <c r="H34" t="s">
        <v>64</v>
      </c>
      <c r="I34">
        <v>46591823</v>
      </c>
    </row>
    <row r="35" spans="3:9" x14ac:dyDescent="0.2">
      <c r="C35">
        <v>810</v>
      </c>
      <c r="D35" t="s">
        <v>136</v>
      </c>
      <c r="E35" t="s">
        <v>66</v>
      </c>
      <c r="F35" t="s">
        <v>137</v>
      </c>
      <c r="G35">
        <v>21</v>
      </c>
      <c r="H35" t="s">
        <v>64</v>
      </c>
      <c r="I35">
        <v>39199408</v>
      </c>
    </row>
    <row r="36" spans="3:9" x14ac:dyDescent="0.2">
      <c r="C36">
        <v>595</v>
      </c>
      <c r="D36" t="s">
        <v>138</v>
      </c>
      <c r="E36" t="s">
        <v>66</v>
      </c>
      <c r="F36" t="s">
        <v>139</v>
      </c>
      <c r="G36">
        <v>20</v>
      </c>
      <c r="H36" t="s">
        <v>64</v>
      </c>
      <c r="I36">
        <v>32467268</v>
      </c>
    </row>
    <row r="37" spans="3:9" x14ac:dyDescent="0.2">
      <c r="C37">
        <v>978</v>
      </c>
      <c r="D37" t="s">
        <v>140</v>
      </c>
      <c r="E37" t="s">
        <v>59</v>
      </c>
      <c r="F37" t="s">
        <v>141</v>
      </c>
      <c r="G37">
        <v>20</v>
      </c>
      <c r="H37" t="s">
        <v>64</v>
      </c>
      <c r="I37">
        <v>43785353</v>
      </c>
    </row>
    <row r="38" spans="3:9" x14ac:dyDescent="0.2">
      <c r="C38">
        <v>316</v>
      </c>
      <c r="D38" t="s">
        <v>142</v>
      </c>
      <c r="E38" t="s">
        <v>69</v>
      </c>
      <c r="F38" t="s">
        <v>143</v>
      </c>
      <c r="G38">
        <v>26</v>
      </c>
      <c r="H38" t="s">
        <v>144</v>
      </c>
      <c r="I38">
        <v>5272402</v>
      </c>
    </row>
    <row r="39" spans="3:9" x14ac:dyDescent="0.2">
      <c r="C39">
        <v>1640</v>
      </c>
      <c r="D39" t="s">
        <v>145</v>
      </c>
      <c r="E39" t="s">
        <v>59</v>
      </c>
      <c r="F39" t="s">
        <v>146</v>
      </c>
      <c r="G39">
        <v>32</v>
      </c>
      <c r="H39" t="s">
        <v>64</v>
      </c>
      <c r="I39">
        <v>69150861</v>
      </c>
    </row>
    <row r="40" spans="3:9" x14ac:dyDescent="0.2">
      <c r="C40">
        <v>517</v>
      </c>
      <c r="D40" t="s">
        <v>147</v>
      </c>
      <c r="E40" t="s">
        <v>59</v>
      </c>
      <c r="F40" t="s">
        <v>148</v>
      </c>
      <c r="G40">
        <v>34</v>
      </c>
      <c r="H40" t="s">
        <v>64</v>
      </c>
      <c r="I40">
        <v>77465839</v>
      </c>
    </row>
    <row r="41" spans="3:9" x14ac:dyDescent="0.2">
      <c r="C41">
        <v>987</v>
      </c>
      <c r="D41" t="s">
        <v>149</v>
      </c>
      <c r="E41" t="s">
        <v>59</v>
      </c>
      <c r="F41" t="s">
        <v>150</v>
      </c>
      <c r="G41">
        <v>31</v>
      </c>
      <c r="H41" t="s">
        <v>96</v>
      </c>
      <c r="I41">
        <v>30242712</v>
      </c>
    </row>
    <row r="42" spans="3:9" x14ac:dyDescent="0.2">
      <c r="C42">
        <v>1413</v>
      </c>
      <c r="D42" t="s">
        <v>151</v>
      </c>
      <c r="E42" t="s">
        <v>59</v>
      </c>
      <c r="F42" t="s">
        <v>152</v>
      </c>
      <c r="G42">
        <v>28</v>
      </c>
      <c r="H42" t="s">
        <v>64</v>
      </c>
      <c r="I42">
        <v>36655014</v>
      </c>
    </row>
    <row r="43" spans="3:9" x14ac:dyDescent="0.2">
      <c r="C43">
        <v>1449</v>
      </c>
      <c r="D43" t="s">
        <v>153</v>
      </c>
      <c r="E43" t="s">
        <v>59</v>
      </c>
      <c r="F43" t="s">
        <v>154</v>
      </c>
      <c r="G43">
        <v>33</v>
      </c>
      <c r="H43" t="s">
        <v>64</v>
      </c>
      <c r="I43">
        <v>69925849</v>
      </c>
    </row>
    <row r="44" spans="3:9" x14ac:dyDescent="0.2">
      <c r="C44">
        <v>144</v>
      </c>
      <c r="D44" t="s">
        <v>155</v>
      </c>
      <c r="E44" t="s">
        <v>69</v>
      </c>
      <c r="F44" t="s">
        <v>156</v>
      </c>
      <c r="G44">
        <v>42</v>
      </c>
      <c r="H44" t="s">
        <v>64</v>
      </c>
      <c r="I44">
        <v>88229720</v>
      </c>
    </row>
    <row r="45" spans="3:9" x14ac:dyDescent="0.2">
      <c r="C45">
        <v>853</v>
      </c>
      <c r="D45" t="s">
        <v>157</v>
      </c>
      <c r="E45" t="s">
        <v>69</v>
      </c>
      <c r="F45" t="s">
        <v>158</v>
      </c>
      <c r="G45">
        <v>22</v>
      </c>
      <c r="H45" t="s">
        <v>64</v>
      </c>
      <c r="I45">
        <v>31205608</v>
      </c>
    </row>
    <row r="46" spans="3:9" x14ac:dyDescent="0.2">
      <c r="C46">
        <v>716</v>
      </c>
      <c r="D46" t="s">
        <v>159</v>
      </c>
      <c r="E46" t="s">
        <v>59</v>
      </c>
      <c r="F46" t="s">
        <v>160</v>
      </c>
      <c r="G46">
        <v>31</v>
      </c>
      <c r="H46" t="s">
        <v>144</v>
      </c>
      <c r="I46">
        <v>60198786</v>
      </c>
    </row>
    <row r="47" spans="3:9" x14ac:dyDescent="0.2">
      <c r="C47">
        <v>986</v>
      </c>
      <c r="D47" t="s">
        <v>161</v>
      </c>
      <c r="E47" t="s">
        <v>59</v>
      </c>
      <c r="F47" t="s">
        <v>162</v>
      </c>
      <c r="G47">
        <v>30</v>
      </c>
      <c r="H47" t="s">
        <v>64</v>
      </c>
      <c r="I47">
        <v>97519634</v>
      </c>
    </row>
    <row r="48" spans="3:9" x14ac:dyDescent="0.2">
      <c r="C48">
        <v>1535</v>
      </c>
      <c r="D48" t="s">
        <v>163</v>
      </c>
      <c r="E48" t="s">
        <v>69</v>
      </c>
      <c r="F48" t="s">
        <v>164</v>
      </c>
      <c r="G48">
        <v>27</v>
      </c>
      <c r="H48" t="s">
        <v>64</v>
      </c>
      <c r="I48">
        <v>72116904</v>
      </c>
    </row>
    <row r="49" spans="3:9" x14ac:dyDescent="0.2">
      <c r="C49">
        <v>656</v>
      </c>
      <c r="D49" t="s">
        <v>165</v>
      </c>
      <c r="E49" t="s">
        <v>66</v>
      </c>
      <c r="F49" t="s">
        <v>166</v>
      </c>
      <c r="G49">
        <v>31</v>
      </c>
      <c r="H49" t="s">
        <v>64</v>
      </c>
      <c r="I49">
        <v>35406135</v>
      </c>
    </row>
    <row r="50" spans="3:9" x14ac:dyDescent="0.2">
      <c r="C50">
        <v>1143</v>
      </c>
      <c r="D50" t="s">
        <v>167</v>
      </c>
      <c r="E50" t="s">
        <v>59</v>
      </c>
      <c r="F50" t="s">
        <v>168</v>
      </c>
      <c r="G50">
        <v>44</v>
      </c>
      <c r="H50" t="s">
        <v>64</v>
      </c>
      <c r="I50">
        <v>95911676</v>
      </c>
    </row>
    <row r="51" spans="3:9" x14ac:dyDescent="0.2">
      <c r="C51">
        <v>1385</v>
      </c>
      <c r="D51" t="s">
        <v>169</v>
      </c>
      <c r="E51" t="s">
        <v>59</v>
      </c>
      <c r="F51" t="s">
        <v>170</v>
      </c>
      <c r="G51">
        <v>23</v>
      </c>
      <c r="H51" t="s">
        <v>78</v>
      </c>
      <c r="I51">
        <v>16397199</v>
      </c>
    </row>
    <row r="52" spans="3:9" x14ac:dyDescent="0.2">
      <c r="C52">
        <v>229</v>
      </c>
      <c r="D52" t="s">
        <v>171</v>
      </c>
      <c r="E52" t="s">
        <v>69</v>
      </c>
      <c r="F52" t="s">
        <v>172</v>
      </c>
      <c r="G52">
        <v>23</v>
      </c>
      <c r="H52" t="s">
        <v>64</v>
      </c>
      <c r="I52">
        <v>55388338</v>
      </c>
    </row>
    <row r="53" spans="3:9" x14ac:dyDescent="0.2">
      <c r="C53">
        <v>1767</v>
      </c>
      <c r="D53" t="s">
        <v>173</v>
      </c>
      <c r="E53" t="s">
        <v>59</v>
      </c>
      <c r="F53" t="s">
        <v>70</v>
      </c>
      <c r="G53">
        <v>33</v>
      </c>
      <c r="H53" t="s">
        <v>64</v>
      </c>
      <c r="I53">
        <v>46800500</v>
      </c>
    </row>
    <row r="54" spans="3:9" x14ac:dyDescent="0.2">
      <c r="C54">
        <v>697</v>
      </c>
      <c r="D54" t="s">
        <v>174</v>
      </c>
      <c r="E54" t="s">
        <v>69</v>
      </c>
      <c r="F54" t="s">
        <v>175</v>
      </c>
      <c r="G54">
        <v>18</v>
      </c>
      <c r="H54" t="s">
        <v>64</v>
      </c>
      <c r="I54">
        <v>5250826</v>
      </c>
    </row>
    <row r="55" spans="3:9" x14ac:dyDescent="0.2">
      <c r="C55">
        <v>210</v>
      </c>
      <c r="D55" t="s">
        <v>176</v>
      </c>
      <c r="E55" t="s">
        <v>69</v>
      </c>
      <c r="F55" t="s">
        <v>177</v>
      </c>
      <c r="G55">
        <v>40</v>
      </c>
      <c r="H55" t="s">
        <v>64</v>
      </c>
      <c r="I55">
        <v>26940630</v>
      </c>
    </row>
    <row r="56" spans="3:9" x14ac:dyDescent="0.2">
      <c r="C56">
        <v>1049</v>
      </c>
      <c r="D56" t="s">
        <v>178</v>
      </c>
      <c r="E56" t="s">
        <v>69</v>
      </c>
      <c r="F56" t="s">
        <v>179</v>
      </c>
      <c r="G56">
        <v>34</v>
      </c>
      <c r="H56" t="s">
        <v>64</v>
      </c>
      <c r="I56">
        <v>38921674</v>
      </c>
    </row>
    <row r="57" spans="3:9" x14ac:dyDescent="0.2">
      <c r="C57">
        <v>1591</v>
      </c>
      <c r="D57" t="s">
        <v>180</v>
      </c>
      <c r="E57" t="s">
        <v>69</v>
      </c>
      <c r="F57" t="s">
        <v>181</v>
      </c>
      <c r="G57">
        <v>35</v>
      </c>
      <c r="H57" t="s">
        <v>87</v>
      </c>
      <c r="I57">
        <v>37585099</v>
      </c>
    </row>
    <row r="58" spans="3:9" x14ac:dyDescent="0.2">
      <c r="C58">
        <v>1771</v>
      </c>
      <c r="D58" t="s">
        <v>182</v>
      </c>
      <c r="E58" t="s">
        <v>59</v>
      </c>
      <c r="F58" t="s">
        <v>183</v>
      </c>
      <c r="G58">
        <v>26</v>
      </c>
      <c r="H58" t="s">
        <v>64</v>
      </c>
      <c r="I58">
        <v>42033221</v>
      </c>
    </row>
    <row r="59" spans="3:9" x14ac:dyDescent="0.2">
      <c r="C59">
        <v>820</v>
      </c>
      <c r="D59" t="s">
        <v>184</v>
      </c>
      <c r="E59" t="s">
        <v>59</v>
      </c>
      <c r="F59" t="s">
        <v>185</v>
      </c>
      <c r="G59">
        <v>22</v>
      </c>
      <c r="H59" t="s">
        <v>64</v>
      </c>
      <c r="I59">
        <v>81822663</v>
      </c>
    </row>
    <row r="60" spans="3:9" x14ac:dyDescent="0.2">
      <c r="C60">
        <v>1685</v>
      </c>
      <c r="D60" t="s">
        <v>186</v>
      </c>
      <c r="E60" t="s">
        <v>69</v>
      </c>
      <c r="F60" t="s">
        <v>187</v>
      </c>
      <c r="G60">
        <v>26</v>
      </c>
      <c r="H60" t="s">
        <v>71</v>
      </c>
      <c r="I60">
        <v>46965213</v>
      </c>
    </row>
    <row r="61" spans="3:9" x14ac:dyDescent="0.2">
      <c r="C61">
        <v>295</v>
      </c>
      <c r="D61" t="s">
        <v>188</v>
      </c>
      <c r="E61" t="s">
        <v>69</v>
      </c>
      <c r="F61" t="s">
        <v>189</v>
      </c>
      <c r="G61">
        <v>23</v>
      </c>
      <c r="H61" t="s">
        <v>64</v>
      </c>
      <c r="I61">
        <v>23716252</v>
      </c>
    </row>
    <row r="62" spans="3:9" x14ac:dyDescent="0.2">
      <c r="C62">
        <v>1071</v>
      </c>
      <c r="D62" t="s">
        <v>190</v>
      </c>
      <c r="E62" t="s">
        <v>69</v>
      </c>
      <c r="F62" t="s">
        <v>191</v>
      </c>
      <c r="G62">
        <v>28</v>
      </c>
      <c r="H62" t="s">
        <v>64</v>
      </c>
      <c r="I62">
        <v>37192271</v>
      </c>
    </row>
    <row r="63" spans="3:9" x14ac:dyDescent="0.2">
      <c r="C63">
        <v>227</v>
      </c>
      <c r="D63" t="s">
        <v>192</v>
      </c>
      <c r="E63" t="s">
        <v>59</v>
      </c>
      <c r="F63" t="s">
        <v>193</v>
      </c>
      <c r="G63">
        <v>22</v>
      </c>
      <c r="H63" t="s">
        <v>64</v>
      </c>
      <c r="I63">
        <v>3441177</v>
      </c>
    </row>
    <row r="64" spans="3:9" x14ac:dyDescent="0.2">
      <c r="C64">
        <v>1089</v>
      </c>
      <c r="D64" t="s">
        <v>194</v>
      </c>
      <c r="E64" t="s">
        <v>69</v>
      </c>
      <c r="F64" t="s">
        <v>195</v>
      </c>
      <c r="G64">
        <v>29</v>
      </c>
      <c r="H64" t="s">
        <v>64</v>
      </c>
      <c r="I64">
        <v>83310420</v>
      </c>
    </row>
    <row r="65" spans="3:9" x14ac:dyDescent="0.2">
      <c r="C65">
        <v>891</v>
      </c>
      <c r="D65" t="s">
        <v>196</v>
      </c>
      <c r="E65" t="s">
        <v>59</v>
      </c>
      <c r="F65" t="s">
        <v>197</v>
      </c>
      <c r="G65">
        <v>20</v>
      </c>
      <c r="H65" t="s">
        <v>64</v>
      </c>
      <c r="I65">
        <v>79172558</v>
      </c>
    </row>
    <row r="66" spans="3:9" x14ac:dyDescent="0.2">
      <c r="C66">
        <v>904</v>
      </c>
      <c r="D66" t="s">
        <v>198</v>
      </c>
      <c r="E66" t="s">
        <v>69</v>
      </c>
      <c r="F66" t="s">
        <v>199</v>
      </c>
      <c r="G66">
        <v>30</v>
      </c>
      <c r="H66" t="s">
        <v>71</v>
      </c>
      <c r="I66">
        <v>79201860</v>
      </c>
    </row>
    <row r="67" spans="3:9" x14ac:dyDescent="0.2">
      <c r="C67">
        <v>1765</v>
      </c>
      <c r="D67" t="s">
        <v>200</v>
      </c>
      <c r="E67" t="s">
        <v>69</v>
      </c>
      <c r="F67" t="s">
        <v>201</v>
      </c>
      <c r="G67">
        <v>22</v>
      </c>
      <c r="H67" t="s">
        <v>64</v>
      </c>
      <c r="I67">
        <v>74720233</v>
      </c>
    </row>
    <row r="68" spans="3:9" x14ac:dyDescent="0.2">
      <c r="C68">
        <v>1687</v>
      </c>
      <c r="D68" t="s">
        <v>202</v>
      </c>
      <c r="E68" t="s">
        <v>69</v>
      </c>
      <c r="F68" t="s">
        <v>203</v>
      </c>
      <c r="G68">
        <v>42</v>
      </c>
      <c r="H68" t="s">
        <v>121</v>
      </c>
      <c r="I68">
        <v>27745010</v>
      </c>
    </row>
    <row r="69" spans="3:9" x14ac:dyDescent="0.2">
      <c r="C69">
        <v>1694</v>
      </c>
      <c r="D69" t="s">
        <v>204</v>
      </c>
      <c r="E69" t="s">
        <v>69</v>
      </c>
      <c r="F69" t="s">
        <v>205</v>
      </c>
      <c r="G69">
        <v>32</v>
      </c>
      <c r="H69" t="s">
        <v>64</v>
      </c>
      <c r="I69">
        <v>79757505</v>
      </c>
    </row>
    <row r="70" spans="3:9" x14ac:dyDescent="0.2">
      <c r="C70">
        <v>1060</v>
      </c>
      <c r="D70" t="s">
        <v>206</v>
      </c>
      <c r="E70" t="s">
        <v>59</v>
      </c>
      <c r="F70" t="s">
        <v>207</v>
      </c>
      <c r="G70">
        <v>23</v>
      </c>
      <c r="H70" t="s">
        <v>71</v>
      </c>
      <c r="I70">
        <v>39782107</v>
      </c>
    </row>
    <row r="71" spans="3:9" x14ac:dyDescent="0.2">
      <c r="C71">
        <v>815</v>
      </c>
      <c r="D71" t="s">
        <v>208</v>
      </c>
      <c r="E71" t="s">
        <v>69</v>
      </c>
      <c r="F71" t="s">
        <v>209</v>
      </c>
      <c r="G71">
        <v>41</v>
      </c>
      <c r="H71" t="s">
        <v>144</v>
      </c>
      <c r="I71">
        <v>11091485</v>
      </c>
    </row>
    <row r="72" spans="3:9" x14ac:dyDescent="0.2">
      <c r="C72">
        <v>187</v>
      </c>
      <c r="D72" t="s">
        <v>210</v>
      </c>
      <c r="E72" t="s">
        <v>69</v>
      </c>
      <c r="F72" t="s">
        <v>211</v>
      </c>
      <c r="G72">
        <v>35</v>
      </c>
      <c r="H72" t="s">
        <v>121</v>
      </c>
      <c r="I72">
        <v>95405652</v>
      </c>
    </row>
    <row r="73" spans="3:9" x14ac:dyDescent="0.2">
      <c r="C73">
        <v>91</v>
      </c>
      <c r="D73" t="s">
        <v>212</v>
      </c>
      <c r="E73" t="s">
        <v>59</v>
      </c>
      <c r="F73" t="s">
        <v>213</v>
      </c>
      <c r="G73">
        <v>38</v>
      </c>
      <c r="H73" t="s">
        <v>121</v>
      </c>
      <c r="I73">
        <v>90622931</v>
      </c>
    </row>
    <row r="74" spans="3:9" x14ac:dyDescent="0.2">
      <c r="C74">
        <v>1381</v>
      </c>
      <c r="D74" t="s">
        <v>214</v>
      </c>
      <c r="E74" t="s">
        <v>69</v>
      </c>
      <c r="F74" t="s">
        <v>215</v>
      </c>
      <c r="G74">
        <v>28</v>
      </c>
      <c r="H74" t="s">
        <v>64</v>
      </c>
      <c r="I74">
        <v>57842578</v>
      </c>
    </row>
    <row r="75" spans="3:9" x14ac:dyDescent="0.2">
      <c r="C75">
        <v>1539</v>
      </c>
      <c r="D75" t="s">
        <v>216</v>
      </c>
      <c r="E75" t="s">
        <v>59</v>
      </c>
      <c r="F75" t="s">
        <v>217</v>
      </c>
      <c r="G75">
        <v>33</v>
      </c>
      <c r="H75" t="s">
        <v>64</v>
      </c>
      <c r="I75">
        <v>12111497</v>
      </c>
    </row>
    <row r="76" spans="3:9" x14ac:dyDescent="0.2">
      <c r="C76">
        <v>704</v>
      </c>
      <c r="D76" t="s">
        <v>218</v>
      </c>
      <c r="E76" t="s">
        <v>59</v>
      </c>
      <c r="F76" t="s">
        <v>219</v>
      </c>
      <c r="G76">
        <v>31</v>
      </c>
      <c r="H76" t="s">
        <v>64</v>
      </c>
      <c r="I76">
        <v>46120614</v>
      </c>
    </row>
    <row r="77" spans="3:9" x14ac:dyDescent="0.2">
      <c r="C77">
        <v>24</v>
      </c>
      <c r="D77" t="s">
        <v>220</v>
      </c>
      <c r="E77" t="s">
        <v>59</v>
      </c>
      <c r="F77" t="s">
        <v>221</v>
      </c>
      <c r="G77">
        <v>20</v>
      </c>
      <c r="H77" t="s">
        <v>78</v>
      </c>
      <c r="I77">
        <v>36636648</v>
      </c>
    </row>
    <row r="78" spans="3:9" x14ac:dyDescent="0.2">
      <c r="C78">
        <v>695</v>
      </c>
      <c r="D78" t="s">
        <v>222</v>
      </c>
      <c r="E78" t="s">
        <v>59</v>
      </c>
      <c r="F78" t="s">
        <v>223</v>
      </c>
      <c r="G78">
        <v>35</v>
      </c>
      <c r="H78" t="s">
        <v>224</v>
      </c>
      <c r="I78">
        <v>31970333</v>
      </c>
    </row>
    <row r="79" spans="3:9" x14ac:dyDescent="0.2">
      <c r="C79">
        <v>288</v>
      </c>
      <c r="D79" t="s">
        <v>225</v>
      </c>
      <c r="E79" t="s">
        <v>59</v>
      </c>
      <c r="F79" t="s">
        <v>226</v>
      </c>
      <c r="G79">
        <v>36</v>
      </c>
      <c r="H79" t="s">
        <v>64</v>
      </c>
      <c r="I79">
        <v>79983095</v>
      </c>
    </row>
    <row r="80" spans="3:9" x14ac:dyDescent="0.2">
      <c r="C80">
        <v>437</v>
      </c>
      <c r="D80" t="s">
        <v>227</v>
      </c>
      <c r="E80" t="s">
        <v>69</v>
      </c>
      <c r="F80" t="s">
        <v>228</v>
      </c>
      <c r="G80">
        <v>22</v>
      </c>
      <c r="H80" t="s">
        <v>64</v>
      </c>
      <c r="I80">
        <v>39206533</v>
      </c>
    </row>
    <row r="81" spans="3:9" x14ac:dyDescent="0.2">
      <c r="C81">
        <v>901</v>
      </c>
      <c r="D81" t="s">
        <v>229</v>
      </c>
      <c r="E81" t="s">
        <v>69</v>
      </c>
      <c r="F81" t="s">
        <v>230</v>
      </c>
      <c r="G81">
        <v>33</v>
      </c>
      <c r="H81" t="s">
        <v>78</v>
      </c>
      <c r="I81">
        <v>82420771</v>
      </c>
    </row>
    <row r="82" spans="3:9" x14ac:dyDescent="0.2">
      <c r="C82">
        <v>1605</v>
      </c>
      <c r="D82" t="s">
        <v>231</v>
      </c>
      <c r="E82" t="s">
        <v>59</v>
      </c>
      <c r="F82" t="s">
        <v>232</v>
      </c>
      <c r="G82">
        <v>30</v>
      </c>
      <c r="H82" t="s">
        <v>233</v>
      </c>
      <c r="I82">
        <v>90363588</v>
      </c>
    </row>
    <row r="83" spans="3:9" x14ac:dyDescent="0.2">
      <c r="C83">
        <v>81</v>
      </c>
      <c r="D83" t="s">
        <v>234</v>
      </c>
      <c r="E83" t="s">
        <v>66</v>
      </c>
      <c r="F83" t="s">
        <v>235</v>
      </c>
      <c r="G83">
        <v>19</v>
      </c>
      <c r="H83" t="s">
        <v>64</v>
      </c>
      <c r="I83">
        <v>41233730</v>
      </c>
    </row>
    <row r="84" spans="3:9" x14ac:dyDescent="0.2">
      <c r="C84">
        <v>340</v>
      </c>
      <c r="D84" t="s">
        <v>236</v>
      </c>
      <c r="E84" t="s">
        <v>59</v>
      </c>
      <c r="F84" t="s">
        <v>237</v>
      </c>
      <c r="G84">
        <v>21</v>
      </c>
      <c r="H84" t="s">
        <v>64</v>
      </c>
      <c r="I84">
        <v>75963629</v>
      </c>
    </row>
    <row r="85" spans="3:9" x14ac:dyDescent="0.2">
      <c r="C85">
        <v>510</v>
      </c>
      <c r="D85" t="s">
        <v>238</v>
      </c>
      <c r="E85" t="s">
        <v>59</v>
      </c>
      <c r="F85" t="s">
        <v>239</v>
      </c>
      <c r="G85">
        <v>26</v>
      </c>
      <c r="H85" t="s">
        <v>64</v>
      </c>
      <c r="I85">
        <v>51153059</v>
      </c>
    </row>
    <row r="86" spans="3:9" x14ac:dyDescent="0.2">
      <c r="C86">
        <v>400</v>
      </c>
      <c r="D86" t="s">
        <v>240</v>
      </c>
      <c r="E86" t="s">
        <v>59</v>
      </c>
      <c r="F86" t="s">
        <v>241</v>
      </c>
      <c r="G86">
        <v>23</v>
      </c>
      <c r="H86" t="s">
        <v>64</v>
      </c>
      <c r="I86">
        <v>98512596</v>
      </c>
    </row>
    <row r="87" spans="3:9" x14ac:dyDescent="0.2">
      <c r="C87">
        <v>200</v>
      </c>
      <c r="D87" t="s">
        <v>242</v>
      </c>
      <c r="E87" t="s">
        <v>59</v>
      </c>
      <c r="F87" t="s">
        <v>243</v>
      </c>
      <c r="G87">
        <v>36</v>
      </c>
      <c r="H87" t="s">
        <v>224</v>
      </c>
      <c r="I87">
        <v>74705970</v>
      </c>
    </row>
    <row r="88" spans="3:9" x14ac:dyDescent="0.2">
      <c r="C88">
        <v>59</v>
      </c>
      <c r="D88" t="s">
        <v>244</v>
      </c>
      <c r="E88" t="s">
        <v>59</v>
      </c>
      <c r="F88" t="s">
        <v>245</v>
      </c>
      <c r="G88">
        <v>21</v>
      </c>
      <c r="H88" t="s">
        <v>64</v>
      </c>
      <c r="I88">
        <v>9932175</v>
      </c>
    </row>
    <row r="89" spans="3:9" x14ac:dyDescent="0.2">
      <c r="C89">
        <v>1636</v>
      </c>
      <c r="D89" t="s">
        <v>246</v>
      </c>
      <c r="E89" t="s">
        <v>69</v>
      </c>
      <c r="F89" t="s">
        <v>247</v>
      </c>
      <c r="G89">
        <v>24</v>
      </c>
      <c r="H89" t="s">
        <v>64</v>
      </c>
      <c r="I89">
        <v>90603168</v>
      </c>
    </row>
    <row r="90" spans="3:9" x14ac:dyDescent="0.2">
      <c r="C90">
        <v>911</v>
      </c>
      <c r="D90" t="s">
        <v>248</v>
      </c>
      <c r="E90" t="s">
        <v>59</v>
      </c>
      <c r="F90" t="s">
        <v>249</v>
      </c>
      <c r="G90">
        <v>37</v>
      </c>
      <c r="H90" t="s">
        <v>64</v>
      </c>
      <c r="I90">
        <v>62699878</v>
      </c>
    </row>
    <row r="91" spans="3:9" x14ac:dyDescent="0.2">
      <c r="C91">
        <v>1253</v>
      </c>
      <c r="D91" t="s">
        <v>250</v>
      </c>
      <c r="E91" t="s">
        <v>59</v>
      </c>
      <c r="F91" t="s">
        <v>251</v>
      </c>
      <c r="G91">
        <v>34</v>
      </c>
      <c r="H91" t="s">
        <v>71</v>
      </c>
      <c r="I91">
        <v>73448178</v>
      </c>
    </row>
    <row r="92" spans="3:9" x14ac:dyDescent="0.2">
      <c r="C92">
        <v>1041</v>
      </c>
      <c r="D92" t="s">
        <v>252</v>
      </c>
      <c r="E92" t="s">
        <v>59</v>
      </c>
      <c r="F92" t="s">
        <v>253</v>
      </c>
      <c r="G92">
        <v>26</v>
      </c>
      <c r="H92" t="s">
        <v>144</v>
      </c>
      <c r="I92">
        <v>57742309</v>
      </c>
    </row>
    <row r="93" spans="3:9" x14ac:dyDescent="0.2">
      <c r="C93">
        <v>919</v>
      </c>
      <c r="D93" t="s">
        <v>254</v>
      </c>
      <c r="E93" t="s">
        <v>59</v>
      </c>
      <c r="F93" t="s">
        <v>255</v>
      </c>
      <c r="G93">
        <v>19</v>
      </c>
      <c r="H93" t="s">
        <v>64</v>
      </c>
      <c r="I93">
        <v>37472101</v>
      </c>
    </row>
    <row r="94" spans="3:9" x14ac:dyDescent="0.2">
      <c r="C94">
        <v>47</v>
      </c>
      <c r="D94" t="s">
        <v>256</v>
      </c>
      <c r="E94" t="s">
        <v>66</v>
      </c>
      <c r="F94" t="s">
        <v>257</v>
      </c>
      <c r="G94">
        <v>34</v>
      </c>
      <c r="H94" t="s">
        <v>64</v>
      </c>
      <c r="I94">
        <v>93236118</v>
      </c>
    </row>
    <row r="95" spans="3:9" x14ac:dyDescent="0.2">
      <c r="C95">
        <v>1209</v>
      </c>
      <c r="D95" t="s">
        <v>258</v>
      </c>
      <c r="E95" t="s">
        <v>59</v>
      </c>
      <c r="F95" t="s">
        <v>259</v>
      </c>
      <c r="G95">
        <v>33</v>
      </c>
      <c r="H95" t="s">
        <v>64</v>
      </c>
      <c r="I95">
        <v>90579081</v>
      </c>
    </row>
    <row r="96" spans="3:9" x14ac:dyDescent="0.2">
      <c r="C96">
        <v>613</v>
      </c>
      <c r="D96" t="s">
        <v>260</v>
      </c>
      <c r="E96" t="s">
        <v>69</v>
      </c>
      <c r="F96" t="s">
        <v>261</v>
      </c>
      <c r="G96">
        <v>30</v>
      </c>
      <c r="H96" t="s">
        <v>87</v>
      </c>
      <c r="I96">
        <v>1396545</v>
      </c>
    </row>
    <row r="97" spans="3:9" x14ac:dyDescent="0.2">
      <c r="C97">
        <v>1047</v>
      </c>
      <c r="D97" t="s">
        <v>262</v>
      </c>
      <c r="E97" t="s">
        <v>59</v>
      </c>
      <c r="F97" t="s">
        <v>263</v>
      </c>
      <c r="G97">
        <v>21</v>
      </c>
      <c r="H97" t="s">
        <v>64</v>
      </c>
      <c r="I97">
        <v>88488876</v>
      </c>
    </row>
    <row r="98" spans="3:9" x14ac:dyDescent="0.2">
      <c r="C98">
        <v>761</v>
      </c>
      <c r="D98" t="s">
        <v>264</v>
      </c>
      <c r="E98" t="s">
        <v>66</v>
      </c>
      <c r="F98" t="s">
        <v>265</v>
      </c>
      <c r="G98">
        <v>25</v>
      </c>
      <c r="H98" t="s">
        <v>64</v>
      </c>
      <c r="I98">
        <v>39435249</v>
      </c>
    </row>
    <row r="99" spans="3:9" x14ac:dyDescent="0.2">
      <c r="C99">
        <v>1689</v>
      </c>
      <c r="D99" t="s">
        <v>266</v>
      </c>
      <c r="E99" t="s">
        <v>66</v>
      </c>
      <c r="F99" t="s">
        <v>267</v>
      </c>
      <c r="G99">
        <v>38</v>
      </c>
      <c r="H99" t="s">
        <v>224</v>
      </c>
      <c r="I99">
        <v>71166034</v>
      </c>
    </row>
    <row r="100" spans="3:9" x14ac:dyDescent="0.2">
      <c r="C100">
        <v>510</v>
      </c>
      <c r="D100" t="s">
        <v>268</v>
      </c>
      <c r="E100" t="s">
        <v>69</v>
      </c>
      <c r="F100" t="s">
        <v>269</v>
      </c>
      <c r="G100">
        <v>33</v>
      </c>
      <c r="H100" t="s">
        <v>121</v>
      </c>
      <c r="I100">
        <v>71937812</v>
      </c>
    </row>
    <row r="101" spans="3:9" x14ac:dyDescent="0.2">
      <c r="C101">
        <v>1100</v>
      </c>
      <c r="D101" t="s">
        <v>270</v>
      </c>
      <c r="E101" t="s">
        <v>66</v>
      </c>
      <c r="F101" t="s">
        <v>271</v>
      </c>
      <c r="G101">
        <v>30</v>
      </c>
      <c r="H101" t="s">
        <v>96</v>
      </c>
      <c r="I101">
        <v>26541643</v>
      </c>
    </row>
    <row r="102" spans="3:9" x14ac:dyDescent="0.2">
      <c r="C102">
        <v>180</v>
      </c>
      <c r="D102" t="s">
        <v>272</v>
      </c>
      <c r="E102" t="s">
        <v>59</v>
      </c>
      <c r="F102" t="s">
        <v>273</v>
      </c>
      <c r="G102">
        <v>22</v>
      </c>
      <c r="H102" t="s">
        <v>78</v>
      </c>
      <c r="I102">
        <v>11505845</v>
      </c>
    </row>
    <row r="103" spans="3:9" x14ac:dyDescent="0.2">
      <c r="C103">
        <v>53</v>
      </c>
      <c r="D103" t="s">
        <v>274</v>
      </c>
      <c r="E103" t="s">
        <v>69</v>
      </c>
      <c r="F103" t="s">
        <v>275</v>
      </c>
      <c r="G103">
        <v>32</v>
      </c>
      <c r="H103" t="s">
        <v>64</v>
      </c>
      <c r="I103">
        <v>68928397</v>
      </c>
    </row>
    <row r="104" spans="3:9" x14ac:dyDescent="0.2">
      <c r="C104">
        <v>936</v>
      </c>
      <c r="D104" t="s">
        <v>276</v>
      </c>
      <c r="E104" t="s">
        <v>59</v>
      </c>
      <c r="F104" t="s">
        <v>277</v>
      </c>
      <c r="G104">
        <v>34</v>
      </c>
      <c r="H104" t="s">
        <v>64</v>
      </c>
      <c r="I104">
        <v>83850213</v>
      </c>
    </row>
    <row r="105" spans="3:9" x14ac:dyDescent="0.2">
      <c r="C105">
        <v>1039</v>
      </c>
      <c r="D105" t="s">
        <v>278</v>
      </c>
      <c r="E105" t="s">
        <v>69</v>
      </c>
      <c r="F105" t="s">
        <v>279</v>
      </c>
      <c r="G105">
        <v>27</v>
      </c>
      <c r="H105" t="s">
        <v>64</v>
      </c>
      <c r="I105">
        <v>6152222</v>
      </c>
    </row>
    <row r="106" spans="3:9" x14ac:dyDescent="0.2">
      <c r="C106">
        <v>607</v>
      </c>
      <c r="D106" t="s">
        <v>280</v>
      </c>
      <c r="E106" t="s">
        <v>69</v>
      </c>
      <c r="F106" t="s">
        <v>281</v>
      </c>
      <c r="G106">
        <v>29</v>
      </c>
      <c r="H106" t="s">
        <v>64</v>
      </c>
      <c r="I106">
        <v>89859062</v>
      </c>
    </row>
    <row r="107" spans="3:9" x14ac:dyDescent="0.2">
      <c r="C107">
        <v>970</v>
      </c>
      <c r="D107" t="s">
        <v>282</v>
      </c>
      <c r="E107" t="s">
        <v>59</v>
      </c>
      <c r="F107" t="s">
        <v>283</v>
      </c>
      <c r="G107">
        <v>36</v>
      </c>
      <c r="H107" t="s">
        <v>64</v>
      </c>
      <c r="I107">
        <v>84513093</v>
      </c>
    </row>
    <row r="108" spans="3:9" x14ac:dyDescent="0.2">
      <c r="C108">
        <v>721</v>
      </c>
      <c r="D108" t="s">
        <v>284</v>
      </c>
      <c r="E108" t="s">
        <v>59</v>
      </c>
      <c r="F108" t="s">
        <v>285</v>
      </c>
      <c r="G108">
        <v>26</v>
      </c>
      <c r="H108" t="s">
        <v>87</v>
      </c>
      <c r="I108">
        <v>51951286</v>
      </c>
    </row>
    <row r="109" spans="3:9" x14ac:dyDescent="0.2">
      <c r="C109">
        <v>1138</v>
      </c>
      <c r="D109" t="s">
        <v>286</v>
      </c>
      <c r="E109" t="s">
        <v>69</v>
      </c>
      <c r="F109" t="s">
        <v>287</v>
      </c>
      <c r="G109">
        <v>26</v>
      </c>
      <c r="H109" t="s">
        <v>64</v>
      </c>
      <c r="I109">
        <v>4154325</v>
      </c>
    </row>
    <row r="110" spans="3:9" x14ac:dyDescent="0.2">
      <c r="C110">
        <v>778</v>
      </c>
      <c r="D110" t="s">
        <v>288</v>
      </c>
      <c r="E110" t="s">
        <v>59</v>
      </c>
      <c r="F110" t="s">
        <v>289</v>
      </c>
      <c r="G110">
        <v>28</v>
      </c>
      <c r="H110" t="s">
        <v>64</v>
      </c>
      <c r="I110">
        <v>18301474</v>
      </c>
    </row>
    <row r="111" spans="3:9" x14ac:dyDescent="0.2">
      <c r="C111">
        <v>1493</v>
      </c>
      <c r="D111" t="s">
        <v>290</v>
      </c>
      <c r="E111" t="s">
        <v>69</v>
      </c>
      <c r="F111" t="s">
        <v>291</v>
      </c>
      <c r="G111">
        <v>35</v>
      </c>
      <c r="H111" t="s">
        <v>64</v>
      </c>
      <c r="I111">
        <v>24467329</v>
      </c>
    </row>
    <row r="112" spans="3:9" x14ac:dyDescent="0.2">
      <c r="C112">
        <v>1500</v>
      </c>
      <c r="D112" t="s">
        <v>292</v>
      </c>
      <c r="E112" t="s">
        <v>69</v>
      </c>
      <c r="F112" t="s">
        <v>293</v>
      </c>
      <c r="G112">
        <v>28</v>
      </c>
      <c r="H112" t="s">
        <v>224</v>
      </c>
      <c r="I112">
        <v>98979539</v>
      </c>
    </row>
    <row r="113" spans="3:9" x14ac:dyDescent="0.2">
      <c r="C113">
        <v>224</v>
      </c>
      <c r="D113" t="s">
        <v>294</v>
      </c>
      <c r="E113" t="s">
        <v>69</v>
      </c>
      <c r="F113" t="s">
        <v>295</v>
      </c>
      <c r="G113">
        <v>27</v>
      </c>
      <c r="H113" t="s">
        <v>296</v>
      </c>
      <c r="I113">
        <v>5495934</v>
      </c>
    </row>
    <row r="114" spans="3:9" x14ac:dyDescent="0.2">
      <c r="C114">
        <v>1215</v>
      </c>
      <c r="D114" t="s">
        <v>297</v>
      </c>
      <c r="E114" t="s">
        <v>59</v>
      </c>
      <c r="F114" t="s">
        <v>298</v>
      </c>
      <c r="G114">
        <v>22</v>
      </c>
      <c r="H114" t="s">
        <v>296</v>
      </c>
      <c r="I114">
        <v>97926936</v>
      </c>
    </row>
    <row r="115" spans="3:9" x14ac:dyDescent="0.2">
      <c r="C115">
        <v>160</v>
      </c>
      <c r="D115" t="s">
        <v>299</v>
      </c>
      <c r="E115" t="s">
        <v>59</v>
      </c>
      <c r="F115" t="s">
        <v>300</v>
      </c>
      <c r="G115">
        <v>28</v>
      </c>
      <c r="H115" t="s">
        <v>64</v>
      </c>
      <c r="I115">
        <v>32199814</v>
      </c>
    </row>
    <row r="116" spans="3:9" x14ac:dyDescent="0.2">
      <c r="C116">
        <v>914</v>
      </c>
      <c r="D116" t="s">
        <v>301</v>
      </c>
      <c r="E116" t="s">
        <v>59</v>
      </c>
      <c r="F116" t="s">
        <v>302</v>
      </c>
      <c r="G116">
        <v>19</v>
      </c>
      <c r="H116" t="s">
        <v>64</v>
      </c>
      <c r="I116">
        <v>7199948</v>
      </c>
    </row>
    <row r="117" spans="3:9" x14ac:dyDescent="0.2">
      <c r="C117">
        <v>629</v>
      </c>
      <c r="D117" t="s">
        <v>303</v>
      </c>
      <c r="E117" t="s">
        <v>59</v>
      </c>
      <c r="F117" t="s">
        <v>304</v>
      </c>
      <c r="G117">
        <v>28</v>
      </c>
      <c r="H117" t="s">
        <v>305</v>
      </c>
      <c r="I117">
        <v>32201341</v>
      </c>
    </row>
    <row r="118" spans="3:9" x14ac:dyDescent="0.2">
      <c r="C118">
        <v>1558</v>
      </c>
      <c r="D118" t="s">
        <v>306</v>
      </c>
      <c r="E118" t="s">
        <v>59</v>
      </c>
      <c r="F118" t="s">
        <v>307</v>
      </c>
      <c r="G118">
        <v>35</v>
      </c>
      <c r="H118" t="s">
        <v>64</v>
      </c>
      <c r="I118">
        <v>89963634</v>
      </c>
    </row>
    <row r="119" spans="3:9" x14ac:dyDescent="0.2">
      <c r="C119">
        <v>1135</v>
      </c>
      <c r="D119" t="s">
        <v>308</v>
      </c>
      <c r="E119" t="s">
        <v>66</v>
      </c>
      <c r="F119" t="s">
        <v>309</v>
      </c>
      <c r="G119">
        <v>28</v>
      </c>
      <c r="H119" t="s">
        <v>64</v>
      </c>
      <c r="I119">
        <v>40042838</v>
      </c>
    </row>
    <row r="120" spans="3:9" x14ac:dyDescent="0.2">
      <c r="C120">
        <v>549</v>
      </c>
      <c r="D120" t="s">
        <v>310</v>
      </c>
      <c r="E120" t="s">
        <v>59</v>
      </c>
      <c r="F120" t="s">
        <v>311</v>
      </c>
      <c r="G120">
        <v>29</v>
      </c>
      <c r="H120" t="s">
        <v>64</v>
      </c>
      <c r="I120">
        <v>90918477</v>
      </c>
    </row>
    <row r="121" spans="3:9" x14ac:dyDescent="0.2">
      <c r="C121">
        <v>563</v>
      </c>
      <c r="D121" t="s">
        <v>312</v>
      </c>
      <c r="E121" t="s">
        <v>59</v>
      </c>
      <c r="F121" t="s">
        <v>313</v>
      </c>
      <c r="G121">
        <v>27</v>
      </c>
      <c r="H121" t="s">
        <v>64</v>
      </c>
      <c r="I121">
        <v>42771970</v>
      </c>
    </row>
    <row r="122" spans="3:9" x14ac:dyDescent="0.2">
      <c r="C122">
        <v>546</v>
      </c>
      <c r="D122" t="s">
        <v>314</v>
      </c>
      <c r="E122" t="s">
        <v>69</v>
      </c>
      <c r="F122" t="s">
        <v>315</v>
      </c>
      <c r="G122">
        <v>28</v>
      </c>
      <c r="H122" t="s">
        <v>64</v>
      </c>
      <c r="I122">
        <v>44425683</v>
      </c>
    </row>
    <row r="123" spans="3:9" x14ac:dyDescent="0.2">
      <c r="C123">
        <v>256</v>
      </c>
      <c r="D123" t="s">
        <v>316</v>
      </c>
      <c r="E123" t="s">
        <v>59</v>
      </c>
      <c r="F123" t="s">
        <v>317</v>
      </c>
      <c r="G123">
        <v>31</v>
      </c>
      <c r="H123" t="s">
        <v>64</v>
      </c>
      <c r="I123">
        <v>51271052</v>
      </c>
    </row>
    <row r="124" spans="3:9" x14ac:dyDescent="0.2">
      <c r="C124">
        <v>1647</v>
      </c>
      <c r="D124" t="s">
        <v>318</v>
      </c>
      <c r="E124" t="s">
        <v>59</v>
      </c>
      <c r="F124" t="s">
        <v>319</v>
      </c>
      <c r="G124">
        <v>35</v>
      </c>
      <c r="H124" t="s">
        <v>64</v>
      </c>
      <c r="I124">
        <v>3012201</v>
      </c>
    </row>
    <row r="125" spans="3:9" x14ac:dyDescent="0.2">
      <c r="C125">
        <v>60</v>
      </c>
      <c r="D125" t="s">
        <v>320</v>
      </c>
      <c r="E125" t="s">
        <v>59</v>
      </c>
      <c r="F125" t="s">
        <v>321</v>
      </c>
      <c r="G125">
        <v>31</v>
      </c>
      <c r="H125" t="s">
        <v>71</v>
      </c>
      <c r="I125">
        <v>18596850</v>
      </c>
    </row>
    <row r="126" spans="3:9" x14ac:dyDescent="0.2">
      <c r="C126">
        <v>265</v>
      </c>
      <c r="D126" t="s">
        <v>322</v>
      </c>
      <c r="E126" t="s">
        <v>59</v>
      </c>
      <c r="F126" t="s">
        <v>323</v>
      </c>
      <c r="G126">
        <v>24</v>
      </c>
      <c r="H126" t="s">
        <v>103</v>
      </c>
      <c r="I126">
        <v>56283731</v>
      </c>
    </row>
    <row r="127" spans="3:9" x14ac:dyDescent="0.2">
      <c r="C127">
        <v>84</v>
      </c>
      <c r="D127" t="s">
        <v>324</v>
      </c>
      <c r="E127" t="s">
        <v>69</v>
      </c>
      <c r="F127" t="s">
        <v>325</v>
      </c>
      <c r="G127">
        <v>22</v>
      </c>
      <c r="H127" t="s">
        <v>64</v>
      </c>
      <c r="I127">
        <v>89607125</v>
      </c>
    </row>
    <row r="128" spans="3:9" x14ac:dyDescent="0.2">
      <c r="C128">
        <v>1085</v>
      </c>
      <c r="D128" t="s">
        <v>326</v>
      </c>
      <c r="E128" t="s">
        <v>59</v>
      </c>
      <c r="F128" t="s">
        <v>327</v>
      </c>
      <c r="G128">
        <v>26</v>
      </c>
      <c r="H128" t="s">
        <v>87</v>
      </c>
      <c r="I128">
        <v>5318407</v>
      </c>
    </row>
    <row r="129" spans="3:9" x14ac:dyDescent="0.2">
      <c r="C129">
        <v>877</v>
      </c>
      <c r="D129" t="s">
        <v>328</v>
      </c>
      <c r="E129" t="s">
        <v>59</v>
      </c>
      <c r="F129" t="s">
        <v>329</v>
      </c>
      <c r="G129">
        <v>27</v>
      </c>
      <c r="H129" t="s">
        <v>296</v>
      </c>
      <c r="I129">
        <v>11129073</v>
      </c>
    </row>
    <row r="130" spans="3:9" x14ac:dyDescent="0.2">
      <c r="C130">
        <v>502</v>
      </c>
      <c r="D130" t="s">
        <v>330</v>
      </c>
      <c r="E130" t="s">
        <v>66</v>
      </c>
      <c r="F130" t="s">
        <v>331</v>
      </c>
      <c r="G130">
        <v>23</v>
      </c>
      <c r="H130" t="s">
        <v>61</v>
      </c>
      <c r="I130">
        <v>28597512</v>
      </c>
    </row>
    <row r="131" spans="3:9" x14ac:dyDescent="0.2">
      <c r="C131">
        <v>206</v>
      </c>
      <c r="D131" t="s">
        <v>332</v>
      </c>
      <c r="E131" t="s">
        <v>59</v>
      </c>
      <c r="F131" t="s">
        <v>333</v>
      </c>
      <c r="G131">
        <v>22</v>
      </c>
      <c r="H131" t="s">
        <v>64</v>
      </c>
      <c r="I131">
        <v>33719278</v>
      </c>
    </row>
    <row r="132" spans="3:9" x14ac:dyDescent="0.2">
      <c r="C132">
        <v>1114</v>
      </c>
      <c r="D132" t="s">
        <v>334</v>
      </c>
      <c r="E132" t="s">
        <v>66</v>
      </c>
      <c r="F132" t="s">
        <v>335</v>
      </c>
      <c r="G132">
        <v>21</v>
      </c>
      <c r="H132" t="s">
        <v>64</v>
      </c>
      <c r="I132">
        <v>70563396</v>
      </c>
    </row>
    <row r="133" spans="3:9" x14ac:dyDescent="0.2">
      <c r="C133">
        <v>977</v>
      </c>
      <c r="D133" t="s">
        <v>336</v>
      </c>
      <c r="E133" t="s">
        <v>69</v>
      </c>
      <c r="F133" t="s">
        <v>337</v>
      </c>
      <c r="G133">
        <v>19</v>
      </c>
      <c r="H133" t="s">
        <v>64</v>
      </c>
      <c r="I133">
        <v>98575996</v>
      </c>
    </row>
    <row r="134" spans="3:9" x14ac:dyDescent="0.2">
      <c r="C134">
        <v>992</v>
      </c>
      <c r="D134" t="s">
        <v>338</v>
      </c>
      <c r="E134" t="s">
        <v>59</v>
      </c>
      <c r="F134" t="s">
        <v>339</v>
      </c>
      <c r="G134">
        <v>34</v>
      </c>
      <c r="H134" t="s">
        <v>64</v>
      </c>
      <c r="I134">
        <v>6822950</v>
      </c>
    </row>
    <row r="135" spans="3:9" x14ac:dyDescent="0.2">
      <c r="C135">
        <v>909</v>
      </c>
      <c r="D135" t="s">
        <v>340</v>
      </c>
      <c r="E135" t="s">
        <v>69</v>
      </c>
      <c r="F135" t="s">
        <v>341</v>
      </c>
      <c r="G135">
        <v>25</v>
      </c>
      <c r="H135" t="s">
        <v>64</v>
      </c>
      <c r="I135">
        <v>55076181</v>
      </c>
    </row>
    <row r="136" spans="3:9" x14ac:dyDescent="0.2">
      <c r="C136">
        <v>1128</v>
      </c>
      <c r="D136" t="s">
        <v>342</v>
      </c>
      <c r="E136" t="s">
        <v>59</v>
      </c>
      <c r="F136" t="s">
        <v>343</v>
      </c>
      <c r="G136">
        <v>26</v>
      </c>
      <c r="H136" t="s">
        <v>344</v>
      </c>
      <c r="I136">
        <v>40225539</v>
      </c>
    </row>
    <row r="137" spans="3:9" x14ac:dyDescent="0.2">
      <c r="C137">
        <v>1042</v>
      </c>
      <c r="D137" t="s">
        <v>345</v>
      </c>
      <c r="E137" t="s">
        <v>59</v>
      </c>
      <c r="F137" t="s">
        <v>346</v>
      </c>
      <c r="G137">
        <v>31</v>
      </c>
      <c r="H137" t="s">
        <v>87</v>
      </c>
      <c r="I137">
        <v>69232416</v>
      </c>
    </row>
    <row r="138" spans="3:9" x14ac:dyDescent="0.2">
      <c r="C138">
        <v>1613</v>
      </c>
      <c r="D138" t="s">
        <v>347</v>
      </c>
      <c r="E138" t="s">
        <v>66</v>
      </c>
      <c r="F138" t="s">
        <v>348</v>
      </c>
      <c r="G138">
        <v>33</v>
      </c>
      <c r="H138" t="s">
        <v>96</v>
      </c>
      <c r="I138">
        <v>67005768</v>
      </c>
    </row>
    <row r="139" spans="3:9" x14ac:dyDescent="0.2">
      <c r="C139">
        <v>1024</v>
      </c>
      <c r="D139" t="s">
        <v>349</v>
      </c>
      <c r="E139" t="s">
        <v>59</v>
      </c>
      <c r="F139" t="s">
        <v>350</v>
      </c>
      <c r="G139">
        <v>27</v>
      </c>
      <c r="H139" t="s">
        <v>64</v>
      </c>
      <c r="I139">
        <v>19652946</v>
      </c>
    </row>
    <row r="140" spans="3:9" x14ac:dyDescent="0.2">
      <c r="C140">
        <v>801</v>
      </c>
      <c r="D140" t="s">
        <v>351</v>
      </c>
      <c r="E140" t="s">
        <v>59</v>
      </c>
      <c r="F140" t="s">
        <v>352</v>
      </c>
      <c r="G140">
        <v>20</v>
      </c>
      <c r="H140" t="s">
        <v>64</v>
      </c>
      <c r="I140">
        <v>69007014</v>
      </c>
    </row>
    <row r="141" spans="3:9" x14ac:dyDescent="0.2">
      <c r="C141">
        <v>6</v>
      </c>
      <c r="D141" t="s">
        <v>353</v>
      </c>
      <c r="E141" t="s">
        <v>66</v>
      </c>
      <c r="F141" t="s">
        <v>354</v>
      </c>
      <c r="G141">
        <v>24</v>
      </c>
      <c r="H141" t="s">
        <v>64</v>
      </c>
      <c r="I141">
        <v>69584018</v>
      </c>
    </row>
    <row r="142" spans="3:9" x14ac:dyDescent="0.2">
      <c r="C142">
        <v>1548</v>
      </c>
      <c r="D142" t="s">
        <v>355</v>
      </c>
      <c r="E142" t="s">
        <v>59</v>
      </c>
      <c r="F142" t="s">
        <v>356</v>
      </c>
      <c r="G142">
        <v>20</v>
      </c>
      <c r="H142" t="s">
        <v>64</v>
      </c>
      <c r="I142">
        <v>73946166</v>
      </c>
    </row>
    <row r="143" spans="3:9" x14ac:dyDescent="0.2">
      <c r="C143">
        <v>971</v>
      </c>
      <c r="D143" t="s">
        <v>357</v>
      </c>
      <c r="E143" t="s">
        <v>69</v>
      </c>
      <c r="F143" t="s">
        <v>358</v>
      </c>
      <c r="G143">
        <v>28</v>
      </c>
      <c r="H143" t="s">
        <v>71</v>
      </c>
      <c r="I143">
        <v>29201629</v>
      </c>
    </row>
    <row r="144" spans="3:9" x14ac:dyDescent="0.2">
      <c r="C144">
        <v>162</v>
      </c>
      <c r="D144" t="s">
        <v>359</v>
      </c>
      <c r="E144" t="s">
        <v>59</v>
      </c>
      <c r="F144" t="s">
        <v>360</v>
      </c>
      <c r="G144">
        <v>37</v>
      </c>
      <c r="H144" t="s">
        <v>121</v>
      </c>
      <c r="I144">
        <v>94058865</v>
      </c>
    </row>
    <row r="145" spans="3:9" x14ac:dyDescent="0.2">
      <c r="C145">
        <v>193</v>
      </c>
      <c r="D145" t="s">
        <v>361</v>
      </c>
      <c r="E145" t="s">
        <v>69</v>
      </c>
      <c r="F145" t="s">
        <v>362</v>
      </c>
      <c r="G145">
        <v>24</v>
      </c>
      <c r="H145" t="s">
        <v>64</v>
      </c>
      <c r="I145">
        <v>52686536</v>
      </c>
    </row>
    <row r="146" spans="3:9" x14ac:dyDescent="0.2">
      <c r="C146">
        <v>477</v>
      </c>
      <c r="D146" t="s">
        <v>363</v>
      </c>
      <c r="E146" t="s">
        <v>69</v>
      </c>
      <c r="F146" t="s">
        <v>364</v>
      </c>
      <c r="G146">
        <v>38</v>
      </c>
      <c r="H146" t="s">
        <v>64</v>
      </c>
      <c r="I146">
        <v>43610987</v>
      </c>
    </row>
    <row r="147" spans="3:9" x14ac:dyDescent="0.2">
      <c r="C147">
        <v>1503</v>
      </c>
      <c r="D147" t="s">
        <v>365</v>
      </c>
      <c r="E147" t="s">
        <v>66</v>
      </c>
      <c r="F147" t="s">
        <v>366</v>
      </c>
      <c r="G147">
        <v>31</v>
      </c>
      <c r="H147" t="s">
        <v>78</v>
      </c>
      <c r="I147">
        <v>29699590</v>
      </c>
    </row>
    <row r="148" spans="3:9" x14ac:dyDescent="0.2">
      <c r="C148">
        <v>1464</v>
      </c>
      <c r="D148" t="s">
        <v>367</v>
      </c>
      <c r="E148" t="s">
        <v>69</v>
      </c>
      <c r="F148" t="s">
        <v>368</v>
      </c>
      <c r="G148">
        <v>21</v>
      </c>
      <c r="H148" t="s">
        <v>64</v>
      </c>
      <c r="I148">
        <v>76075605</v>
      </c>
    </row>
    <row r="149" spans="3:9" x14ac:dyDescent="0.2">
      <c r="C149">
        <v>1137</v>
      </c>
      <c r="D149" t="s">
        <v>369</v>
      </c>
      <c r="E149" t="s">
        <v>59</v>
      </c>
      <c r="F149" t="s">
        <v>370</v>
      </c>
      <c r="G149">
        <v>25</v>
      </c>
      <c r="H149" t="s">
        <v>64</v>
      </c>
      <c r="I149">
        <v>88106300</v>
      </c>
    </row>
    <row r="150" spans="3:9" x14ac:dyDescent="0.2">
      <c r="C150">
        <v>1178</v>
      </c>
      <c r="D150" t="s">
        <v>371</v>
      </c>
      <c r="E150" t="s">
        <v>66</v>
      </c>
      <c r="F150" t="s">
        <v>372</v>
      </c>
      <c r="G150">
        <v>34</v>
      </c>
      <c r="H150" t="s">
        <v>64</v>
      </c>
      <c r="I150">
        <v>2124074</v>
      </c>
    </row>
    <row r="151" spans="3:9" x14ac:dyDescent="0.2">
      <c r="C151">
        <v>243</v>
      </c>
      <c r="D151" t="s">
        <v>373</v>
      </c>
      <c r="E151" t="s">
        <v>59</v>
      </c>
      <c r="F151" t="s">
        <v>374</v>
      </c>
      <c r="G151">
        <v>29</v>
      </c>
      <c r="H151" t="s">
        <v>64</v>
      </c>
      <c r="I151">
        <v>74923847</v>
      </c>
    </row>
    <row r="152" spans="3:9" x14ac:dyDescent="0.2">
      <c r="C152">
        <v>12</v>
      </c>
      <c r="D152" t="s">
        <v>375</v>
      </c>
      <c r="E152" t="s">
        <v>59</v>
      </c>
      <c r="F152" t="s">
        <v>376</v>
      </c>
      <c r="G152">
        <v>32</v>
      </c>
      <c r="H152" t="s">
        <v>344</v>
      </c>
      <c r="I152">
        <v>20862927</v>
      </c>
    </row>
    <row r="153" spans="3:9" x14ac:dyDescent="0.2">
      <c r="C153">
        <v>703</v>
      </c>
      <c r="D153" t="s">
        <v>377</v>
      </c>
      <c r="E153" t="s">
        <v>66</v>
      </c>
      <c r="F153" t="s">
        <v>378</v>
      </c>
      <c r="G153">
        <v>27</v>
      </c>
      <c r="H153" t="s">
        <v>64</v>
      </c>
      <c r="I153">
        <v>22447855</v>
      </c>
    </row>
    <row r="154" spans="3:9" x14ac:dyDescent="0.2">
      <c r="C154">
        <v>1136</v>
      </c>
      <c r="D154" t="s">
        <v>379</v>
      </c>
      <c r="E154" t="s">
        <v>66</v>
      </c>
      <c r="F154" t="s">
        <v>380</v>
      </c>
      <c r="G154">
        <v>33</v>
      </c>
      <c r="H154" t="s">
        <v>64</v>
      </c>
      <c r="I154">
        <v>69823839</v>
      </c>
    </row>
    <row r="155" spans="3:9" x14ac:dyDescent="0.2">
      <c r="C155">
        <v>315</v>
      </c>
      <c r="D155" t="s">
        <v>381</v>
      </c>
      <c r="E155" t="s">
        <v>59</v>
      </c>
      <c r="F155" t="s">
        <v>382</v>
      </c>
      <c r="G155">
        <v>26</v>
      </c>
      <c r="H155" t="s">
        <v>64</v>
      </c>
      <c r="I155">
        <v>15470650</v>
      </c>
    </row>
    <row r="156" spans="3:9" x14ac:dyDescent="0.2">
      <c r="C156">
        <v>82</v>
      </c>
      <c r="D156" t="s">
        <v>383</v>
      </c>
      <c r="E156" t="s">
        <v>59</v>
      </c>
      <c r="F156" t="s">
        <v>384</v>
      </c>
      <c r="G156">
        <v>34</v>
      </c>
      <c r="H156" t="s">
        <v>64</v>
      </c>
      <c r="I156">
        <v>87317805</v>
      </c>
    </row>
    <row r="157" spans="3:9" x14ac:dyDescent="0.2">
      <c r="C157">
        <v>421</v>
      </c>
      <c r="D157" t="s">
        <v>385</v>
      </c>
      <c r="E157" t="s">
        <v>66</v>
      </c>
      <c r="F157" t="s">
        <v>93</v>
      </c>
      <c r="G157">
        <v>28</v>
      </c>
      <c r="H157" t="s">
        <v>64</v>
      </c>
      <c r="I157">
        <v>5871667</v>
      </c>
    </row>
    <row r="158" spans="3:9" x14ac:dyDescent="0.2">
      <c r="C158">
        <v>900</v>
      </c>
      <c r="D158" t="s">
        <v>386</v>
      </c>
      <c r="E158" t="s">
        <v>69</v>
      </c>
      <c r="F158" t="s">
        <v>387</v>
      </c>
      <c r="G158">
        <v>20</v>
      </c>
      <c r="H158" t="s">
        <v>64</v>
      </c>
      <c r="I158">
        <v>15816488</v>
      </c>
    </row>
    <row r="159" spans="3:9" x14ac:dyDescent="0.2">
      <c r="C159">
        <v>500</v>
      </c>
      <c r="D159" t="s">
        <v>388</v>
      </c>
      <c r="E159" t="s">
        <v>69</v>
      </c>
      <c r="F159" t="s">
        <v>366</v>
      </c>
      <c r="G159">
        <v>31</v>
      </c>
      <c r="H159" t="s">
        <v>87</v>
      </c>
      <c r="I159">
        <v>19551421</v>
      </c>
    </row>
    <row r="160" spans="3:9" x14ac:dyDescent="0.2">
      <c r="C160">
        <v>1170</v>
      </c>
      <c r="D160" t="s">
        <v>389</v>
      </c>
      <c r="E160" t="s">
        <v>59</v>
      </c>
      <c r="F160" t="s">
        <v>390</v>
      </c>
      <c r="G160">
        <v>35</v>
      </c>
      <c r="H160" t="s">
        <v>296</v>
      </c>
      <c r="I160">
        <v>34441138</v>
      </c>
    </row>
    <row r="161" spans="3:9" x14ac:dyDescent="0.2">
      <c r="C161">
        <v>1080</v>
      </c>
      <c r="D161" t="s">
        <v>391</v>
      </c>
      <c r="E161" t="s">
        <v>59</v>
      </c>
      <c r="F161" t="s">
        <v>392</v>
      </c>
      <c r="G161">
        <v>37</v>
      </c>
      <c r="H161" t="s">
        <v>144</v>
      </c>
      <c r="I161">
        <v>71262404</v>
      </c>
    </row>
    <row r="162" spans="3:9" x14ac:dyDescent="0.2">
      <c r="C162">
        <v>138</v>
      </c>
      <c r="D162" t="s">
        <v>393</v>
      </c>
      <c r="E162" t="s">
        <v>66</v>
      </c>
      <c r="F162" t="s">
        <v>394</v>
      </c>
      <c r="G162">
        <v>42</v>
      </c>
      <c r="H162" t="s">
        <v>296</v>
      </c>
      <c r="I162">
        <v>82768907</v>
      </c>
    </row>
    <row r="163" spans="3:9" x14ac:dyDescent="0.2">
      <c r="C163">
        <v>1111</v>
      </c>
      <c r="D163" t="s">
        <v>395</v>
      </c>
      <c r="E163" t="s">
        <v>59</v>
      </c>
      <c r="F163" t="s">
        <v>396</v>
      </c>
      <c r="G163">
        <v>23</v>
      </c>
      <c r="H163" t="s">
        <v>64</v>
      </c>
      <c r="I163">
        <v>98985979</v>
      </c>
    </row>
    <row r="164" spans="3:9" x14ac:dyDescent="0.2">
      <c r="C164">
        <v>206</v>
      </c>
      <c r="D164" t="s">
        <v>397</v>
      </c>
      <c r="E164" t="s">
        <v>69</v>
      </c>
      <c r="F164" t="s">
        <v>398</v>
      </c>
      <c r="G164">
        <v>22</v>
      </c>
      <c r="H164" t="s">
        <v>64</v>
      </c>
      <c r="I164">
        <v>17472333</v>
      </c>
    </row>
    <row r="165" spans="3:9" x14ac:dyDescent="0.2">
      <c r="C165">
        <v>927</v>
      </c>
      <c r="D165" t="s">
        <v>399</v>
      </c>
      <c r="E165" t="s">
        <v>66</v>
      </c>
      <c r="F165" t="s">
        <v>400</v>
      </c>
      <c r="G165">
        <v>24</v>
      </c>
      <c r="H165" t="s">
        <v>64</v>
      </c>
      <c r="I165">
        <v>48128568</v>
      </c>
    </row>
    <row r="166" spans="3:9" x14ac:dyDescent="0.2">
      <c r="C166">
        <v>258</v>
      </c>
      <c r="D166" t="s">
        <v>401</v>
      </c>
      <c r="E166" t="s">
        <v>69</v>
      </c>
      <c r="F166" t="s">
        <v>402</v>
      </c>
      <c r="G166">
        <v>36</v>
      </c>
      <c r="H166" t="s">
        <v>96</v>
      </c>
      <c r="I166">
        <v>12083462</v>
      </c>
    </row>
    <row r="167" spans="3:9" x14ac:dyDescent="0.2">
      <c r="C167">
        <v>1210</v>
      </c>
      <c r="D167" t="s">
        <v>403</v>
      </c>
      <c r="E167" t="s">
        <v>59</v>
      </c>
      <c r="F167" t="s">
        <v>404</v>
      </c>
      <c r="G167">
        <v>26</v>
      </c>
      <c r="H167" t="s">
        <v>64</v>
      </c>
      <c r="I167">
        <v>67060730</v>
      </c>
    </row>
    <row r="168" spans="3:9" x14ac:dyDescent="0.2">
      <c r="C168">
        <v>684</v>
      </c>
      <c r="D168" t="s">
        <v>405</v>
      </c>
      <c r="E168" t="s">
        <v>59</v>
      </c>
      <c r="F168" t="s">
        <v>402</v>
      </c>
      <c r="G168">
        <v>36</v>
      </c>
      <c r="H168" t="s">
        <v>87</v>
      </c>
      <c r="I168">
        <v>65955166</v>
      </c>
    </row>
    <row r="169" spans="3:9" x14ac:dyDescent="0.2">
      <c r="C169">
        <v>1185</v>
      </c>
      <c r="D169" t="s">
        <v>406</v>
      </c>
      <c r="E169" t="s">
        <v>59</v>
      </c>
      <c r="F169" t="s">
        <v>407</v>
      </c>
      <c r="G169">
        <v>21</v>
      </c>
      <c r="H169" t="s">
        <v>64</v>
      </c>
      <c r="I169">
        <v>44429386</v>
      </c>
    </row>
    <row r="170" spans="3:9" x14ac:dyDescent="0.2">
      <c r="C170">
        <v>594</v>
      </c>
      <c r="D170" t="s">
        <v>408</v>
      </c>
      <c r="E170" t="s">
        <v>69</v>
      </c>
      <c r="F170" t="s">
        <v>409</v>
      </c>
      <c r="G170">
        <v>19</v>
      </c>
      <c r="H170" t="s">
        <v>64</v>
      </c>
      <c r="I170">
        <v>68679548</v>
      </c>
    </row>
    <row r="171" spans="3:9" x14ac:dyDescent="0.2">
      <c r="C171">
        <v>248</v>
      </c>
      <c r="D171" t="s">
        <v>410</v>
      </c>
      <c r="E171" t="s">
        <v>69</v>
      </c>
      <c r="F171" t="s">
        <v>411</v>
      </c>
      <c r="G171">
        <v>31</v>
      </c>
      <c r="H171" t="s">
        <v>64</v>
      </c>
      <c r="I171">
        <v>28094809</v>
      </c>
    </row>
    <row r="172" spans="3:9" x14ac:dyDescent="0.2">
      <c r="C172">
        <v>441</v>
      </c>
      <c r="D172" t="s">
        <v>412</v>
      </c>
      <c r="E172" t="s">
        <v>59</v>
      </c>
      <c r="F172" t="s">
        <v>413</v>
      </c>
      <c r="G172">
        <v>39</v>
      </c>
      <c r="H172" t="s">
        <v>64</v>
      </c>
      <c r="I172">
        <v>52565302</v>
      </c>
    </row>
    <row r="173" spans="3:9" x14ac:dyDescent="0.2">
      <c r="C173">
        <v>1099</v>
      </c>
      <c r="D173" t="s">
        <v>414</v>
      </c>
      <c r="E173" t="s">
        <v>69</v>
      </c>
      <c r="F173" t="s">
        <v>415</v>
      </c>
      <c r="G173">
        <v>34</v>
      </c>
      <c r="H173" t="s">
        <v>64</v>
      </c>
      <c r="I173">
        <v>31589528</v>
      </c>
    </row>
    <row r="174" spans="3:9" x14ac:dyDescent="0.2">
      <c r="C174">
        <v>1102</v>
      </c>
      <c r="D174" t="s">
        <v>416</v>
      </c>
      <c r="E174" t="s">
        <v>69</v>
      </c>
      <c r="F174" t="s">
        <v>417</v>
      </c>
      <c r="G174">
        <v>46</v>
      </c>
      <c r="H174" t="s">
        <v>64</v>
      </c>
      <c r="I174">
        <v>67330484</v>
      </c>
    </row>
    <row r="175" spans="3:9" x14ac:dyDescent="0.2">
      <c r="C175">
        <v>281</v>
      </c>
      <c r="D175" t="s">
        <v>418</v>
      </c>
      <c r="E175" t="s">
        <v>59</v>
      </c>
      <c r="F175" t="s">
        <v>419</v>
      </c>
      <c r="G175">
        <v>34</v>
      </c>
      <c r="H175" t="s">
        <v>96</v>
      </c>
      <c r="I175">
        <v>45227100</v>
      </c>
    </row>
    <row r="176" spans="3:9" x14ac:dyDescent="0.2">
      <c r="C176">
        <v>147</v>
      </c>
      <c r="D176" t="s">
        <v>420</v>
      </c>
      <c r="E176" t="s">
        <v>59</v>
      </c>
      <c r="F176" t="s">
        <v>421</v>
      </c>
      <c r="G176">
        <v>32</v>
      </c>
      <c r="H176" t="s">
        <v>103</v>
      </c>
      <c r="I176">
        <v>185270</v>
      </c>
    </row>
    <row r="177" spans="3:9" x14ac:dyDescent="0.2">
      <c r="C177">
        <v>1200</v>
      </c>
      <c r="D177" t="s">
        <v>422</v>
      </c>
      <c r="E177" t="s">
        <v>59</v>
      </c>
      <c r="F177" t="s">
        <v>423</v>
      </c>
      <c r="G177">
        <v>34</v>
      </c>
      <c r="H177" t="s">
        <v>87</v>
      </c>
      <c r="I177">
        <v>38651568</v>
      </c>
    </row>
    <row r="178" spans="3:9" x14ac:dyDescent="0.2">
      <c r="C178">
        <v>620</v>
      </c>
      <c r="D178" t="s">
        <v>424</v>
      </c>
      <c r="E178" t="s">
        <v>69</v>
      </c>
      <c r="F178" t="s">
        <v>425</v>
      </c>
      <c r="G178">
        <v>28</v>
      </c>
      <c r="H178" t="s">
        <v>64</v>
      </c>
      <c r="I178">
        <v>42818558</v>
      </c>
    </row>
    <row r="179" spans="3:9" x14ac:dyDescent="0.2">
      <c r="C179">
        <v>1442</v>
      </c>
      <c r="D179" t="s">
        <v>426</v>
      </c>
      <c r="E179" t="s">
        <v>59</v>
      </c>
      <c r="F179" t="s">
        <v>427</v>
      </c>
      <c r="G179">
        <v>27</v>
      </c>
      <c r="H179" t="s">
        <v>64</v>
      </c>
      <c r="I179">
        <v>3677316</v>
      </c>
    </row>
    <row r="180" spans="3:9" x14ac:dyDescent="0.2">
      <c r="C180">
        <v>26</v>
      </c>
      <c r="D180" t="s">
        <v>428</v>
      </c>
      <c r="E180" t="s">
        <v>59</v>
      </c>
      <c r="F180" t="s">
        <v>429</v>
      </c>
      <c r="G180">
        <v>32</v>
      </c>
      <c r="H180" t="s">
        <v>64</v>
      </c>
      <c r="I180">
        <v>28790579</v>
      </c>
    </row>
    <row r="181" spans="3:9" x14ac:dyDescent="0.2">
      <c r="C181">
        <v>319</v>
      </c>
      <c r="D181" t="s">
        <v>430</v>
      </c>
      <c r="E181" t="s">
        <v>59</v>
      </c>
      <c r="F181" t="s">
        <v>431</v>
      </c>
      <c r="G181">
        <v>37</v>
      </c>
      <c r="H181" t="s">
        <v>64</v>
      </c>
      <c r="I181">
        <v>70717621</v>
      </c>
    </row>
    <row r="182" spans="3:9" x14ac:dyDescent="0.2">
      <c r="C182">
        <v>985</v>
      </c>
      <c r="D182" t="s">
        <v>432</v>
      </c>
      <c r="E182" t="s">
        <v>59</v>
      </c>
      <c r="F182" t="s">
        <v>433</v>
      </c>
      <c r="G182">
        <v>31</v>
      </c>
      <c r="H182" t="s">
        <v>64</v>
      </c>
      <c r="I182">
        <v>72284511</v>
      </c>
    </row>
    <row r="183" spans="3:9" x14ac:dyDescent="0.2">
      <c r="C183">
        <v>1404</v>
      </c>
      <c r="D183" t="s">
        <v>434</v>
      </c>
      <c r="E183" t="s">
        <v>69</v>
      </c>
      <c r="F183" t="s">
        <v>435</v>
      </c>
      <c r="G183">
        <v>29</v>
      </c>
      <c r="H183" t="s">
        <v>64</v>
      </c>
      <c r="I183">
        <v>66614358</v>
      </c>
    </row>
    <row r="184" spans="3:9" x14ac:dyDescent="0.2">
      <c r="C184">
        <v>881</v>
      </c>
      <c r="D184" t="s">
        <v>436</v>
      </c>
      <c r="E184" t="s">
        <v>59</v>
      </c>
      <c r="F184" t="s">
        <v>437</v>
      </c>
      <c r="G184">
        <v>19</v>
      </c>
      <c r="H184" t="s">
        <v>64</v>
      </c>
      <c r="I184">
        <v>78754806</v>
      </c>
    </row>
    <row r="185" spans="3:9" x14ac:dyDescent="0.2">
      <c r="C185">
        <v>559</v>
      </c>
      <c r="D185" t="s">
        <v>438</v>
      </c>
      <c r="E185" t="s">
        <v>69</v>
      </c>
      <c r="F185" t="s">
        <v>439</v>
      </c>
      <c r="G185">
        <v>40</v>
      </c>
      <c r="H185" t="s">
        <v>64</v>
      </c>
      <c r="I185">
        <v>95887227</v>
      </c>
    </row>
    <row r="186" spans="3:9" x14ac:dyDescent="0.2">
      <c r="C186">
        <v>695</v>
      </c>
      <c r="D186" t="s">
        <v>440</v>
      </c>
      <c r="E186" t="s">
        <v>69</v>
      </c>
      <c r="F186" t="s">
        <v>441</v>
      </c>
      <c r="G186">
        <v>31</v>
      </c>
      <c r="H186" t="s">
        <v>64</v>
      </c>
      <c r="I186">
        <v>24419414</v>
      </c>
    </row>
    <row r="187" spans="3:9" x14ac:dyDescent="0.2">
      <c r="C187">
        <v>340</v>
      </c>
      <c r="D187" t="s">
        <v>442</v>
      </c>
      <c r="E187" t="s">
        <v>69</v>
      </c>
      <c r="F187" t="s">
        <v>443</v>
      </c>
      <c r="G187">
        <v>21</v>
      </c>
      <c r="H187" t="s">
        <v>64</v>
      </c>
      <c r="I187">
        <v>3685216</v>
      </c>
    </row>
    <row r="188" spans="3:9" x14ac:dyDescent="0.2">
      <c r="C188">
        <v>15</v>
      </c>
      <c r="D188" t="s">
        <v>444</v>
      </c>
      <c r="E188" t="s">
        <v>59</v>
      </c>
      <c r="F188" t="s">
        <v>445</v>
      </c>
      <c r="G188">
        <v>41</v>
      </c>
      <c r="H188" t="s">
        <v>87</v>
      </c>
      <c r="I188">
        <v>12092353</v>
      </c>
    </row>
    <row r="189" spans="3:9" x14ac:dyDescent="0.2">
      <c r="C189">
        <v>110</v>
      </c>
      <c r="D189" t="s">
        <v>446</v>
      </c>
      <c r="E189" t="s">
        <v>59</v>
      </c>
      <c r="F189" t="s">
        <v>447</v>
      </c>
      <c r="G189">
        <v>18</v>
      </c>
      <c r="H189" t="s">
        <v>64</v>
      </c>
      <c r="I189">
        <v>94042927</v>
      </c>
    </row>
    <row r="190" spans="3:9" x14ac:dyDescent="0.2">
      <c r="C190">
        <v>1003</v>
      </c>
      <c r="D190" t="s">
        <v>448</v>
      </c>
      <c r="E190" t="s">
        <v>59</v>
      </c>
      <c r="F190" t="s">
        <v>449</v>
      </c>
      <c r="G190">
        <v>19</v>
      </c>
      <c r="H190" t="s">
        <v>64</v>
      </c>
      <c r="I190">
        <v>19460251</v>
      </c>
    </row>
    <row r="191" spans="3:9" x14ac:dyDescent="0.2">
      <c r="C191">
        <v>38</v>
      </c>
      <c r="D191" t="s">
        <v>450</v>
      </c>
      <c r="E191" t="s">
        <v>59</v>
      </c>
      <c r="F191" t="s">
        <v>451</v>
      </c>
      <c r="G191">
        <v>44</v>
      </c>
      <c r="H191" t="s">
        <v>78</v>
      </c>
      <c r="I191">
        <v>77714354</v>
      </c>
    </row>
    <row r="192" spans="3:9" x14ac:dyDescent="0.2">
      <c r="C192">
        <v>752</v>
      </c>
      <c r="D192" t="s">
        <v>452</v>
      </c>
      <c r="E192" t="s">
        <v>59</v>
      </c>
      <c r="F192" t="s">
        <v>453</v>
      </c>
      <c r="G192">
        <v>29</v>
      </c>
      <c r="H192" t="s">
        <v>87</v>
      </c>
      <c r="I192">
        <v>64994328</v>
      </c>
    </row>
    <row r="193" spans="3:9" x14ac:dyDescent="0.2">
      <c r="C193">
        <v>1112</v>
      </c>
      <c r="D193" t="s">
        <v>454</v>
      </c>
      <c r="E193" t="s">
        <v>66</v>
      </c>
      <c r="F193" t="s">
        <v>455</v>
      </c>
      <c r="G193">
        <v>19</v>
      </c>
      <c r="H193" t="s">
        <v>64</v>
      </c>
      <c r="I193">
        <v>10258909</v>
      </c>
    </row>
    <row r="194" spans="3:9" x14ac:dyDescent="0.2">
      <c r="C194">
        <v>341</v>
      </c>
      <c r="D194" t="s">
        <v>456</v>
      </c>
      <c r="E194" t="s">
        <v>66</v>
      </c>
      <c r="F194" t="s">
        <v>457</v>
      </c>
      <c r="G194">
        <v>22</v>
      </c>
      <c r="H194" t="s">
        <v>64</v>
      </c>
      <c r="I194">
        <v>74930100</v>
      </c>
    </row>
    <row r="195" spans="3:9" x14ac:dyDescent="0.2">
      <c r="C195">
        <v>538</v>
      </c>
      <c r="D195" t="s">
        <v>458</v>
      </c>
      <c r="E195" t="s">
        <v>59</v>
      </c>
      <c r="F195" t="s">
        <v>459</v>
      </c>
      <c r="G195">
        <v>34</v>
      </c>
      <c r="H195" t="s">
        <v>64</v>
      </c>
      <c r="I195">
        <v>81815889</v>
      </c>
    </row>
    <row r="196" spans="3:9" x14ac:dyDescent="0.2">
      <c r="C196">
        <v>886</v>
      </c>
      <c r="D196" t="s">
        <v>460</v>
      </c>
      <c r="E196" t="s">
        <v>69</v>
      </c>
      <c r="F196" t="s">
        <v>461</v>
      </c>
      <c r="G196">
        <v>31</v>
      </c>
      <c r="H196" t="s">
        <v>121</v>
      </c>
      <c r="I196">
        <v>45709761</v>
      </c>
    </row>
    <row r="197" spans="3:9" x14ac:dyDescent="0.2">
      <c r="C197">
        <v>1453</v>
      </c>
      <c r="D197" t="s">
        <v>462</v>
      </c>
      <c r="E197" t="s">
        <v>59</v>
      </c>
      <c r="F197" t="s">
        <v>463</v>
      </c>
      <c r="G197">
        <v>23</v>
      </c>
      <c r="H197" t="s">
        <v>64</v>
      </c>
      <c r="I197">
        <v>61119290</v>
      </c>
    </row>
    <row r="198" spans="3:9" x14ac:dyDescent="0.2">
      <c r="C198">
        <v>1455</v>
      </c>
      <c r="D198" t="s">
        <v>464</v>
      </c>
      <c r="E198" t="s">
        <v>69</v>
      </c>
      <c r="F198" t="s">
        <v>465</v>
      </c>
      <c r="G198">
        <v>27</v>
      </c>
      <c r="H198" t="s">
        <v>64</v>
      </c>
      <c r="I198">
        <v>76753542</v>
      </c>
    </row>
    <row r="199" spans="3:9" x14ac:dyDescent="0.2">
      <c r="C199">
        <v>28</v>
      </c>
      <c r="D199" t="s">
        <v>466</v>
      </c>
      <c r="E199" t="s">
        <v>59</v>
      </c>
      <c r="F199" t="s">
        <v>467</v>
      </c>
      <c r="G199">
        <v>35</v>
      </c>
      <c r="H199" t="s">
        <v>64</v>
      </c>
      <c r="I199">
        <v>72392409</v>
      </c>
    </row>
    <row r="200" spans="3:9" x14ac:dyDescent="0.2">
      <c r="C200">
        <v>42</v>
      </c>
      <c r="D200" t="s">
        <v>468</v>
      </c>
      <c r="E200" t="s">
        <v>69</v>
      </c>
      <c r="F200" t="s">
        <v>469</v>
      </c>
      <c r="G200">
        <v>26</v>
      </c>
      <c r="H200" t="s">
        <v>470</v>
      </c>
      <c r="I200">
        <v>20137283</v>
      </c>
    </row>
    <row r="201" spans="3:9" x14ac:dyDescent="0.2">
      <c r="C201">
        <v>961</v>
      </c>
      <c r="D201" t="s">
        <v>471</v>
      </c>
      <c r="E201" t="s">
        <v>59</v>
      </c>
      <c r="F201" t="s">
        <v>472</v>
      </c>
      <c r="G201">
        <v>20</v>
      </c>
      <c r="H201" t="s">
        <v>64</v>
      </c>
      <c r="I201">
        <v>58802511</v>
      </c>
    </row>
    <row r="202" spans="3:9" x14ac:dyDescent="0.2">
      <c r="C202">
        <v>723</v>
      </c>
      <c r="D202" t="s">
        <v>473</v>
      </c>
      <c r="E202" t="s">
        <v>59</v>
      </c>
      <c r="F202" t="s">
        <v>474</v>
      </c>
      <c r="G202">
        <v>23</v>
      </c>
      <c r="H202" t="s">
        <v>64</v>
      </c>
      <c r="I202">
        <v>24040266</v>
      </c>
    </row>
    <row r="203" spans="3:9" x14ac:dyDescent="0.2">
      <c r="C203">
        <v>1478</v>
      </c>
      <c r="D203" t="s">
        <v>475</v>
      </c>
      <c r="E203" t="s">
        <v>66</v>
      </c>
      <c r="F203" t="s">
        <v>476</v>
      </c>
      <c r="G203">
        <v>37</v>
      </c>
      <c r="H203" t="s">
        <v>96</v>
      </c>
      <c r="I203">
        <v>78786864</v>
      </c>
    </row>
    <row r="204" spans="3:9" x14ac:dyDescent="0.2">
      <c r="C204">
        <v>947</v>
      </c>
      <c r="D204" t="s">
        <v>477</v>
      </c>
      <c r="E204" t="s">
        <v>59</v>
      </c>
      <c r="F204" t="s">
        <v>478</v>
      </c>
      <c r="G204">
        <v>30</v>
      </c>
      <c r="H204" t="s">
        <v>296</v>
      </c>
      <c r="I204">
        <v>9840872</v>
      </c>
    </row>
    <row r="205" spans="3:9" x14ac:dyDescent="0.2">
      <c r="C205">
        <v>129</v>
      </c>
      <c r="D205" t="s">
        <v>479</v>
      </c>
      <c r="E205" t="s">
        <v>69</v>
      </c>
      <c r="F205" t="s">
        <v>480</v>
      </c>
      <c r="G205">
        <v>21</v>
      </c>
      <c r="H205" t="s">
        <v>96</v>
      </c>
      <c r="I205">
        <v>42915328</v>
      </c>
    </row>
    <row r="206" spans="3:9" x14ac:dyDescent="0.2">
      <c r="C206">
        <v>678</v>
      </c>
      <c r="D206" t="s">
        <v>481</v>
      </c>
      <c r="E206" t="s">
        <v>69</v>
      </c>
      <c r="F206" t="s">
        <v>482</v>
      </c>
      <c r="G206">
        <v>24</v>
      </c>
      <c r="H206" t="s">
        <v>64</v>
      </c>
      <c r="I206">
        <v>5943715</v>
      </c>
    </row>
    <row r="207" spans="3:9" x14ac:dyDescent="0.2">
      <c r="C207">
        <v>680</v>
      </c>
      <c r="D207" t="s">
        <v>483</v>
      </c>
      <c r="E207" t="s">
        <v>66</v>
      </c>
      <c r="F207" t="s">
        <v>484</v>
      </c>
      <c r="G207">
        <v>21</v>
      </c>
      <c r="H207" t="s">
        <v>64</v>
      </c>
      <c r="I207">
        <v>36341561</v>
      </c>
    </row>
    <row r="208" spans="3:9" x14ac:dyDescent="0.2">
      <c r="C208">
        <v>1516</v>
      </c>
      <c r="D208" t="s">
        <v>485</v>
      </c>
      <c r="E208" t="s">
        <v>69</v>
      </c>
      <c r="F208" t="s">
        <v>486</v>
      </c>
      <c r="G208">
        <v>32</v>
      </c>
      <c r="H208" t="s">
        <v>78</v>
      </c>
      <c r="I208">
        <v>39664436</v>
      </c>
    </row>
    <row r="209" spans="3:9" x14ac:dyDescent="0.2">
      <c r="C209">
        <v>36</v>
      </c>
      <c r="D209" t="s">
        <v>487</v>
      </c>
      <c r="E209" t="s">
        <v>66</v>
      </c>
      <c r="F209" t="s">
        <v>488</v>
      </c>
      <c r="G209">
        <v>24</v>
      </c>
      <c r="H209" t="s">
        <v>64</v>
      </c>
      <c r="I209">
        <v>49234279</v>
      </c>
    </row>
    <row r="210" spans="3:9" x14ac:dyDescent="0.2">
      <c r="C210">
        <v>1037</v>
      </c>
      <c r="D210" t="s">
        <v>489</v>
      </c>
      <c r="E210" t="s">
        <v>66</v>
      </c>
      <c r="F210" t="s">
        <v>490</v>
      </c>
      <c r="G210">
        <v>22</v>
      </c>
      <c r="H210" t="s">
        <v>64</v>
      </c>
      <c r="I210">
        <v>53274137</v>
      </c>
    </row>
    <row r="211" spans="3:9" x14ac:dyDescent="0.2">
      <c r="C211">
        <v>328</v>
      </c>
      <c r="D211" t="s">
        <v>491</v>
      </c>
      <c r="E211" t="s">
        <v>59</v>
      </c>
      <c r="F211" t="s">
        <v>492</v>
      </c>
      <c r="G211">
        <v>22</v>
      </c>
      <c r="H211" t="s">
        <v>64</v>
      </c>
      <c r="I211">
        <v>62453078</v>
      </c>
    </row>
    <row r="212" spans="3:9" x14ac:dyDescent="0.2">
      <c r="C212">
        <v>1030</v>
      </c>
      <c r="D212" t="s">
        <v>493</v>
      </c>
      <c r="E212" t="s">
        <v>59</v>
      </c>
      <c r="F212" t="s">
        <v>494</v>
      </c>
      <c r="G212">
        <v>37</v>
      </c>
      <c r="H212" t="s">
        <v>87</v>
      </c>
      <c r="I212">
        <v>49177587</v>
      </c>
    </row>
    <row r="213" spans="3:9" x14ac:dyDescent="0.2">
      <c r="C213">
        <v>617</v>
      </c>
      <c r="D213" t="s">
        <v>495</v>
      </c>
      <c r="E213" t="s">
        <v>59</v>
      </c>
      <c r="F213" t="s">
        <v>496</v>
      </c>
      <c r="G213">
        <v>40</v>
      </c>
      <c r="H213" t="s">
        <v>87</v>
      </c>
      <c r="I213">
        <v>65942871</v>
      </c>
    </row>
    <row r="214" spans="3:9" x14ac:dyDescent="0.2">
      <c r="C214">
        <v>30</v>
      </c>
      <c r="D214" t="s">
        <v>497</v>
      </c>
      <c r="E214" t="s">
        <v>59</v>
      </c>
      <c r="F214" t="s">
        <v>498</v>
      </c>
      <c r="G214">
        <v>22</v>
      </c>
      <c r="H214" t="s">
        <v>64</v>
      </c>
      <c r="I214">
        <v>27272412</v>
      </c>
    </row>
    <row r="215" spans="3:9" x14ac:dyDescent="0.2">
      <c r="C215">
        <v>688</v>
      </c>
      <c r="D215" t="s">
        <v>499</v>
      </c>
      <c r="E215" t="s">
        <v>66</v>
      </c>
      <c r="F215" t="s">
        <v>500</v>
      </c>
      <c r="G215">
        <v>20</v>
      </c>
      <c r="H215" t="s">
        <v>64</v>
      </c>
      <c r="I215">
        <v>36566983</v>
      </c>
    </row>
    <row r="216" spans="3:9" x14ac:dyDescent="0.2">
      <c r="C216">
        <v>1680</v>
      </c>
      <c r="D216" t="s">
        <v>501</v>
      </c>
      <c r="E216" t="s">
        <v>69</v>
      </c>
      <c r="F216" t="s">
        <v>502</v>
      </c>
      <c r="G216">
        <v>39</v>
      </c>
      <c r="H216" t="s">
        <v>64</v>
      </c>
      <c r="I216">
        <v>63455187</v>
      </c>
    </row>
    <row r="217" spans="3:9" x14ac:dyDescent="0.2">
      <c r="C217">
        <v>485</v>
      </c>
      <c r="D217" t="s">
        <v>503</v>
      </c>
      <c r="E217" t="s">
        <v>66</v>
      </c>
      <c r="F217" t="s">
        <v>504</v>
      </c>
      <c r="G217">
        <v>30</v>
      </c>
      <c r="H217" t="s">
        <v>64</v>
      </c>
      <c r="I217">
        <v>49157341</v>
      </c>
    </row>
    <row r="218" spans="3:9" x14ac:dyDescent="0.2">
      <c r="C218">
        <v>567</v>
      </c>
      <c r="D218" t="s">
        <v>505</v>
      </c>
      <c r="E218" t="s">
        <v>59</v>
      </c>
      <c r="F218" t="s">
        <v>506</v>
      </c>
      <c r="G218">
        <v>33</v>
      </c>
      <c r="H218" t="s">
        <v>71</v>
      </c>
      <c r="I218">
        <v>73519792</v>
      </c>
    </row>
    <row r="219" spans="3:9" x14ac:dyDescent="0.2">
      <c r="C219">
        <v>1508</v>
      </c>
      <c r="D219" t="s">
        <v>507</v>
      </c>
      <c r="E219" t="s">
        <v>66</v>
      </c>
      <c r="F219" t="s">
        <v>508</v>
      </c>
      <c r="G219">
        <v>19</v>
      </c>
      <c r="H219" t="s">
        <v>64</v>
      </c>
      <c r="I219">
        <v>59737450</v>
      </c>
    </row>
    <row r="220" spans="3:9" x14ac:dyDescent="0.2">
      <c r="C220">
        <v>628</v>
      </c>
      <c r="D220" t="s">
        <v>509</v>
      </c>
      <c r="E220" t="s">
        <v>69</v>
      </c>
      <c r="F220" t="s">
        <v>510</v>
      </c>
      <c r="G220">
        <v>22</v>
      </c>
      <c r="H220" t="s">
        <v>71</v>
      </c>
      <c r="I220">
        <v>98156316</v>
      </c>
    </row>
    <row r="221" spans="3:9" x14ac:dyDescent="0.2">
      <c r="C221">
        <v>134</v>
      </c>
      <c r="D221" t="s">
        <v>511</v>
      </c>
      <c r="E221" t="s">
        <v>59</v>
      </c>
      <c r="F221" t="s">
        <v>512</v>
      </c>
      <c r="G221">
        <v>27</v>
      </c>
      <c r="H221" t="s">
        <v>71</v>
      </c>
      <c r="I221">
        <v>26715989</v>
      </c>
    </row>
    <row r="222" spans="3:9" x14ac:dyDescent="0.2">
      <c r="C222">
        <v>292</v>
      </c>
      <c r="D222" t="s">
        <v>513</v>
      </c>
      <c r="E222" t="s">
        <v>59</v>
      </c>
      <c r="F222" t="s">
        <v>514</v>
      </c>
      <c r="G222">
        <v>30</v>
      </c>
      <c r="H222" t="s">
        <v>96</v>
      </c>
      <c r="I222">
        <v>78832584</v>
      </c>
    </row>
    <row r="223" spans="3:9" x14ac:dyDescent="0.2">
      <c r="C223">
        <v>1388</v>
      </c>
      <c r="D223" t="s">
        <v>515</v>
      </c>
      <c r="E223" t="s">
        <v>59</v>
      </c>
      <c r="F223" t="s">
        <v>516</v>
      </c>
      <c r="G223">
        <v>34</v>
      </c>
      <c r="H223" t="s">
        <v>87</v>
      </c>
      <c r="I223">
        <v>94792229</v>
      </c>
    </row>
    <row r="224" spans="3:9" x14ac:dyDescent="0.2">
      <c r="C224">
        <v>1531</v>
      </c>
      <c r="D224" t="s">
        <v>517</v>
      </c>
      <c r="E224" t="s">
        <v>59</v>
      </c>
      <c r="F224" t="s">
        <v>518</v>
      </c>
      <c r="G224">
        <v>21</v>
      </c>
      <c r="H224" t="s">
        <v>344</v>
      </c>
      <c r="I224">
        <v>60737651</v>
      </c>
    </row>
    <row r="225" spans="3:9" x14ac:dyDescent="0.2">
      <c r="C225">
        <v>270</v>
      </c>
      <c r="D225" t="s">
        <v>519</v>
      </c>
      <c r="E225" t="s">
        <v>66</v>
      </c>
      <c r="F225" t="s">
        <v>317</v>
      </c>
      <c r="G225">
        <v>31</v>
      </c>
      <c r="H225" t="s">
        <v>296</v>
      </c>
      <c r="I225">
        <v>59474500</v>
      </c>
    </row>
    <row r="226" spans="3:9" x14ac:dyDescent="0.2">
      <c r="C226">
        <v>1672</v>
      </c>
      <c r="D226" t="s">
        <v>520</v>
      </c>
      <c r="E226" t="s">
        <v>66</v>
      </c>
      <c r="F226" t="s">
        <v>521</v>
      </c>
      <c r="G226">
        <v>27</v>
      </c>
      <c r="H226" t="s">
        <v>144</v>
      </c>
      <c r="I226">
        <v>78779424</v>
      </c>
    </row>
    <row r="227" spans="3:9" x14ac:dyDescent="0.2">
      <c r="C227">
        <v>306</v>
      </c>
      <c r="D227" t="s">
        <v>522</v>
      </c>
      <c r="E227" t="s">
        <v>69</v>
      </c>
      <c r="F227" t="s">
        <v>523</v>
      </c>
      <c r="G227">
        <v>45</v>
      </c>
      <c r="H227" t="s">
        <v>64</v>
      </c>
      <c r="I227">
        <v>58120115</v>
      </c>
    </row>
    <row r="228" spans="3:9" x14ac:dyDescent="0.2">
      <c r="C228">
        <v>294</v>
      </c>
      <c r="D228" t="s">
        <v>524</v>
      </c>
      <c r="E228" t="s">
        <v>69</v>
      </c>
      <c r="F228" t="s">
        <v>525</v>
      </c>
      <c r="G228">
        <v>36</v>
      </c>
      <c r="H228" t="s">
        <v>64</v>
      </c>
      <c r="I228">
        <v>58106863</v>
      </c>
    </row>
    <row r="229" spans="3:9" x14ac:dyDescent="0.2">
      <c r="C229">
        <v>1555</v>
      </c>
      <c r="D229" t="s">
        <v>526</v>
      </c>
      <c r="E229" t="s">
        <v>59</v>
      </c>
      <c r="F229" t="s">
        <v>527</v>
      </c>
      <c r="G229">
        <v>39</v>
      </c>
      <c r="H229" t="s">
        <v>71</v>
      </c>
      <c r="I229">
        <v>2435934</v>
      </c>
    </row>
    <row r="230" spans="3:9" x14ac:dyDescent="0.2">
      <c r="C230">
        <v>1125</v>
      </c>
      <c r="D230" t="s">
        <v>528</v>
      </c>
      <c r="E230" t="s">
        <v>59</v>
      </c>
      <c r="F230" t="s">
        <v>529</v>
      </c>
      <c r="G230">
        <v>30</v>
      </c>
      <c r="H230" t="s">
        <v>64</v>
      </c>
      <c r="I230">
        <v>33986907</v>
      </c>
    </row>
    <row r="231" spans="3:9" x14ac:dyDescent="0.2">
      <c r="C231">
        <v>1326</v>
      </c>
      <c r="D231" t="s">
        <v>530</v>
      </c>
      <c r="E231" t="s">
        <v>66</v>
      </c>
      <c r="F231" t="s">
        <v>531</v>
      </c>
      <c r="G231">
        <v>34</v>
      </c>
      <c r="H231" t="s">
        <v>87</v>
      </c>
      <c r="I231">
        <v>55275750</v>
      </c>
    </row>
    <row r="232" spans="3:9" x14ac:dyDescent="0.2">
      <c r="C232">
        <v>246</v>
      </c>
      <c r="D232" t="s">
        <v>532</v>
      </c>
      <c r="E232" t="s">
        <v>59</v>
      </c>
      <c r="F232" t="s">
        <v>533</v>
      </c>
      <c r="G232">
        <v>22</v>
      </c>
      <c r="H232" t="s">
        <v>64</v>
      </c>
      <c r="I232">
        <v>58944548</v>
      </c>
    </row>
    <row r="233" spans="3:9" x14ac:dyDescent="0.2">
      <c r="C233">
        <v>245</v>
      </c>
      <c r="D233" t="s">
        <v>534</v>
      </c>
      <c r="E233" t="s">
        <v>69</v>
      </c>
      <c r="F233" t="s">
        <v>535</v>
      </c>
      <c r="G233">
        <v>26</v>
      </c>
      <c r="H233" t="s">
        <v>64</v>
      </c>
      <c r="I233">
        <v>71196555</v>
      </c>
    </row>
    <row r="234" spans="3:9" x14ac:dyDescent="0.2">
      <c r="C234">
        <v>364</v>
      </c>
      <c r="D234" t="s">
        <v>536</v>
      </c>
      <c r="E234" t="s">
        <v>69</v>
      </c>
      <c r="F234" t="s">
        <v>537</v>
      </c>
      <c r="G234">
        <v>23</v>
      </c>
      <c r="H234" t="s">
        <v>64</v>
      </c>
      <c r="I234">
        <v>56082451</v>
      </c>
    </row>
    <row r="235" spans="3:9" x14ac:dyDescent="0.2">
      <c r="C235">
        <v>799</v>
      </c>
      <c r="D235" t="s">
        <v>538</v>
      </c>
      <c r="E235" t="s">
        <v>69</v>
      </c>
      <c r="F235" t="s">
        <v>539</v>
      </c>
      <c r="G235">
        <v>38</v>
      </c>
      <c r="H235" t="s">
        <v>296</v>
      </c>
      <c r="I235">
        <v>12315644</v>
      </c>
    </row>
    <row r="236" spans="3:9" x14ac:dyDescent="0.2">
      <c r="C236">
        <v>83</v>
      </c>
      <c r="D236" t="s">
        <v>540</v>
      </c>
      <c r="E236" t="s">
        <v>59</v>
      </c>
      <c r="F236" t="s">
        <v>541</v>
      </c>
      <c r="G236">
        <v>26</v>
      </c>
      <c r="H236" t="s">
        <v>64</v>
      </c>
      <c r="I236">
        <v>9942294</v>
      </c>
    </row>
    <row r="237" spans="3:9" x14ac:dyDescent="0.2">
      <c r="C237">
        <v>579</v>
      </c>
      <c r="D237" t="s">
        <v>542</v>
      </c>
      <c r="E237" t="s">
        <v>69</v>
      </c>
      <c r="F237" t="s">
        <v>543</v>
      </c>
      <c r="G237">
        <v>18</v>
      </c>
      <c r="H237" t="s">
        <v>64</v>
      </c>
      <c r="I237">
        <v>54368404</v>
      </c>
    </row>
    <row r="238" spans="3:9" x14ac:dyDescent="0.2">
      <c r="C238">
        <v>515</v>
      </c>
      <c r="D238" t="s">
        <v>544</v>
      </c>
      <c r="E238" t="s">
        <v>59</v>
      </c>
      <c r="F238" t="s">
        <v>545</v>
      </c>
      <c r="G238">
        <v>22</v>
      </c>
      <c r="H238" t="s">
        <v>64</v>
      </c>
      <c r="I238">
        <v>92368990</v>
      </c>
    </row>
    <row r="239" spans="3:9" x14ac:dyDescent="0.2">
      <c r="C239">
        <v>363</v>
      </c>
      <c r="D239" t="s">
        <v>546</v>
      </c>
      <c r="E239" t="s">
        <v>69</v>
      </c>
      <c r="F239" t="s">
        <v>547</v>
      </c>
      <c r="G239">
        <v>40</v>
      </c>
      <c r="H239" t="s">
        <v>64</v>
      </c>
      <c r="I239">
        <v>50440439</v>
      </c>
    </row>
    <row r="240" spans="3:9" x14ac:dyDescent="0.2">
      <c r="C240">
        <v>1393</v>
      </c>
      <c r="D240" t="s">
        <v>548</v>
      </c>
      <c r="E240" t="s">
        <v>59</v>
      </c>
      <c r="F240" t="s">
        <v>549</v>
      </c>
      <c r="G240">
        <v>25</v>
      </c>
      <c r="H240" t="s">
        <v>64</v>
      </c>
      <c r="I240">
        <v>75162386</v>
      </c>
    </row>
    <row r="241" spans="3:9" x14ac:dyDescent="0.2">
      <c r="C241">
        <v>159</v>
      </c>
      <c r="D241" t="s">
        <v>550</v>
      </c>
      <c r="E241" t="s">
        <v>69</v>
      </c>
      <c r="F241" t="s">
        <v>551</v>
      </c>
      <c r="G241">
        <v>39</v>
      </c>
      <c r="H241" t="s">
        <v>110</v>
      </c>
      <c r="I241">
        <v>35446604</v>
      </c>
    </row>
    <row r="242" spans="3:9" x14ac:dyDescent="0.2">
      <c r="C242">
        <v>1792</v>
      </c>
      <c r="D242" t="s">
        <v>552</v>
      </c>
      <c r="E242" t="s">
        <v>59</v>
      </c>
      <c r="F242" t="s">
        <v>553</v>
      </c>
      <c r="G242">
        <v>22</v>
      </c>
      <c r="H242" t="s">
        <v>64</v>
      </c>
      <c r="I242">
        <v>59398818</v>
      </c>
    </row>
    <row r="243" spans="3:9" x14ac:dyDescent="0.2">
      <c r="C243">
        <v>1333</v>
      </c>
      <c r="D243" t="s">
        <v>554</v>
      </c>
      <c r="E243" t="s">
        <v>59</v>
      </c>
      <c r="F243" t="s">
        <v>555</v>
      </c>
      <c r="G243">
        <v>30</v>
      </c>
      <c r="H243" t="s">
        <v>224</v>
      </c>
      <c r="I243">
        <v>62405904</v>
      </c>
    </row>
    <row r="244" spans="3:9" x14ac:dyDescent="0.2">
      <c r="C244">
        <v>298</v>
      </c>
      <c r="D244" t="s">
        <v>556</v>
      </c>
      <c r="E244" t="s">
        <v>59</v>
      </c>
      <c r="F244" t="s">
        <v>557</v>
      </c>
      <c r="G244">
        <v>20</v>
      </c>
      <c r="H244" t="s">
        <v>71</v>
      </c>
      <c r="I244">
        <v>59338516</v>
      </c>
    </row>
    <row r="245" spans="3:9" x14ac:dyDescent="0.2">
      <c r="C245">
        <v>1316</v>
      </c>
      <c r="D245" t="s">
        <v>558</v>
      </c>
      <c r="E245" t="s">
        <v>59</v>
      </c>
      <c r="F245" t="s">
        <v>559</v>
      </c>
      <c r="G245">
        <v>26</v>
      </c>
      <c r="H245" t="s">
        <v>64</v>
      </c>
      <c r="I245">
        <v>6747149</v>
      </c>
    </row>
    <row r="246" spans="3:9" x14ac:dyDescent="0.2">
      <c r="C246">
        <v>882</v>
      </c>
      <c r="D246" t="s">
        <v>560</v>
      </c>
      <c r="E246" t="s">
        <v>59</v>
      </c>
      <c r="F246" t="s">
        <v>131</v>
      </c>
      <c r="G246">
        <v>22</v>
      </c>
      <c r="H246" t="s">
        <v>64</v>
      </c>
      <c r="I246">
        <v>12526181</v>
      </c>
    </row>
    <row r="247" spans="3:9" x14ac:dyDescent="0.2">
      <c r="C247">
        <v>190</v>
      </c>
      <c r="D247" t="s">
        <v>561</v>
      </c>
      <c r="E247" t="s">
        <v>59</v>
      </c>
      <c r="F247" t="s">
        <v>562</v>
      </c>
      <c r="G247">
        <v>20</v>
      </c>
      <c r="H247" t="s">
        <v>64</v>
      </c>
      <c r="I247">
        <v>72832410</v>
      </c>
    </row>
    <row r="248" spans="3:9" x14ac:dyDescent="0.2">
      <c r="C248">
        <v>665</v>
      </c>
      <c r="D248" t="s">
        <v>563</v>
      </c>
      <c r="E248" t="s">
        <v>69</v>
      </c>
      <c r="F248" t="s">
        <v>564</v>
      </c>
      <c r="G248">
        <v>23</v>
      </c>
      <c r="H248" t="s">
        <v>64</v>
      </c>
      <c r="I248">
        <v>3606764</v>
      </c>
    </row>
    <row r="249" spans="3:9" x14ac:dyDescent="0.2">
      <c r="C249">
        <v>1738</v>
      </c>
      <c r="D249" t="s">
        <v>565</v>
      </c>
      <c r="E249" t="s">
        <v>69</v>
      </c>
      <c r="F249" t="s">
        <v>566</v>
      </c>
      <c r="G249">
        <v>25</v>
      </c>
      <c r="H249" t="s">
        <v>64</v>
      </c>
      <c r="I249">
        <v>38167599</v>
      </c>
    </row>
    <row r="250" spans="3:9" x14ac:dyDescent="0.2">
      <c r="C250">
        <v>1571</v>
      </c>
      <c r="D250" t="s">
        <v>567</v>
      </c>
      <c r="E250" t="s">
        <v>59</v>
      </c>
      <c r="F250" t="s">
        <v>568</v>
      </c>
      <c r="G250">
        <v>36</v>
      </c>
      <c r="H250" t="s">
        <v>64</v>
      </c>
      <c r="I250">
        <v>98414356</v>
      </c>
    </row>
    <row r="251" spans="3:9" x14ac:dyDescent="0.2">
      <c r="C251">
        <v>1119</v>
      </c>
      <c r="D251" t="s">
        <v>569</v>
      </c>
      <c r="E251" t="s">
        <v>59</v>
      </c>
      <c r="F251" t="s">
        <v>570</v>
      </c>
      <c r="G251">
        <v>35</v>
      </c>
      <c r="H251" t="s">
        <v>64</v>
      </c>
      <c r="I251">
        <v>24638367</v>
      </c>
    </row>
    <row r="252" spans="3:9" x14ac:dyDescent="0.2">
      <c r="C252">
        <v>487</v>
      </c>
      <c r="D252" t="s">
        <v>571</v>
      </c>
      <c r="E252" t="s">
        <v>69</v>
      </c>
      <c r="F252" t="s">
        <v>572</v>
      </c>
      <c r="G252">
        <v>32</v>
      </c>
      <c r="H252" t="s">
        <v>64</v>
      </c>
      <c r="I252">
        <v>20900697</v>
      </c>
    </row>
    <row r="253" spans="3:9" x14ac:dyDescent="0.2">
      <c r="C253">
        <v>299</v>
      </c>
      <c r="D253" t="s">
        <v>573</v>
      </c>
      <c r="E253" t="s">
        <v>69</v>
      </c>
      <c r="F253" t="s">
        <v>574</v>
      </c>
      <c r="G253">
        <v>20</v>
      </c>
      <c r="H253" t="s">
        <v>64</v>
      </c>
      <c r="I253">
        <v>76241856</v>
      </c>
    </row>
    <row r="254" spans="3:9" x14ac:dyDescent="0.2">
      <c r="C254">
        <v>915</v>
      </c>
      <c r="D254" t="s">
        <v>575</v>
      </c>
      <c r="E254" t="s">
        <v>69</v>
      </c>
      <c r="F254" t="s">
        <v>576</v>
      </c>
      <c r="G254">
        <v>36</v>
      </c>
      <c r="H254" t="s">
        <v>296</v>
      </c>
      <c r="I254">
        <v>74238468</v>
      </c>
    </row>
    <row r="255" spans="3:9" x14ac:dyDescent="0.2">
      <c r="C255">
        <v>831</v>
      </c>
      <c r="D255" t="s">
        <v>577</v>
      </c>
      <c r="E255" t="s">
        <v>59</v>
      </c>
      <c r="F255" t="s">
        <v>578</v>
      </c>
      <c r="G255">
        <v>27</v>
      </c>
      <c r="H255" t="s">
        <v>64</v>
      </c>
      <c r="I255">
        <v>34300258</v>
      </c>
    </row>
    <row r="256" spans="3:9" x14ac:dyDescent="0.2">
      <c r="C256">
        <v>247</v>
      </c>
      <c r="D256" t="s">
        <v>579</v>
      </c>
      <c r="E256" t="s">
        <v>66</v>
      </c>
      <c r="F256" t="s">
        <v>580</v>
      </c>
      <c r="G256">
        <v>27</v>
      </c>
      <c r="H256" t="s">
        <v>64</v>
      </c>
      <c r="I256">
        <v>31518262</v>
      </c>
    </row>
    <row r="257" spans="3:9" x14ac:dyDescent="0.2">
      <c r="C257">
        <v>1104</v>
      </c>
      <c r="D257" t="s">
        <v>581</v>
      </c>
      <c r="E257" t="s">
        <v>69</v>
      </c>
      <c r="F257" t="s">
        <v>582</v>
      </c>
      <c r="G257">
        <v>34</v>
      </c>
      <c r="H257" t="s">
        <v>224</v>
      </c>
      <c r="I257">
        <v>70759857</v>
      </c>
    </row>
    <row r="258" spans="3:9" x14ac:dyDescent="0.2">
      <c r="C258">
        <v>226</v>
      </c>
      <c r="D258" t="s">
        <v>583</v>
      </c>
      <c r="E258" t="s">
        <v>59</v>
      </c>
      <c r="F258" t="s">
        <v>584</v>
      </c>
      <c r="G258">
        <v>18</v>
      </c>
      <c r="H258" t="s">
        <v>64</v>
      </c>
      <c r="I258">
        <v>72484420</v>
      </c>
    </row>
    <row r="259" spans="3:9" x14ac:dyDescent="0.2">
      <c r="C259">
        <v>102</v>
      </c>
      <c r="D259" t="s">
        <v>585</v>
      </c>
      <c r="E259" t="s">
        <v>69</v>
      </c>
      <c r="F259" t="s">
        <v>586</v>
      </c>
      <c r="G259">
        <v>32</v>
      </c>
      <c r="H259" t="s">
        <v>64</v>
      </c>
      <c r="I259">
        <v>91970855</v>
      </c>
    </row>
    <row r="260" spans="3:9" x14ac:dyDescent="0.2">
      <c r="C260">
        <v>49</v>
      </c>
      <c r="D260" t="s">
        <v>587</v>
      </c>
      <c r="E260" t="s">
        <v>66</v>
      </c>
      <c r="F260" t="s">
        <v>378</v>
      </c>
      <c r="G260">
        <v>27</v>
      </c>
      <c r="H260" t="s">
        <v>64</v>
      </c>
      <c r="I260">
        <v>84573230</v>
      </c>
    </row>
    <row r="261" spans="3:9" x14ac:dyDescent="0.2">
      <c r="C261">
        <v>172</v>
      </c>
      <c r="D261" t="s">
        <v>588</v>
      </c>
      <c r="E261" t="s">
        <v>66</v>
      </c>
      <c r="F261" t="s">
        <v>589</v>
      </c>
      <c r="G261">
        <v>28</v>
      </c>
      <c r="H261" t="s">
        <v>71</v>
      </c>
      <c r="I261">
        <v>86767807</v>
      </c>
    </row>
    <row r="262" spans="3:9" x14ac:dyDescent="0.2">
      <c r="C262">
        <v>86</v>
      </c>
      <c r="D262" t="s">
        <v>590</v>
      </c>
      <c r="E262" t="s">
        <v>59</v>
      </c>
      <c r="F262" t="s">
        <v>591</v>
      </c>
      <c r="G262">
        <v>45</v>
      </c>
      <c r="H262" t="s">
        <v>64</v>
      </c>
      <c r="I262">
        <v>24414588</v>
      </c>
    </row>
    <row r="263" spans="3:9" x14ac:dyDescent="0.2">
      <c r="C263">
        <v>1006</v>
      </c>
      <c r="D263" t="s">
        <v>592</v>
      </c>
      <c r="E263" t="s">
        <v>59</v>
      </c>
      <c r="F263" t="s">
        <v>593</v>
      </c>
      <c r="G263">
        <v>37</v>
      </c>
      <c r="H263" t="s">
        <v>78</v>
      </c>
      <c r="I263">
        <v>83456415</v>
      </c>
    </row>
    <row r="264" spans="3:9" x14ac:dyDescent="0.2">
      <c r="C264">
        <v>254</v>
      </c>
      <c r="D264" t="s">
        <v>594</v>
      </c>
      <c r="E264" t="s">
        <v>69</v>
      </c>
      <c r="F264" t="s">
        <v>595</v>
      </c>
      <c r="G264">
        <v>24</v>
      </c>
      <c r="H264" t="s">
        <v>64</v>
      </c>
      <c r="I264">
        <v>13315664</v>
      </c>
    </row>
    <row r="265" spans="3:9" x14ac:dyDescent="0.2">
      <c r="C265">
        <v>555</v>
      </c>
      <c r="D265" t="s">
        <v>596</v>
      </c>
      <c r="E265" t="s">
        <v>59</v>
      </c>
      <c r="F265" t="s">
        <v>597</v>
      </c>
      <c r="G265">
        <v>20</v>
      </c>
      <c r="H265" t="s">
        <v>64</v>
      </c>
      <c r="I265">
        <v>37962945</v>
      </c>
    </row>
    <row r="266" spans="3:9" x14ac:dyDescent="0.2">
      <c r="C266">
        <v>861</v>
      </c>
      <c r="D266" t="s">
        <v>598</v>
      </c>
      <c r="E266" t="s">
        <v>69</v>
      </c>
      <c r="F266" t="s">
        <v>599</v>
      </c>
      <c r="G266">
        <v>30</v>
      </c>
      <c r="H266" t="s">
        <v>64</v>
      </c>
      <c r="I266">
        <v>89291763</v>
      </c>
    </row>
    <row r="267" spans="3:9" x14ac:dyDescent="0.2">
      <c r="C267">
        <v>1400</v>
      </c>
      <c r="D267" t="s">
        <v>600</v>
      </c>
      <c r="E267" t="s">
        <v>69</v>
      </c>
      <c r="F267" t="s">
        <v>601</v>
      </c>
      <c r="G267">
        <v>34</v>
      </c>
      <c r="H267" t="s">
        <v>64</v>
      </c>
      <c r="I267">
        <v>27040510</v>
      </c>
    </row>
    <row r="268" spans="3:9" x14ac:dyDescent="0.2">
      <c r="C268">
        <v>193</v>
      </c>
      <c r="D268" t="s">
        <v>602</v>
      </c>
      <c r="E268" t="s">
        <v>59</v>
      </c>
      <c r="F268" t="s">
        <v>603</v>
      </c>
      <c r="G268">
        <v>29</v>
      </c>
      <c r="H268" t="s">
        <v>296</v>
      </c>
      <c r="I268">
        <v>19007190</v>
      </c>
    </row>
    <row r="269" spans="3:9" x14ac:dyDescent="0.2">
      <c r="C269">
        <v>1426</v>
      </c>
      <c r="D269" t="s">
        <v>604</v>
      </c>
      <c r="E269" t="s">
        <v>69</v>
      </c>
      <c r="F269" t="s">
        <v>605</v>
      </c>
      <c r="G269">
        <v>36</v>
      </c>
      <c r="H269" t="s">
        <v>87</v>
      </c>
      <c r="I269">
        <v>209922</v>
      </c>
    </row>
    <row r="270" spans="3:9" x14ac:dyDescent="0.2">
      <c r="C270">
        <v>1414</v>
      </c>
      <c r="D270" t="s">
        <v>606</v>
      </c>
      <c r="E270" t="s">
        <v>59</v>
      </c>
      <c r="F270" t="s">
        <v>607</v>
      </c>
      <c r="G270">
        <v>23</v>
      </c>
      <c r="H270" t="s">
        <v>64</v>
      </c>
      <c r="I270">
        <v>62019211</v>
      </c>
    </row>
    <row r="271" spans="3:9" x14ac:dyDescent="0.2">
      <c r="C271">
        <v>513</v>
      </c>
      <c r="D271" t="s">
        <v>608</v>
      </c>
      <c r="E271" t="s">
        <v>59</v>
      </c>
      <c r="F271" t="s">
        <v>609</v>
      </c>
      <c r="G271">
        <v>27</v>
      </c>
      <c r="H271" t="s">
        <v>64</v>
      </c>
      <c r="I271">
        <v>71137315</v>
      </c>
    </row>
    <row r="272" spans="3:9" x14ac:dyDescent="0.2">
      <c r="C272">
        <v>848</v>
      </c>
      <c r="D272" t="s">
        <v>610</v>
      </c>
      <c r="E272" t="s">
        <v>69</v>
      </c>
      <c r="F272" t="s">
        <v>356</v>
      </c>
      <c r="G272">
        <v>20</v>
      </c>
      <c r="H272" t="s">
        <v>96</v>
      </c>
      <c r="I272">
        <v>77669805</v>
      </c>
    </row>
    <row r="273" spans="3:9" x14ac:dyDescent="0.2">
      <c r="C273">
        <v>1048</v>
      </c>
      <c r="D273" t="s">
        <v>611</v>
      </c>
      <c r="E273" t="s">
        <v>59</v>
      </c>
      <c r="F273" t="s">
        <v>612</v>
      </c>
      <c r="G273">
        <v>23</v>
      </c>
      <c r="H273" t="s">
        <v>64</v>
      </c>
      <c r="I273">
        <v>4182031</v>
      </c>
    </row>
    <row r="274" spans="3:9" x14ac:dyDescent="0.2">
      <c r="C274">
        <v>610</v>
      </c>
      <c r="D274" t="s">
        <v>613</v>
      </c>
      <c r="E274" t="s">
        <v>59</v>
      </c>
      <c r="F274" t="s">
        <v>614</v>
      </c>
      <c r="G274">
        <v>44</v>
      </c>
      <c r="H274" t="s">
        <v>64</v>
      </c>
      <c r="I274">
        <v>55295761</v>
      </c>
    </row>
    <row r="275" spans="3:9" x14ac:dyDescent="0.2">
      <c r="C275">
        <v>347</v>
      </c>
      <c r="D275" t="s">
        <v>615</v>
      </c>
      <c r="E275" t="s">
        <v>59</v>
      </c>
      <c r="F275" t="s">
        <v>616</v>
      </c>
      <c r="G275">
        <v>36</v>
      </c>
      <c r="H275" t="s">
        <v>296</v>
      </c>
      <c r="I275">
        <v>62560738</v>
      </c>
    </row>
    <row r="276" spans="3:9" x14ac:dyDescent="0.2">
      <c r="C276">
        <v>641</v>
      </c>
      <c r="D276" t="s">
        <v>617</v>
      </c>
      <c r="E276" t="s">
        <v>59</v>
      </c>
      <c r="F276" t="s">
        <v>618</v>
      </c>
      <c r="G276">
        <v>28</v>
      </c>
      <c r="H276" t="s">
        <v>64</v>
      </c>
      <c r="I276">
        <v>69164429</v>
      </c>
    </row>
    <row r="277" spans="3:9" x14ac:dyDescent="0.2">
      <c r="C277">
        <v>812</v>
      </c>
      <c r="D277" t="s">
        <v>619</v>
      </c>
      <c r="E277" t="s">
        <v>66</v>
      </c>
      <c r="F277" t="s">
        <v>620</v>
      </c>
      <c r="G277">
        <v>22</v>
      </c>
      <c r="H277" t="s">
        <v>64</v>
      </c>
      <c r="I277">
        <v>50210468</v>
      </c>
    </row>
    <row r="278" spans="3:9" x14ac:dyDescent="0.2">
      <c r="C278">
        <v>67</v>
      </c>
      <c r="D278" t="s">
        <v>621</v>
      </c>
      <c r="E278" t="s">
        <v>69</v>
      </c>
      <c r="F278" t="s">
        <v>622</v>
      </c>
      <c r="G278">
        <v>34</v>
      </c>
      <c r="H278" t="s">
        <v>296</v>
      </c>
      <c r="I278">
        <v>96418353</v>
      </c>
    </row>
    <row r="279" spans="3:9" x14ac:dyDescent="0.2">
      <c r="C279">
        <v>871</v>
      </c>
      <c r="D279" t="s">
        <v>623</v>
      </c>
      <c r="E279" t="s">
        <v>69</v>
      </c>
      <c r="F279" t="s">
        <v>624</v>
      </c>
      <c r="G279">
        <v>21</v>
      </c>
      <c r="H279" t="s">
        <v>64</v>
      </c>
      <c r="I279">
        <v>27075631</v>
      </c>
    </row>
    <row r="280" spans="3:9" x14ac:dyDescent="0.2">
      <c r="C280">
        <v>133</v>
      </c>
      <c r="D280" t="s">
        <v>625</v>
      </c>
      <c r="E280" t="s">
        <v>59</v>
      </c>
      <c r="F280" t="s">
        <v>626</v>
      </c>
      <c r="G280">
        <v>21</v>
      </c>
      <c r="H280" t="s">
        <v>64</v>
      </c>
      <c r="I280">
        <v>75679052</v>
      </c>
    </row>
    <row r="281" spans="3:9" x14ac:dyDescent="0.2">
      <c r="C281">
        <v>443</v>
      </c>
      <c r="D281" t="s">
        <v>627</v>
      </c>
      <c r="E281" t="s">
        <v>59</v>
      </c>
      <c r="F281" t="s">
        <v>628</v>
      </c>
      <c r="G281">
        <v>35</v>
      </c>
      <c r="H281" t="s">
        <v>96</v>
      </c>
      <c r="I281">
        <v>51571280</v>
      </c>
    </row>
    <row r="282" spans="3:9" x14ac:dyDescent="0.2">
      <c r="C282">
        <v>1106</v>
      </c>
      <c r="D282" t="s">
        <v>629</v>
      </c>
      <c r="E282" t="s">
        <v>59</v>
      </c>
      <c r="F282" t="s">
        <v>630</v>
      </c>
      <c r="G282">
        <v>42</v>
      </c>
      <c r="H282" t="s">
        <v>296</v>
      </c>
      <c r="I282">
        <v>35909649</v>
      </c>
    </row>
    <row r="283" spans="3:9" x14ac:dyDescent="0.2">
      <c r="C283">
        <v>1023</v>
      </c>
      <c r="D283" t="s">
        <v>631</v>
      </c>
      <c r="E283" t="s">
        <v>59</v>
      </c>
      <c r="F283" t="s">
        <v>632</v>
      </c>
      <c r="G283">
        <v>26</v>
      </c>
      <c r="H283" t="s">
        <v>78</v>
      </c>
      <c r="I283">
        <v>97823721</v>
      </c>
    </row>
    <row r="284" spans="3:9" x14ac:dyDescent="0.2">
      <c r="C284">
        <v>999</v>
      </c>
      <c r="D284" t="s">
        <v>633</v>
      </c>
      <c r="E284" t="s">
        <v>69</v>
      </c>
      <c r="F284" t="s">
        <v>634</v>
      </c>
      <c r="G284">
        <v>38</v>
      </c>
      <c r="H284" t="s">
        <v>296</v>
      </c>
      <c r="I284">
        <v>84528579</v>
      </c>
    </row>
    <row r="285" spans="3:9" x14ac:dyDescent="0.2">
      <c r="C285">
        <v>48</v>
      </c>
      <c r="D285" t="s">
        <v>635</v>
      </c>
      <c r="E285" t="s">
        <v>59</v>
      </c>
      <c r="F285" t="s">
        <v>636</v>
      </c>
      <c r="G285">
        <v>30</v>
      </c>
      <c r="H285" t="s">
        <v>96</v>
      </c>
      <c r="I285">
        <v>29496334</v>
      </c>
    </row>
    <row r="286" spans="3:9" x14ac:dyDescent="0.2">
      <c r="C286">
        <v>712</v>
      </c>
      <c r="D286" t="s">
        <v>637</v>
      </c>
      <c r="E286" t="s">
        <v>59</v>
      </c>
      <c r="F286" t="s">
        <v>638</v>
      </c>
      <c r="G286">
        <v>40</v>
      </c>
      <c r="H286" t="s">
        <v>87</v>
      </c>
      <c r="I286">
        <v>21703982</v>
      </c>
    </row>
    <row r="287" spans="3:9" x14ac:dyDescent="0.2">
      <c r="C287">
        <v>843</v>
      </c>
      <c r="D287" t="s">
        <v>639</v>
      </c>
      <c r="E287" t="s">
        <v>59</v>
      </c>
      <c r="F287" t="s">
        <v>640</v>
      </c>
      <c r="G287">
        <v>25</v>
      </c>
      <c r="H287" t="s">
        <v>64</v>
      </c>
      <c r="I287">
        <v>38626760</v>
      </c>
    </row>
    <row r="288" spans="3:9" x14ac:dyDescent="0.2">
      <c r="C288">
        <v>1002</v>
      </c>
      <c r="D288" t="s">
        <v>641</v>
      </c>
      <c r="E288" t="s">
        <v>59</v>
      </c>
      <c r="F288" t="s">
        <v>642</v>
      </c>
      <c r="G288">
        <v>20</v>
      </c>
      <c r="H288" t="s">
        <v>64</v>
      </c>
      <c r="I288">
        <v>83642782</v>
      </c>
    </row>
    <row r="289" spans="3:9" x14ac:dyDescent="0.2">
      <c r="C289">
        <v>722</v>
      </c>
      <c r="D289" t="s">
        <v>643</v>
      </c>
      <c r="E289" t="s">
        <v>69</v>
      </c>
      <c r="F289" t="s">
        <v>644</v>
      </c>
      <c r="G289">
        <v>29</v>
      </c>
      <c r="H289" t="s">
        <v>64</v>
      </c>
      <c r="I289">
        <v>65901585</v>
      </c>
    </row>
    <row r="290" spans="3:9" x14ac:dyDescent="0.2">
      <c r="C290">
        <v>640</v>
      </c>
      <c r="D290" t="s">
        <v>645</v>
      </c>
      <c r="E290" t="s">
        <v>66</v>
      </c>
      <c r="F290" t="s">
        <v>646</v>
      </c>
      <c r="G290">
        <v>34</v>
      </c>
      <c r="H290" t="s">
        <v>296</v>
      </c>
      <c r="I290">
        <v>96571103</v>
      </c>
    </row>
    <row r="291" spans="3:9" x14ac:dyDescent="0.2">
      <c r="C291">
        <v>894</v>
      </c>
      <c r="D291" t="s">
        <v>647</v>
      </c>
      <c r="E291" t="s">
        <v>69</v>
      </c>
      <c r="F291" t="s">
        <v>648</v>
      </c>
      <c r="G291">
        <v>39</v>
      </c>
      <c r="H291" t="s">
        <v>64</v>
      </c>
      <c r="I291">
        <v>7772116</v>
      </c>
    </row>
    <row r="292" spans="3:9" x14ac:dyDescent="0.2">
      <c r="C292">
        <v>1286</v>
      </c>
      <c r="D292" t="s">
        <v>649</v>
      </c>
      <c r="E292" t="s">
        <v>59</v>
      </c>
      <c r="F292" t="s">
        <v>650</v>
      </c>
      <c r="G292">
        <v>27</v>
      </c>
      <c r="H292" t="s">
        <v>64</v>
      </c>
      <c r="I292">
        <v>59628717</v>
      </c>
    </row>
    <row r="293" spans="3:9" x14ac:dyDescent="0.2">
      <c r="C293">
        <v>587</v>
      </c>
      <c r="D293" t="s">
        <v>651</v>
      </c>
      <c r="E293" t="s">
        <v>66</v>
      </c>
      <c r="F293" t="s">
        <v>652</v>
      </c>
      <c r="G293">
        <v>21</v>
      </c>
      <c r="H293" t="s">
        <v>64</v>
      </c>
      <c r="I293">
        <v>17516992</v>
      </c>
    </row>
    <row r="294" spans="3:9" x14ac:dyDescent="0.2">
      <c r="C294">
        <v>1691</v>
      </c>
      <c r="D294" t="s">
        <v>653</v>
      </c>
      <c r="E294" t="s">
        <v>69</v>
      </c>
      <c r="F294" t="s">
        <v>654</v>
      </c>
      <c r="G294">
        <v>36</v>
      </c>
      <c r="H294" t="s">
        <v>296</v>
      </c>
      <c r="I294">
        <v>35773023</v>
      </c>
    </row>
    <row r="295" spans="3:9" x14ac:dyDescent="0.2">
      <c r="C295">
        <v>598</v>
      </c>
      <c r="D295" t="s">
        <v>655</v>
      </c>
      <c r="E295" t="s">
        <v>66</v>
      </c>
      <c r="F295" t="s">
        <v>656</v>
      </c>
      <c r="G295">
        <v>28</v>
      </c>
      <c r="H295" t="s">
        <v>296</v>
      </c>
      <c r="I295">
        <v>81638354</v>
      </c>
    </row>
    <row r="296" spans="3:9" x14ac:dyDescent="0.2">
      <c r="C296">
        <v>1075</v>
      </c>
      <c r="D296" t="s">
        <v>657</v>
      </c>
      <c r="E296" t="s">
        <v>59</v>
      </c>
      <c r="F296" t="s">
        <v>658</v>
      </c>
      <c r="G296">
        <v>42</v>
      </c>
      <c r="H296" t="s">
        <v>64</v>
      </c>
      <c r="I296">
        <v>97993746</v>
      </c>
    </row>
    <row r="297" spans="3:9" x14ac:dyDescent="0.2">
      <c r="C297">
        <v>1056</v>
      </c>
      <c r="D297" t="s">
        <v>659</v>
      </c>
      <c r="E297" t="s">
        <v>59</v>
      </c>
      <c r="F297" t="s">
        <v>660</v>
      </c>
      <c r="G297">
        <v>34</v>
      </c>
      <c r="H297" t="s">
        <v>64</v>
      </c>
      <c r="I297">
        <v>30508769</v>
      </c>
    </row>
    <row r="298" spans="3:9" x14ac:dyDescent="0.2">
      <c r="C298">
        <v>429</v>
      </c>
      <c r="D298" t="s">
        <v>661</v>
      </c>
      <c r="E298" t="s">
        <v>69</v>
      </c>
      <c r="F298" t="s">
        <v>662</v>
      </c>
      <c r="G298">
        <v>24</v>
      </c>
      <c r="H298" t="s">
        <v>64</v>
      </c>
      <c r="I298">
        <v>13282707</v>
      </c>
    </row>
    <row r="299" spans="3:9" x14ac:dyDescent="0.2">
      <c r="C299">
        <v>184</v>
      </c>
      <c r="D299" t="s">
        <v>663</v>
      </c>
      <c r="E299" t="s">
        <v>69</v>
      </c>
      <c r="F299" t="s">
        <v>664</v>
      </c>
      <c r="G299">
        <v>25</v>
      </c>
      <c r="H299" t="s">
        <v>64</v>
      </c>
      <c r="I299">
        <v>28448613</v>
      </c>
    </row>
    <row r="300" spans="3:9" x14ac:dyDescent="0.2">
      <c r="C300">
        <v>388</v>
      </c>
      <c r="D300" t="s">
        <v>665</v>
      </c>
      <c r="E300" t="s">
        <v>66</v>
      </c>
      <c r="F300" t="s">
        <v>666</v>
      </c>
      <c r="G300">
        <v>31</v>
      </c>
      <c r="H300" t="s">
        <v>87</v>
      </c>
      <c r="I300">
        <v>6723823</v>
      </c>
    </row>
    <row r="301" spans="3:9" x14ac:dyDescent="0.2">
      <c r="C301">
        <v>1262</v>
      </c>
      <c r="D301" t="s">
        <v>667</v>
      </c>
      <c r="E301" t="s">
        <v>69</v>
      </c>
      <c r="F301" t="s">
        <v>668</v>
      </c>
      <c r="G301">
        <v>34</v>
      </c>
      <c r="H301" t="s">
        <v>64</v>
      </c>
      <c r="I301">
        <v>79167074</v>
      </c>
    </row>
    <row r="302" spans="3:9" x14ac:dyDescent="0.2">
      <c r="C302">
        <v>1174</v>
      </c>
      <c r="D302" t="s">
        <v>669</v>
      </c>
      <c r="E302" t="s">
        <v>59</v>
      </c>
      <c r="F302" t="s">
        <v>670</v>
      </c>
      <c r="G302">
        <v>37</v>
      </c>
      <c r="H302" t="s">
        <v>64</v>
      </c>
      <c r="I302">
        <v>72010924</v>
      </c>
    </row>
    <row r="303" spans="3:9" x14ac:dyDescent="0.2">
      <c r="C303">
        <v>651</v>
      </c>
      <c r="D303" t="s">
        <v>671</v>
      </c>
      <c r="E303" t="s">
        <v>69</v>
      </c>
      <c r="F303" t="s">
        <v>672</v>
      </c>
      <c r="G303">
        <v>24</v>
      </c>
      <c r="H303" t="s">
        <v>64</v>
      </c>
      <c r="I303">
        <v>92365565</v>
      </c>
    </row>
    <row r="304" spans="3:9" x14ac:dyDescent="0.2">
      <c r="C304">
        <v>100</v>
      </c>
      <c r="D304" t="s">
        <v>673</v>
      </c>
      <c r="E304" t="s">
        <v>66</v>
      </c>
      <c r="F304" t="s">
        <v>674</v>
      </c>
      <c r="G304">
        <v>26</v>
      </c>
      <c r="H304" t="s">
        <v>103</v>
      </c>
      <c r="I304">
        <v>96181342</v>
      </c>
    </row>
    <row r="305" spans="3:9" x14ac:dyDescent="0.2">
      <c r="C305">
        <v>876</v>
      </c>
      <c r="D305" t="s">
        <v>675</v>
      </c>
      <c r="E305" t="s">
        <v>59</v>
      </c>
      <c r="F305" t="s">
        <v>676</v>
      </c>
      <c r="G305">
        <v>22</v>
      </c>
      <c r="H305" t="s">
        <v>64</v>
      </c>
      <c r="I305">
        <v>23126753</v>
      </c>
    </row>
    <row r="306" spans="3:9" x14ac:dyDescent="0.2">
      <c r="C306">
        <v>1184</v>
      </c>
      <c r="D306" t="s">
        <v>677</v>
      </c>
      <c r="E306" t="s">
        <v>66</v>
      </c>
      <c r="F306" t="s">
        <v>678</v>
      </c>
      <c r="G306">
        <v>22</v>
      </c>
      <c r="H306" t="s">
        <v>64</v>
      </c>
      <c r="I306">
        <v>78470611</v>
      </c>
    </row>
    <row r="307" spans="3:9" x14ac:dyDescent="0.2">
      <c r="C307">
        <v>1064</v>
      </c>
      <c r="D307" t="s">
        <v>679</v>
      </c>
      <c r="E307" t="s">
        <v>69</v>
      </c>
      <c r="F307" t="s">
        <v>680</v>
      </c>
      <c r="G307">
        <v>29</v>
      </c>
      <c r="H307" t="s">
        <v>87</v>
      </c>
      <c r="I307">
        <v>61278975</v>
      </c>
    </row>
    <row r="308" spans="3:9" x14ac:dyDescent="0.2">
      <c r="C308">
        <v>1183</v>
      </c>
      <c r="D308" t="s">
        <v>681</v>
      </c>
      <c r="E308" t="s">
        <v>59</v>
      </c>
      <c r="F308" t="s">
        <v>682</v>
      </c>
      <c r="G308">
        <v>23</v>
      </c>
      <c r="H308" t="s">
        <v>64</v>
      </c>
      <c r="I308">
        <v>23377666</v>
      </c>
    </row>
    <row r="309" spans="3:9" x14ac:dyDescent="0.2">
      <c r="C309">
        <v>369</v>
      </c>
      <c r="D309" t="s">
        <v>683</v>
      </c>
      <c r="E309" t="s">
        <v>59</v>
      </c>
      <c r="F309" t="s">
        <v>684</v>
      </c>
      <c r="G309">
        <v>36</v>
      </c>
      <c r="H309" t="s">
        <v>64</v>
      </c>
      <c r="I309">
        <v>9555799</v>
      </c>
    </row>
    <row r="310" spans="3:9" x14ac:dyDescent="0.2">
      <c r="C310">
        <v>959</v>
      </c>
      <c r="D310" t="s">
        <v>685</v>
      </c>
      <c r="E310" t="s">
        <v>66</v>
      </c>
      <c r="F310" t="s">
        <v>686</v>
      </c>
      <c r="G310">
        <v>26</v>
      </c>
      <c r="H310" t="s">
        <v>64</v>
      </c>
      <c r="I310">
        <v>57394117</v>
      </c>
    </row>
    <row r="311" spans="3:9" x14ac:dyDescent="0.2">
      <c r="C311">
        <v>501</v>
      </c>
      <c r="D311" t="s">
        <v>687</v>
      </c>
      <c r="E311" t="s">
        <v>69</v>
      </c>
      <c r="F311" t="s">
        <v>688</v>
      </c>
      <c r="G311">
        <v>31</v>
      </c>
      <c r="H311" t="s">
        <v>87</v>
      </c>
      <c r="I311">
        <v>44638122</v>
      </c>
    </row>
    <row r="312" spans="3:9" x14ac:dyDescent="0.2">
      <c r="C312">
        <v>1743</v>
      </c>
      <c r="D312" t="s">
        <v>689</v>
      </c>
      <c r="E312" t="s">
        <v>69</v>
      </c>
      <c r="F312" t="s">
        <v>690</v>
      </c>
      <c r="G312">
        <v>28</v>
      </c>
      <c r="H312" t="s">
        <v>64</v>
      </c>
      <c r="I312">
        <v>96144545</v>
      </c>
    </row>
    <row r="313" spans="3:9" x14ac:dyDescent="0.2">
      <c r="C313">
        <v>718</v>
      </c>
      <c r="D313" t="s">
        <v>691</v>
      </c>
      <c r="E313" t="s">
        <v>69</v>
      </c>
      <c r="F313" t="s">
        <v>692</v>
      </c>
      <c r="G313">
        <v>31</v>
      </c>
      <c r="H313" t="s">
        <v>64</v>
      </c>
      <c r="I313">
        <v>47151898</v>
      </c>
    </row>
    <row r="314" spans="3:9" x14ac:dyDescent="0.2">
      <c r="C314">
        <v>1166</v>
      </c>
      <c r="D314" t="s">
        <v>693</v>
      </c>
      <c r="E314" t="s">
        <v>69</v>
      </c>
      <c r="F314" t="s">
        <v>694</v>
      </c>
      <c r="G314">
        <v>28</v>
      </c>
      <c r="H314" t="s">
        <v>64</v>
      </c>
      <c r="I314">
        <v>73590685</v>
      </c>
    </row>
    <row r="315" spans="3:9" x14ac:dyDescent="0.2">
      <c r="C315">
        <v>277</v>
      </c>
      <c r="D315" t="s">
        <v>695</v>
      </c>
      <c r="E315" t="s">
        <v>69</v>
      </c>
      <c r="F315" t="s">
        <v>696</v>
      </c>
      <c r="G315">
        <v>32</v>
      </c>
      <c r="H315" t="s">
        <v>121</v>
      </c>
      <c r="I315">
        <v>99723296</v>
      </c>
    </row>
    <row r="316" spans="3:9" x14ac:dyDescent="0.2">
      <c r="C316">
        <v>711</v>
      </c>
      <c r="D316" t="s">
        <v>697</v>
      </c>
      <c r="E316" t="s">
        <v>59</v>
      </c>
      <c r="F316" t="s">
        <v>698</v>
      </c>
      <c r="G316">
        <v>29</v>
      </c>
      <c r="H316" t="s">
        <v>64</v>
      </c>
      <c r="I316">
        <v>43680913</v>
      </c>
    </row>
    <row r="317" spans="3:9" x14ac:dyDescent="0.2">
      <c r="C317">
        <v>1022</v>
      </c>
      <c r="D317" t="s">
        <v>699</v>
      </c>
      <c r="E317" t="s">
        <v>59</v>
      </c>
      <c r="F317" t="s">
        <v>700</v>
      </c>
      <c r="G317">
        <v>45</v>
      </c>
      <c r="H317" t="s">
        <v>78</v>
      </c>
      <c r="I317">
        <v>93658976</v>
      </c>
    </row>
    <row r="318" spans="3:9" x14ac:dyDescent="0.2">
      <c r="C318">
        <v>150</v>
      </c>
      <c r="D318" t="s">
        <v>701</v>
      </c>
      <c r="E318" t="s">
        <v>59</v>
      </c>
      <c r="F318" t="s">
        <v>702</v>
      </c>
      <c r="G318">
        <v>24</v>
      </c>
      <c r="H318" t="s">
        <v>64</v>
      </c>
      <c r="I318">
        <v>50479754</v>
      </c>
    </row>
    <row r="319" spans="3:9" x14ac:dyDescent="0.2">
      <c r="C319">
        <v>17</v>
      </c>
      <c r="D319" t="s">
        <v>703</v>
      </c>
      <c r="E319" t="s">
        <v>59</v>
      </c>
      <c r="F319" t="s">
        <v>704</v>
      </c>
      <c r="G319">
        <v>38</v>
      </c>
      <c r="H319" t="s">
        <v>144</v>
      </c>
      <c r="I319">
        <v>83134450</v>
      </c>
    </row>
    <row r="320" spans="3:9" x14ac:dyDescent="0.2">
      <c r="C320">
        <v>1167</v>
      </c>
      <c r="D320" t="s">
        <v>705</v>
      </c>
      <c r="E320" t="s">
        <v>66</v>
      </c>
      <c r="F320" t="s">
        <v>706</v>
      </c>
      <c r="G320">
        <v>37</v>
      </c>
      <c r="H320" t="s">
        <v>78</v>
      </c>
      <c r="I320">
        <v>20440475</v>
      </c>
    </row>
    <row r="321" spans="3:9" x14ac:dyDescent="0.2">
      <c r="C321">
        <v>190</v>
      </c>
      <c r="D321" t="s">
        <v>707</v>
      </c>
      <c r="E321" t="s">
        <v>69</v>
      </c>
      <c r="F321" t="s">
        <v>708</v>
      </c>
      <c r="G321">
        <v>26</v>
      </c>
      <c r="H321" t="s">
        <v>121</v>
      </c>
      <c r="I321">
        <v>118177</v>
      </c>
    </row>
    <row r="322" spans="3:9" x14ac:dyDescent="0.2">
      <c r="C322">
        <v>1013</v>
      </c>
      <c r="D322" t="s">
        <v>709</v>
      </c>
      <c r="E322" t="s">
        <v>59</v>
      </c>
      <c r="F322" t="s">
        <v>710</v>
      </c>
      <c r="G322">
        <v>29</v>
      </c>
      <c r="H322" t="s">
        <v>144</v>
      </c>
      <c r="I322">
        <v>40230228</v>
      </c>
    </row>
    <row r="323" spans="3:9" x14ac:dyDescent="0.2">
      <c r="C323">
        <v>199</v>
      </c>
      <c r="D323" t="s">
        <v>711</v>
      </c>
      <c r="E323" t="s">
        <v>59</v>
      </c>
      <c r="F323" t="s">
        <v>712</v>
      </c>
      <c r="G323">
        <v>28</v>
      </c>
      <c r="H323" t="s">
        <v>224</v>
      </c>
      <c r="I323">
        <v>76610507</v>
      </c>
    </row>
    <row r="324" spans="3:9" x14ac:dyDescent="0.2">
      <c r="C324">
        <v>638</v>
      </c>
      <c r="D324" t="s">
        <v>713</v>
      </c>
      <c r="E324" t="s">
        <v>69</v>
      </c>
      <c r="F324" t="s">
        <v>714</v>
      </c>
      <c r="G324">
        <v>20</v>
      </c>
      <c r="H324" t="s">
        <v>64</v>
      </c>
      <c r="I324">
        <v>48968599</v>
      </c>
    </row>
    <row r="325" spans="3:9" x14ac:dyDescent="0.2">
      <c r="C325">
        <v>1517</v>
      </c>
      <c r="D325" t="s">
        <v>715</v>
      </c>
      <c r="E325" t="s">
        <v>69</v>
      </c>
      <c r="F325" t="s">
        <v>716</v>
      </c>
      <c r="G325">
        <v>27</v>
      </c>
      <c r="H325" t="s">
        <v>103</v>
      </c>
      <c r="I325">
        <v>32333155</v>
      </c>
    </row>
    <row r="326" spans="3:9" x14ac:dyDescent="0.2">
      <c r="C326">
        <v>998</v>
      </c>
      <c r="D326" t="s">
        <v>717</v>
      </c>
      <c r="E326" t="s">
        <v>59</v>
      </c>
      <c r="F326" t="s">
        <v>718</v>
      </c>
      <c r="G326">
        <v>33</v>
      </c>
      <c r="H326" t="s">
        <v>64</v>
      </c>
      <c r="I326">
        <v>37342367</v>
      </c>
    </row>
    <row r="327" spans="3:9" x14ac:dyDescent="0.2">
      <c r="C327">
        <v>1498</v>
      </c>
      <c r="D327" t="s">
        <v>719</v>
      </c>
      <c r="E327" t="s">
        <v>66</v>
      </c>
      <c r="F327" t="s">
        <v>720</v>
      </c>
      <c r="G327">
        <v>29</v>
      </c>
      <c r="H327" t="s">
        <v>64</v>
      </c>
      <c r="I327">
        <v>76572396</v>
      </c>
    </row>
    <row r="328" spans="3:9" x14ac:dyDescent="0.2">
      <c r="C328">
        <v>1561</v>
      </c>
      <c r="D328" t="s">
        <v>721</v>
      </c>
      <c r="E328" t="s">
        <v>69</v>
      </c>
      <c r="F328" t="s">
        <v>722</v>
      </c>
      <c r="G328">
        <v>33</v>
      </c>
      <c r="H328" t="s">
        <v>87</v>
      </c>
      <c r="I328">
        <v>90195955</v>
      </c>
    </row>
    <row r="329" spans="3:9" x14ac:dyDescent="0.2">
      <c r="C329">
        <v>20</v>
      </c>
      <c r="D329" t="s">
        <v>723</v>
      </c>
      <c r="E329" t="s">
        <v>59</v>
      </c>
      <c r="F329" t="s">
        <v>724</v>
      </c>
      <c r="G329">
        <v>33</v>
      </c>
      <c r="H329" t="s">
        <v>64</v>
      </c>
      <c r="I329">
        <v>98723854</v>
      </c>
    </row>
    <row r="330" spans="3:9" x14ac:dyDescent="0.2">
      <c r="C330">
        <v>902</v>
      </c>
      <c r="D330" t="s">
        <v>725</v>
      </c>
      <c r="E330" t="s">
        <v>59</v>
      </c>
      <c r="F330" t="s">
        <v>726</v>
      </c>
      <c r="G330">
        <v>21</v>
      </c>
      <c r="H330" t="s">
        <v>64</v>
      </c>
      <c r="I330">
        <v>3923992</v>
      </c>
    </row>
    <row r="331" spans="3:9" x14ac:dyDescent="0.2">
      <c r="C331">
        <v>504</v>
      </c>
      <c r="D331" t="s">
        <v>727</v>
      </c>
      <c r="E331" t="s">
        <v>69</v>
      </c>
      <c r="F331" t="s">
        <v>728</v>
      </c>
      <c r="G331">
        <v>37</v>
      </c>
      <c r="H331" t="s">
        <v>78</v>
      </c>
      <c r="I331">
        <v>91676884</v>
      </c>
    </row>
    <row r="332" spans="3:9" x14ac:dyDescent="0.2">
      <c r="C332">
        <v>259</v>
      </c>
      <c r="D332" t="s">
        <v>729</v>
      </c>
      <c r="E332" t="s">
        <v>69</v>
      </c>
      <c r="F332" t="s">
        <v>730</v>
      </c>
      <c r="G332">
        <v>37</v>
      </c>
      <c r="H332" t="s">
        <v>64</v>
      </c>
      <c r="I332">
        <v>93269516</v>
      </c>
    </row>
    <row r="333" spans="3:9" x14ac:dyDescent="0.2">
      <c r="C333">
        <v>685</v>
      </c>
      <c r="D333" t="s">
        <v>731</v>
      </c>
      <c r="E333" t="s">
        <v>69</v>
      </c>
      <c r="F333" t="s">
        <v>732</v>
      </c>
      <c r="G333">
        <v>30</v>
      </c>
      <c r="H333" t="s">
        <v>64</v>
      </c>
      <c r="I333">
        <v>40432588</v>
      </c>
    </row>
    <row r="334" spans="3:9" x14ac:dyDescent="0.2">
      <c r="C334">
        <v>849</v>
      </c>
      <c r="D334" t="s">
        <v>733</v>
      </c>
      <c r="E334" t="s">
        <v>59</v>
      </c>
      <c r="F334" t="s">
        <v>734</v>
      </c>
      <c r="G334">
        <v>23</v>
      </c>
      <c r="H334" t="s">
        <v>344</v>
      </c>
      <c r="I334">
        <v>70832598</v>
      </c>
    </row>
    <row r="335" spans="3:9" x14ac:dyDescent="0.2">
      <c r="C335">
        <v>571</v>
      </c>
      <c r="D335" t="s">
        <v>735</v>
      </c>
      <c r="E335" t="s">
        <v>59</v>
      </c>
      <c r="F335" t="s">
        <v>736</v>
      </c>
      <c r="G335">
        <v>27</v>
      </c>
      <c r="H335" t="s">
        <v>64</v>
      </c>
      <c r="I335">
        <v>12727802</v>
      </c>
    </row>
    <row r="336" spans="3:9" x14ac:dyDescent="0.2">
      <c r="C336">
        <v>809</v>
      </c>
      <c r="D336" t="s">
        <v>737</v>
      </c>
      <c r="E336" t="s">
        <v>59</v>
      </c>
      <c r="F336" t="s">
        <v>738</v>
      </c>
      <c r="G336">
        <v>30</v>
      </c>
      <c r="H336" t="s">
        <v>78</v>
      </c>
      <c r="I336">
        <v>23555962</v>
      </c>
    </row>
    <row r="337" spans="3:9" x14ac:dyDescent="0.2">
      <c r="C337">
        <v>114</v>
      </c>
      <c r="D337" t="s">
        <v>739</v>
      </c>
      <c r="E337" t="s">
        <v>59</v>
      </c>
      <c r="F337" t="s">
        <v>740</v>
      </c>
      <c r="G337">
        <v>23</v>
      </c>
      <c r="H337" t="s">
        <v>64</v>
      </c>
      <c r="I337">
        <v>92697148</v>
      </c>
    </row>
    <row r="338" spans="3:9" x14ac:dyDescent="0.2">
      <c r="C338">
        <v>33</v>
      </c>
      <c r="D338" t="s">
        <v>741</v>
      </c>
      <c r="E338" t="s">
        <v>59</v>
      </c>
      <c r="F338" t="s">
        <v>742</v>
      </c>
      <c r="G338">
        <v>27</v>
      </c>
      <c r="H338" t="s">
        <v>64</v>
      </c>
      <c r="I338">
        <v>41262857</v>
      </c>
    </row>
    <row r="339" spans="3:9" x14ac:dyDescent="0.2">
      <c r="C339">
        <v>468</v>
      </c>
      <c r="D339" t="s">
        <v>743</v>
      </c>
      <c r="E339" t="s">
        <v>59</v>
      </c>
      <c r="F339" t="s">
        <v>744</v>
      </c>
      <c r="G339">
        <v>39</v>
      </c>
      <c r="H339" t="s">
        <v>296</v>
      </c>
      <c r="I339">
        <v>88482489</v>
      </c>
    </row>
    <row r="340" spans="3:9" x14ac:dyDescent="0.2">
      <c r="C340">
        <v>387</v>
      </c>
      <c r="D340" t="s">
        <v>745</v>
      </c>
      <c r="E340" t="s">
        <v>69</v>
      </c>
      <c r="F340" t="s">
        <v>746</v>
      </c>
      <c r="G340">
        <v>31</v>
      </c>
      <c r="H340" t="s">
        <v>144</v>
      </c>
      <c r="I340">
        <v>61506622</v>
      </c>
    </row>
    <row r="341" spans="3:9" x14ac:dyDescent="0.2">
      <c r="C341">
        <v>700</v>
      </c>
      <c r="D341" t="s">
        <v>747</v>
      </c>
      <c r="E341" t="s">
        <v>59</v>
      </c>
      <c r="F341" t="s">
        <v>748</v>
      </c>
      <c r="G341">
        <v>27</v>
      </c>
      <c r="H341" t="s">
        <v>71</v>
      </c>
      <c r="I341">
        <v>94602581</v>
      </c>
    </row>
    <row r="342" spans="3:9" x14ac:dyDescent="0.2">
      <c r="C342">
        <v>1770</v>
      </c>
      <c r="D342" t="s">
        <v>749</v>
      </c>
      <c r="E342" t="s">
        <v>59</v>
      </c>
      <c r="F342" t="s">
        <v>750</v>
      </c>
      <c r="G342">
        <v>28</v>
      </c>
      <c r="H342" t="s">
        <v>121</v>
      </c>
      <c r="I342">
        <v>97701831</v>
      </c>
    </row>
    <row r="343" spans="3:9" x14ac:dyDescent="0.2">
      <c r="C343">
        <v>720</v>
      </c>
      <c r="D343" t="s">
        <v>751</v>
      </c>
      <c r="E343" t="s">
        <v>59</v>
      </c>
      <c r="F343" t="s">
        <v>752</v>
      </c>
      <c r="G343">
        <v>31</v>
      </c>
      <c r="H343" t="s">
        <v>121</v>
      </c>
      <c r="I343">
        <v>35493964</v>
      </c>
    </row>
    <row r="344" spans="3:9" x14ac:dyDescent="0.2">
      <c r="C344">
        <v>1095</v>
      </c>
      <c r="D344" t="s">
        <v>753</v>
      </c>
      <c r="E344" t="s">
        <v>59</v>
      </c>
      <c r="F344" t="s">
        <v>754</v>
      </c>
      <c r="G344">
        <v>29</v>
      </c>
      <c r="H344" t="s">
        <v>87</v>
      </c>
      <c r="I344">
        <v>45178217</v>
      </c>
    </row>
    <row r="345" spans="3:9" x14ac:dyDescent="0.2">
      <c r="C345">
        <v>435</v>
      </c>
      <c r="D345" t="s">
        <v>755</v>
      </c>
      <c r="E345" t="s">
        <v>69</v>
      </c>
      <c r="F345" t="s">
        <v>756</v>
      </c>
      <c r="G345">
        <v>32</v>
      </c>
      <c r="H345" t="s">
        <v>64</v>
      </c>
      <c r="I345">
        <v>85523434</v>
      </c>
    </row>
    <row r="346" spans="3:9" x14ac:dyDescent="0.2">
      <c r="C346">
        <v>1740</v>
      </c>
      <c r="D346" t="s">
        <v>757</v>
      </c>
      <c r="E346" t="s">
        <v>59</v>
      </c>
      <c r="F346" t="s">
        <v>758</v>
      </c>
      <c r="G346">
        <v>22</v>
      </c>
      <c r="H346" t="s">
        <v>64</v>
      </c>
      <c r="I346">
        <v>46527843</v>
      </c>
    </row>
    <row r="347" spans="3:9" x14ac:dyDescent="0.2">
      <c r="C347">
        <v>15</v>
      </c>
      <c r="D347" t="s">
        <v>759</v>
      </c>
      <c r="E347" t="s">
        <v>66</v>
      </c>
      <c r="F347" t="s">
        <v>760</v>
      </c>
      <c r="G347">
        <v>27</v>
      </c>
      <c r="H347" t="s">
        <v>64</v>
      </c>
      <c r="I347">
        <v>52918027</v>
      </c>
    </row>
    <row r="348" spans="3:9" x14ac:dyDescent="0.2">
      <c r="C348">
        <v>1093</v>
      </c>
      <c r="D348" t="s">
        <v>761</v>
      </c>
      <c r="E348" t="s">
        <v>69</v>
      </c>
      <c r="F348" t="s">
        <v>762</v>
      </c>
      <c r="G348">
        <v>33</v>
      </c>
      <c r="H348" t="s">
        <v>64</v>
      </c>
      <c r="I348">
        <v>16271185</v>
      </c>
    </row>
    <row r="349" spans="3:9" x14ac:dyDescent="0.2">
      <c r="C349">
        <v>770</v>
      </c>
      <c r="D349" t="s">
        <v>763</v>
      </c>
      <c r="E349" t="s">
        <v>59</v>
      </c>
      <c r="F349" t="s">
        <v>764</v>
      </c>
      <c r="G349">
        <v>25</v>
      </c>
      <c r="H349" t="s">
        <v>71</v>
      </c>
      <c r="I349">
        <v>12984687</v>
      </c>
    </row>
    <row r="350" spans="3:9" x14ac:dyDescent="0.2">
      <c r="C350">
        <v>426</v>
      </c>
      <c r="D350" t="s">
        <v>765</v>
      </c>
      <c r="E350" t="s">
        <v>69</v>
      </c>
      <c r="F350" t="s">
        <v>766</v>
      </c>
      <c r="G350">
        <v>41</v>
      </c>
      <c r="H350" t="s">
        <v>87</v>
      </c>
      <c r="I350">
        <v>90829117</v>
      </c>
    </row>
    <row r="351" spans="3:9" x14ac:dyDescent="0.2">
      <c r="C351">
        <v>602</v>
      </c>
      <c r="D351" t="s">
        <v>767</v>
      </c>
      <c r="E351" t="s">
        <v>59</v>
      </c>
      <c r="F351" t="s">
        <v>768</v>
      </c>
      <c r="G351">
        <v>37</v>
      </c>
      <c r="H351" t="s">
        <v>64</v>
      </c>
      <c r="I351">
        <v>40166887</v>
      </c>
    </row>
    <row r="352" spans="3:9" x14ac:dyDescent="0.2">
      <c r="C352">
        <v>483</v>
      </c>
      <c r="D352" t="s">
        <v>769</v>
      </c>
      <c r="E352" t="s">
        <v>59</v>
      </c>
      <c r="F352" t="s">
        <v>770</v>
      </c>
      <c r="G352">
        <v>29</v>
      </c>
      <c r="H352" t="s">
        <v>296</v>
      </c>
      <c r="I352">
        <v>75441873</v>
      </c>
    </row>
    <row r="353" spans="3:9" x14ac:dyDescent="0.2">
      <c r="C353">
        <v>1282</v>
      </c>
      <c r="D353" t="s">
        <v>771</v>
      </c>
      <c r="E353" t="s">
        <v>69</v>
      </c>
      <c r="F353" t="s">
        <v>772</v>
      </c>
      <c r="G353">
        <v>30</v>
      </c>
      <c r="H353" t="s">
        <v>224</v>
      </c>
      <c r="I353">
        <v>91131962</v>
      </c>
    </row>
    <row r="354" spans="3:9" x14ac:dyDescent="0.2">
      <c r="C354">
        <v>871</v>
      </c>
      <c r="D354" t="s">
        <v>773</v>
      </c>
      <c r="E354" t="s">
        <v>69</v>
      </c>
      <c r="F354" t="s">
        <v>774</v>
      </c>
      <c r="G354">
        <v>40</v>
      </c>
      <c r="H354" t="s">
        <v>64</v>
      </c>
      <c r="I354">
        <v>28939193</v>
      </c>
    </row>
    <row r="355" spans="3:9" x14ac:dyDescent="0.2">
      <c r="C355">
        <v>767</v>
      </c>
      <c r="D355" t="s">
        <v>775</v>
      </c>
      <c r="E355" t="s">
        <v>59</v>
      </c>
      <c r="F355" t="s">
        <v>776</v>
      </c>
      <c r="G355">
        <v>22</v>
      </c>
      <c r="H355" t="s">
        <v>64</v>
      </c>
      <c r="I355">
        <v>83553997</v>
      </c>
    </row>
    <row r="356" spans="3:9" x14ac:dyDescent="0.2">
      <c r="C356">
        <v>860</v>
      </c>
      <c r="D356" t="s">
        <v>777</v>
      </c>
      <c r="E356" t="s">
        <v>69</v>
      </c>
      <c r="F356" t="s">
        <v>778</v>
      </c>
      <c r="G356">
        <v>22</v>
      </c>
      <c r="H356" t="s">
        <v>64</v>
      </c>
      <c r="I356">
        <v>90488716</v>
      </c>
    </row>
    <row r="357" spans="3:9" x14ac:dyDescent="0.2">
      <c r="C357">
        <v>175</v>
      </c>
      <c r="D357" t="s">
        <v>779</v>
      </c>
      <c r="E357" t="s">
        <v>69</v>
      </c>
      <c r="F357" t="s">
        <v>780</v>
      </c>
      <c r="G357">
        <v>29</v>
      </c>
      <c r="H357" t="s">
        <v>87</v>
      </c>
      <c r="I357">
        <v>13979903</v>
      </c>
    </row>
    <row r="358" spans="3:9" x14ac:dyDescent="0.2">
      <c r="C358">
        <v>662</v>
      </c>
      <c r="D358" t="s">
        <v>781</v>
      </c>
      <c r="E358" t="s">
        <v>69</v>
      </c>
      <c r="F358" t="s">
        <v>782</v>
      </c>
      <c r="G358">
        <v>59</v>
      </c>
      <c r="H358" t="s">
        <v>64</v>
      </c>
      <c r="I358">
        <v>64353488</v>
      </c>
    </row>
    <row r="359" spans="3:9" x14ac:dyDescent="0.2">
      <c r="C359">
        <v>1447</v>
      </c>
      <c r="D359" t="s">
        <v>783</v>
      </c>
      <c r="E359" t="s">
        <v>59</v>
      </c>
      <c r="F359" t="s">
        <v>784</v>
      </c>
      <c r="G359">
        <v>19</v>
      </c>
      <c r="H359" t="s">
        <v>64</v>
      </c>
      <c r="I359">
        <v>19496532</v>
      </c>
    </row>
    <row r="360" spans="3:9" x14ac:dyDescent="0.2">
      <c r="C360">
        <v>689</v>
      </c>
      <c r="D360" t="s">
        <v>785</v>
      </c>
      <c r="E360" t="s">
        <v>69</v>
      </c>
      <c r="F360" t="s">
        <v>786</v>
      </c>
      <c r="G360">
        <v>37</v>
      </c>
      <c r="H360" t="s">
        <v>144</v>
      </c>
      <c r="I360">
        <v>48680136</v>
      </c>
    </row>
    <row r="361" spans="3:9" x14ac:dyDescent="0.2">
      <c r="C361">
        <v>889</v>
      </c>
      <c r="D361" t="s">
        <v>787</v>
      </c>
      <c r="E361" t="s">
        <v>59</v>
      </c>
      <c r="F361" t="s">
        <v>788</v>
      </c>
      <c r="G361">
        <v>24</v>
      </c>
      <c r="H361" t="s">
        <v>64</v>
      </c>
      <c r="I361">
        <v>92329879</v>
      </c>
    </row>
    <row r="362" spans="3:9" x14ac:dyDescent="0.2">
      <c r="C362">
        <v>1746</v>
      </c>
      <c r="D362" t="s">
        <v>789</v>
      </c>
      <c r="E362" t="s">
        <v>69</v>
      </c>
      <c r="F362" t="s">
        <v>790</v>
      </c>
      <c r="G362">
        <v>24</v>
      </c>
      <c r="H362" t="s">
        <v>64</v>
      </c>
      <c r="I362">
        <v>11533048</v>
      </c>
    </row>
    <row r="363" spans="3:9" x14ac:dyDescent="0.2">
      <c r="C363">
        <v>197</v>
      </c>
      <c r="D363" t="s">
        <v>791</v>
      </c>
      <c r="E363" t="s">
        <v>66</v>
      </c>
      <c r="F363" t="s">
        <v>792</v>
      </c>
      <c r="G363">
        <v>35</v>
      </c>
      <c r="H363" t="s">
        <v>224</v>
      </c>
      <c r="I363">
        <v>59930573</v>
      </c>
    </row>
    <row r="364" spans="3:9" x14ac:dyDescent="0.2">
      <c r="C364">
        <v>604</v>
      </c>
      <c r="D364" t="s">
        <v>793</v>
      </c>
      <c r="E364" t="s">
        <v>69</v>
      </c>
      <c r="F364" t="s">
        <v>794</v>
      </c>
      <c r="G364">
        <v>33</v>
      </c>
      <c r="H364" t="s">
        <v>87</v>
      </c>
      <c r="I364">
        <v>95391062</v>
      </c>
    </row>
    <row r="365" spans="3:9" x14ac:dyDescent="0.2">
      <c r="C365">
        <v>462</v>
      </c>
      <c r="D365" t="s">
        <v>795</v>
      </c>
      <c r="E365" t="s">
        <v>69</v>
      </c>
      <c r="F365" t="s">
        <v>796</v>
      </c>
      <c r="G365">
        <v>22</v>
      </c>
      <c r="H365" t="s">
        <v>64</v>
      </c>
      <c r="I365">
        <v>97527306</v>
      </c>
    </row>
    <row r="366" spans="3:9" x14ac:dyDescent="0.2">
      <c r="C366">
        <v>855</v>
      </c>
      <c r="D366" t="s">
        <v>797</v>
      </c>
      <c r="E366" t="s">
        <v>69</v>
      </c>
      <c r="F366" t="s">
        <v>798</v>
      </c>
      <c r="G366">
        <v>24</v>
      </c>
      <c r="H366" t="s">
        <v>71</v>
      </c>
      <c r="I366">
        <v>56193632</v>
      </c>
    </row>
    <row r="367" spans="3:9" x14ac:dyDescent="0.2">
      <c r="C367">
        <v>979</v>
      </c>
      <c r="D367" t="s">
        <v>799</v>
      </c>
      <c r="E367" t="s">
        <v>59</v>
      </c>
      <c r="F367" t="s">
        <v>800</v>
      </c>
      <c r="G367">
        <v>24</v>
      </c>
      <c r="H367" t="s">
        <v>64</v>
      </c>
      <c r="I367">
        <v>24583007</v>
      </c>
    </row>
    <row r="368" spans="3:9" x14ac:dyDescent="0.2">
      <c r="C368">
        <v>157</v>
      </c>
      <c r="D368" t="s">
        <v>801</v>
      </c>
      <c r="E368" t="s">
        <v>59</v>
      </c>
      <c r="F368" t="s">
        <v>802</v>
      </c>
      <c r="G368">
        <v>28</v>
      </c>
      <c r="H368" t="s">
        <v>71</v>
      </c>
      <c r="I368">
        <v>7026702</v>
      </c>
    </row>
    <row r="369" spans="3:9" x14ac:dyDescent="0.2">
      <c r="C369">
        <v>672</v>
      </c>
      <c r="D369" t="s">
        <v>803</v>
      </c>
      <c r="E369" t="s">
        <v>59</v>
      </c>
      <c r="F369" t="s">
        <v>804</v>
      </c>
      <c r="G369">
        <v>29</v>
      </c>
      <c r="H369" t="s">
        <v>96</v>
      </c>
      <c r="I369">
        <v>10968221</v>
      </c>
    </row>
    <row r="370" spans="3:9" x14ac:dyDescent="0.2">
      <c r="C370">
        <v>1717</v>
      </c>
      <c r="D370" t="s">
        <v>805</v>
      </c>
      <c r="E370" t="s">
        <v>69</v>
      </c>
      <c r="F370" t="s">
        <v>806</v>
      </c>
      <c r="G370">
        <v>45</v>
      </c>
      <c r="H370" t="s">
        <v>144</v>
      </c>
      <c r="I370">
        <v>58757687</v>
      </c>
    </row>
    <row r="371" spans="3:9" x14ac:dyDescent="0.2">
      <c r="C371">
        <v>870</v>
      </c>
      <c r="D371" t="s">
        <v>807</v>
      </c>
      <c r="E371" t="s">
        <v>59</v>
      </c>
      <c r="F371" t="s">
        <v>808</v>
      </c>
      <c r="G371">
        <v>25</v>
      </c>
      <c r="H371" t="s">
        <v>64</v>
      </c>
      <c r="I371">
        <v>42915112</v>
      </c>
    </row>
    <row r="372" spans="3:9" x14ac:dyDescent="0.2">
      <c r="C372">
        <v>204</v>
      </c>
      <c r="D372" t="s">
        <v>809</v>
      </c>
      <c r="E372" t="s">
        <v>66</v>
      </c>
      <c r="F372" t="s">
        <v>810</v>
      </c>
      <c r="G372">
        <v>25</v>
      </c>
      <c r="H372" t="s">
        <v>110</v>
      </c>
      <c r="I372">
        <v>2961562</v>
      </c>
    </row>
    <row r="373" spans="3:9" x14ac:dyDescent="0.2">
      <c r="C373">
        <v>71</v>
      </c>
      <c r="D373" t="s">
        <v>811</v>
      </c>
      <c r="E373" t="s">
        <v>69</v>
      </c>
      <c r="F373" t="s">
        <v>812</v>
      </c>
      <c r="G373">
        <v>47</v>
      </c>
      <c r="H373" t="s">
        <v>64</v>
      </c>
      <c r="I373">
        <v>95837534</v>
      </c>
    </row>
    <row r="374" spans="3:9" x14ac:dyDescent="0.2">
      <c r="C374">
        <v>94</v>
      </c>
      <c r="D374" t="s">
        <v>813</v>
      </c>
      <c r="E374" t="s">
        <v>66</v>
      </c>
      <c r="F374" t="s">
        <v>814</v>
      </c>
      <c r="G374">
        <v>20</v>
      </c>
      <c r="H374" t="s">
        <v>64</v>
      </c>
      <c r="I374">
        <v>35504017</v>
      </c>
    </row>
    <row r="375" spans="3:9" x14ac:dyDescent="0.2">
      <c r="C375">
        <v>989</v>
      </c>
      <c r="D375" t="s">
        <v>815</v>
      </c>
      <c r="E375" t="s">
        <v>59</v>
      </c>
      <c r="F375" t="s">
        <v>816</v>
      </c>
      <c r="G375">
        <v>28</v>
      </c>
      <c r="H375" t="s">
        <v>64</v>
      </c>
      <c r="I375">
        <v>25497071</v>
      </c>
    </row>
    <row r="376" spans="3:9" x14ac:dyDescent="0.2">
      <c r="C376">
        <v>1737</v>
      </c>
      <c r="D376" t="s">
        <v>817</v>
      </c>
      <c r="E376" t="s">
        <v>69</v>
      </c>
      <c r="F376" t="s">
        <v>818</v>
      </c>
      <c r="G376">
        <v>21</v>
      </c>
      <c r="H376" t="s">
        <v>64</v>
      </c>
      <c r="I376">
        <v>90652205</v>
      </c>
    </row>
    <row r="377" spans="3:9" x14ac:dyDescent="0.2">
      <c r="C377">
        <v>1752</v>
      </c>
      <c r="D377" t="s">
        <v>819</v>
      </c>
      <c r="E377" t="s">
        <v>69</v>
      </c>
      <c r="F377" t="s">
        <v>820</v>
      </c>
      <c r="G377">
        <v>30</v>
      </c>
      <c r="H377" t="s">
        <v>224</v>
      </c>
      <c r="I377">
        <v>77273401</v>
      </c>
    </row>
    <row r="378" spans="3:9" x14ac:dyDescent="0.2">
      <c r="C378">
        <v>603</v>
      </c>
      <c r="D378" t="s">
        <v>821</v>
      </c>
      <c r="E378" t="s">
        <v>69</v>
      </c>
      <c r="F378" t="s">
        <v>822</v>
      </c>
      <c r="G378">
        <v>34</v>
      </c>
      <c r="H378" t="s">
        <v>64</v>
      </c>
      <c r="I378">
        <v>65874160</v>
      </c>
    </row>
    <row r="379" spans="3:9" x14ac:dyDescent="0.2">
      <c r="C379">
        <v>1101</v>
      </c>
      <c r="D379" t="s">
        <v>416</v>
      </c>
      <c r="E379" t="s">
        <v>69</v>
      </c>
      <c r="F379" t="s">
        <v>823</v>
      </c>
      <c r="G379">
        <v>20</v>
      </c>
      <c r="H379" t="s">
        <v>64</v>
      </c>
      <c r="I379">
        <v>29464674</v>
      </c>
    </row>
    <row r="380" spans="3:9" x14ac:dyDescent="0.2">
      <c r="C380">
        <v>905</v>
      </c>
      <c r="D380" t="s">
        <v>824</v>
      </c>
      <c r="E380" t="s">
        <v>59</v>
      </c>
      <c r="F380" t="s">
        <v>825</v>
      </c>
      <c r="G380">
        <v>35</v>
      </c>
      <c r="H380" t="s">
        <v>224</v>
      </c>
      <c r="I380">
        <v>59113786</v>
      </c>
    </row>
    <row r="381" spans="3:9" x14ac:dyDescent="0.2">
      <c r="C381">
        <v>566</v>
      </c>
      <c r="D381" t="s">
        <v>826</v>
      </c>
      <c r="E381" t="s">
        <v>69</v>
      </c>
      <c r="F381" t="s">
        <v>827</v>
      </c>
      <c r="G381">
        <v>28</v>
      </c>
      <c r="H381" t="s">
        <v>64</v>
      </c>
      <c r="I381">
        <v>68539574</v>
      </c>
    </row>
    <row r="382" spans="3:9" x14ac:dyDescent="0.2">
      <c r="C382">
        <v>773</v>
      </c>
      <c r="D382" t="s">
        <v>828</v>
      </c>
      <c r="E382" t="s">
        <v>59</v>
      </c>
      <c r="F382" t="s">
        <v>829</v>
      </c>
      <c r="G382">
        <v>32</v>
      </c>
      <c r="H382" t="s">
        <v>103</v>
      </c>
      <c r="I382">
        <v>48701747</v>
      </c>
    </row>
    <row r="383" spans="3:9" x14ac:dyDescent="0.2">
      <c r="C383">
        <v>365</v>
      </c>
      <c r="D383" t="s">
        <v>830</v>
      </c>
      <c r="E383" t="s">
        <v>59</v>
      </c>
      <c r="F383" t="s">
        <v>139</v>
      </c>
      <c r="G383">
        <v>20</v>
      </c>
      <c r="H383" t="s">
        <v>64</v>
      </c>
      <c r="I383">
        <v>36963815</v>
      </c>
    </row>
    <row r="384" spans="3:9" x14ac:dyDescent="0.2">
      <c r="C384">
        <v>1410</v>
      </c>
      <c r="D384" t="s">
        <v>831</v>
      </c>
      <c r="E384" t="s">
        <v>66</v>
      </c>
      <c r="F384" t="s">
        <v>287</v>
      </c>
      <c r="G384">
        <v>26</v>
      </c>
      <c r="H384" t="s">
        <v>296</v>
      </c>
      <c r="I384">
        <v>83641350</v>
      </c>
    </row>
    <row r="385" spans="3:9" x14ac:dyDescent="0.2">
      <c r="C385">
        <v>1250</v>
      </c>
      <c r="D385" t="s">
        <v>832</v>
      </c>
      <c r="E385" t="s">
        <v>59</v>
      </c>
      <c r="F385" t="s">
        <v>833</v>
      </c>
      <c r="G385">
        <v>37</v>
      </c>
      <c r="H385" t="s">
        <v>78</v>
      </c>
      <c r="I385">
        <v>45188149</v>
      </c>
    </row>
    <row r="386" spans="3:9" x14ac:dyDescent="0.2">
      <c r="C386">
        <v>433</v>
      </c>
      <c r="D386" t="s">
        <v>834</v>
      </c>
      <c r="E386" t="s">
        <v>69</v>
      </c>
      <c r="F386" t="s">
        <v>835</v>
      </c>
      <c r="G386">
        <v>30</v>
      </c>
      <c r="H386" t="s">
        <v>96</v>
      </c>
      <c r="I386">
        <v>3199394</v>
      </c>
    </row>
    <row r="387" spans="3:9" x14ac:dyDescent="0.2">
      <c r="C387">
        <v>743</v>
      </c>
      <c r="D387" t="s">
        <v>836</v>
      </c>
      <c r="E387" t="s">
        <v>59</v>
      </c>
      <c r="F387" t="s">
        <v>837</v>
      </c>
      <c r="G387">
        <v>26</v>
      </c>
      <c r="H387" t="s">
        <v>87</v>
      </c>
      <c r="I387">
        <v>85257203</v>
      </c>
    </row>
    <row r="388" spans="3:9" x14ac:dyDescent="0.2">
      <c r="C388">
        <v>232</v>
      </c>
      <c r="D388" t="s">
        <v>838</v>
      </c>
      <c r="E388" t="s">
        <v>59</v>
      </c>
      <c r="F388" t="s">
        <v>839</v>
      </c>
      <c r="G388">
        <v>32</v>
      </c>
      <c r="H388" t="s">
        <v>64</v>
      </c>
      <c r="I388">
        <v>76539626</v>
      </c>
    </row>
    <row r="389" spans="3:9" x14ac:dyDescent="0.2">
      <c r="C389">
        <v>912</v>
      </c>
      <c r="D389" t="s">
        <v>248</v>
      </c>
      <c r="E389" t="s">
        <v>59</v>
      </c>
      <c r="F389" t="s">
        <v>249</v>
      </c>
      <c r="G389">
        <v>37</v>
      </c>
      <c r="H389" t="s">
        <v>64</v>
      </c>
      <c r="I389">
        <v>3605080</v>
      </c>
    </row>
    <row r="390" spans="3:9" x14ac:dyDescent="0.2">
      <c r="C390">
        <v>1303</v>
      </c>
      <c r="D390" t="s">
        <v>840</v>
      </c>
      <c r="E390" t="s">
        <v>59</v>
      </c>
      <c r="F390" t="s">
        <v>841</v>
      </c>
      <c r="G390">
        <v>22</v>
      </c>
      <c r="H390" t="s">
        <v>64</v>
      </c>
      <c r="I390">
        <v>48525694</v>
      </c>
    </row>
    <row r="391" spans="3:9" x14ac:dyDescent="0.2">
      <c r="C391">
        <v>742</v>
      </c>
      <c r="D391" t="s">
        <v>842</v>
      </c>
      <c r="E391" t="s">
        <v>69</v>
      </c>
      <c r="F391" t="s">
        <v>843</v>
      </c>
      <c r="G391">
        <v>19</v>
      </c>
      <c r="H391" t="s">
        <v>64</v>
      </c>
      <c r="I391">
        <v>94207022</v>
      </c>
    </row>
    <row r="392" spans="3:9" x14ac:dyDescent="0.2">
      <c r="C392">
        <v>1550</v>
      </c>
      <c r="D392" t="s">
        <v>844</v>
      </c>
      <c r="E392" t="s">
        <v>59</v>
      </c>
      <c r="F392" t="s">
        <v>845</v>
      </c>
      <c r="G392">
        <v>29</v>
      </c>
      <c r="H392" t="s">
        <v>71</v>
      </c>
      <c r="I392">
        <v>79596869</v>
      </c>
    </row>
    <row r="393" spans="3:9" x14ac:dyDescent="0.2">
      <c r="C393">
        <v>810</v>
      </c>
      <c r="D393" t="s">
        <v>846</v>
      </c>
      <c r="E393" t="s">
        <v>59</v>
      </c>
      <c r="F393" t="s">
        <v>847</v>
      </c>
      <c r="G393">
        <v>37</v>
      </c>
      <c r="H393" t="s">
        <v>64</v>
      </c>
      <c r="I393">
        <v>21114327</v>
      </c>
    </row>
    <row r="394" spans="3:9" x14ac:dyDescent="0.2">
      <c r="C394">
        <v>945</v>
      </c>
      <c r="D394" t="s">
        <v>848</v>
      </c>
      <c r="E394" t="s">
        <v>66</v>
      </c>
      <c r="F394" t="s">
        <v>239</v>
      </c>
      <c r="G394">
        <v>26</v>
      </c>
      <c r="H394" t="s">
        <v>96</v>
      </c>
      <c r="I394">
        <v>88930972</v>
      </c>
    </row>
    <row r="395" spans="3:9" x14ac:dyDescent="0.2">
      <c r="C395">
        <v>575</v>
      </c>
      <c r="D395" t="s">
        <v>849</v>
      </c>
      <c r="E395" t="s">
        <v>59</v>
      </c>
      <c r="F395" t="s">
        <v>850</v>
      </c>
      <c r="G395">
        <v>23</v>
      </c>
      <c r="H395" t="s">
        <v>64</v>
      </c>
      <c r="I395">
        <v>57484346</v>
      </c>
    </row>
    <row r="396" spans="3:9" x14ac:dyDescent="0.2">
      <c r="C396">
        <v>671</v>
      </c>
      <c r="D396" t="s">
        <v>851</v>
      </c>
      <c r="E396" t="s">
        <v>69</v>
      </c>
      <c r="F396" t="s">
        <v>852</v>
      </c>
      <c r="G396">
        <v>30</v>
      </c>
      <c r="H396" t="s">
        <v>71</v>
      </c>
      <c r="I396">
        <v>26958295</v>
      </c>
    </row>
    <row r="397" spans="3:9" x14ac:dyDescent="0.2">
      <c r="C397">
        <v>1128</v>
      </c>
      <c r="D397" t="s">
        <v>853</v>
      </c>
      <c r="E397" t="s">
        <v>69</v>
      </c>
      <c r="F397" t="s">
        <v>644</v>
      </c>
      <c r="G397">
        <v>29</v>
      </c>
      <c r="H397" t="s">
        <v>224</v>
      </c>
      <c r="I397">
        <v>94942775</v>
      </c>
    </row>
    <row r="398" spans="3:9" x14ac:dyDescent="0.2">
      <c r="C398">
        <v>372</v>
      </c>
      <c r="D398" t="s">
        <v>854</v>
      </c>
      <c r="E398" t="s">
        <v>59</v>
      </c>
      <c r="F398" t="s">
        <v>855</v>
      </c>
      <c r="G398">
        <v>22</v>
      </c>
      <c r="H398" t="s">
        <v>78</v>
      </c>
      <c r="I398">
        <v>88308515</v>
      </c>
    </row>
    <row r="399" spans="3:9" x14ac:dyDescent="0.2">
      <c r="C399">
        <v>59</v>
      </c>
      <c r="D399" t="s">
        <v>856</v>
      </c>
      <c r="E399" t="s">
        <v>59</v>
      </c>
      <c r="F399" t="s">
        <v>857</v>
      </c>
      <c r="G399">
        <v>28</v>
      </c>
      <c r="H399" t="s">
        <v>64</v>
      </c>
      <c r="I399">
        <v>45908642</v>
      </c>
    </row>
    <row r="400" spans="3:9" x14ac:dyDescent="0.2">
      <c r="C400">
        <v>733</v>
      </c>
      <c r="D400" t="s">
        <v>858</v>
      </c>
      <c r="E400" t="s">
        <v>69</v>
      </c>
      <c r="F400" t="s">
        <v>859</v>
      </c>
      <c r="G400">
        <v>28</v>
      </c>
      <c r="H400" t="s">
        <v>64</v>
      </c>
      <c r="I400">
        <v>40799267</v>
      </c>
    </row>
    <row r="401" spans="3:9" x14ac:dyDescent="0.2">
      <c r="C401">
        <v>592</v>
      </c>
      <c r="D401" t="s">
        <v>860</v>
      </c>
      <c r="E401" t="s">
        <v>69</v>
      </c>
      <c r="F401" t="s">
        <v>861</v>
      </c>
      <c r="G401">
        <v>29</v>
      </c>
      <c r="H401" t="s">
        <v>64</v>
      </c>
      <c r="I401">
        <v>37001007</v>
      </c>
    </row>
    <row r="402" spans="3:9" x14ac:dyDescent="0.2">
      <c r="C402">
        <v>1338</v>
      </c>
      <c r="D402" t="s">
        <v>862</v>
      </c>
      <c r="E402" t="s">
        <v>59</v>
      </c>
      <c r="F402" t="s">
        <v>472</v>
      </c>
      <c r="G402">
        <v>20</v>
      </c>
      <c r="H402" t="s">
        <v>64</v>
      </c>
      <c r="I402">
        <v>97975600</v>
      </c>
    </row>
    <row r="403" spans="3:9" x14ac:dyDescent="0.2">
      <c r="C403">
        <v>1741</v>
      </c>
      <c r="D403" t="s">
        <v>863</v>
      </c>
      <c r="E403" t="s">
        <v>59</v>
      </c>
      <c r="F403" t="s">
        <v>864</v>
      </c>
      <c r="G403">
        <v>30</v>
      </c>
      <c r="H403" t="s">
        <v>224</v>
      </c>
      <c r="I403">
        <v>98355964</v>
      </c>
    </row>
    <row r="404" spans="3:9" x14ac:dyDescent="0.2">
      <c r="C404">
        <v>101</v>
      </c>
      <c r="D404" t="s">
        <v>865</v>
      </c>
      <c r="E404" t="s">
        <v>59</v>
      </c>
      <c r="F404" t="s">
        <v>866</v>
      </c>
      <c r="G404">
        <v>31</v>
      </c>
      <c r="H404" t="s">
        <v>64</v>
      </c>
      <c r="I404">
        <v>5889141</v>
      </c>
    </row>
    <row r="405" spans="3:9" x14ac:dyDescent="0.2">
      <c r="C405">
        <v>966</v>
      </c>
      <c r="D405" t="s">
        <v>867</v>
      </c>
      <c r="E405" t="s">
        <v>59</v>
      </c>
      <c r="F405" t="s">
        <v>868</v>
      </c>
      <c r="G405">
        <v>20</v>
      </c>
      <c r="H405" t="s">
        <v>64</v>
      </c>
      <c r="I405">
        <v>5728163</v>
      </c>
    </row>
    <row r="406" spans="3:9" x14ac:dyDescent="0.2">
      <c r="C406">
        <v>540</v>
      </c>
      <c r="D406" t="s">
        <v>869</v>
      </c>
      <c r="E406" t="s">
        <v>69</v>
      </c>
      <c r="F406" t="s">
        <v>870</v>
      </c>
      <c r="G406">
        <v>22</v>
      </c>
      <c r="H406" t="s">
        <v>64</v>
      </c>
      <c r="I406">
        <v>84263838</v>
      </c>
    </row>
    <row r="407" spans="3:9" x14ac:dyDescent="0.2">
      <c r="C407">
        <v>1011</v>
      </c>
      <c r="D407" t="s">
        <v>871</v>
      </c>
      <c r="E407" t="s">
        <v>69</v>
      </c>
      <c r="F407" t="s">
        <v>872</v>
      </c>
      <c r="G407">
        <v>36</v>
      </c>
      <c r="H407" t="s">
        <v>64</v>
      </c>
      <c r="I407">
        <v>13833839</v>
      </c>
    </row>
    <row r="408" spans="3:9" x14ac:dyDescent="0.2">
      <c r="C408">
        <v>888</v>
      </c>
      <c r="D408" t="s">
        <v>873</v>
      </c>
      <c r="E408" t="s">
        <v>59</v>
      </c>
      <c r="F408" t="s">
        <v>874</v>
      </c>
      <c r="G408">
        <v>36</v>
      </c>
      <c r="H408" t="s">
        <v>110</v>
      </c>
      <c r="I408">
        <v>85575869</v>
      </c>
    </row>
    <row r="409" spans="3:9" x14ac:dyDescent="0.2">
      <c r="C409">
        <v>827</v>
      </c>
      <c r="D409" t="s">
        <v>875</v>
      </c>
      <c r="E409" t="s">
        <v>59</v>
      </c>
      <c r="F409" t="s">
        <v>876</v>
      </c>
      <c r="G409">
        <v>34</v>
      </c>
      <c r="H409" t="s">
        <v>64</v>
      </c>
      <c r="I409">
        <v>13553477</v>
      </c>
    </row>
    <row r="410" spans="3:9" x14ac:dyDescent="0.2">
      <c r="C410">
        <v>714</v>
      </c>
      <c r="D410" t="s">
        <v>877</v>
      </c>
      <c r="E410" t="s">
        <v>59</v>
      </c>
      <c r="F410" t="s">
        <v>878</v>
      </c>
      <c r="G410">
        <v>40</v>
      </c>
      <c r="H410" t="s">
        <v>71</v>
      </c>
      <c r="I410">
        <v>41417225</v>
      </c>
    </row>
    <row r="411" spans="3:9" x14ac:dyDescent="0.2">
      <c r="C411">
        <v>1129</v>
      </c>
      <c r="D411" t="s">
        <v>879</v>
      </c>
      <c r="E411" t="s">
        <v>66</v>
      </c>
      <c r="F411" t="s">
        <v>880</v>
      </c>
      <c r="G411">
        <v>29</v>
      </c>
      <c r="H411" t="s">
        <v>224</v>
      </c>
      <c r="I411">
        <v>6150242</v>
      </c>
    </row>
    <row r="412" spans="3:9" x14ac:dyDescent="0.2">
      <c r="C412">
        <v>391</v>
      </c>
      <c r="D412" t="s">
        <v>881</v>
      </c>
      <c r="E412" t="s">
        <v>59</v>
      </c>
      <c r="F412" t="s">
        <v>882</v>
      </c>
      <c r="G412">
        <v>31</v>
      </c>
      <c r="H412" t="s">
        <v>224</v>
      </c>
      <c r="I412">
        <v>83672241</v>
      </c>
    </row>
    <row r="413" spans="3:9" x14ac:dyDescent="0.2">
      <c r="C413">
        <v>794</v>
      </c>
      <c r="D413" t="s">
        <v>883</v>
      </c>
      <c r="E413" t="s">
        <v>69</v>
      </c>
      <c r="F413" t="s">
        <v>884</v>
      </c>
      <c r="G413">
        <v>26</v>
      </c>
      <c r="H413" t="s">
        <v>64</v>
      </c>
      <c r="I413">
        <v>53492126</v>
      </c>
    </row>
    <row r="414" spans="3:9" x14ac:dyDescent="0.2">
      <c r="C414">
        <v>304</v>
      </c>
      <c r="D414" t="s">
        <v>885</v>
      </c>
      <c r="E414" t="s">
        <v>59</v>
      </c>
      <c r="F414" t="s">
        <v>886</v>
      </c>
      <c r="G414">
        <v>39</v>
      </c>
      <c r="H414" t="s">
        <v>296</v>
      </c>
      <c r="I414">
        <v>96178929</v>
      </c>
    </row>
    <row r="415" spans="3:9" x14ac:dyDescent="0.2">
      <c r="C415">
        <v>1034</v>
      </c>
      <c r="D415" t="s">
        <v>887</v>
      </c>
      <c r="E415" t="s">
        <v>69</v>
      </c>
      <c r="F415" t="s">
        <v>888</v>
      </c>
      <c r="G415">
        <v>39</v>
      </c>
      <c r="H415" t="s">
        <v>121</v>
      </c>
      <c r="I415">
        <v>88585360</v>
      </c>
    </row>
    <row r="416" spans="3:9" x14ac:dyDescent="0.2">
      <c r="C416">
        <v>578</v>
      </c>
      <c r="D416" t="s">
        <v>889</v>
      </c>
      <c r="E416" t="s">
        <v>59</v>
      </c>
      <c r="F416" t="s">
        <v>890</v>
      </c>
      <c r="G416">
        <v>21</v>
      </c>
      <c r="H416" t="s">
        <v>103</v>
      </c>
      <c r="I416">
        <v>71959279</v>
      </c>
    </row>
    <row r="417" spans="3:9" x14ac:dyDescent="0.2">
      <c r="C417">
        <v>392</v>
      </c>
      <c r="D417" t="s">
        <v>891</v>
      </c>
      <c r="E417" t="s">
        <v>59</v>
      </c>
      <c r="F417" t="s">
        <v>892</v>
      </c>
      <c r="G417">
        <v>23</v>
      </c>
      <c r="H417" t="s">
        <v>64</v>
      </c>
      <c r="I417">
        <v>14035</v>
      </c>
    </row>
    <row r="418" spans="3:9" x14ac:dyDescent="0.2">
      <c r="C418">
        <v>333</v>
      </c>
      <c r="D418" t="s">
        <v>893</v>
      </c>
      <c r="E418" t="s">
        <v>59</v>
      </c>
      <c r="F418" t="s">
        <v>894</v>
      </c>
      <c r="G418">
        <v>25</v>
      </c>
      <c r="H418" t="s">
        <v>895</v>
      </c>
      <c r="I418">
        <v>73818093</v>
      </c>
    </row>
    <row r="419" spans="3:9" x14ac:dyDescent="0.2">
      <c r="C419">
        <v>474</v>
      </c>
      <c r="D419" t="s">
        <v>896</v>
      </c>
      <c r="E419" t="s">
        <v>59</v>
      </c>
      <c r="F419" t="s">
        <v>897</v>
      </c>
      <c r="G419">
        <v>27</v>
      </c>
      <c r="H419" t="s">
        <v>64</v>
      </c>
      <c r="I419">
        <v>86127748</v>
      </c>
    </row>
    <row r="420" spans="3:9" x14ac:dyDescent="0.2">
      <c r="C420">
        <v>925</v>
      </c>
      <c r="D420" t="s">
        <v>108</v>
      </c>
      <c r="E420" t="s">
        <v>66</v>
      </c>
      <c r="F420" t="s">
        <v>109</v>
      </c>
      <c r="G420">
        <v>23</v>
      </c>
      <c r="H420" t="s">
        <v>110</v>
      </c>
      <c r="I420">
        <v>73378304</v>
      </c>
    </row>
    <row r="421" spans="3:9" x14ac:dyDescent="0.2">
      <c r="C421">
        <v>245</v>
      </c>
      <c r="D421" t="s">
        <v>898</v>
      </c>
      <c r="E421" t="s">
        <v>69</v>
      </c>
      <c r="F421" t="s">
        <v>899</v>
      </c>
      <c r="G421">
        <v>39</v>
      </c>
      <c r="H421" t="s">
        <v>71</v>
      </c>
      <c r="I421">
        <v>28449491</v>
      </c>
    </row>
    <row r="422" spans="3:9" x14ac:dyDescent="0.2">
      <c r="C422">
        <v>566</v>
      </c>
      <c r="D422" t="s">
        <v>900</v>
      </c>
      <c r="E422" t="s">
        <v>69</v>
      </c>
      <c r="F422" t="s">
        <v>901</v>
      </c>
      <c r="G422">
        <v>32</v>
      </c>
      <c r="H422" t="s">
        <v>296</v>
      </c>
      <c r="I422">
        <v>37685877</v>
      </c>
    </row>
    <row r="423" spans="3:9" x14ac:dyDescent="0.2">
      <c r="C423">
        <v>76</v>
      </c>
      <c r="D423" t="s">
        <v>902</v>
      </c>
      <c r="E423" t="s">
        <v>59</v>
      </c>
      <c r="F423" t="s">
        <v>903</v>
      </c>
      <c r="G423">
        <v>25</v>
      </c>
      <c r="H423" t="s">
        <v>64</v>
      </c>
      <c r="I423">
        <v>40706657</v>
      </c>
    </row>
    <row r="424" spans="3:9" x14ac:dyDescent="0.2">
      <c r="C424">
        <v>495</v>
      </c>
      <c r="D424" t="s">
        <v>904</v>
      </c>
      <c r="E424" t="s">
        <v>59</v>
      </c>
      <c r="F424" t="s">
        <v>905</v>
      </c>
      <c r="G424">
        <v>43</v>
      </c>
      <c r="H424" t="s">
        <v>64</v>
      </c>
      <c r="I424">
        <v>73270762</v>
      </c>
    </row>
    <row r="425" spans="3:9" x14ac:dyDescent="0.2">
      <c r="C425">
        <v>1488</v>
      </c>
      <c r="D425" t="s">
        <v>906</v>
      </c>
      <c r="E425" t="s">
        <v>59</v>
      </c>
      <c r="F425" t="s">
        <v>907</v>
      </c>
      <c r="G425">
        <v>24</v>
      </c>
      <c r="H425" t="s">
        <v>64</v>
      </c>
      <c r="I425">
        <v>24212889</v>
      </c>
    </row>
    <row r="426" spans="3:9" x14ac:dyDescent="0.2">
      <c r="C426">
        <v>787</v>
      </c>
      <c r="D426" t="s">
        <v>908</v>
      </c>
      <c r="E426" t="s">
        <v>59</v>
      </c>
      <c r="F426" t="s">
        <v>909</v>
      </c>
      <c r="G426">
        <v>46</v>
      </c>
      <c r="H426" t="s">
        <v>96</v>
      </c>
      <c r="I426">
        <v>91276438</v>
      </c>
    </row>
    <row r="427" spans="3:9" x14ac:dyDescent="0.2">
      <c r="C427">
        <v>630</v>
      </c>
      <c r="D427" t="s">
        <v>910</v>
      </c>
      <c r="E427" t="s">
        <v>59</v>
      </c>
      <c r="F427" t="s">
        <v>911</v>
      </c>
      <c r="G427">
        <v>25</v>
      </c>
      <c r="H427" t="s">
        <v>64</v>
      </c>
      <c r="I427">
        <v>62843141</v>
      </c>
    </row>
    <row r="428" spans="3:9" x14ac:dyDescent="0.2">
      <c r="C428">
        <v>1205</v>
      </c>
      <c r="D428" t="s">
        <v>912</v>
      </c>
      <c r="E428" t="s">
        <v>66</v>
      </c>
      <c r="F428" t="s">
        <v>913</v>
      </c>
      <c r="G428">
        <v>30</v>
      </c>
      <c r="H428" t="s">
        <v>344</v>
      </c>
      <c r="I428">
        <v>48311266</v>
      </c>
    </row>
    <row r="429" spans="3:9" x14ac:dyDescent="0.2">
      <c r="C429">
        <v>391</v>
      </c>
      <c r="D429" t="s">
        <v>914</v>
      </c>
      <c r="E429" t="s">
        <v>69</v>
      </c>
      <c r="F429" t="s">
        <v>915</v>
      </c>
      <c r="G429">
        <v>23</v>
      </c>
      <c r="H429" t="s">
        <v>64</v>
      </c>
      <c r="I429">
        <v>9911265</v>
      </c>
    </row>
    <row r="430" spans="3:9" x14ac:dyDescent="0.2">
      <c r="C430">
        <v>1586</v>
      </c>
      <c r="D430" t="s">
        <v>916</v>
      </c>
      <c r="E430" t="s">
        <v>59</v>
      </c>
      <c r="F430" t="s">
        <v>917</v>
      </c>
      <c r="G430">
        <v>22</v>
      </c>
      <c r="H430" t="s">
        <v>64</v>
      </c>
      <c r="I430">
        <v>95464341</v>
      </c>
    </row>
    <row r="431" spans="3:9" x14ac:dyDescent="0.2">
      <c r="C431">
        <v>999</v>
      </c>
      <c r="D431" t="s">
        <v>918</v>
      </c>
      <c r="E431" t="s">
        <v>59</v>
      </c>
      <c r="F431" t="s">
        <v>919</v>
      </c>
      <c r="G431">
        <v>26</v>
      </c>
      <c r="H431" t="s">
        <v>64</v>
      </c>
      <c r="I431">
        <v>57483487</v>
      </c>
    </row>
    <row r="432" spans="3:9" x14ac:dyDescent="0.2">
      <c r="C432">
        <v>797</v>
      </c>
      <c r="D432" t="s">
        <v>920</v>
      </c>
      <c r="E432" t="s">
        <v>66</v>
      </c>
      <c r="F432" t="s">
        <v>921</v>
      </c>
      <c r="G432">
        <v>26</v>
      </c>
      <c r="H432" t="s">
        <v>96</v>
      </c>
      <c r="I432">
        <v>16236159</v>
      </c>
    </row>
    <row r="433" spans="3:9" x14ac:dyDescent="0.2">
      <c r="C433">
        <v>283</v>
      </c>
      <c r="D433" t="s">
        <v>922</v>
      </c>
      <c r="E433" t="s">
        <v>69</v>
      </c>
      <c r="F433" t="s">
        <v>923</v>
      </c>
      <c r="G433">
        <v>29</v>
      </c>
      <c r="H433" t="s">
        <v>121</v>
      </c>
      <c r="I433">
        <v>34901155</v>
      </c>
    </row>
    <row r="434" spans="3:9" x14ac:dyDescent="0.2">
      <c r="C434">
        <v>257</v>
      </c>
      <c r="D434" t="s">
        <v>924</v>
      </c>
      <c r="E434" t="s">
        <v>59</v>
      </c>
      <c r="F434" t="s">
        <v>925</v>
      </c>
      <c r="G434">
        <v>27</v>
      </c>
      <c r="H434" t="s">
        <v>103</v>
      </c>
      <c r="I434">
        <v>76463957</v>
      </c>
    </row>
    <row r="435" spans="3:9" x14ac:dyDescent="0.2">
      <c r="C435">
        <v>419</v>
      </c>
      <c r="D435" t="s">
        <v>926</v>
      </c>
      <c r="E435" t="s">
        <v>66</v>
      </c>
      <c r="F435" t="s">
        <v>927</v>
      </c>
      <c r="G435">
        <v>45</v>
      </c>
      <c r="H435" t="s">
        <v>64</v>
      </c>
      <c r="I435">
        <v>38190650</v>
      </c>
    </row>
    <row r="436" spans="3:9" x14ac:dyDescent="0.2">
      <c r="C436">
        <v>161</v>
      </c>
      <c r="D436" t="s">
        <v>928</v>
      </c>
      <c r="E436" t="s">
        <v>69</v>
      </c>
      <c r="F436" t="s">
        <v>929</v>
      </c>
      <c r="G436">
        <v>35</v>
      </c>
      <c r="H436" t="s">
        <v>71</v>
      </c>
      <c r="I436">
        <v>800554</v>
      </c>
    </row>
    <row r="437" spans="3:9" x14ac:dyDescent="0.2">
      <c r="C437">
        <v>1757</v>
      </c>
      <c r="D437" t="s">
        <v>930</v>
      </c>
      <c r="E437" t="s">
        <v>59</v>
      </c>
      <c r="F437" t="s">
        <v>931</v>
      </c>
      <c r="G437">
        <v>28</v>
      </c>
      <c r="H437" t="s">
        <v>64</v>
      </c>
      <c r="I437">
        <v>41660517</v>
      </c>
    </row>
    <row r="438" spans="3:9" x14ac:dyDescent="0.2">
      <c r="C438">
        <v>1557</v>
      </c>
      <c r="D438" t="s">
        <v>932</v>
      </c>
      <c r="E438" t="s">
        <v>59</v>
      </c>
      <c r="F438" t="s">
        <v>933</v>
      </c>
      <c r="G438">
        <v>23</v>
      </c>
      <c r="H438" t="s">
        <v>64</v>
      </c>
      <c r="I438">
        <v>58126146</v>
      </c>
    </row>
    <row r="439" spans="3:9" x14ac:dyDescent="0.2">
      <c r="C439">
        <v>385</v>
      </c>
      <c r="D439" t="s">
        <v>934</v>
      </c>
      <c r="E439" t="s">
        <v>59</v>
      </c>
      <c r="F439" t="s">
        <v>935</v>
      </c>
      <c r="G439">
        <v>17</v>
      </c>
      <c r="H439" t="s">
        <v>64</v>
      </c>
      <c r="I439">
        <v>25636114</v>
      </c>
    </row>
    <row r="440" spans="3:9" x14ac:dyDescent="0.2">
      <c r="C440">
        <v>1323</v>
      </c>
      <c r="D440" t="s">
        <v>936</v>
      </c>
      <c r="E440" t="s">
        <v>69</v>
      </c>
      <c r="F440" t="s">
        <v>937</v>
      </c>
      <c r="G440">
        <v>32</v>
      </c>
      <c r="H440" t="s">
        <v>64</v>
      </c>
      <c r="I440">
        <v>24628256</v>
      </c>
    </row>
    <row r="441" spans="3:9" x14ac:dyDescent="0.2">
      <c r="C441">
        <v>465</v>
      </c>
      <c r="D441" t="s">
        <v>938</v>
      </c>
      <c r="E441" t="s">
        <v>66</v>
      </c>
      <c r="F441" t="s">
        <v>939</v>
      </c>
      <c r="G441">
        <v>28</v>
      </c>
      <c r="H441" t="s">
        <v>64</v>
      </c>
      <c r="I441">
        <v>47245226</v>
      </c>
    </row>
    <row r="442" spans="3:9" x14ac:dyDescent="0.2">
      <c r="C442">
        <v>1633</v>
      </c>
      <c r="D442" t="s">
        <v>940</v>
      </c>
      <c r="E442" t="s">
        <v>69</v>
      </c>
      <c r="F442" t="s">
        <v>941</v>
      </c>
      <c r="G442">
        <v>25</v>
      </c>
      <c r="H442" t="s">
        <v>64</v>
      </c>
      <c r="I442">
        <v>30506560</v>
      </c>
    </row>
    <row r="443" spans="3:9" x14ac:dyDescent="0.2">
      <c r="C443">
        <v>301</v>
      </c>
      <c r="D443" t="s">
        <v>942</v>
      </c>
      <c r="E443" t="s">
        <v>59</v>
      </c>
      <c r="F443" t="s">
        <v>943</v>
      </c>
      <c r="G443">
        <v>27</v>
      </c>
      <c r="H443" t="s">
        <v>96</v>
      </c>
      <c r="I443">
        <v>27181690</v>
      </c>
    </row>
    <row r="444" spans="3:9" x14ac:dyDescent="0.2">
      <c r="C444">
        <v>802</v>
      </c>
      <c r="D444" t="s">
        <v>944</v>
      </c>
      <c r="E444" t="s">
        <v>59</v>
      </c>
      <c r="F444" t="s">
        <v>945</v>
      </c>
      <c r="G444">
        <v>26</v>
      </c>
      <c r="H444" t="s">
        <v>64</v>
      </c>
      <c r="I444">
        <v>73043820</v>
      </c>
    </row>
    <row r="445" spans="3:9" x14ac:dyDescent="0.2">
      <c r="C445">
        <v>189</v>
      </c>
      <c r="D445" t="s">
        <v>946</v>
      </c>
      <c r="E445" t="s">
        <v>59</v>
      </c>
      <c r="F445" t="s">
        <v>947</v>
      </c>
      <c r="G445">
        <v>25</v>
      </c>
      <c r="H445" t="s">
        <v>344</v>
      </c>
      <c r="I445">
        <v>56071004</v>
      </c>
    </row>
    <row r="446" spans="3:9" x14ac:dyDescent="0.2">
      <c r="C446">
        <v>846</v>
      </c>
      <c r="D446" t="s">
        <v>948</v>
      </c>
      <c r="E446" t="s">
        <v>59</v>
      </c>
      <c r="F446" t="s">
        <v>632</v>
      </c>
      <c r="G446">
        <v>26</v>
      </c>
      <c r="H446" t="s">
        <v>64</v>
      </c>
      <c r="I446">
        <v>3267899</v>
      </c>
    </row>
    <row r="447" spans="3:9" x14ac:dyDescent="0.2">
      <c r="C447">
        <v>586</v>
      </c>
      <c r="D447" t="s">
        <v>949</v>
      </c>
      <c r="E447" t="s">
        <v>59</v>
      </c>
      <c r="F447" t="s">
        <v>950</v>
      </c>
      <c r="G447">
        <v>33</v>
      </c>
      <c r="H447" t="s">
        <v>64</v>
      </c>
      <c r="I447">
        <v>69581259</v>
      </c>
    </row>
    <row r="448" spans="3:9" x14ac:dyDescent="0.2">
      <c r="C448">
        <v>1472</v>
      </c>
      <c r="D448" t="s">
        <v>951</v>
      </c>
      <c r="E448" t="s">
        <v>69</v>
      </c>
      <c r="F448" t="s">
        <v>952</v>
      </c>
      <c r="G448">
        <v>42</v>
      </c>
      <c r="H448" t="s">
        <v>296</v>
      </c>
      <c r="I448">
        <v>8637996</v>
      </c>
    </row>
    <row r="449" spans="3:9" x14ac:dyDescent="0.2">
      <c r="C449">
        <v>249</v>
      </c>
      <c r="D449" t="s">
        <v>953</v>
      </c>
      <c r="E449" t="s">
        <v>59</v>
      </c>
      <c r="F449" t="s">
        <v>954</v>
      </c>
      <c r="G449">
        <v>30</v>
      </c>
      <c r="H449" t="s">
        <v>64</v>
      </c>
      <c r="I449">
        <v>26127250</v>
      </c>
    </row>
    <row r="450" spans="3:9" x14ac:dyDescent="0.2">
      <c r="C450">
        <v>916</v>
      </c>
      <c r="D450" t="s">
        <v>575</v>
      </c>
      <c r="E450" t="s">
        <v>69</v>
      </c>
      <c r="F450" t="s">
        <v>576</v>
      </c>
      <c r="G450">
        <v>36</v>
      </c>
      <c r="H450" t="s">
        <v>296</v>
      </c>
      <c r="I450">
        <v>46769166</v>
      </c>
    </row>
    <row r="451" spans="3:9" x14ac:dyDescent="0.2">
      <c r="C451">
        <v>1086</v>
      </c>
      <c r="D451" t="s">
        <v>955</v>
      </c>
      <c r="E451" t="s">
        <v>69</v>
      </c>
      <c r="F451" t="s">
        <v>956</v>
      </c>
      <c r="G451">
        <v>21</v>
      </c>
      <c r="H451" t="s">
        <v>64</v>
      </c>
      <c r="I451">
        <v>27912972</v>
      </c>
    </row>
    <row r="452" spans="3:9" x14ac:dyDescent="0.2">
      <c r="C452">
        <v>1477</v>
      </c>
      <c r="D452" t="s">
        <v>957</v>
      </c>
      <c r="E452" t="s">
        <v>59</v>
      </c>
      <c r="F452" t="s">
        <v>958</v>
      </c>
      <c r="G452">
        <v>33</v>
      </c>
      <c r="H452" t="s">
        <v>224</v>
      </c>
      <c r="I452">
        <v>7530219</v>
      </c>
    </row>
    <row r="453" spans="3:9" x14ac:dyDescent="0.2">
      <c r="C453">
        <v>1501</v>
      </c>
      <c r="D453" t="s">
        <v>959</v>
      </c>
      <c r="E453" t="s">
        <v>59</v>
      </c>
      <c r="F453" t="s">
        <v>960</v>
      </c>
      <c r="G453">
        <v>35</v>
      </c>
      <c r="H453" t="s">
        <v>71</v>
      </c>
      <c r="I453">
        <v>75185337</v>
      </c>
    </row>
    <row r="454" spans="3:9" x14ac:dyDescent="0.2">
      <c r="C454">
        <v>986</v>
      </c>
      <c r="D454" t="s">
        <v>432</v>
      </c>
      <c r="E454" t="s">
        <v>59</v>
      </c>
      <c r="F454" t="s">
        <v>433</v>
      </c>
      <c r="G454">
        <v>31</v>
      </c>
      <c r="H454" t="s">
        <v>64</v>
      </c>
      <c r="I454">
        <v>6875102</v>
      </c>
    </row>
    <row r="455" spans="3:9" x14ac:dyDescent="0.2">
      <c r="C455">
        <v>509</v>
      </c>
      <c r="D455" t="s">
        <v>961</v>
      </c>
      <c r="E455" t="s">
        <v>59</v>
      </c>
      <c r="F455" t="s">
        <v>962</v>
      </c>
      <c r="G455">
        <v>38</v>
      </c>
      <c r="H455" t="s">
        <v>87</v>
      </c>
      <c r="I455">
        <v>4382464</v>
      </c>
    </row>
    <row r="456" spans="3:9" x14ac:dyDescent="0.2">
      <c r="C456">
        <v>47</v>
      </c>
      <c r="D456" t="s">
        <v>963</v>
      </c>
      <c r="E456" t="s">
        <v>59</v>
      </c>
      <c r="F456" t="s">
        <v>964</v>
      </c>
      <c r="G456">
        <v>26</v>
      </c>
      <c r="H456" t="s">
        <v>64</v>
      </c>
      <c r="I456">
        <v>5952127</v>
      </c>
    </row>
    <row r="457" spans="3:9" x14ac:dyDescent="0.2">
      <c r="C457">
        <v>1473</v>
      </c>
      <c r="D457" t="s">
        <v>965</v>
      </c>
      <c r="E457" t="s">
        <v>59</v>
      </c>
      <c r="F457" t="s">
        <v>966</v>
      </c>
      <c r="G457">
        <v>29</v>
      </c>
      <c r="H457" t="s">
        <v>78</v>
      </c>
      <c r="I457">
        <v>71017541</v>
      </c>
    </row>
    <row r="458" spans="3:9" x14ac:dyDescent="0.2">
      <c r="C458">
        <v>1274</v>
      </c>
      <c r="D458" t="s">
        <v>967</v>
      </c>
      <c r="E458" t="s">
        <v>69</v>
      </c>
      <c r="F458" t="s">
        <v>968</v>
      </c>
      <c r="G458">
        <v>37</v>
      </c>
      <c r="H458" t="s">
        <v>296</v>
      </c>
      <c r="I458">
        <v>7892165</v>
      </c>
    </row>
    <row r="459" spans="3:9" x14ac:dyDescent="0.2">
      <c r="C459">
        <v>196</v>
      </c>
      <c r="D459" t="s">
        <v>969</v>
      </c>
      <c r="E459" t="s">
        <v>69</v>
      </c>
      <c r="F459" t="s">
        <v>970</v>
      </c>
      <c r="G459">
        <v>40</v>
      </c>
      <c r="H459" t="s">
        <v>121</v>
      </c>
      <c r="I459">
        <v>22900369</v>
      </c>
    </row>
    <row r="460" spans="3:9" x14ac:dyDescent="0.2">
      <c r="C460">
        <v>1004</v>
      </c>
      <c r="D460" t="s">
        <v>971</v>
      </c>
      <c r="E460" t="s">
        <v>59</v>
      </c>
      <c r="F460" t="s">
        <v>972</v>
      </c>
      <c r="G460">
        <v>33</v>
      </c>
      <c r="H460" t="s">
        <v>296</v>
      </c>
      <c r="I460">
        <v>35580079</v>
      </c>
    </row>
    <row r="461" spans="3:9" x14ac:dyDescent="0.2">
      <c r="C461">
        <v>147</v>
      </c>
      <c r="D461" t="s">
        <v>973</v>
      </c>
      <c r="E461" t="s">
        <v>69</v>
      </c>
      <c r="F461" t="s">
        <v>974</v>
      </c>
      <c r="G461">
        <v>31</v>
      </c>
      <c r="H461" t="s">
        <v>96</v>
      </c>
      <c r="I461">
        <v>49200167</v>
      </c>
    </row>
    <row r="462" spans="3:9" x14ac:dyDescent="0.2">
      <c r="C462">
        <v>1295</v>
      </c>
      <c r="D462" t="s">
        <v>975</v>
      </c>
      <c r="E462" t="s">
        <v>59</v>
      </c>
      <c r="F462" t="s">
        <v>976</v>
      </c>
      <c r="G462">
        <v>24</v>
      </c>
      <c r="H462" t="s">
        <v>78</v>
      </c>
      <c r="I462">
        <v>67397532</v>
      </c>
    </row>
    <row r="463" spans="3:9" x14ac:dyDescent="0.2">
      <c r="C463">
        <v>283</v>
      </c>
      <c r="D463" t="s">
        <v>977</v>
      </c>
      <c r="E463" t="s">
        <v>69</v>
      </c>
      <c r="F463" t="s">
        <v>978</v>
      </c>
      <c r="G463">
        <v>28</v>
      </c>
      <c r="H463" t="s">
        <v>78</v>
      </c>
      <c r="I463">
        <v>35312085</v>
      </c>
    </row>
    <row r="464" spans="3:9" x14ac:dyDescent="0.2">
      <c r="C464">
        <v>314</v>
      </c>
      <c r="D464" t="s">
        <v>979</v>
      </c>
      <c r="E464" t="s">
        <v>69</v>
      </c>
      <c r="F464" t="s">
        <v>980</v>
      </c>
      <c r="G464">
        <v>30</v>
      </c>
      <c r="H464" t="s">
        <v>64</v>
      </c>
      <c r="I464">
        <v>93948259</v>
      </c>
    </row>
    <row r="465" spans="3:9" x14ac:dyDescent="0.2">
      <c r="C465">
        <v>411</v>
      </c>
      <c r="D465" t="s">
        <v>981</v>
      </c>
      <c r="E465" t="s">
        <v>69</v>
      </c>
      <c r="F465" t="s">
        <v>982</v>
      </c>
      <c r="G465">
        <v>23</v>
      </c>
      <c r="H465" t="s">
        <v>224</v>
      </c>
      <c r="I465">
        <v>99482922</v>
      </c>
    </row>
    <row r="466" spans="3:9" x14ac:dyDescent="0.2">
      <c r="C466">
        <v>1346</v>
      </c>
      <c r="D466" t="s">
        <v>983</v>
      </c>
      <c r="E466" t="s">
        <v>69</v>
      </c>
      <c r="F466" t="s">
        <v>984</v>
      </c>
      <c r="G466">
        <v>32</v>
      </c>
      <c r="H466" t="s">
        <v>103</v>
      </c>
      <c r="I466">
        <v>9211539</v>
      </c>
    </row>
    <row r="467" spans="3:9" x14ac:dyDescent="0.2">
      <c r="C467">
        <v>1091</v>
      </c>
      <c r="D467" t="s">
        <v>985</v>
      </c>
      <c r="E467" t="s">
        <v>66</v>
      </c>
      <c r="F467" t="s">
        <v>986</v>
      </c>
      <c r="G467">
        <v>38</v>
      </c>
      <c r="H467" t="s">
        <v>103</v>
      </c>
      <c r="I467">
        <v>10194321</v>
      </c>
    </row>
    <row r="468" spans="3:9" x14ac:dyDescent="0.2">
      <c r="C468">
        <v>961</v>
      </c>
      <c r="D468" t="s">
        <v>987</v>
      </c>
      <c r="E468" t="s">
        <v>59</v>
      </c>
      <c r="F468" t="s">
        <v>988</v>
      </c>
      <c r="G468">
        <v>32</v>
      </c>
      <c r="H468" t="s">
        <v>103</v>
      </c>
      <c r="I468">
        <v>81274100</v>
      </c>
    </row>
    <row r="469" spans="3:9" x14ac:dyDescent="0.2">
      <c r="C469">
        <v>947</v>
      </c>
      <c r="D469" t="s">
        <v>989</v>
      </c>
      <c r="E469" t="s">
        <v>59</v>
      </c>
      <c r="F469" t="s">
        <v>990</v>
      </c>
      <c r="G469">
        <v>23</v>
      </c>
      <c r="H469" t="s">
        <v>64</v>
      </c>
      <c r="I469">
        <v>64494381</v>
      </c>
    </row>
    <row r="470" spans="3:9" x14ac:dyDescent="0.2">
      <c r="C470">
        <v>1475</v>
      </c>
      <c r="D470" t="s">
        <v>991</v>
      </c>
      <c r="E470" t="s">
        <v>69</v>
      </c>
      <c r="F470" t="s">
        <v>859</v>
      </c>
      <c r="G470">
        <v>28</v>
      </c>
      <c r="H470" t="s">
        <v>64</v>
      </c>
      <c r="I470">
        <v>82671123</v>
      </c>
    </row>
    <row r="471" spans="3:9" x14ac:dyDescent="0.2">
      <c r="C471">
        <v>1289</v>
      </c>
      <c r="D471" t="s">
        <v>992</v>
      </c>
      <c r="E471" t="s">
        <v>59</v>
      </c>
      <c r="F471" t="s">
        <v>993</v>
      </c>
      <c r="G471">
        <v>35</v>
      </c>
      <c r="H471" t="s">
        <v>224</v>
      </c>
      <c r="I471">
        <v>37048220</v>
      </c>
    </row>
    <row r="472" spans="3:9" x14ac:dyDescent="0.2">
      <c r="C472">
        <v>951</v>
      </c>
      <c r="D472" t="s">
        <v>994</v>
      </c>
      <c r="E472" t="s">
        <v>59</v>
      </c>
      <c r="F472" t="s">
        <v>995</v>
      </c>
      <c r="G472">
        <v>38</v>
      </c>
      <c r="H472" t="s">
        <v>64</v>
      </c>
      <c r="I472">
        <v>34485452</v>
      </c>
    </row>
    <row r="473" spans="3:9" x14ac:dyDescent="0.2">
      <c r="C473">
        <v>25</v>
      </c>
      <c r="D473" t="s">
        <v>996</v>
      </c>
      <c r="E473" t="s">
        <v>59</v>
      </c>
      <c r="F473" t="s">
        <v>997</v>
      </c>
      <c r="G473">
        <v>23</v>
      </c>
      <c r="H473" t="s">
        <v>64</v>
      </c>
      <c r="I473">
        <v>45841139</v>
      </c>
    </row>
    <row r="474" spans="3:9" x14ac:dyDescent="0.2">
      <c r="C474">
        <v>361</v>
      </c>
      <c r="D474" t="s">
        <v>998</v>
      </c>
      <c r="E474" t="s">
        <v>66</v>
      </c>
      <c r="F474" t="s">
        <v>999</v>
      </c>
      <c r="G474">
        <v>23</v>
      </c>
      <c r="H474" t="s">
        <v>64</v>
      </c>
      <c r="I474">
        <v>95957416</v>
      </c>
    </row>
    <row r="475" spans="3:9" x14ac:dyDescent="0.2">
      <c r="C475">
        <v>261</v>
      </c>
      <c r="D475" t="s">
        <v>1000</v>
      </c>
      <c r="E475" t="s">
        <v>59</v>
      </c>
      <c r="F475" t="s">
        <v>1001</v>
      </c>
      <c r="G475">
        <v>22</v>
      </c>
      <c r="H475" t="s">
        <v>103</v>
      </c>
      <c r="I475">
        <v>28159358</v>
      </c>
    </row>
    <row r="476" spans="3:9" x14ac:dyDescent="0.2">
      <c r="C476">
        <v>399</v>
      </c>
      <c r="D476" t="s">
        <v>1002</v>
      </c>
      <c r="E476" t="s">
        <v>59</v>
      </c>
      <c r="F476" t="s">
        <v>1003</v>
      </c>
      <c r="G476">
        <v>34</v>
      </c>
      <c r="H476" t="s">
        <v>64</v>
      </c>
      <c r="I476">
        <v>244509</v>
      </c>
    </row>
    <row r="477" spans="3:9" x14ac:dyDescent="0.2">
      <c r="C477">
        <v>729</v>
      </c>
      <c r="D477" t="s">
        <v>1004</v>
      </c>
      <c r="E477" t="s">
        <v>59</v>
      </c>
      <c r="F477" t="s">
        <v>1005</v>
      </c>
      <c r="G477">
        <v>23</v>
      </c>
      <c r="H477" t="s">
        <v>96</v>
      </c>
      <c r="I477">
        <v>17236175</v>
      </c>
    </row>
    <row r="478" spans="3:9" x14ac:dyDescent="0.2">
      <c r="C478">
        <v>1592</v>
      </c>
      <c r="D478" t="s">
        <v>1006</v>
      </c>
      <c r="E478" t="s">
        <v>59</v>
      </c>
      <c r="F478" t="s">
        <v>1007</v>
      </c>
      <c r="G478">
        <v>37</v>
      </c>
      <c r="H478" t="s">
        <v>144</v>
      </c>
      <c r="I478">
        <v>16543878</v>
      </c>
    </row>
    <row r="479" spans="3:9" x14ac:dyDescent="0.2">
      <c r="C479">
        <v>959</v>
      </c>
      <c r="D479" t="s">
        <v>1008</v>
      </c>
      <c r="E479" t="s">
        <v>59</v>
      </c>
      <c r="F479" t="s">
        <v>1009</v>
      </c>
      <c r="G479">
        <v>39</v>
      </c>
      <c r="H479" t="s">
        <v>224</v>
      </c>
      <c r="I479">
        <v>66519401</v>
      </c>
    </row>
    <row r="480" spans="3:9" x14ac:dyDescent="0.2">
      <c r="C480">
        <v>1778</v>
      </c>
      <c r="D480" t="s">
        <v>1010</v>
      </c>
      <c r="E480" t="s">
        <v>59</v>
      </c>
      <c r="F480" t="s">
        <v>1011</v>
      </c>
      <c r="G480">
        <v>34</v>
      </c>
      <c r="H480" t="s">
        <v>87</v>
      </c>
      <c r="I480">
        <v>2136479</v>
      </c>
    </row>
    <row r="481" spans="3:9" x14ac:dyDescent="0.2">
      <c r="C481">
        <v>1329</v>
      </c>
      <c r="D481" t="s">
        <v>1012</v>
      </c>
      <c r="E481" t="s">
        <v>59</v>
      </c>
      <c r="F481" t="s">
        <v>1013</v>
      </c>
      <c r="G481">
        <v>24</v>
      </c>
      <c r="H481" t="s">
        <v>87</v>
      </c>
      <c r="I481">
        <v>17088967</v>
      </c>
    </row>
    <row r="482" spans="3:9" x14ac:dyDescent="0.2">
      <c r="C482">
        <v>769</v>
      </c>
      <c r="D482" t="s">
        <v>1014</v>
      </c>
      <c r="E482" t="s">
        <v>59</v>
      </c>
      <c r="F482" t="s">
        <v>1015</v>
      </c>
      <c r="G482">
        <v>31</v>
      </c>
      <c r="H482" t="s">
        <v>103</v>
      </c>
      <c r="I482">
        <v>34846154</v>
      </c>
    </row>
    <row r="483" spans="3:9" x14ac:dyDescent="0.2">
      <c r="C483">
        <v>1273</v>
      </c>
      <c r="D483" t="s">
        <v>1016</v>
      </c>
      <c r="E483" t="s">
        <v>69</v>
      </c>
      <c r="F483" t="s">
        <v>1017</v>
      </c>
      <c r="G483">
        <v>33</v>
      </c>
      <c r="H483" t="s">
        <v>64</v>
      </c>
      <c r="I483">
        <v>10147713</v>
      </c>
    </row>
    <row r="484" spans="3:9" x14ac:dyDescent="0.2">
      <c r="C484">
        <v>937</v>
      </c>
      <c r="D484" t="s">
        <v>1018</v>
      </c>
      <c r="E484" t="s">
        <v>59</v>
      </c>
      <c r="F484" t="s">
        <v>1019</v>
      </c>
      <c r="G484">
        <v>24</v>
      </c>
      <c r="H484" t="s">
        <v>64</v>
      </c>
      <c r="I484">
        <v>81730943</v>
      </c>
    </row>
    <row r="485" spans="3:9" x14ac:dyDescent="0.2">
      <c r="C485">
        <v>829</v>
      </c>
      <c r="D485" t="s">
        <v>1020</v>
      </c>
      <c r="E485" t="s">
        <v>69</v>
      </c>
      <c r="F485" t="s">
        <v>1021</v>
      </c>
      <c r="G485">
        <v>19</v>
      </c>
      <c r="H485" t="s">
        <v>64</v>
      </c>
      <c r="I485">
        <v>54137307</v>
      </c>
    </row>
    <row r="486" spans="3:9" x14ac:dyDescent="0.2">
      <c r="C486">
        <v>475</v>
      </c>
      <c r="D486" t="s">
        <v>1022</v>
      </c>
      <c r="E486" t="s">
        <v>59</v>
      </c>
      <c r="F486" t="s">
        <v>1023</v>
      </c>
      <c r="G486">
        <v>34</v>
      </c>
      <c r="H486" t="s">
        <v>64</v>
      </c>
      <c r="I486">
        <v>60264263</v>
      </c>
    </row>
    <row r="487" spans="3:9" x14ac:dyDescent="0.2">
      <c r="C487">
        <v>1025</v>
      </c>
      <c r="D487" t="s">
        <v>1024</v>
      </c>
      <c r="E487" t="s">
        <v>59</v>
      </c>
      <c r="F487" t="s">
        <v>1025</v>
      </c>
      <c r="G487">
        <v>35</v>
      </c>
      <c r="H487" t="s">
        <v>121</v>
      </c>
      <c r="I487">
        <v>14476315</v>
      </c>
    </row>
    <row r="488" spans="3:9" x14ac:dyDescent="0.2">
      <c r="C488">
        <v>168</v>
      </c>
      <c r="D488" t="s">
        <v>1026</v>
      </c>
      <c r="E488" t="s">
        <v>59</v>
      </c>
      <c r="F488" t="s">
        <v>1027</v>
      </c>
      <c r="G488">
        <v>24</v>
      </c>
      <c r="H488" t="s">
        <v>78</v>
      </c>
      <c r="I488">
        <v>19863058</v>
      </c>
    </row>
    <row r="489" spans="3:9" x14ac:dyDescent="0.2">
      <c r="C489">
        <v>152</v>
      </c>
      <c r="D489" t="s">
        <v>1028</v>
      </c>
      <c r="E489" t="s">
        <v>59</v>
      </c>
      <c r="F489" t="s">
        <v>1029</v>
      </c>
      <c r="G489">
        <v>22</v>
      </c>
      <c r="H489" t="s">
        <v>96</v>
      </c>
      <c r="I489">
        <v>11673573</v>
      </c>
    </row>
    <row r="490" spans="3:9" x14ac:dyDescent="0.2">
      <c r="C490">
        <v>339</v>
      </c>
      <c r="D490" t="s">
        <v>1030</v>
      </c>
      <c r="E490" t="s">
        <v>69</v>
      </c>
      <c r="F490" t="s">
        <v>1031</v>
      </c>
      <c r="G490">
        <v>30</v>
      </c>
      <c r="H490" t="s">
        <v>64</v>
      </c>
      <c r="I490">
        <v>50332349</v>
      </c>
    </row>
    <row r="491" spans="3:9" x14ac:dyDescent="0.2">
      <c r="C491">
        <v>1077</v>
      </c>
      <c r="D491" t="s">
        <v>1032</v>
      </c>
      <c r="E491" t="s">
        <v>59</v>
      </c>
      <c r="F491" t="s">
        <v>1033</v>
      </c>
      <c r="G491">
        <v>35</v>
      </c>
      <c r="H491" t="s">
        <v>224</v>
      </c>
      <c r="I491">
        <v>7707042</v>
      </c>
    </row>
    <row r="492" spans="3:9" x14ac:dyDescent="0.2">
      <c r="C492">
        <v>1225</v>
      </c>
      <c r="D492" t="s">
        <v>1034</v>
      </c>
      <c r="E492" t="s">
        <v>59</v>
      </c>
      <c r="F492" t="s">
        <v>1035</v>
      </c>
      <c r="G492">
        <v>26</v>
      </c>
      <c r="H492" t="s">
        <v>78</v>
      </c>
      <c r="I492">
        <v>62395349</v>
      </c>
    </row>
    <row r="493" spans="3:9" x14ac:dyDescent="0.2">
      <c r="C493">
        <v>315</v>
      </c>
      <c r="D493" t="s">
        <v>1036</v>
      </c>
      <c r="E493" t="s">
        <v>69</v>
      </c>
      <c r="F493" t="s">
        <v>1037</v>
      </c>
      <c r="G493">
        <v>27</v>
      </c>
      <c r="H493" t="s">
        <v>87</v>
      </c>
      <c r="I493">
        <v>16462919</v>
      </c>
    </row>
    <row r="494" spans="3:9" x14ac:dyDescent="0.2">
      <c r="C494">
        <v>408</v>
      </c>
      <c r="D494" t="s">
        <v>1038</v>
      </c>
      <c r="E494" t="s">
        <v>59</v>
      </c>
      <c r="F494" t="s">
        <v>1039</v>
      </c>
      <c r="G494">
        <v>34</v>
      </c>
      <c r="H494" t="s">
        <v>103</v>
      </c>
      <c r="I494">
        <v>61697370</v>
      </c>
    </row>
    <row r="495" spans="3:9" x14ac:dyDescent="0.2">
      <c r="C495">
        <v>1223</v>
      </c>
      <c r="D495" t="s">
        <v>1040</v>
      </c>
      <c r="E495" t="s">
        <v>66</v>
      </c>
      <c r="F495" t="s">
        <v>1041</v>
      </c>
      <c r="G495">
        <v>26</v>
      </c>
      <c r="H495" t="s">
        <v>64</v>
      </c>
      <c r="I495">
        <v>95113625</v>
      </c>
    </row>
    <row r="496" spans="3:9" x14ac:dyDescent="0.2">
      <c r="C496">
        <v>297</v>
      </c>
      <c r="D496" t="s">
        <v>1042</v>
      </c>
      <c r="E496" t="s">
        <v>69</v>
      </c>
      <c r="F496" t="s">
        <v>1043</v>
      </c>
      <c r="G496">
        <v>19</v>
      </c>
      <c r="H496" t="s">
        <v>96</v>
      </c>
      <c r="I496">
        <v>10852117</v>
      </c>
    </row>
    <row r="497" spans="3:9" x14ac:dyDescent="0.2">
      <c r="C497">
        <v>1436</v>
      </c>
      <c r="D497" t="s">
        <v>1044</v>
      </c>
      <c r="E497" t="s">
        <v>69</v>
      </c>
      <c r="F497" t="s">
        <v>1045</v>
      </c>
      <c r="G497">
        <v>32</v>
      </c>
      <c r="H497" t="s">
        <v>64</v>
      </c>
      <c r="I497">
        <v>49074973</v>
      </c>
    </row>
    <row r="498" spans="3:9" x14ac:dyDescent="0.2">
      <c r="C498">
        <v>5</v>
      </c>
      <c r="D498" t="s">
        <v>1046</v>
      </c>
      <c r="E498" t="s">
        <v>69</v>
      </c>
      <c r="F498" t="s">
        <v>1047</v>
      </c>
      <c r="G498">
        <v>32</v>
      </c>
      <c r="H498" t="s">
        <v>64</v>
      </c>
      <c r="I498">
        <v>21604667</v>
      </c>
    </row>
    <row r="499" spans="3:9" x14ac:dyDescent="0.2">
      <c r="C499">
        <v>830</v>
      </c>
      <c r="D499" t="s">
        <v>1048</v>
      </c>
      <c r="E499" t="s">
        <v>59</v>
      </c>
      <c r="F499" t="s">
        <v>1049</v>
      </c>
      <c r="G499">
        <v>18</v>
      </c>
      <c r="H499" t="s">
        <v>64</v>
      </c>
      <c r="I499">
        <v>39914351</v>
      </c>
    </row>
    <row r="500" spans="3:9" x14ac:dyDescent="0.2">
      <c r="C500">
        <v>674</v>
      </c>
      <c r="D500" t="s">
        <v>1050</v>
      </c>
      <c r="E500" t="s">
        <v>59</v>
      </c>
      <c r="F500" t="s">
        <v>1051</v>
      </c>
      <c r="G500">
        <v>27</v>
      </c>
      <c r="H500" t="s">
        <v>64</v>
      </c>
      <c r="I500">
        <v>37276398</v>
      </c>
    </row>
    <row r="501" spans="3:9" x14ac:dyDescent="0.2">
      <c r="C501">
        <v>850</v>
      </c>
      <c r="D501" t="s">
        <v>733</v>
      </c>
      <c r="E501" t="s">
        <v>59</v>
      </c>
      <c r="F501" t="s">
        <v>734</v>
      </c>
      <c r="G501">
        <v>23</v>
      </c>
      <c r="H501" t="s">
        <v>344</v>
      </c>
      <c r="I501">
        <v>83499513</v>
      </c>
    </row>
    <row r="502" spans="3:9" x14ac:dyDescent="0.2">
      <c r="C502">
        <v>682</v>
      </c>
      <c r="D502" t="s">
        <v>1052</v>
      </c>
      <c r="E502" t="s">
        <v>59</v>
      </c>
      <c r="F502" t="s">
        <v>820</v>
      </c>
      <c r="G502">
        <v>30</v>
      </c>
      <c r="H502" t="s">
        <v>87</v>
      </c>
      <c r="I502">
        <v>97243410</v>
      </c>
    </row>
    <row r="503" spans="3:9" x14ac:dyDescent="0.2">
      <c r="C503">
        <v>597</v>
      </c>
      <c r="D503" t="s">
        <v>1053</v>
      </c>
      <c r="E503" t="s">
        <v>69</v>
      </c>
      <c r="F503" t="s">
        <v>1054</v>
      </c>
      <c r="G503">
        <v>36</v>
      </c>
      <c r="H503" t="s">
        <v>87</v>
      </c>
      <c r="I503">
        <v>43544416</v>
      </c>
    </row>
    <row r="504" spans="3:9" x14ac:dyDescent="0.2">
      <c r="C504">
        <v>680</v>
      </c>
      <c r="D504" t="s">
        <v>1055</v>
      </c>
      <c r="E504" t="s">
        <v>59</v>
      </c>
      <c r="F504" t="s">
        <v>1056</v>
      </c>
      <c r="G504">
        <v>32</v>
      </c>
      <c r="H504" t="s">
        <v>87</v>
      </c>
      <c r="I504">
        <v>1953267</v>
      </c>
    </row>
    <row r="505" spans="3:9" x14ac:dyDescent="0.2">
      <c r="C505">
        <v>208</v>
      </c>
      <c r="D505" t="s">
        <v>1057</v>
      </c>
      <c r="E505" t="s">
        <v>59</v>
      </c>
      <c r="F505" t="s">
        <v>1058</v>
      </c>
      <c r="G505">
        <v>36</v>
      </c>
      <c r="H505" t="s">
        <v>233</v>
      </c>
      <c r="I505">
        <v>27953495</v>
      </c>
    </row>
    <row r="506" spans="3:9" x14ac:dyDescent="0.2">
      <c r="C506">
        <v>51</v>
      </c>
      <c r="D506" t="s">
        <v>1059</v>
      </c>
      <c r="E506" t="s">
        <v>59</v>
      </c>
      <c r="F506" t="s">
        <v>1060</v>
      </c>
      <c r="G506">
        <v>37</v>
      </c>
      <c r="H506" t="s">
        <v>296</v>
      </c>
      <c r="I506">
        <v>46140009</v>
      </c>
    </row>
    <row r="507" spans="3:9" x14ac:dyDescent="0.2">
      <c r="C507">
        <v>1111</v>
      </c>
      <c r="D507" t="s">
        <v>1061</v>
      </c>
      <c r="E507" t="s">
        <v>66</v>
      </c>
      <c r="F507" t="s">
        <v>1062</v>
      </c>
      <c r="G507">
        <v>19</v>
      </c>
      <c r="H507" t="s">
        <v>64</v>
      </c>
      <c r="I507">
        <v>28347445</v>
      </c>
    </row>
    <row r="508" spans="3:9" x14ac:dyDescent="0.2">
      <c r="C508">
        <v>1341</v>
      </c>
      <c r="D508" t="s">
        <v>1063</v>
      </c>
      <c r="E508" t="s">
        <v>59</v>
      </c>
      <c r="F508" t="s">
        <v>1064</v>
      </c>
      <c r="G508">
        <v>43</v>
      </c>
      <c r="H508" t="s">
        <v>87</v>
      </c>
      <c r="I508">
        <v>35953506</v>
      </c>
    </row>
    <row r="509" spans="3:9" x14ac:dyDescent="0.2">
      <c r="C509">
        <v>1024</v>
      </c>
      <c r="D509" t="s">
        <v>631</v>
      </c>
      <c r="E509" t="s">
        <v>59</v>
      </c>
      <c r="F509" t="s">
        <v>632</v>
      </c>
      <c r="G509">
        <v>26</v>
      </c>
      <c r="H509" t="s">
        <v>78</v>
      </c>
      <c r="I509">
        <v>381478</v>
      </c>
    </row>
    <row r="510" spans="3:9" x14ac:dyDescent="0.2">
      <c r="C510">
        <v>382</v>
      </c>
      <c r="D510" t="s">
        <v>1065</v>
      </c>
      <c r="E510" t="s">
        <v>69</v>
      </c>
      <c r="F510" t="s">
        <v>1066</v>
      </c>
      <c r="G510">
        <v>46</v>
      </c>
      <c r="H510" t="s">
        <v>64</v>
      </c>
      <c r="I510">
        <v>56392585</v>
      </c>
    </row>
    <row r="511" spans="3:9" x14ac:dyDescent="0.2">
      <c r="C511">
        <v>370</v>
      </c>
      <c r="D511" t="s">
        <v>1067</v>
      </c>
      <c r="E511" t="s">
        <v>69</v>
      </c>
      <c r="F511" t="s">
        <v>776</v>
      </c>
      <c r="G511">
        <v>22</v>
      </c>
      <c r="H511" t="s">
        <v>64</v>
      </c>
      <c r="I511">
        <v>63862846</v>
      </c>
    </row>
    <row r="512" spans="3:9" x14ac:dyDescent="0.2">
      <c r="C512">
        <v>474</v>
      </c>
      <c r="D512" t="s">
        <v>1068</v>
      </c>
      <c r="E512" t="s">
        <v>59</v>
      </c>
      <c r="F512" t="s">
        <v>1069</v>
      </c>
      <c r="G512">
        <v>26</v>
      </c>
      <c r="H512" t="s">
        <v>64</v>
      </c>
      <c r="I512">
        <v>87954668</v>
      </c>
    </row>
    <row r="513" spans="3:9" x14ac:dyDescent="0.2">
      <c r="C513">
        <v>590</v>
      </c>
      <c r="D513" t="s">
        <v>1070</v>
      </c>
      <c r="E513" t="s">
        <v>59</v>
      </c>
      <c r="F513" t="s">
        <v>116</v>
      </c>
      <c r="G513">
        <v>26</v>
      </c>
      <c r="H513" t="s">
        <v>78</v>
      </c>
      <c r="I513">
        <v>44918574</v>
      </c>
    </row>
    <row r="514" spans="3:9" x14ac:dyDescent="0.2">
      <c r="C514">
        <v>1102</v>
      </c>
      <c r="D514" t="s">
        <v>1071</v>
      </c>
      <c r="E514" t="s">
        <v>59</v>
      </c>
      <c r="F514" t="s">
        <v>1072</v>
      </c>
      <c r="G514">
        <v>23</v>
      </c>
      <c r="H514" t="s">
        <v>64</v>
      </c>
      <c r="I514">
        <v>90206332</v>
      </c>
    </row>
    <row r="515" spans="3:9" x14ac:dyDescent="0.2">
      <c r="C515">
        <v>550</v>
      </c>
      <c r="D515" t="s">
        <v>1073</v>
      </c>
      <c r="E515" t="s">
        <v>69</v>
      </c>
      <c r="F515" t="s">
        <v>1074</v>
      </c>
      <c r="G515">
        <v>22</v>
      </c>
      <c r="H515" t="s">
        <v>64</v>
      </c>
      <c r="I515">
        <v>3109992</v>
      </c>
    </row>
    <row r="516" spans="3:9" x14ac:dyDescent="0.2">
      <c r="C516">
        <v>65</v>
      </c>
      <c r="D516" t="s">
        <v>1075</v>
      </c>
      <c r="E516" t="s">
        <v>66</v>
      </c>
      <c r="F516" t="s">
        <v>1076</v>
      </c>
      <c r="G516">
        <v>31</v>
      </c>
      <c r="H516" t="s">
        <v>87</v>
      </c>
      <c r="I516">
        <v>46328296</v>
      </c>
    </row>
    <row r="517" spans="3:9" x14ac:dyDescent="0.2">
      <c r="C517">
        <v>1088</v>
      </c>
      <c r="D517" t="s">
        <v>1077</v>
      </c>
      <c r="E517" t="s">
        <v>69</v>
      </c>
      <c r="F517" t="s">
        <v>1078</v>
      </c>
      <c r="G517">
        <v>41</v>
      </c>
      <c r="H517" t="s">
        <v>64</v>
      </c>
      <c r="I517">
        <v>97974421</v>
      </c>
    </row>
    <row r="518" spans="3:9" x14ac:dyDescent="0.2">
      <c r="C518">
        <v>840</v>
      </c>
      <c r="D518" t="s">
        <v>1079</v>
      </c>
      <c r="E518" t="s">
        <v>69</v>
      </c>
      <c r="F518" t="s">
        <v>1080</v>
      </c>
      <c r="G518">
        <v>28</v>
      </c>
      <c r="H518" t="s">
        <v>64</v>
      </c>
      <c r="I518">
        <v>45854607</v>
      </c>
    </row>
    <row r="519" spans="3:9" x14ac:dyDescent="0.2">
      <c r="C519">
        <v>714</v>
      </c>
      <c r="D519" t="s">
        <v>1081</v>
      </c>
      <c r="E519" t="s">
        <v>59</v>
      </c>
      <c r="F519" t="s">
        <v>1082</v>
      </c>
      <c r="G519">
        <v>30</v>
      </c>
      <c r="H519" t="s">
        <v>96</v>
      </c>
      <c r="I519">
        <v>98693010</v>
      </c>
    </row>
    <row r="520" spans="3:9" x14ac:dyDescent="0.2">
      <c r="C520">
        <v>9</v>
      </c>
      <c r="D520" t="s">
        <v>1083</v>
      </c>
      <c r="E520" t="s">
        <v>59</v>
      </c>
      <c r="F520" t="s">
        <v>1084</v>
      </c>
      <c r="G520">
        <v>24</v>
      </c>
      <c r="H520" t="s">
        <v>64</v>
      </c>
      <c r="I520">
        <v>86608888</v>
      </c>
    </row>
    <row r="521" spans="3:9" x14ac:dyDescent="0.2">
      <c r="C521">
        <v>1430</v>
      </c>
      <c r="D521" t="s">
        <v>1085</v>
      </c>
      <c r="E521" t="s">
        <v>59</v>
      </c>
      <c r="F521" t="s">
        <v>1086</v>
      </c>
      <c r="G521">
        <v>27</v>
      </c>
      <c r="H521" t="s">
        <v>87</v>
      </c>
      <c r="I521">
        <v>72549549</v>
      </c>
    </row>
    <row r="522" spans="3:9" x14ac:dyDescent="0.2">
      <c r="C522">
        <v>735</v>
      </c>
      <c r="D522" t="s">
        <v>1087</v>
      </c>
      <c r="E522" t="s">
        <v>69</v>
      </c>
      <c r="F522" t="s">
        <v>1088</v>
      </c>
      <c r="G522">
        <v>22</v>
      </c>
      <c r="H522" t="s">
        <v>71</v>
      </c>
      <c r="I522">
        <v>53894693</v>
      </c>
    </row>
    <row r="523" spans="3:9" x14ac:dyDescent="0.2">
      <c r="C523">
        <v>194</v>
      </c>
      <c r="D523" t="s">
        <v>1089</v>
      </c>
      <c r="E523" t="s">
        <v>59</v>
      </c>
      <c r="F523" t="s">
        <v>1090</v>
      </c>
      <c r="G523">
        <v>36</v>
      </c>
      <c r="H523" t="s">
        <v>87</v>
      </c>
      <c r="I523">
        <v>10116863</v>
      </c>
    </row>
    <row r="524" spans="3:9" x14ac:dyDescent="0.2">
      <c r="C524">
        <v>632</v>
      </c>
      <c r="D524" t="s">
        <v>1091</v>
      </c>
      <c r="E524" t="s">
        <v>66</v>
      </c>
      <c r="F524" t="s">
        <v>1092</v>
      </c>
      <c r="G524">
        <v>29</v>
      </c>
      <c r="H524" t="s">
        <v>64</v>
      </c>
      <c r="I524">
        <v>24251732</v>
      </c>
    </row>
    <row r="525" spans="3:9" x14ac:dyDescent="0.2">
      <c r="C525">
        <v>76</v>
      </c>
      <c r="D525" t="s">
        <v>1093</v>
      </c>
      <c r="E525" t="s">
        <v>69</v>
      </c>
      <c r="F525" t="s">
        <v>1094</v>
      </c>
      <c r="G525">
        <v>28</v>
      </c>
      <c r="H525" t="s">
        <v>64</v>
      </c>
      <c r="I525">
        <v>18522014</v>
      </c>
    </row>
    <row r="526" spans="3:9" x14ac:dyDescent="0.2">
      <c r="C526">
        <v>1528</v>
      </c>
      <c r="D526" t="s">
        <v>1095</v>
      </c>
      <c r="E526" t="s">
        <v>69</v>
      </c>
      <c r="F526" t="s">
        <v>1096</v>
      </c>
      <c r="G526">
        <v>29</v>
      </c>
      <c r="H526" t="s">
        <v>78</v>
      </c>
      <c r="I526">
        <v>60302982</v>
      </c>
    </row>
    <row r="527" spans="3:9" x14ac:dyDescent="0.2">
      <c r="C527">
        <v>1156</v>
      </c>
      <c r="D527" t="s">
        <v>1097</v>
      </c>
      <c r="E527" t="s">
        <v>69</v>
      </c>
      <c r="F527" t="s">
        <v>1098</v>
      </c>
      <c r="G527">
        <v>32</v>
      </c>
      <c r="H527" t="s">
        <v>64</v>
      </c>
      <c r="I527">
        <v>7932626</v>
      </c>
    </row>
    <row r="528" spans="3:9" x14ac:dyDescent="0.2">
      <c r="C528">
        <v>960</v>
      </c>
      <c r="D528" t="s">
        <v>685</v>
      </c>
      <c r="E528" t="s">
        <v>66</v>
      </c>
      <c r="F528" t="s">
        <v>686</v>
      </c>
      <c r="G528">
        <v>26</v>
      </c>
      <c r="H528" t="s">
        <v>64</v>
      </c>
      <c r="I528">
        <v>29741958</v>
      </c>
    </row>
    <row r="529" spans="3:9" x14ac:dyDescent="0.2">
      <c r="C529">
        <v>335</v>
      </c>
      <c r="D529" t="s">
        <v>1099</v>
      </c>
      <c r="E529" t="s">
        <v>59</v>
      </c>
      <c r="F529" t="s">
        <v>1100</v>
      </c>
      <c r="G529">
        <v>30</v>
      </c>
      <c r="H529" t="s">
        <v>144</v>
      </c>
      <c r="I529">
        <v>41179231</v>
      </c>
    </row>
    <row r="530" spans="3:9" x14ac:dyDescent="0.2">
      <c r="C530">
        <v>155</v>
      </c>
      <c r="D530" t="s">
        <v>1101</v>
      </c>
      <c r="E530" t="s">
        <v>69</v>
      </c>
      <c r="F530" t="s">
        <v>1102</v>
      </c>
      <c r="G530">
        <v>37</v>
      </c>
      <c r="H530" t="s">
        <v>64</v>
      </c>
      <c r="I530">
        <v>26745328</v>
      </c>
    </row>
    <row r="531" spans="3:9" x14ac:dyDescent="0.2">
      <c r="C531">
        <v>660</v>
      </c>
      <c r="D531" t="s">
        <v>1103</v>
      </c>
      <c r="E531" t="s">
        <v>66</v>
      </c>
      <c r="F531" t="s">
        <v>1104</v>
      </c>
      <c r="G531">
        <v>23</v>
      </c>
      <c r="H531" t="s">
        <v>64</v>
      </c>
      <c r="I531">
        <v>8645233</v>
      </c>
    </row>
    <row r="532" spans="3:9" x14ac:dyDescent="0.2">
      <c r="C532">
        <v>1132</v>
      </c>
      <c r="D532" t="s">
        <v>1105</v>
      </c>
      <c r="E532" t="s">
        <v>59</v>
      </c>
      <c r="F532" t="s">
        <v>1106</v>
      </c>
      <c r="G532">
        <v>21</v>
      </c>
      <c r="H532" t="s">
        <v>64</v>
      </c>
      <c r="I532">
        <v>69205083</v>
      </c>
    </row>
    <row r="533" spans="3:9" x14ac:dyDescent="0.2">
      <c r="C533">
        <v>292</v>
      </c>
      <c r="D533" t="s">
        <v>1107</v>
      </c>
      <c r="E533" t="s">
        <v>59</v>
      </c>
      <c r="F533" t="s">
        <v>1108</v>
      </c>
      <c r="G533">
        <v>44</v>
      </c>
      <c r="H533" t="s">
        <v>64</v>
      </c>
      <c r="I533">
        <v>50050768</v>
      </c>
    </row>
    <row r="534" spans="3:9" x14ac:dyDescent="0.2">
      <c r="C534">
        <v>448</v>
      </c>
      <c r="D534" t="s">
        <v>1109</v>
      </c>
      <c r="E534" t="s">
        <v>69</v>
      </c>
      <c r="F534" t="s">
        <v>1110</v>
      </c>
      <c r="G534">
        <v>36</v>
      </c>
      <c r="H534" t="s">
        <v>78</v>
      </c>
      <c r="I534">
        <v>77902378</v>
      </c>
    </row>
    <row r="535" spans="3:9" x14ac:dyDescent="0.2">
      <c r="C535">
        <v>1190</v>
      </c>
      <c r="D535" t="s">
        <v>1111</v>
      </c>
      <c r="E535" t="s">
        <v>69</v>
      </c>
      <c r="F535" t="s">
        <v>1112</v>
      </c>
      <c r="G535">
        <v>26</v>
      </c>
      <c r="H535" t="s">
        <v>296</v>
      </c>
      <c r="I535">
        <v>62964878</v>
      </c>
    </row>
    <row r="536" spans="3:9" x14ac:dyDescent="0.2">
      <c r="C536">
        <v>18</v>
      </c>
      <c r="D536" t="s">
        <v>1113</v>
      </c>
      <c r="E536" t="s">
        <v>59</v>
      </c>
      <c r="F536" t="s">
        <v>1114</v>
      </c>
      <c r="G536">
        <v>29</v>
      </c>
      <c r="H536" t="s">
        <v>87</v>
      </c>
      <c r="I536">
        <v>74236906</v>
      </c>
    </row>
    <row r="537" spans="3:9" x14ac:dyDescent="0.2">
      <c r="C537">
        <v>239</v>
      </c>
      <c r="D537" t="s">
        <v>1115</v>
      </c>
      <c r="E537" t="s">
        <v>59</v>
      </c>
      <c r="F537" t="s">
        <v>1116</v>
      </c>
      <c r="G537">
        <v>29</v>
      </c>
      <c r="H537" t="s">
        <v>103</v>
      </c>
      <c r="I537">
        <v>96858372</v>
      </c>
    </row>
    <row r="538" spans="3:9" x14ac:dyDescent="0.2">
      <c r="C538">
        <v>817</v>
      </c>
      <c r="D538" t="s">
        <v>1117</v>
      </c>
      <c r="E538" t="s">
        <v>69</v>
      </c>
      <c r="F538" t="s">
        <v>1118</v>
      </c>
      <c r="G538">
        <v>39</v>
      </c>
      <c r="H538" t="s">
        <v>64</v>
      </c>
      <c r="I538">
        <v>7054235</v>
      </c>
    </row>
    <row r="539" spans="3:9" x14ac:dyDescent="0.2">
      <c r="C539">
        <v>576</v>
      </c>
      <c r="D539" t="s">
        <v>1119</v>
      </c>
      <c r="E539" t="s">
        <v>59</v>
      </c>
      <c r="F539" t="s">
        <v>1120</v>
      </c>
      <c r="G539">
        <v>28</v>
      </c>
      <c r="H539" t="s">
        <v>87</v>
      </c>
      <c r="I539">
        <v>12621079</v>
      </c>
    </row>
    <row r="540" spans="3:9" x14ac:dyDescent="0.2">
      <c r="C540">
        <v>849</v>
      </c>
      <c r="D540" t="s">
        <v>1121</v>
      </c>
      <c r="E540" t="s">
        <v>69</v>
      </c>
      <c r="F540" t="s">
        <v>1122</v>
      </c>
      <c r="G540">
        <v>34</v>
      </c>
      <c r="H540" t="s">
        <v>64</v>
      </c>
      <c r="I540">
        <v>26753422</v>
      </c>
    </row>
    <row r="541" spans="3:9" x14ac:dyDescent="0.2">
      <c r="C541">
        <v>823</v>
      </c>
      <c r="D541" t="s">
        <v>1123</v>
      </c>
      <c r="E541" t="s">
        <v>59</v>
      </c>
      <c r="F541" t="s">
        <v>1124</v>
      </c>
      <c r="G541">
        <v>24</v>
      </c>
      <c r="H541" t="s">
        <v>64</v>
      </c>
      <c r="I541">
        <v>75528596</v>
      </c>
    </row>
    <row r="542" spans="3:9" x14ac:dyDescent="0.2">
      <c r="C542">
        <v>156</v>
      </c>
      <c r="D542" t="s">
        <v>1125</v>
      </c>
      <c r="E542" t="s">
        <v>69</v>
      </c>
      <c r="F542" t="s">
        <v>1126</v>
      </c>
      <c r="G542">
        <v>22</v>
      </c>
      <c r="H542" t="s">
        <v>78</v>
      </c>
      <c r="I542">
        <v>46237450</v>
      </c>
    </row>
    <row r="543" spans="3:9" x14ac:dyDescent="0.2">
      <c r="C543">
        <v>908</v>
      </c>
      <c r="D543" t="s">
        <v>1127</v>
      </c>
      <c r="E543" t="s">
        <v>59</v>
      </c>
      <c r="F543" t="s">
        <v>1128</v>
      </c>
      <c r="G543">
        <v>22</v>
      </c>
      <c r="H543" t="s">
        <v>64</v>
      </c>
      <c r="I543">
        <v>50821297</v>
      </c>
    </row>
    <row r="544" spans="3:9" x14ac:dyDescent="0.2">
      <c r="C544">
        <v>843</v>
      </c>
      <c r="D544" t="s">
        <v>1129</v>
      </c>
      <c r="E544" t="s">
        <v>59</v>
      </c>
      <c r="F544" t="s">
        <v>1130</v>
      </c>
      <c r="G544">
        <v>21</v>
      </c>
      <c r="H544" t="s">
        <v>64</v>
      </c>
      <c r="I544">
        <v>25773565</v>
      </c>
    </row>
    <row r="545" spans="3:9" x14ac:dyDescent="0.2">
      <c r="C545">
        <v>1140</v>
      </c>
      <c r="D545" t="s">
        <v>1131</v>
      </c>
      <c r="E545" t="s">
        <v>59</v>
      </c>
      <c r="F545" t="s">
        <v>1132</v>
      </c>
      <c r="G545">
        <v>29</v>
      </c>
      <c r="H545" t="s">
        <v>64</v>
      </c>
      <c r="I545">
        <v>50580095</v>
      </c>
    </row>
    <row r="546" spans="3:9" x14ac:dyDescent="0.2">
      <c r="C546">
        <v>776</v>
      </c>
      <c r="D546" t="s">
        <v>1133</v>
      </c>
      <c r="E546" t="s">
        <v>59</v>
      </c>
      <c r="F546" t="s">
        <v>1134</v>
      </c>
      <c r="G546">
        <v>23</v>
      </c>
      <c r="H546" t="s">
        <v>64</v>
      </c>
      <c r="I546">
        <v>278900</v>
      </c>
    </row>
    <row r="547" spans="3:9" x14ac:dyDescent="0.2">
      <c r="C547">
        <v>1011</v>
      </c>
      <c r="D547" t="s">
        <v>1135</v>
      </c>
      <c r="E547" t="s">
        <v>59</v>
      </c>
      <c r="F547" t="s">
        <v>1136</v>
      </c>
      <c r="G547">
        <v>27</v>
      </c>
      <c r="H547" t="s">
        <v>61</v>
      </c>
      <c r="I547">
        <v>55871908</v>
      </c>
    </row>
    <row r="548" spans="3:9" x14ac:dyDescent="0.2">
      <c r="C548">
        <v>706</v>
      </c>
      <c r="D548" t="s">
        <v>1137</v>
      </c>
      <c r="E548" t="s">
        <v>66</v>
      </c>
      <c r="F548" t="s">
        <v>962</v>
      </c>
      <c r="G548">
        <v>38</v>
      </c>
      <c r="H548" t="s">
        <v>87</v>
      </c>
      <c r="I548">
        <v>13571329</v>
      </c>
    </row>
    <row r="549" spans="3:9" x14ac:dyDescent="0.2">
      <c r="C549">
        <v>1468</v>
      </c>
      <c r="D549" t="s">
        <v>1138</v>
      </c>
      <c r="E549" t="s">
        <v>69</v>
      </c>
      <c r="F549" t="s">
        <v>1139</v>
      </c>
      <c r="G549">
        <v>41</v>
      </c>
      <c r="H549" t="s">
        <v>64</v>
      </c>
      <c r="I549">
        <v>88631523</v>
      </c>
    </row>
    <row r="550" spans="3:9" x14ac:dyDescent="0.2">
      <c r="C550">
        <v>267</v>
      </c>
      <c r="D550" t="s">
        <v>1140</v>
      </c>
      <c r="E550" t="s">
        <v>59</v>
      </c>
      <c r="F550" t="s">
        <v>1141</v>
      </c>
      <c r="G550">
        <v>20</v>
      </c>
      <c r="H550" t="s">
        <v>78</v>
      </c>
      <c r="I550">
        <v>48463536</v>
      </c>
    </row>
    <row r="551" spans="3:9" x14ac:dyDescent="0.2">
      <c r="C551">
        <v>468</v>
      </c>
      <c r="D551" t="s">
        <v>1142</v>
      </c>
      <c r="E551" t="s">
        <v>59</v>
      </c>
      <c r="F551" t="s">
        <v>1143</v>
      </c>
      <c r="G551">
        <v>22</v>
      </c>
      <c r="H551" t="s">
        <v>78</v>
      </c>
      <c r="I551">
        <v>9276320</v>
      </c>
    </row>
    <row r="552" spans="3:9" x14ac:dyDescent="0.2">
      <c r="C552">
        <v>1705</v>
      </c>
      <c r="D552" t="s">
        <v>1144</v>
      </c>
      <c r="E552" t="s">
        <v>59</v>
      </c>
      <c r="F552" t="s">
        <v>1145</v>
      </c>
      <c r="G552">
        <v>32</v>
      </c>
      <c r="H552" t="s">
        <v>64</v>
      </c>
      <c r="I552">
        <v>37887796</v>
      </c>
    </row>
    <row r="553" spans="3:9" x14ac:dyDescent="0.2">
      <c r="C553">
        <v>535</v>
      </c>
      <c r="D553" t="s">
        <v>1146</v>
      </c>
      <c r="E553" t="s">
        <v>69</v>
      </c>
      <c r="F553" t="s">
        <v>1147</v>
      </c>
      <c r="G553">
        <v>34</v>
      </c>
      <c r="H553" t="s">
        <v>64</v>
      </c>
      <c r="I553">
        <v>24120596</v>
      </c>
    </row>
    <row r="554" spans="3:9" x14ac:dyDescent="0.2">
      <c r="C554">
        <v>1015</v>
      </c>
      <c r="D554" t="s">
        <v>1148</v>
      </c>
      <c r="E554" t="s">
        <v>59</v>
      </c>
      <c r="F554" t="s">
        <v>1149</v>
      </c>
      <c r="G554">
        <v>29</v>
      </c>
      <c r="H554" t="s">
        <v>224</v>
      </c>
      <c r="I554">
        <v>56694804</v>
      </c>
    </row>
    <row r="555" spans="3:9" x14ac:dyDescent="0.2">
      <c r="C555">
        <v>1549</v>
      </c>
      <c r="D555" t="s">
        <v>1150</v>
      </c>
      <c r="E555" t="s">
        <v>59</v>
      </c>
      <c r="F555" t="s">
        <v>1151</v>
      </c>
      <c r="G555">
        <v>22</v>
      </c>
      <c r="H555" t="s">
        <v>103</v>
      </c>
      <c r="I555">
        <v>8879939</v>
      </c>
    </row>
    <row r="556" spans="3:9" x14ac:dyDescent="0.2">
      <c r="C556">
        <v>1125</v>
      </c>
      <c r="D556" t="s">
        <v>1152</v>
      </c>
      <c r="E556" t="s">
        <v>59</v>
      </c>
      <c r="F556" t="s">
        <v>273</v>
      </c>
      <c r="G556">
        <v>22</v>
      </c>
      <c r="H556" t="s">
        <v>344</v>
      </c>
      <c r="I556">
        <v>19314414</v>
      </c>
    </row>
    <row r="557" spans="3:9" x14ac:dyDescent="0.2">
      <c r="C557">
        <v>644</v>
      </c>
      <c r="D557" t="s">
        <v>1153</v>
      </c>
      <c r="E557" t="s">
        <v>59</v>
      </c>
      <c r="F557" t="s">
        <v>1154</v>
      </c>
      <c r="G557">
        <v>32</v>
      </c>
      <c r="H557" t="s">
        <v>87</v>
      </c>
      <c r="I557">
        <v>93001416</v>
      </c>
    </row>
    <row r="558" spans="3:9" x14ac:dyDescent="0.2">
      <c r="C558">
        <v>1023</v>
      </c>
      <c r="D558" t="s">
        <v>1155</v>
      </c>
      <c r="E558" t="s">
        <v>69</v>
      </c>
      <c r="F558" t="s">
        <v>1156</v>
      </c>
      <c r="G558">
        <v>24</v>
      </c>
      <c r="H558" t="s">
        <v>64</v>
      </c>
      <c r="I558">
        <v>93556596</v>
      </c>
    </row>
    <row r="559" spans="3:9" x14ac:dyDescent="0.2">
      <c r="C559">
        <v>1479</v>
      </c>
      <c r="D559" t="s">
        <v>1157</v>
      </c>
      <c r="E559" t="s">
        <v>66</v>
      </c>
      <c r="F559" t="s">
        <v>1158</v>
      </c>
      <c r="G559">
        <v>26</v>
      </c>
      <c r="H559" t="s">
        <v>64</v>
      </c>
      <c r="I559">
        <v>79773139</v>
      </c>
    </row>
    <row r="560" spans="3:9" x14ac:dyDescent="0.2">
      <c r="C560">
        <v>1116</v>
      </c>
      <c r="D560" t="s">
        <v>1159</v>
      </c>
      <c r="E560" t="s">
        <v>66</v>
      </c>
      <c r="F560" t="s">
        <v>1160</v>
      </c>
      <c r="G560">
        <v>36</v>
      </c>
      <c r="H560" t="s">
        <v>64</v>
      </c>
      <c r="I560">
        <v>79022021</v>
      </c>
    </row>
    <row r="561" spans="3:9" x14ac:dyDescent="0.2">
      <c r="C561">
        <v>296</v>
      </c>
      <c r="D561" t="s">
        <v>1161</v>
      </c>
      <c r="E561" t="s">
        <v>59</v>
      </c>
      <c r="F561" t="s">
        <v>1162</v>
      </c>
      <c r="G561">
        <v>31</v>
      </c>
      <c r="H561" t="s">
        <v>87</v>
      </c>
      <c r="I561">
        <v>53700399</v>
      </c>
    </row>
    <row r="562" spans="3:9" x14ac:dyDescent="0.2">
      <c r="C562">
        <v>87</v>
      </c>
      <c r="D562" t="s">
        <v>1163</v>
      </c>
      <c r="E562" t="s">
        <v>69</v>
      </c>
      <c r="F562" t="s">
        <v>1164</v>
      </c>
      <c r="G562">
        <v>39</v>
      </c>
      <c r="H562" t="s">
        <v>64</v>
      </c>
      <c r="I562">
        <v>83568643</v>
      </c>
    </row>
    <row r="563" spans="3:9" x14ac:dyDescent="0.2">
      <c r="C563">
        <v>1697</v>
      </c>
      <c r="D563" t="s">
        <v>1165</v>
      </c>
      <c r="E563" t="s">
        <v>59</v>
      </c>
      <c r="F563" t="s">
        <v>1166</v>
      </c>
      <c r="G563">
        <v>37</v>
      </c>
      <c r="H563" t="s">
        <v>64</v>
      </c>
      <c r="I563">
        <v>39534659</v>
      </c>
    </row>
    <row r="564" spans="3:9" x14ac:dyDescent="0.2">
      <c r="C564">
        <v>507</v>
      </c>
      <c r="D564" t="s">
        <v>1167</v>
      </c>
      <c r="E564" t="s">
        <v>59</v>
      </c>
      <c r="F564" t="s">
        <v>1168</v>
      </c>
      <c r="G564">
        <v>20</v>
      </c>
      <c r="H564" t="s">
        <v>64</v>
      </c>
      <c r="I564">
        <v>45308378</v>
      </c>
    </row>
    <row r="565" spans="3:9" x14ac:dyDescent="0.2">
      <c r="C565">
        <v>110</v>
      </c>
      <c r="D565" t="s">
        <v>1169</v>
      </c>
      <c r="E565" t="s">
        <v>59</v>
      </c>
      <c r="F565" t="s">
        <v>1170</v>
      </c>
      <c r="G565">
        <v>28</v>
      </c>
      <c r="H565" t="s">
        <v>64</v>
      </c>
      <c r="I565">
        <v>23778730</v>
      </c>
    </row>
    <row r="566" spans="3:9" x14ac:dyDescent="0.2">
      <c r="C566">
        <v>948</v>
      </c>
      <c r="D566" t="s">
        <v>989</v>
      </c>
      <c r="E566" t="s">
        <v>59</v>
      </c>
      <c r="F566" t="s">
        <v>990</v>
      </c>
      <c r="G566">
        <v>23</v>
      </c>
      <c r="H566" t="s">
        <v>64</v>
      </c>
      <c r="I566">
        <v>51961892</v>
      </c>
    </row>
    <row r="567" spans="3:9" x14ac:dyDescent="0.2">
      <c r="C567">
        <v>974</v>
      </c>
      <c r="D567" t="s">
        <v>1171</v>
      </c>
      <c r="E567" t="s">
        <v>59</v>
      </c>
      <c r="F567" t="s">
        <v>1172</v>
      </c>
      <c r="G567">
        <v>25</v>
      </c>
      <c r="H567" t="s">
        <v>64</v>
      </c>
      <c r="I567">
        <v>69343239</v>
      </c>
    </row>
    <row r="568" spans="3:9" x14ac:dyDescent="0.2">
      <c r="C568">
        <v>217</v>
      </c>
      <c r="D568" t="s">
        <v>1173</v>
      </c>
      <c r="E568" t="s">
        <v>59</v>
      </c>
      <c r="F568" t="s">
        <v>1174</v>
      </c>
      <c r="G568">
        <v>26</v>
      </c>
      <c r="H568" t="s">
        <v>96</v>
      </c>
      <c r="I568">
        <v>58306119</v>
      </c>
    </row>
    <row r="569" spans="3:9" x14ac:dyDescent="0.2">
      <c r="C569">
        <v>42</v>
      </c>
      <c r="D569" t="s">
        <v>1175</v>
      </c>
      <c r="E569" t="s">
        <v>69</v>
      </c>
      <c r="F569" t="s">
        <v>1176</v>
      </c>
      <c r="G569">
        <v>40</v>
      </c>
      <c r="H569" t="s">
        <v>144</v>
      </c>
      <c r="I569">
        <v>68398501</v>
      </c>
    </row>
    <row r="570" spans="3:9" x14ac:dyDescent="0.2">
      <c r="C570">
        <v>784</v>
      </c>
      <c r="D570" t="s">
        <v>1177</v>
      </c>
      <c r="E570" t="s">
        <v>59</v>
      </c>
      <c r="F570" t="s">
        <v>1178</v>
      </c>
      <c r="G570">
        <v>25</v>
      </c>
      <c r="H570" t="s">
        <v>64</v>
      </c>
      <c r="I570">
        <v>67527032</v>
      </c>
    </row>
    <row r="571" spans="3:9" x14ac:dyDescent="0.2">
      <c r="C571">
        <v>285</v>
      </c>
      <c r="D571" t="s">
        <v>1179</v>
      </c>
      <c r="E571" t="s">
        <v>59</v>
      </c>
      <c r="F571" t="s">
        <v>1180</v>
      </c>
      <c r="G571">
        <v>27</v>
      </c>
      <c r="H571" t="s">
        <v>64</v>
      </c>
      <c r="I571">
        <v>77162560</v>
      </c>
    </row>
    <row r="572" spans="3:9" x14ac:dyDescent="0.2">
      <c r="C572">
        <v>1096</v>
      </c>
      <c r="D572" t="s">
        <v>1181</v>
      </c>
      <c r="E572" t="s">
        <v>59</v>
      </c>
      <c r="F572" t="s">
        <v>1182</v>
      </c>
      <c r="G572">
        <v>37</v>
      </c>
      <c r="H572" t="s">
        <v>78</v>
      </c>
      <c r="I572">
        <v>23114887</v>
      </c>
    </row>
    <row r="573" spans="3:9" x14ac:dyDescent="0.2">
      <c r="C573">
        <v>139</v>
      </c>
      <c r="D573" t="s">
        <v>1183</v>
      </c>
      <c r="E573" t="s">
        <v>59</v>
      </c>
      <c r="F573" t="s">
        <v>1184</v>
      </c>
      <c r="G573">
        <v>35</v>
      </c>
      <c r="H573" t="s">
        <v>296</v>
      </c>
      <c r="I573">
        <v>99561007</v>
      </c>
    </row>
    <row r="574" spans="3:9" x14ac:dyDescent="0.2">
      <c r="C574">
        <v>867</v>
      </c>
      <c r="D574" t="s">
        <v>1185</v>
      </c>
      <c r="E574" t="s">
        <v>59</v>
      </c>
      <c r="F574" t="s">
        <v>1186</v>
      </c>
      <c r="G574">
        <v>22</v>
      </c>
      <c r="H574" t="s">
        <v>64</v>
      </c>
      <c r="I574">
        <v>85099194</v>
      </c>
    </row>
    <row r="575" spans="3:9" x14ac:dyDescent="0.2">
      <c r="C575">
        <v>106</v>
      </c>
      <c r="D575" t="s">
        <v>1187</v>
      </c>
      <c r="E575" t="s">
        <v>59</v>
      </c>
      <c r="F575" t="s">
        <v>1188</v>
      </c>
      <c r="G575">
        <v>29</v>
      </c>
      <c r="H575" t="s">
        <v>64</v>
      </c>
      <c r="I575">
        <v>30784391</v>
      </c>
    </row>
    <row r="576" spans="3:9" x14ac:dyDescent="0.2">
      <c r="C576">
        <v>839</v>
      </c>
      <c r="D576" t="s">
        <v>1189</v>
      </c>
      <c r="E576" t="s">
        <v>59</v>
      </c>
      <c r="F576" t="s">
        <v>1190</v>
      </c>
      <c r="G576">
        <v>26</v>
      </c>
      <c r="H576" t="s">
        <v>64</v>
      </c>
      <c r="I576">
        <v>68372281</v>
      </c>
    </row>
    <row r="577" spans="3:9" x14ac:dyDescent="0.2">
      <c r="C577">
        <v>394</v>
      </c>
      <c r="D577" t="s">
        <v>1191</v>
      </c>
      <c r="E577" t="s">
        <v>59</v>
      </c>
      <c r="F577" t="s">
        <v>1192</v>
      </c>
      <c r="G577">
        <v>25</v>
      </c>
      <c r="H577" t="s">
        <v>64</v>
      </c>
      <c r="I577">
        <v>50588074</v>
      </c>
    </row>
    <row r="578" spans="3:9" x14ac:dyDescent="0.2">
      <c r="C578">
        <v>954</v>
      </c>
      <c r="D578" t="s">
        <v>1193</v>
      </c>
      <c r="E578" t="s">
        <v>59</v>
      </c>
      <c r="F578" t="s">
        <v>1194</v>
      </c>
      <c r="G578">
        <v>21</v>
      </c>
      <c r="H578" t="s">
        <v>64</v>
      </c>
      <c r="I578">
        <v>806436</v>
      </c>
    </row>
    <row r="579" spans="3:9" x14ac:dyDescent="0.2">
      <c r="C579">
        <v>815</v>
      </c>
      <c r="D579" t="s">
        <v>1195</v>
      </c>
      <c r="E579" t="s">
        <v>59</v>
      </c>
      <c r="F579" t="s">
        <v>1196</v>
      </c>
      <c r="G579">
        <v>35</v>
      </c>
      <c r="H579" t="s">
        <v>64</v>
      </c>
      <c r="I579">
        <v>82827176</v>
      </c>
    </row>
    <row r="580" spans="3:9" x14ac:dyDescent="0.2">
      <c r="C580">
        <v>635</v>
      </c>
      <c r="D580" t="s">
        <v>1197</v>
      </c>
      <c r="E580" t="s">
        <v>59</v>
      </c>
      <c r="F580" t="s">
        <v>1198</v>
      </c>
      <c r="G580">
        <v>30</v>
      </c>
      <c r="H580" t="s">
        <v>121</v>
      </c>
      <c r="I580">
        <v>82049831</v>
      </c>
    </row>
    <row r="581" spans="3:9" x14ac:dyDescent="0.2">
      <c r="C581">
        <v>632</v>
      </c>
      <c r="D581" t="s">
        <v>1199</v>
      </c>
      <c r="E581" t="s">
        <v>59</v>
      </c>
      <c r="F581" t="s">
        <v>1200</v>
      </c>
      <c r="G581">
        <v>25</v>
      </c>
      <c r="H581" t="s">
        <v>64</v>
      </c>
      <c r="I581">
        <v>40135353</v>
      </c>
    </row>
    <row r="582" spans="3:9" x14ac:dyDescent="0.2">
      <c r="C582">
        <v>676</v>
      </c>
      <c r="D582" t="s">
        <v>1201</v>
      </c>
      <c r="E582" t="s">
        <v>59</v>
      </c>
      <c r="F582" t="s">
        <v>1202</v>
      </c>
      <c r="G582">
        <v>22</v>
      </c>
      <c r="H582" t="s">
        <v>64</v>
      </c>
      <c r="I582">
        <v>69633508</v>
      </c>
    </row>
    <row r="583" spans="3:9" x14ac:dyDescent="0.2">
      <c r="C583">
        <v>1624</v>
      </c>
      <c r="D583" t="s">
        <v>1203</v>
      </c>
      <c r="E583" t="s">
        <v>69</v>
      </c>
      <c r="F583" t="s">
        <v>1204</v>
      </c>
      <c r="G583">
        <v>36</v>
      </c>
      <c r="H583" t="s">
        <v>224</v>
      </c>
      <c r="I583">
        <v>53125603</v>
      </c>
    </row>
    <row r="584" spans="3:9" x14ac:dyDescent="0.2">
      <c r="C584">
        <v>803</v>
      </c>
      <c r="D584" t="s">
        <v>1205</v>
      </c>
      <c r="E584" t="s">
        <v>69</v>
      </c>
      <c r="F584" t="s">
        <v>1206</v>
      </c>
      <c r="G584">
        <v>42</v>
      </c>
      <c r="H584" t="s">
        <v>64</v>
      </c>
      <c r="I584">
        <v>71918674</v>
      </c>
    </row>
    <row r="585" spans="3:9" x14ac:dyDescent="0.2">
      <c r="C585">
        <v>279</v>
      </c>
      <c r="D585" t="s">
        <v>1207</v>
      </c>
      <c r="E585" t="s">
        <v>66</v>
      </c>
      <c r="F585" t="s">
        <v>1208</v>
      </c>
      <c r="G585">
        <v>20</v>
      </c>
      <c r="H585" t="s">
        <v>64</v>
      </c>
      <c r="I585">
        <v>35366743</v>
      </c>
    </row>
    <row r="586" spans="3:9" x14ac:dyDescent="0.2">
      <c r="C586">
        <v>1126</v>
      </c>
      <c r="D586" t="s">
        <v>1209</v>
      </c>
      <c r="E586" t="s">
        <v>59</v>
      </c>
      <c r="F586" t="s">
        <v>1210</v>
      </c>
      <c r="G586">
        <v>28</v>
      </c>
      <c r="H586" t="s">
        <v>64</v>
      </c>
      <c r="I586">
        <v>19124282</v>
      </c>
    </row>
    <row r="587" spans="3:9" x14ac:dyDescent="0.2">
      <c r="C587">
        <v>1016</v>
      </c>
      <c r="D587" t="s">
        <v>1211</v>
      </c>
      <c r="E587" t="s">
        <v>59</v>
      </c>
      <c r="F587" t="s">
        <v>1212</v>
      </c>
      <c r="G587">
        <v>35</v>
      </c>
      <c r="H587" t="s">
        <v>96</v>
      </c>
      <c r="I587">
        <v>79869333</v>
      </c>
    </row>
    <row r="588" spans="3:9" x14ac:dyDescent="0.2">
      <c r="C588">
        <v>226</v>
      </c>
      <c r="D588" t="s">
        <v>1213</v>
      </c>
      <c r="E588" t="s">
        <v>59</v>
      </c>
      <c r="F588" t="s">
        <v>1214</v>
      </c>
      <c r="G588">
        <v>36</v>
      </c>
      <c r="H588" t="s">
        <v>64</v>
      </c>
      <c r="I588">
        <v>30201103</v>
      </c>
    </row>
    <row r="589" spans="3:9" x14ac:dyDescent="0.2">
      <c r="C589">
        <v>1703</v>
      </c>
      <c r="D589" t="s">
        <v>1215</v>
      </c>
      <c r="E589" t="s">
        <v>59</v>
      </c>
      <c r="F589" t="s">
        <v>1216</v>
      </c>
      <c r="G589">
        <v>34</v>
      </c>
      <c r="H589" t="s">
        <v>64</v>
      </c>
      <c r="I589">
        <v>17304730</v>
      </c>
    </row>
    <row r="590" spans="3:9" x14ac:dyDescent="0.2">
      <c r="C590">
        <v>738</v>
      </c>
      <c r="D590" t="s">
        <v>1217</v>
      </c>
      <c r="E590" t="s">
        <v>69</v>
      </c>
      <c r="F590" t="s">
        <v>1218</v>
      </c>
      <c r="G590">
        <v>31</v>
      </c>
      <c r="H590" t="s">
        <v>144</v>
      </c>
      <c r="I590">
        <v>43471394</v>
      </c>
    </row>
    <row r="591" spans="3:9" x14ac:dyDescent="0.2">
      <c r="C591">
        <v>1634</v>
      </c>
      <c r="D591" t="s">
        <v>1219</v>
      </c>
      <c r="E591" t="s">
        <v>66</v>
      </c>
      <c r="F591" t="s">
        <v>1220</v>
      </c>
      <c r="G591">
        <v>20</v>
      </c>
      <c r="H591" t="s">
        <v>64</v>
      </c>
      <c r="I591">
        <v>94713714</v>
      </c>
    </row>
    <row r="592" spans="3:9" x14ac:dyDescent="0.2">
      <c r="C592">
        <v>705</v>
      </c>
      <c r="D592" t="s">
        <v>1221</v>
      </c>
      <c r="E592" t="s">
        <v>69</v>
      </c>
      <c r="F592" t="s">
        <v>1222</v>
      </c>
      <c r="G592">
        <v>24</v>
      </c>
      <c r="H592" t="s">
        <v>64</v>
      </c>
      <c r="I592">
        <v>35036629</v>
      </c>
    </row>
    <row r="593" spans="3:9" x14ac:dyDescent="0.2">
      <c r="C593">
        <v>694</v>
      </c>
      <c r="D593" t="s">
        <v>1223</v>
      </c>
      <c r="E593" t="s">
        <v>66</v>
      </c>
      <c r="F593" t="s">
        <v>1224</v>
      </c>
      <c r="G593">
        <v>22</v>
      </c>
      <c r="H593" t="s">
        <v>64</v>
      </c>
      <c r="I593">
        <v>95849364</v>
      </c>
    </row>
    <row r="594" spans="3:9" x14ac:dyDescent="0.2">
      <c r="C594">
        <v>1773</v>
      </c>
      <c r="D594" t="s">
        <v>1225</v>
      </c>
      <c r="E594" t="s">
        <v>59</v>
      </c>
      <c r="F594" t="s">
        <v>1226</v>
      </c>
      <c r="G594">
        <v>26</v>
      </c>
      <c r="H594" t="s">
        <v>64</v>
      </c>
      <c r="I594">
        <v>19944924</v>
      </c>
    </row>
    <row r="595" spans="3:9" x14ac:dyDescent="0.2">
      <c r="C595">
        <v>1013</v>
      </c>
      <c r="D595" t="s">
        <v>1227</v>
      </c>
      <c r="E595" t="s">
        <v>69</v>
      </c>
      <c r="F595" t="s">
        <v>1136</v>
      </c>
      <c r="G595">
        <v>27</v>
      </c>
      <c r="H595" t="s">
        <v>78</v>
      </c>
      <c r="I595">
        <v>6239439</v>
      </c>
    </row>
    <row r="596" spans="3:9" x14ac:dyDescent="0.2">
      <c r="C596">
        <v>1513</v>
      </c>
      <c r="D596" t="s">
        <v>1228</v>
      </c>
      <c r="E596" t="s">
        <v>59</v>
      </c>
      <c r="F596" t="s">
        <v>1229</v>
      </c>
      <c r="G596">
        <v>31</v>
      </c>
      <c r="H596" t="s">
        <v>296</v>
      </c>
      <c r="I596">
        <v>56774144</v>
      </c>
    </row>
    <row r="597" spans="3:9" x14ac:dyDescent="0.2">
      <c r="C597">
        <v>937</v>
      </c>
      <c r="D597" t="s">
        <v>1230</v>
      </c>
      <c r="E597" t="s">
        <v>59</v>
      </c>
      <c r="F597" t="s">
        <v>1231</v>
      </c>
      <c r="G597">
        <v>36</v>
      </c>
      <c r="H597" t="s">
        <v>64</v>
      </c>
      <c r="I597">
        <v>8462407</v>
      </c>
    </row>
    <row r="598" spans="3:9" x14ac:dyDescent="0.2">
      <c r="C598">
        <v>309</v>
      </c>
      <c r="D598" t="s">
        <v>1232</v>
      </c>
      <c r="E598" t="s">
        <v>69</v>
      </c>
      <c r="F598" t="s">
        <v>1233</v>
      </c>
      <c r="G598">
        <v>20</v>
      </c>
      <c r="H598" t="s">
        <v>64</v>
      </c>
      <c r="I598">
        <v>14341965</v>
      </c>
    </row>
    <row r="599" spans="3:9" x14ac:dyDescent="0.2">
      <c r="C599">
        <v>1162</v>
      </c>
      <c r="D599" t="s">
        <v>1234</v>
      </c>
      <c r="E599" t="s">
        <v>59</v>
      </c>
      <c r="F599" t="s">
        <v>1235</v>
      </c>
      <c r="G599">
        <v>32</v>
      </c>
      <c r="H599" t="s">
        <v>64</v>
      </c>
      <c r="I599">
        <v>79076889</v>
      </c>
    </row>
    <row r="600" spans="3:9" x14ac:dyDescent="0.2">
      <c r="C600">
        <v>534</v>
      </c>
      <c r="D600" t="s">
        <v>1236</v>
      </c>
      <c r="E600" t="s">
        <v>69</v>
      </c>
      <c r="F600" t="s">
        <v>1237</v>
      </c>
      <c r="G600">
        <v>26</v>
      </c>
      <c r="H600" t="s">
        <v>64</v>
      </c>
      <c r="I600">
        <v>14840939</v>
      </c>
    </row>
    <row r="601" spans="3:9" x14ac:dyDescent="0.2">
      <c r="C601">
        <v>686</v>
      </c>
      <c r="D601" t="s">
        <v>1238</v>
      </c>
      <c r="E601" t="s">
        <v>66</v>
      </c>
      <c r="F601" t="s">
        <v>1239</v>
      </c>
      <c r="G601">
        <v>36</v>
      </c>
      <c r="H601" t="s">
        <v>64</v>
      </c>
      <c r="I601">
        <v>60971147</v>
      </c>
    </row>
    <row r="602" spans="3:9" x14ac:dyDescent="0.2">
      <c r="C602">
        <v>1109</v>
      </c>
      <c r="D602" t="s">
        <v>1240</v>
      </c>
      <c r="E602" t="s">
        <v>69</v>
      </c>
      <c r="F602" t="s">
        <v>1241</v>
      </c>
      <c r="G602">
        <v>28</v>
      </c>
      <c r="H602" t="s">
        <v>64</v>
      </c>
      <c r="I602">
        <v>45333741</v>
      </c>
    </row>
    <row r="603" spans="3:9" x14ac:dyDescent="0.2">
      <c r="C603">
        <v>217</v>
      </c>
      <c r="D603" t="s">
        <v>1242</v>
      </c>
      <c r="E603" t="s">
        <v>59</v>
      </c>
      <c r="F603" t="s">
        <v>1243</v>
      </c>
      <c r="G603">
        <v>20</v>
      </c>
      <c r="H603" t="s">
        <v>64</v>
      </c>
      <c r="I603">
        <v>96007553</v>
      </c>
    </row>
    <row r="604" spans="3:9" x14ac:dyDescent="0.2">
      <c r="C604">
        <v>557</v>
      </c>
      <c r="D604" t="s">
        <v>1244</v>
      </c>
      <c r="E604" t="s">
        <v>59</v>
      </c>
      <c r="F604" t="s">
        <v>1245</v>
      </c>
      <c r="G604">
        <v>40</v>
      </c>
      <c r="H604" t="s">
        <v>64</v>
      </c>
      <c r="I604">
        <v>75999800</v>
      </c>
    </row>
    <row r="605" spans="3:9" x14ac:dyDescent="0.2">
      <c r="C605">
        <v>1119</v>
      </c>
      <c r="D605" t="s">
        <v>1246</v>
      </c>
      <c r="E605" t="s">
        <v>59</v>
      </c>
      <c r="F605" t="s">
        <v>1247</v>
      </c>
      <c r="G605">
        <v>36</v>
      </c>
      <c r="H605" t="s">
        <v>64</v>
      </c>
      <c r="I605">
        <v>62572205</v>
      </c>
    </row>
    <row r="606" spans="3:9" x14ac:dyDescent="0.2">
      <c r="C606">
        <v>606</v>
      </c>
      <c r="D606" t="s">
        <v>1248</v>
      </c>
      <c r="E606" t="s">
        <v>59</v>
      </c>
      <c r="F606" t="s">
        <v>1249</v>
      </c>
      <c r="G606">
        <v>33</v>
      </c>
      <c r="H606" t="s">
        <v>64</v>
      </c>
      <c r="I606">
        <v>69296098</v>
      </c>
    </row>
    <row r="607" spans="3:9" x14ac:dyDescent="0.2">
      <c r="C607">
        <v>705</v>
      </c>
      <c r="D607" t="s">
        <v>1250</v>
      </c>
      <c r="E607" t="s">
        <v>66</v>
      </c>
      <c r="F607" t="s">
        <v>1251</v>
      </c>
      <c r="G607">
        <v>36</v>
      </c>
      <c r="H607" t="s">
        <v>296</v>
      </c>
      <c r="I607">
        <v>41045563</v>
      </c>
    </row>
    <row r="608" spans="3:9" x14ac:dyDescent="0.2">
      <c r="C608">
        <v>188</v>
      </c>
      <c r="D608" t="s">
        <v>1252</v>
      </c>
      <c r="E608" t="s">
        <v>59</v>
      </c>
      <c r="F608" t="s">
        <v>1253</v>
      </c>
      <c r="G608">
        <v>20</v>
      </c>
      <c r="H608" t="s">
        <v>64</v>
      </c>
      <c r="I608">
        <v>89236914</v>
      </c>
    </row>
    <row r="609" spans="3:9" x14ac:dyDescent="0.2">
      <c r="C609">
        <v>574</v>
      </c>
      <c r="D609" t="s">
        <v>1254</v>
      </c>
      <c r="E609" t="s">
        <v>69</v>
      </c>
      <c r="F609" t="s">
        <v>1255</v>
      </c>
      <c r="G609">
        <v>25</v>
      </c>
      <c r="H609" t="s">
        <v>103</v>
      </c>
      <c r="I609">
        <v>37404690</v>
      </c>
    </row>
    <row r="610" spans="3:9" x14ac:dyDescent="0.2">
      <c r="C610">
        <v>1650</v>
      </c>
      <c r="D610" t="s">
        <v>1256</v>
      </c>
      <c r="E610" t="s">
        <v>59</v>
      </c>
      <c r="F610" t="s">
        <v>1257</v>
      </c>
      <c r="G610">
        <v>26</v>
      </c>
      <c r="H610" t="s">
        <v>296</v>
      </c>
      <c r="I610">
        <v>63966887</v>
      </c>
    </row>
    <row r="611" spans="3:9" x14ac:dyDescent="0.2">
      <c r="C611">
        <v>106</v>
      </c>
      <c r="D611" t="s">
        <v>1258</v>
      </c>
      <c r="E611" t="s">
        <v>69</v>
      </c>
      <c r="F611" t="s">
        <v>1259</v>
      </c>
      <c r="G611">
        <v>20</v>
      </c>
      <c r="H611" t="s">
        <v>64</v>
      </c>
      <c r="I611">
        <v>53262650</v>
      </c>
    </row>
    <row r="612" spans="3:9" x14ac:dyDescent="0.2">
      <c r="C612">
        <v>553</v>
      </c>
      <c r="D612" t="s">
        <v>1260</v>
      </c>
      <c r="E612" t="s">
        <v>59</v>
      </c>
      <c r="F612" t="s">
        <v>1261</v>
      </c>
      <c r="G612">
        <v>47</v>
      </c>
      <c r="H612" t="s">
        <v>64</v>
      </c>
      <c r="I612">
        <v>38322149</v>
      </c>
    </row>
    <row r="613" spans="3:9" x14ac:dyDescent="0.2">
      <c r="C613">
        <v>1254</v>
      </c>
      <c r="D613" t="s">
        <v>1262</v>
      </c>
      <c r="E613" t="s">
        <v>69</v>
      </c>
      <c r="F613" t="s">
        <v>1263</v>
      </c>
      <c r="G613">
        <v>29</v>
      </c>
      <c r="H613" t="s">
        <v>96</v>
      </c>
      <c r="I613">
        <v>99282989</v>
      </c>
    </row>
    <row r="614" spans="3:9" x14ac:dyDescent="0.2">
      <c r="C614">
        <v>1607</v>
      </c>
      <c r="D614" t="s">
        <v>1264</v>
      </c>
      <c r="E614" t="s">
        <v>59</v>
      </c>
      <c r="F614" t="s">
        <v>1265</v>
      </c>
      <c r="G614">
        <v>30</v>
      </c>
      <c r="H614" t="s">
        <v>64</v>
      </c>
      <c r="I614">
        <v>52014050</v>
      </c>
    </row>
    <row r="615" spans="3:9" x14ac:dyDescent="0.2">
      <c r="C615">
        <v>930</v>
      </c>
      <c r="D615" t="s">
        <v>1266</v>
      </c>
      <c r="E615" t="s">
        <v>59</v>
      </c>
      <c r="F615" t="s">
        <v>1267</v>
      </c>
      <c r="G615">
        <v>30</v>
      </c>
      <c r="H615" t="s">
        <v>144</v>
      </c>
      <c r="I615">
        <v>34547507</v>
      </c>
    </row>
    <row r="616" spans="3:9" x14ac:dyDescent="0.2">
      <c r="C616">
        <v>1267</v>
      </c>
      <c r="D616" t="s">
        <v>1268</v>
      </c>
      <c r="E616" t="s">
        <v>59</v>
      </c>
      <c r="F616" t="s">
        <v>1269</v>
      </c>
      <c r="G616">
        <v>27</v>
      </c>
      <c r="H616" t="s">
        <v>64</v>
      </c>
      <c r="I616">
        <v>99175866</v>
      </c>
    </row>
    <row r="617" spans="3:9" x14ac:dyDescent="0.2">
      <c r="C617">
        <v>804</v>
      </c>
      <c r="D617" t="s">
        <v>1270</v>
      </c>
      <c r="E617" t="s">
        <v>59</v>
      </c>
      <c r="F617" t="s">
        <v>1271</v>
      </c>
      <c r="G617">
        <v>20</v>
      </c>
      <c r="H617" t="s">
        <v>64</v>
      </c>
      <c r="I617">
        <v>83610723</v>
      </c>
    </row>
    <row r="618" spans="3:9" x14ac:dyDescent="0.2">
      <c r="C618">
        <v>1009</v>
      </c>
      <c r="D618" t="s">
        <v>1272</v>
      </c>
      <c r="E618" t="s">
        <v>59</v>
      </c>
      <c r="F618" t="s">
        <v>1273</v>
      </c>
      <c r="G618">
        <v>31</v>
      </c>
      <c r="H618" t="s">
        <v>121</v>
      </c>
      <c r="I618">
        <v>4655884</v>
      </c>
    </row>
    <row r="619" spans="3:9" x14ac:dyDescent="0.2">
      <c r="C619">
        <v>286</v>
      </c>
      <c r="D619" t="s">
        <v>1274</v>
      </c>
      <c r="E619" t="s">
        <v>69</v>
      </c>
      <c r="F619" t="s">
        <v>1275</v>
      </c>
      <c r="G619">
        <v>39</v>
      </c>
      <c r="H619" t="s">
        <v>64</v>
      </c>
      <c r="I619">
        <v>51933291</v>
      </c>
    </row>
    <row r="620" spans="3:9" x14ac:dyDescent="0.2">
      <c r="C620">
        <v>1575</v>
      </c>
      <c r="D620" t="s">
        <v>1276</v>
      </c>
      <c r="E620" t="s">
        <v>59</v>
      </c>
      <c r="F620" t="s">
        <v>1277</v>
      </c>
      <c r="G620">
        <v>25</v>
      </c>
      <c r="H620" t="s">
        <v>64</v>
      </c>
      <c r="I620">
        <v>83235158</v>
      </c>
    </row>
    <row r="621" spans="3:9" x14ac:dyDescent="0.2">
      <c r="C621">
        <v>1496</v>
      </c>
      <c r="D621" t="s">
        <v>1278</v>
      </c>
      <c r="E621" t="s">
        <v>69</v>
      </c>
      <c r="F621" t="s">
        <v>1279</v>
      </c>
      <c r="G621">
        <v>37</v>
      </c>
      <c r="H621" t="s">
        <v>78</v>
      </c>
      <c r="I621">
        <v>45448478</v>
      </c>
    </row>
    <row r="622" spans="3:9" x14ac:dyDescent="0.2">
      <c r="C622">
        <v>1748</v>
      </c>
      <c r="D622" t="s">
        <v>1280</v>
      </c>
      <c r="E622" t="s">
        <v>59</v>
      </c>
      <c r="F622" t="s">
        <v>1281</v>
      </c>
      <c r="G622">
        <v>23</v>
      </c>
      <c r="H622" t="s">
        <v>64</v>
      </c>
      <c r="I622">
        <v>51471877</v>
      </c>
    </row>
    <row r="623" spans="3:9" x14ac:dyDescent="0.2">
      <c r="C623">
        <v>239</v>
      </c>
      <c r="D623" t="s">
        <v>1282</v>
      </c>
      <c r="E623" t="s">
        <v>69</v>
      </c>
      <c r="F623" t="s">
        <v>1283</v>
      </c>
      <c r="G623">
        <v>22</v>
      </c>
      <c r="H623" t="s">
        <v>64</v>
      </c>
      <c r="I623">
        <v>6600832</v>
      </c>
    </row>
    <row r="624" spans="3:9" x14ac:dyDescent="0.2">
      <c r="C624">
        <v>818</v>
      </c>
      <c r="D624" t="s">
        <v>1284</v>
      </c>
      <c r="E624" t="s">
        <v>59</v>
      </c>
      <c r="F624" t="s">
        <v>1285</v>
      </c>
      <c r="G624">
        <v>27</v>
      </c>
      <c r="H624" t="s">
        <v>64</v>
      </c>
      <c r="I624">
        <v>26970851</v>
      </c>
    </row>
    <row r="625" spans="3:9" x14ac:dyDescent="0.2">
      <c r="C625">
        <v>530</v>
      </c>
      <c r="D625" t="s">
        <v>1286</v>
      </c>
      <c r="E625" t="s">
        <v>66</v>
      </c>
      <c r="F625" t="s">
        <v>1287</v>
      </c>
      <c r="G625">
        <v>38</v>
      </c>
      <c r="H625" t="s">
        <v>144</v>
      </c>
      <c r="I625">
        <v>86944403</v>
      </c>
    </row>
    <row r="626" spans="3:9" x14ac:dyDescent="0.2">
      <c r="C626">
        <v>1380</v>
      </c>
      <c r="D626" t="s">
        <v>1288</v>
      </c>
      <c r="E626" t="s">
        <v>59</v>
      </c>
      <c r="F626" t="s">
        <v>1170</v>
      </c>
      <c r="G626">
        <v>28</v>
      </c>
      <c r="H626" t="s">
        <v>64</v>
      </c>
      <c r="I626">
        <v>78771535</v>
      </c>
    </row>
    <row r="627" spans="3:9" x14ac:dyDescent="0.2">
      <c r="C627">
        <v>74</v>
      </c>
      <c r="D627" t="s">
        <v>1289</v>
      </c>
      <c r="E627" t="s">
        <v>66</v>
      </c>
      <c r="F627" t="s">
        <v>1290</v>
      </c>
      <c r="G627">
        <v>31</v>
      </c>
      <c r="H627" t="s">
        <v>87</v>
      </c>
      <c r="I627">
        <v>58955454</v>
      </c>
    </row>
    <row r="628" spans="3:9" x14ac:dyDescent="0.2">
      <c r="C628">
        <v>906</v>
      </c>
      <c r="D628" t="s">
        <v>1291</v>
      </c>
      <c r="E628" t="s">
        <v>59</v>
      </c>
      <c r="F628" t="s">
        <v>1292</v>
      </c>
      <c r="G628">
        <v>29</v>
      </c>
      <c r="H628" t="s">
        <v>64</v>
      </c>
      <c r="I628">
        <v>76705221</v>
      </c>
    </row>
    <row r="629" spans="3:9" x14ac:dyDescent="0.2">
      <c r="C629">
        <v>1110</v>
      </c>
      <c r="D629" t="s">
        <v>1293</v>
      </c>
      <c r="E629" t="s">
        <v>66</v>
      </c>
      <c r="F629" t="s">
        <v>901</v>
      </c>
      <c r="G629">
        <v>32</v>
      </c>
      <c r="H629" t="s">
        <v>64</v>
      </c>
      <c r="I629">
        <v>58109534</v>
      </c>
    </row>
    <row r="630" spans="3:9" x14ac:dyDescent="0.2">
      <c r="C630">
        <v>1121</v>
      </c>
      <c r="D630" t="s">
        <v>1294</v>
      </c>
      <c r="E630" t="s">
        <v>59</v>
      </c>
      <c r="F630" t="s">
        <v>1295</v>
      </c>
      <c r="G630">
        <v>34</v>
      </c>
      <c r="H630" t="s">
        <v>64</v>
      </c>
      <c r="I630">
        <v>34316177</v>
      </c>
    </row>
    <row r="631" spans="3:9" x14ac:dyDescent="0.2">
      <c r="C631">
        <v>1256</v>
      </c>
      <c r="D631" t="s">
        <v>1296</v>
      </c>
      <c r="E631" t="s">
        <v>59</v>
      </c>
      <c r="F631" t="s">
        <v>1297</v>
      </c>
      <c r="G631">
        <v>27</v>
      </c>
      <c r="H631" t="s">
        <v>64</v>
      </c>
      <c r="I631">
        <v>91416374</v>
      </c>
    </row>
    <row r="632" spans="3:9" x14ac:dyDescent="0.2">
      <c r="C632">
        <v>281</v>
      </c>
      <c r="D632" t="s">
        <v>1298</v>
      </c>
      <c r="E632" t="s">
        <v>59</v>
      </c>
      <c r="F632" t="s">
        <v>1299</v>
      </c>
      <c r="G632">
        <v>20</v>
      </c>
      <c r="H632" t="s">
        <v>64</v>
      </c>
      <c r="I632">
        <v>47430170</v>
      </c>
    </row>
    <row r="633" spans="3:9" x14ac:dyDescent="0.2">
      <c r="C633">
        <v>1409</v>
      </c>
      <c r="D633" t="s">
        <v>1300</v>
      </c>
      <c r="E633" t="s">
        <v>59</v>
      </c>
      <c r="F633" t="s">
        <v>1301</v>
      </c>
      <c r="G633">
        <v>36</v>
      </c>
      <c r="H633" t="s">
        <v>64</v>
      </c>
      <c r="I633">
        <v>42899285</v>
      </c>
    </row>
    <row r="634" spans="3:9" x14ac:dyDescent="0.2">
      <c r="C634">
        <v>1504</v>
      </c>
      <c r="D634" t="s">
        <v>1302</v>
      </c>
      <c r="E634" t="s">
        <v>59</v>
      </c>
      <c r="F634" t="s">
        <v>1303</v>
      </c>
      <c r="G634">
        <v>19</v>
      </c>
      <c r="H634" t="s">
        <v>103</v>
      </c>
      <c r="I634">
        <v>57407059</v>
      </c>
    </row>
    <row r="635" spans="3:9" x14ac:dyDescent="0.2">
      <c r="C635">
        <v>711</v>
      </c>
      <c r="D635" t="s">
        <v>1304</v>
      </c>
      <c r="E635" t="s">
        <v>59</v>
      </c>
      <c r="F635" t="s">
        <v>1305</v>
      </c>
      <c r="G635">
        <v>28</v>
      </c>
      <c r="H635" t="s">
        <v>121</v>
      </c>
      <c r="I635">
        <v>82028604</v>
      </c>
    </row>
    <row r="636" spans="3:9" x14ac:dyDescent="0.2">
      <c r="C636">
        <v>1512</v>
      </c>
      <c r="D636" t="s">
        <v>1306</v>
      </c>
      <c r="E636" t="s">
        <v>59</v>
      </c>
      <c r="F636" t="s">
        <v>1307</v>
      </c>
      <c r="G636">
        <v>38</v>
      </c>
      <c r="H636" t="s">
        <v>121</v>
      </c>
      <c r="I636">
        <v>63313159</v>
      </c>
    </row>
    <row r="637" spans="3:9" x14ac:dyDescent="0.2">
      <c r="C637">
        <v>154</v>
      </c>
      <c r="D637" t="s">
        <v>1308</v>
      </c>
      <c r="E637" t="s">
        <v>59</v>
      </c>
      <c r="F637" t="s">
        <v>1309</v>
      </c>
      <c r="G637">
        <v>35</v>
      </c>
      <c r="H637" t="s">
        <v>64</v>
      </c>
      <c r="I637">
        <v>91748983</v>
      </c>
    </row>
    <row r="638" spans="3:9" x14ac:dyDescent="0.2">
      <c r="C638">
        <v>379</v>
      </c>
      <c r="D638" t="s">
        <v>1310</v>
      </c>
      <c r="E638" t="s">
        <v>59</v>
      </c>
      <c r="F638" t="s">
        <v>1062</v>
      </c>
      <c r="G638">
        <v>19</v>
      </c>
      <c r="H638" t="s">
        <v>64</v>
      </c>
      <c r="I638">
        <v>16867670</v>
      </c>
    </row>
    <row r="639" spans="3:9" x14ac:dyDescent="0.2">
      <c r="C639">
        <v>1593</v>
      </c>
      <c r="D639" t="s">
        <v>1311</v>
      </c>
      <c r="E639" t="s">
        <v>59</v>
      </c>
      <c r="F639" t="s">
        <v>1312</v>
      </c>
      <c r="G639">
        <v>31</v>
      </c>
      <c r="H639" t="s">
        <v>64</v>
      </c>
      <c r="I639">
        <v>34156911</v>
      </c>
    </row>
    <row r="640" spans="3:9" x14ac:dyDescent="0.2">
      <c r="C640">
        <v>1716</v>
      </c>
      <c r="D640" t="s">
        <v>1313</v>
      </c>
      <c r="E640" t="s">
        <v>69</v>
      </c>
      <c r="F640" t="s">
        <v>1314</v>
      </c>
      <c r="G640">
        <v>35</v>
      </c>
      <c r="H640" t="s">
        <v>87</v>
      </c>
      <c r="I640">
        <v>22300654</v>
      </c>
    </row>
    <row r="641" spans="3:9" x14ac:dyDescent="0.2">
      <c r="C641">
        <v>222</v>
      </c>
      <c r="D641" t="s">
        <v>1315</v>
      </c>
      <c r="E641" t="s">
        <v>59</v>
      </c>
      <c r="F641" t="s">
        <v>1316</v>
      </c>
      <c r="G641">
        <v>40</v>
      </c>
      <c r="H641" t="s">
        <v>296</v>
      </c>
      <c r="I641">
        <v>83871634</v>
      </c>
    </row>
    <row r="642" spans="3:9" x14ac:dyDescent="0.2">
      <c r="C642">
        <v>982</v>
      </c>
      <c r="D642" t="s">
        <v>1317</v>
      </c>
      <c r="E642" t="s">
        <v>59</v>
      </c>
      <c r="F642" t="s">
        <v>1318</v>
      </c>
      <c r="G642">
        <v>36</v>
      </c>
      <c r="H642" t="s">
        <v>96</v>
      </c>
      <c r="I642">
        <v>19138846</v>
      </c>
    </row>
    <row r="643" spans="3:9" x14ac:dyDescent="0.2">
      <c r="C643">
        <v>1745</v>
      </c>
      <c r="D643" t="s">
        <v>789</v>
      </c>
      <c r="E643" t="s">
        <v>59</v>
      </c>
      <c r="F643" t="s">
        <v>1319</v>
      </c>
      <c r="G643">
        <v>37</v>
      </c>
      <c r="H643" t="s">
        <v>64</v>
      </c>
      <c r="I643">
        <v>19792435</v>
      </c>
    </row>
    <row r="644" spans="3:9" x14ac:dyDescent="0.2">
      <c r="C644">
        <v>163</v>
      </c>
      <c r="D644" t="s">
        <v>1320</v>
      </c>
      <c r="E644" t="s">
        <v>59</v>
      </c>
      <c r="F644" t="s">
        <v>1321</v>
      </c>
      <c r="G644">
        <v>28</v>
      </c>
      <c r="H644" t="s">
        <v>64</v>
      </c>
      <c r="I644">
        <v>92583816</v>
      </c>
    </row>
    <row r="645" spans="3:9" x14ac:dyDescent="0.2">
      <c r="C645">
        <v>663</v>
      </c>
      <c r="D645" t="s">
        <v>1322</v>
      </c>
      <c r="E645" t="s">
        <v>69</v>
      </c>
      <c r="F645" t="s">
        <v>1323</v>
      </c>
      <c r="G645">
        <v>36</v>
      </c>
      <c r="H645" t="s">
        <v>64</v>
      </c>
      <c r="I645">
        <v>90477795</v>
      </c>
    </row>
    <row r="646" spans="3:9" x14ac:dyDescent="0.2">
      <c r="C646">
        <v>1112</v>
      </c>
      <c r="D646" t="s">
        <v>1324</v>
      </c>
      <c r="E646" t="s">
        <v>59</v>
      </c>
      <c r="F646" t="s">
        <v>1325</v>
      </c>
      <c r="G646">
        <v>26</v>
      </c>
      <c r="H646" t="s">
        <v>64</v>
      </c>
      <c r="I646">
        <v>70917512</v>
      </c>
    </row>
    <row r="647" spans="3:9" x14ac:dyDescent="0.2">
      <c r="C647">
        <v>1155</v>
      </c>
      <c r="D647" t="s">
        <v>1326</v>
      </c>
      <c r="E647" t="s">
        <v>59</v>
      </c>
      <c r="F647" t="s">
        <v>1327</v>
      </c>
      <c r="G647">
        <v>31</v>
      </c>
      <c r="H647" t="s">
        <v>224</v>
      </c>
      <c r="I647">
        <v>15187130</v>
      </c>
    </row>
    <row r="648" spans="3:9" x14ac:dyDescent="0.2">
      <c r="C648">
        <v>800</v>
      </c>
      <c r="D648" t="s">
        <v>1328</v>
      </c>
      <c r="E648" t="s">
        <v>69</v>
      </c>
      <c r="F648" t="s">
        <v>626</v>
      </c>
      <c r="G648">
        <v>21</v>
      </c>
      <c r="H648" t="s">
        <v>64</v>
      </c>
      <c r="I648">
        <v>78845090</v>
      </c>
    </row>
    <row r="649" spans="3:9" x14ac:dyDescent="0.2">
      <c r="C649">
        <v>235</v>
      </c>
      <c r="D649" t="s">
        <v>1329</v>
      </c>
      <c r="E649" t="s">
        <v>69</v>
      </c>
      <c r="F649" t="s">
        <v>1330</v>
      </c>
      <c r="G649">
        <v>26</v>
      </c>
      <c r="H649" t="s">
        <v>87</v>
      </c>
      <c r="I649">
        <v>64278529</v>
      </c>
    </row>
    <row r="650" spans="3:9" x14ac:dyDescent="0.2">
      <c r="C650">
        <v>1407</v>
      </c>
      <c r="D650" t="s">
        <v>1331</v>
      </c>
      <c r="E650" t="s">
        <v>59</v>
      </c>
      <c r="F650" t="s">
        <v>1332</v>
      </c>
      <c r="G650">
        <v>22</v>
      </c>
      <c r="H650" t="s">
        <v>64</v>
      </c>
      <c r="I650">
        <v>87893249</v>
      </c>
    </row>
    <row r="651" spans="3:9" x14ac:dyDescent="0.2">
      <c r="C651">
        <v>69</v>
      </c>
      <c r="D651" t="s">
        <v>1333</v>
      </c>
      <c r="E651" t="s">
        <v>69</v>
      </c>
      <c r="F651" t="s">
        <v>1334</v>
      </c>
      <c r="G651">
        <v>31</v>
      </c>
      <c r="H651" t="s">
        <v>64</v>
      </c>
      <c r="I651">
        <v>65765620</v>
      </c>
    </row>
    <row r="652" spans="3:9" x14ac:dyDescent="0.2">
      <c r="C652">
        <v>46</v>
      </c>
      <c r="D652" t="s">
        <v>1335</v>
      </c>
      <c r="E652" t="s">
        <v>59</v>
      </c>
      <c r="F652" t="s">
        <v>964</v>
      </c>
      <c r="G652">
        <v>26</v>
      </c>
      <c r="H652" t="s">
        <v>64</v>
      </c>
      <c r="I652">
        <v>60035982</v>
      </c>
    </row>
    <row r="653" spans="3:9" x14ac:dyDescent="0.2">
      <c r="C653">
        <v>932</v>
      </c>
      <c r="D653" t="s">
        <v>1336</v>
      </c>
      <c r="E653" t="s">
        <v>59</v>
      </c>
      <c r="F653" t="s">
        <v>1337</v>
      </c>
      <c r="G653">
        <v>30</v>
      </c>
      <c r="H653" t="s">
        <v>64</v>
      </c>
      <c r="I653">
        <v>30654099</v>
      </c>
    </row>
    <row r="654" spans="3:9" x14ac:dyDescent="0.2">
      <c r="C654">
        <v>834</v>
      </c>
      <c r="D654" t="s">
        <v>1338</v>
      </c>
      <c r="E654" t="s">
        <v>59</v>
      </c>
      <c r="F654" t="s">
        <v>1339</v>
      </c>
      <c r="G654">
        <v>32</v>
      </c>
      <c r="H654" t="s">
        <v>71</v>
      </c>
      <c r="I654">
        <v>38897999</v>
      </c>
    </row>
    <row r="655" spans="3:9" x14ac:dyDescent="0.2">
      <c r="C655">
        <v>407</v>
      </c>
      <c r="D655" t="s">
        <v>1340</v>
      </c>
      <c r="E655" t="s">
        <v>59</v>
      </c>
      <c r="F655" t="s">
        <v>1341</v>
      </c>
      <c r="G655">
        <v>20</v>
      </c>
      <c r="H655" t="s">
        <v>64</v>
      </c>
      <c r="I655">
        <v>75562707</v>
      </c>
    </row>
    <row r="656" spans="3:9" x14ac:dyDescent="0.2">
      <c r="C656">
        <v>338</v>
      </c>
      <c r="D656" t="s">
        <v>1342</v>
      </c>
      <c r="E656" t="s">
        <v>69</v>
      </c>
      <c r="F656" t="s">
        <v>1343</v>
      </c>
      <c r="G656">
        <v>26</v>
      </c>
      <c r="H656" t="s">
        <v>64</v>
      </c>
      <c r="I656">
        <v>34085629</v>
      </c>
    </row>
    <row r="657" spans="3:9" x14ac:dyDescent="0.2">
      <c r="C657">
        <v>1761</v>
      </c>
      <c r="D657" t="s">
        <v>1344</v>
      </c>
      <c r="E657" t="s">
        <v>69</v>
      </c>
      <c r="F657" t="s">
        <v>1345</v>
      </c>
      <c r="G657">
        <v>19</v>
      </c>
      <c r="H657" t="s">
        <v>64</v>
      </c>
      <c r="I657">
        <v>19633478</v>
      </c>
    </row>
    <row r="658" spans="3:9" x14ac:dyDescent="0.2">
      <c r="C658">
        <v>841</v>
      </c>
      <c r="D658" t="s">
        <v>1346</v>
      </c>
      <c r="E658" t="s">
        <v>59</v>
      </c>
      <c r="F658" t="s">
        <v>1347</v>
      </c>
      <c r="G658">
        <v>23</v>
      </c>
      <c r="H658" t="s">
        <v>64</v>
      </c>
      <c r="I658">
        <v>51870056</v>
      </c>
    </row>
    <row r="659" spans="3:9" x14ac:dyDescent="0.2">
      <c r="C659">
        <v>472</v>
      </c>
      <c r="D659" t="s">
        <v>1348</v>
      </c>
      <c r="E659" t="s">
        <v>59</v>
      </c>
      <c r="F659" t="s">
        <v>1349</v>
      </c>
      <c r="G659">
        <v>39</v>
      </c>
      <c r="H659" t="s">
        <v>64</v>
      </c>
      <c r="I659">
        <v>24470502</v>
      </c>
    </row>
    <row r="660" spans="3:9" x14ac:dyDescent="0.2">
      <c r="C660">
        <v>554</v>
      </c>
      <c r="D660" t="s">
        <v>1350</v>
      </c>
      <c r="E660" t="s">
        <v>69</v>
      </c>
      <c r="F660" t="s">
        <v>1351</v>
      </c>
      <c r="G660">
        <v>36</v>
      </c>
      <c r="H660" t="s">
        <v>64</v>
      </c>
      <c r="I660">
        <v>7948858</v>
      </c>
    </row>
    <row r="661" spans="3:9" x14ac:dyDescent="0.2">
      <c r="C661">
        <v>645</v>
      </c>
      <c r="D661" t="s">
        <v>1352</v>
      </c>
      <c r="E661" t="s">
        <v>59</v>
      </c>
      <c r="F661" t="s">
        <v>1353</v>
      </c>
      <c r="G661">
        <v>29</v>
      </c>
      <c r="H661" t="s">
        <v>96</v>
      </c>
      <c r="I661">
        <v>45784992</v>
      </c>
    </row>
    <row r="662" spans="3:9" x14ac:dyDescent="0.2">
      <c r="C662">
        <v>324</v>
      </c>
      <c r="D662" t="s">
        <v>1354</v>
      </c>
      <c r="E662" t="s">
        <v>69</v>
      </c>
      <c r="F662" t="s">
        <v>1355</v>
      </c>
      <c r="G662">
        <v>36</v>
      </c>
      <c r="H662" t="s">
        <v>64</v>
      </c>
      <c r="I662">
        <v>50854045</v>
      </c>
    </row>
    <row r="663" spans="3:9" x14ac:dyDescent="0.2">
      <c r="C663">
        <v>300</v>
      </c>
      <c r="D663" t="s">
        <v>1356</v>
      </c>
      <c r="E663" t="s">
        <v>59</v>
      </c>
      <c r="F663" t="s">
        <v>1357</v>
      </c>
      <c r="G663">
        <v>22</v>
      </c>
      <c r="H663" t="s">
        <v>96</v>
      </c>
      <c r="I663">
        <v>95055693</v>
      </c>
    </row>
    <row r="664" spans="3:9" x14ac:dyDescent="0.2">
      <c r="C664">
        <v>1603</v>
      </c>
      <c r="D664" t="s">
        <v>1358</v>
      </c>
      <c r="E664" t="s">
        <v>59</v>
      </c>
      <c r="F664" t="s">
        <v>1359</v>
      </c>
      <c r="G664">
        <v>19</v>
      </c>
      <c r="H664" t="s">
        <v>64</v>
      </c>
      <c r="I664">
        <v>5916029</v>
      </c>
    </row>
    <row r="665" spans="3:9" x14ac:dyDescent="0.2">
      <c r="C665">
        <v>1707</v>
      </c>
      <c r="D665" t="s">
        <v>1360</v>
      </c>
      <c r="E665" t="s">
        <v>59</v>
      </c>
      <c r="F665" t="s">
        <v>1361</v>
      </c>
      <c r="G665">
        <v>36</v>
      </c>
      <c r="H665" t="s">
        <v>64</v>
      </c>
      <c r="I665">
        <v>55693005</v>
      </c>
    </row>
    <row r="666" spans="3:9" x14ac:dyDescent="0.2">
      <c r="C666">
        <v>1321</v>
      </c>
      <c r="D666" t="s">
        <v>1362</v>
      </c>
      <c r="E666" t="s">
        <v>59</v>
      </c>
      <c r="F666" t="s">
        <v>1363</v>
      </c>
      <c r="G666">
        <v>34</v>
      </c>
      <c r="H666" t="s">
        <v>224</v>
      </c>
      <c r="I666">
        <v>83072523</v>
      </c>
    </row>
    <row r="667" spans="3:9" x14ac:dyDescent="0.2">
      <c r="C667">
        <v>960</v>
      </c>
      <c r="D667" t="s">
        <v>1364</v>
      </c>
      <c r="E667" t="s">
        <v>69</v>
      </c>
      <c r="F667" t="s">
        <v>1174</v>
      </c>
      <c r="G667">
        <v>26</v>
      </c>
      <c r="H667" t="s">
        <v>64</v>
      </c>
      <c r="I667">
        <v>9277699</v>
      </c>
    </row>
    <row r="668" spans="3:9" x14ac:dyDescent="0.2">
      <c r="C668">
        <v>1543</v>
      </c>
      <c r="D668" t="s">
        <v>1365</v>
      </c>
      <c r="E668" t="s">
        <v>66</v>
      </c>
      <c r="F668" t="s">
        <v>1366</v>
      </c>
      <c r="G668">
        <v>21</v>
      </c>
      <c r="H668" t="s">
        <v>64</v>
      </c>
      <c r="I668">
        <v>39049680</v>
      </c>
    </row>
    <row r="669" spans="3:9" x14ac:dyDescent="0.2">
      <c r="C669">
        <v>1502</v>
      </c>
      <c r="D669" t="s">
        <v>1367</v>
      </c>
      <c r="E669" t="s">
        <v>59</v>
      </c>
      <c r="F669" t="s">
        <v>1368</v>
      </c>
      <c r="G669">
        <v>36</v>
      </c>
      <c r="H669" t="s">
        <v>144</v>
      </c>
      <c r="I669">
        <v>68132363</v>
      </c>
    </row>
    <row r="670" spans="3:9" x14ac:dyDescent="0.2">
      <c r="C670">
        <v>963</v>
      </c>
      <c r="D670" t="s">
        <v>1369</v>
      </c>
      <c r="E670" t="s">
        <v>59</v>
      </c>
      <c r="F670" t="s">
        <v>1370</v>
      </c>
      <c r="G670">
        <v>44</v>
      </c>
      <c r="H670" t="s">
        <v>78</v>
      </c>
      <c r="I670">
        <v>94546226</v>
      </c>
    </row>
    <row r="671" spans="3:9" x14ac:dyDescent="0.2">
      <c r="C671">
        <v>994</v>
      </c>
      <c r="D671" t="s">
        <v>1371</v>
      </c>
      <c r="E671" t="s">
        <v>69</v>
      </c>
      <c r="F671" t="s">
        <v>1372</v>
      </c>
      <c r="G671">
        <v>20</v>
      </c>
      <c r="H671" t="s">
        <v>64</v>
      </c>
      <c r="I671">
        <v>92408380</v>
      </c>
    </row>
    <row r="672" spans="3:9" x14ac:dyDescent="0.2">
      <c r="C672">
        <v>1629</v>
      </c>
      <c r="D672" t="s">
        <v>1373</v>
      </c>
      <c r="E672" t="s">
        <v>66</v>
      </c>
      <c r="F672" t="s">
        <v>1374</v>
      </c>
      <c r="G672">
        <v>22</v>
      </c>
      <c r="H672" t="s">
        <v>64</v>
      </c>
      <c r="I672">
        <v>70014129</v>
      </c>
    </row>
    <row r="673" spans="3:9" x14ac:dyDescent="0.2">
      <c r="C673">
        <v>1627</v>
      </c>
      <c r="D673" t="s">
        <v>1375</v>
      </c>
      <c r="E673" t="s">
        <v>59</v>
      </c>
      <c r="F673" t="s">
        <v>1376</v>
      </c>
      <c r="G673">
        <v>38</v>
      </c>
      <c r="H673" t="s">
        <v>78</v>
      </c>
      <c r="I673">
        <v>58307653</v>
      </c>
    </row>
    <row r="674" spans="3:9" x14ac:dyDescent="0.2">
      <c r="C674">
        <v>39</v>
      </c>
      <c r="D674" t="s">
        <v>1377</v>
      </c>
      <c r="E674" t="s">
        <v>66</v>
      </c>
      <c r="F674" t="s">
        <v>1378</v>
      </c>
      <c r="G674">
        <v>23</v>
      </c>
      <c r="H674" t="s">
        <v>64</v>
      </c>
      <c r="I674">
        <v>58921171</v>
      </c>
    </row>
    <row r="675" spans="3:9" x14ac:dyDescent="0.2">
      <c r="C675">
        <v>494</v>
      </c>
      <c r="D675" t="s">
        <v>1379</v>
      </c>
      <c r="E675" t="s">
        <v>66</v>
      </c>
      <c r="F675" t="s">
        <v>1380</v>
      </c>
      <c r="G675">
        <v>25</v>
      </c>
      <c r="H675" t="s">
        <v>64</v>
      </c>
      <c r="I675">
        <v>52567954</v>
      </c>
    </row>
    <row r="676" spans="3:9" x14ac:dyDescent="0.2">
      <c r="C676">
        <v>1172</v>
      </c>
      <c r="D676" t="s">
        <v>1381</v>
      </c>
      <c r="E676" t="s">
        <v>59</v>
      </c>
      <c r="F676" t="s">
        <v>1382</v>
      </c>
      <c r="G676">
        <v>27</v>
      </c>
      <c r="H676" t="s">
        <v>296</v>
      </c>
      <c r="I676">
        <v>36660133</v>
      </c>
    </row>
    <row r="677" spans="3:9" x14ac:dyDescent="0.2">
      <c r="C677">
        <v>303</v>
      </c>
      <c r="D677" t="s">
        <v>1383</v>
      </c>
      <c r="E677" t="s">
        <v>59</v>
      </c>
      <c r="F677" t="s">
        <v>1384</v>
      </c>
      <c r="G677">
        <v>32</v>
      </c>
      <c r="H677" t="s">
        <v>78</v>
      </c>
      <c r="I677">
        <v>25596348</v>
      </c>
    </row>
    <row r="678" spans="3:9" x14ac:dyDescent="0.2">
      <c r="C678">
        <v>344</v>
      </c>
      <c r="D678" t="s">
        <v>1385</v>
      </c>
      <c r="E678" t="s">
        <v>59</v>
      </c>
      <c r="F678" t="s">
        <v>1386</v>
      </c>
      <c r="G678">
        <v>29</v>
      </c>
      <c r="H678" t="s">
        <v>296</v>
      </c>
      <c r="I678">
        <v>33975716</v>
      </c>
    </row>
    <row r="679" spans="3:9" x14ac:dyDescent="0.2">
      <c r="C679">
        <v>748</v>
      </c>
      <c r="D679" t="s">
        <v>1387</v>
      </c>
      <c r="E679" t="s">
        <v>69</v>
      </c>
      <c r="F679" t="s">
        <v>1019</v>
      </c>
      <c r="G679">
        <v>24</v>
      </c>
      <c r="H679" t="s">
        <v>64</v>
      </c>
      <c r="I679">
        <v>51910515</v>
      </c>
    </row>
    <row r="680" spans="3:9" x14ac:dyDescent="0.2">
      <c r="C680">
        <v>1027</v>
      </c>
      <c r="D680" t="s">
        <v>1388</v>
      </c>
      <c r="E680" t="s">
        <v>66</v>
      </c>
      <c r="F680" t="s">
        <v>1389</v>
      </c>
      <c r="G680">
        <v>20</v>
      </c>
      <c r="H680" t="s">
        <v>64</v>
      </c>
      <c r="I680">
        <v>80408930</v>
      </c>
    </row>
    <row r="681" spans="3:9" x14ac:dyDescent="0.2">
      <c r="C681">
        <v>1133</v>
      </c>
      <c r="D681" t="s">
        <v>1390</v>
      </c>
      <c r="E681" t="s">
        <v>59</v>
      </c>
      <c r="F681" t="s">
        <v>1391</v>
      </c>
      <c r="G681">
        <v>33</v>
      </c>
      <c r="H681" t="s">
        <v>64</v>
      </c>
      <c r="I681">
        <v>37925629</v>
      </c>
    </row>
    <row r="682" spans="3:9" x14ac:dyDescent="0.2">
      <c r="C682">
        <v>1051</v>
      </c>
      <c r="D682" t="s">
        <v>1392</v>
      </c>
      <c r="E682" t="s">
        <v>59</v>
      </c>
      <c r="F682" t="s">
        <v>1393</v>
      </c>
      <c r="G682">
        <v>26</v>
      </c>
      <c r="H682" t="s">
        <v>87</v>
      </c>
      <c r="I682">
        <v>49108607</v>
      </c>
    </row>
    <row r="683" spans="3:9" x14ac:dyDescent="0.2">
      <c r="C683">
        <v>92</v>
      </c>
      <c r="D683" t="s">
        <v>1394</v>
      </c>
      <c r="E683" t="s">
        <v>69</v>
      </c>
      <c r="F683" t="s">
        <v>1395</v>
      </c>
      <c r="G683">
        <v>26</v>
      </c>
      <c r="H683" t="s">
        <v>121</v>
      </c>
      <c r="I683">
        <v>12692923</v>
      </c>
    </row>
    <row r="684" spans="3:9" x14ac:dyDescent="0.2">
      <c r="C684">
        <v>422</v>
      </c>
      <c r="D684" t="s">
        <v>1396</v>
      </c>
      <c r="E684" t="s">
        <v>59</v>
      </c>
      <c r="F684" t="s">
        <v>1397</v>
      </c>
      <c r="G684">
        <v>25</v>
      </c>
      <c r="H684" t="s">
        <v>64</v>
      </c>
      <c r="I684">
        <v>22382881</v>
      </c>
    </row>
    <row r="685" spans="3:9" x14ac:dyDescent="0.2">
      <c r="C685">
        <v>1092</v>
      </c>
      <c r="D685" t="s">
        <v>1398</v>
      </c>
      <c r="E685" t="s">
        <v>59</v>
      </c>
      <c r="F685" t="s">
        <v>1399</v>
      </c>
      <c r="G685">
        <v>35</v>
      </c>
      <c r="H685" t="s">
        <v>64</v>
      </c>
      <c r="I685">
        <v>96940975</v>
      </c>
    </row>
    <row r="686" spans="3:9" x14ac:dyDescent="0.2">
      <c r="C686">
        <v>504</v>
      </c>
      <c r="D686" t="s">
        <v>1400</v>
      </c>
      <c r="E686" t="s">
        <v>66</v>
      </c>
      <c r="F686" t="s">
        <v>1401</v>
      </c>
      <c r="G686">
        <v>43</v>
      </c>
      <c r="H686" t="s">
        <v>1402</v>
      </c>
      <c r="I686">
        <v>69881393</v>
      </c>
    </row>
    <row r="687" spans="3:9" x14ac:dyDescent="0.2">
      <c r="C687">
        <v>752</v>
      </c>
      <c r="D687" t="s">
        <v>1403</v>
      </c>
      <c r="E687" t="s">
        <v>59</v>
      </c>
      <c r="F687" t="s">
        <v>1404</v>
      </c>
      <c r="G687">
        <v>24</v>
      </c>
      <c r="H687" t="s">
        <v>895</v>
      </c>
      <c r="I687">
        <v>60495516</v>
      </c>
    </row>
    <row r="688" spans="3:9" x14ac:dyDescent="0.2">
      <c r="C688">
        <v>550</v>
      </c>
      <c r="D688" t="s">
        <v>1405</v>
      </c>
      <c r="E688" t="s">
        <v>59</v>
      </c>
      <c r="F688" t="s">
        <v>1406</v>
      </c>
      <c r="G688">
        <v>23</v>
      </c>
      <c r="H688" t="s">
        <v>64</v>
      </c>
      <c r="I688">
        <v>53843992</v>
      </c>
    </row>
    <row r="689" spans="3:9" x14ac:dyDescent="0.2">
      <c r="C689">
        <v>936</v>
      </c>
      <c r="D689" t="s">
        <v>1407</v>
      </c>
      <c r="E689" t="s">
        <v>69</v>
      </c>
      <c r="F689" t="s">
        <v>1408</v>
      </c>
      <c r="G689">
        <v>39</v>
      </c>
      <c r="H689" t="s">
        <v>64</v>
      </c>
      <c r="I689">
        <v>49805664</v>
      </c>
    </row>
    <row r="690" spans="3:9" x14ac:dyDescent="0.2">
      <c r="C690">
        <v>1279</v>
      </c>
      <c r="D690" t="s">
        <v>1409</v>
      </c>
      <c r="E690" t="s">
        <v>59</v>
      </c>
      <c r="F690" t="s">
        <v>772</v>
      </c>
      <c r="G690">
        <v>30</v>
      </c>
      <c r="H690" t="s">
        <v>64</v>
      </c>
      <c r="I690">
        <v>69073037</v>
      </c>
    </row>
    <row r="691" spans="3:9" x14ac:dyDescent="0.2">
      <c r="C691">
        <v>1033</v>
      </c>
      <c r="D691" t="s">
        <v>1410</v>
      </c>
      <c r="E691" t="s">
        <v>69</v>
      </c>
      <c r="F691" t="s">
        <v>1411</v>
      </c>
      <c r="G691">
        <v>22</v>
      </c>
      <c r="H691" t="s">
        <v>64</v>
      </c>
      <c r="I691">
        <v>52889338</v>
      </c>
    </row>
    <row r="692" spans="3:9" x14ac:dyDescent="0.2">
      <c r="C692">
        <v>1744</v>
      </c>
      <c r="D692" t="s">
        <v>1412</v>
      </c>
      <c r="E692" t="s">
        <v>69</v>
      </c>
      <c r="F692" t="s">
        <v>1413</v>
      </c>
      <c r="G692">
        <v>30</v>
      </c>
      <c r="H692" t="s">
        <v>64</v>
      </c>
      <c r="I692">
        <v>15733752</v>
      </c>
    </row>
    <row r="693" spans="3:9" x14ac:dyDescent="0.2">
      <c r="C693">
        <v>146</v>
      </c>
      <c r="D693" t="s">
        <v>1414</v>
      </c>
      <c r="E693" t="s">
        <v>59</v>
      </c>
      <c r="F693" t="s">
        <v>1415</v>
      </c>
      <c r="G693">
        <v>36</v>
      </c>
      <c r="H693" t="s">
        <v>78</v>
      </c>
      <c r="I693">
        <v>15825192</v>
      </c>
    </row>
    <row r="694" spans="3:9" x14ac:dyDescent="0.2">
      <c r="C694">
        <v>1769</v>
      </c>
      <c r="D694" t="s">
        <v>1416</v>
      </c>
      <c r="E694" t="s">
        <v>59</v>
      </c>
      <c r="F694" t="s">
        <v>1417</v>
      </c>
      <c r="G694">
        <v>29</v>
      </c>
      <c r="H694" t="s">
        <v>224</v>
      </c>
      <c r="I694">
        <v>54095807</v>
      </c>
    </row>
    <row r="695" spans="3:9" x14ac:dyDescent="0.2">
      <c r="C695">
        <v>1406</v>
      </c>
      <c r="D695" t="s">
        <v>1418</v>
      </c>
      <c r="E695" t="s">
        <v>69</v>
      </c>
      <c r="F695" t="s">
        <v>1419</v>
      </c>
      <c r="G695">
        <v>21</v>
      </c>
      <c r="H695" t="s">
        <v>64</v>
      </c>
      <c r="I695">
        <v>63547595</v>
      </c>
    </row>
    <row r="696" spans="3:9" x14ac:dyDescent="0.2">
      <c r="C696">
        <v>543</v>
      </c>
      <c r="D696" t="s">
        <v>1420</v>
      </c>
      <c r="E696" t="s">
        <v>59</v>
      </c>
      <c r="F696" t="s">
        <v>1421</v>
      </c>
      <c r="G696">
        <v>27</v>
      </c>
      <c r="H696" t="s">
        <v>64</v>
      </c>
      <c r="I696">
        <v>40011231</v>
      </c>
    </row>
    <row r="697" spans="3:9" x14ac:dyDescent="0.2">
      <c r="C697">
        <v>1424</v>
      </c>
      <c r="D697" t="s">
        <v>1422</v>
      </c>
      <c r="E697" t="s">
        <v>69</v>
      </c>
      <c r="F697" t="s">
        <v>1423</v>
      </c>
      <c r="G697">
        <v>19</v>
      </c>
      <c r="H697" t="s">
        <v>64</v>
      </c>
      <c r="I697">
        <v>16275060</v>
      </c>
    </row>
    <row r="698" spans="3:9" x14ac:dyDescent="0.2">
      <c r="C698">
        <v>1328</v>
      </c>
      <c r="D698" t="s">
        <v>1424</v>
      </c>
      <c r="E698" t="s">
        <v>59</v>
      </c>
      <c r="F698" t="s">
        <v>913</v>
      </c>
      <c r="G698">
        <v>30</v>
      </c>
      <c r="H698" t="s">
        <v>64</v>
      </c>
      <c r="I698">
        <v>37976217</v>
      </c>
    </row>
    <row r="699" spans="3:9" x14ac:dyDescent="0.2">
      <c r="C699">
        <v>619</v>
      </c>
      <c r="D699" t="s">
        <v>1425</v>
      </c>
      <c r="E699" t="s">
        <v>69</v>
      </c>
      <c r="F699" t="s">
        <v>1426</v>
      </c>
      <c r="G699">
        <v>35</v>
      </c>
      <c r="H699" t="s">
        <v>64</v>
      </c>
      <c r="I699">
        <v>73667359</v>
      </c>
    </row>
    <row r="700" spans="3:9" x14ac:dyDescent="0.2">
      <c r="C700">
        <v>67</v>
      </c>
      <c r="D700" t="s">
        <v>1427</v>
      </c>
      <c r="E700" t="s">
        <v>59</v>
      </c>
      <c r="F700" t="s">
        <v>453</v>
      </c>
      <c r="G700">
        <v>29</v>
      </c>
      <c r="H700" t="s">
        <v>64</v>
      </c>
      <c r="I700">
        <v>81617478</v>
      </c>
    </row>
    <row r="701" spans="3:9" x14ac:dyDescent="0.2">
      <c r="C701">
        <v>1065</v>
      </c>
      <c r="D701" t="s">
        <v>1428</v>
      </c>
      <c r="E701" t="s">
        <v>69</v>
      </c>
      <c r="F701" t="s">
        <v>1429</v>
      </c>
      <c r="G701">
        <v>26</v>
      </c>
      <c r="H701" t="s">
        <v>87</v>
      </c>
      <c r="I701">
        <v>98318572</v>
      </c>
    </row>
    <row r="702" spans="3:9" x14ac:dyDescent="0.2">
      <c r="C702">
        <v>1546</v>
      </c>
      <c r="D702" t="s">
        <v>1430</v>
      </c>
      <c r="E702" t="s">
        <v>59</v>
      </c>
      <c r="F702" t="s">
        <v>1431</v>
      </c>
      <c r="G702">
        <v>23</v>
      </c>
      <c r="H702" t="s">
        <v>64</v>
      </c>
      <c r="I702">
        <v>71241628</v>
      </c>
    </row>
    <row r="703" spans="3:9" x14ac:dyDescent="0.2">
      <c r="C703">
        <v>423</v>
      </c>
      <c r="D703" t="s">
        <v>1432</v>
      </c>
      <c r="E703" t="s">
        <v>59</v>
      </c>
      <c r="F703" t="s">
        <v>1433</v>
      </c>
      <c r="G703">
        <v>31</v>
      </c>
      <c r="H703" t="s">
        <v>1434</v>
      </c>
      <c r="I703">
        <v>38140352</v>
      </c>
    </row>
    <row r="704" spans="3:9" x14ac:dyDescent="0.2">
      <c r="C704">
        <v>429</v>
      </c>
      <c r="D704" t="s">
        <v>1435</v>
      </c>
      <c r="E704" t="s">
        <v>66</v>
      </c>
      <c r="F704" t="s">
        <v>1436</v>
      </c>
      <c r="G704">
        <v>18</v>
      </c>
      <c r="H704" t="s">
        <v>96</v>
      </c>
      <c r="I704">
        <v>51059861</v>
      </c>
    </row>
    <row r="705" spans="3:9" x14ac:dyDescent="0.2">
      <c r="C705">
        <v>721</v>
      </c>
      <c r="D705" t="s">
        <v>1437</v>
      </c>
      <c r="E705" t="s">
        <v>59</v>
      </c>
      <c r="F705" t="s">
        <v>1438</v>
      </c>
      <c r="G705">
        <v>21</v>
      </c>
      <c r="H705" t="s">
        <v>64</v>
      </c>
      <c r="I705">
        <v>92933853</v>
      </c>
    </row>
    <row r="706" spans="3:9" x14ac:dyDescent="0.2">
      <c r="C706">
        <v>880</v>
      </c>
      <c r="D706" t="s">
        <v>1439</v>
      </c>
      <c r="E706" t="s">
        <v>59</v>
      </c>
      <c r="F706" t="s">
        <v>1440</v>
      </c>
      <c r="G706">
        <v>36</v>
      </c>
      <c r="H706" t="s">
        <v>64</v>
      </c>
      <c r="I706">
        <v>15503310</v>
      </c>
    </row>
    <row r="707" spans="3:9" x14ac:dyDescent="0.2">
      <c r="C707">
        <v>700</v>
      </c>
      <c r="D707" t="s">
        <v>1441</v>
      </c>
      <c r="E707" t="s">
        <v>59</v>
      </c>
      <c r="F707" t="s">
        <v>1442</v>
      </c>
      <c r="G707">
        <v>38</v>
      </c>
      <c r="H707" t="s">
        <v>87</v>
      </c>
      <c r="I707">
        <v>9282520</v>
      </c>
    </row>
    <row r="708" spans="3:9" x14ac:dyDescent="0.2">
      <c r="C708">
        <v>638</v>
      </c>
      <c r="D708" t="s">
        <v>1443</v>
      </c>
      <c r="E708" t="s">
        <v>59</v>
      </c>
      <c r="F708" t="s">
        <v>1444</v>
      </c>
      <c r="G708">
        <v>23</v>
      </c>
      <c r="H708" t="s">
        <v>78</v>
      </c>
      <c r="I708">
        <v>7893422</v>
      </c>
    </row>
    <row r="709" spans="3:9" x14ac:dyDescent="0.2">
      <c r="C709">
        <v>922</v>
      </c>
      <c r="D709" t="s">
        <v>1445</v>
      </c>
      <c r="E709" t="s">
        <v>59</v>
      </c>
      <c r="F709" t="s">
        <v>1446</v>
      </c>
      <c r="G709">
        <v>30</v>
      </c>
      <c r="H709" t="s">
        <v>224</v>
      </c>
      <c r="I709">
        <v>51152862</v>
      </c>
    </row>
    <row r="710" spans="3:9" x14ac:dyDescent="0.2">
      <c r="C710">
        <v>887</v>
      </c>
      <c r="D710" t="s">
        <v>873</v>
      </c>
      <c r="E710" t="s">
        <v>59</v>
      </c>
      <c r="F710" t="s">
        <v>874</v>
      </c>
      <c r="G710">
        <v>36</v>
      </c>
      <c r="H710" t="s">
        <v>110</v>
      </c>
      <c r="I710">
        <v>93314660</v>
      </c>
    </row>
    <row r="711" spans="3:9" x14ac:dyDescent="0.2">
      <c r="C711">
        <v>1054</v>
      </c>
      <c r="D711" t="s">
        <v>1447</v>
      </c>
      <c r="E711" t="s">
        <v>59</v>
      </c>
      <c r="F711" t="s">
        <v>734</v>
      </c>
      <c r="G711">
        <v>23</v>
      </c>
      <c r="H711" t="s">
        <v>64</v>
      </c>
      <c r="I711">
        <v>92592323</v>
      </c>
    </row>
    <row r="712" spans="3:9" x14ac:dyDescent="0.2">
      <c r="C712">
        <v>1280</v>
      </c>
      <c r="D712" t="s">
        <v>1448</v>
      </c>
      <c r="E712" t="s">
        <v>59</v>
      </c>
      <c r="F712" t="s">
        <v>1449</v>
      </c>
      <c r="G712">
        <v>26</v>
      </c>
      <c r="H712" t="s">
        <v>64</v>
      </c>
      <c r="I712">
        <v>38445216</v>
      </c>
    </row>
    <row r="713" spans="3:9" x14ac:dyDescent="0.2">
      <c r="C713">
        <v>1307</v>
      </c>
      <c r="D713" t="s">
        <v>1450</v>
      </c>
      <c r="E713" t="s">
        <v>69</v>
      </c>
      <c r="F713" t="s">
        <v>690</v>
      </c>
      <c r="G713">
        <v>28</v>
      </c>
      <c r="H713" t="s">
        <v>895</v>
      </c>
      <c r="I713">
        <v>46245166</v>
      </c>
    </row>
    <row r="714" spans="3:9" x14ac:dyDescent="0.2">
      <c r="C714">
        <v>331</v>
      </c>
      <c r="D714" t="s">
        <v>1451</v>
      </c>
      <c r="E714" t="s">
        <v>69</v>
      </c>
      <c r="F714" t="s">
        <v>1452</v>
      </c>
      <c r="G714">
        <v>44</v>
      </c>
      <c r="H714" t="s">
        <v>64</v>
      </c>
      <c r="I714">
        <v>57827125</v>
      </c>
    </row>
    <row r="715" spans="3:9" x14ac:dyDescent="0.2">
      <c r="C715">
        <v>336</v>
      </c>
      <c r="D715" t="s">
        <v>1453</v>
      </c>
      <c r="E715" t="s">
        <v>69</v>
      </c>
      <c r="F715" t="s">
        <v>1454</v>
      </c>
      <c r="G715">
        <v>24</v>
      </c>
      <c r="H715" t="s">
        <v>64</v>
      </c>
      <c r="I715">
        <v>86312763</v>
      </c>
    </row>
    <row r="716" spans="3:9" x14ac:dyDescent="0.2">
      <c r="C716">
        <v>27</v>
      </c>
      <c r="D716" t="s">
        <v>1455</v>
      </c>
      <c r="E716" t="s">
        <v>69</v>
      </c>
      <c r="F716" t="s">
        <v>1456</v>
      </c>
      <c r="G716">
        <v>23</v>
      </c>
      <c r="H716" t="s">
        <v>64</v>
      </c>
      <c r="I716">
        <v>38876914</v>
      </c>
    </row>
    <row r="717" spans="3:9" x14ac:dyDescent="0.2">
      <c r="C717">
        <v>1536</v>
      </c>
      <c r="D717" t="s">
        <v>1457</v>
      </c>
      <c r="E717" t="s">
        <v>59</v>
      </c>
      <c r="F717" t="s">
        <v>1458</v>
      </c>
      <c r="G717">
        <v>23</v>
      </c>
      <c r="H717" t="s">
        <v>64</v>
      </c>
      <c r="I717">
        <v>61334687</v>
      </c>
    </row>
    <row r="718" spans="3:9" x14ac:dyDescent="0.2">
      <c r="C718">
        <v>174</v>
      </c>
      <c r="D718" t="s">
        <v>1459</v>
      </c>
      <c r="E718" t="s">
        <v>59</v>
      </c>
      <c r="F718" t="s">
        <v>1460</v>
      </c>
      <c r="G718">
        <v>25</v>
      </c>
      <c r="H718" t="s">
        <v>103</v>
      </c>
      <c r="I718">
        <v>35648869</v>
      </c>
    </row>
    <row r="719" spans="3:9" x14ac:dyDescent="0.2">
      <c r="C719">
        <v>434</v>
      </c>
      <c r="D719" t="s">
        <v>1461</v>
      </c>
      <c r="E719" t="s">
        <v>66</v>
      </c>
      <c r="F719" t="s">
        <v>1462</v>
      </c>
      <c r="G719">
        <v>28</v>
      </c>
      <c r="H719" t="s">
        <v>64</v>
      </c>
      <c r="I719">
        <v>80160057</v>
      </c>
    </row>
    <row r="720" spans="3:9" x14ac:dyDescent="0.2">
      <c r="C720">
        <v>596</v>
      </c>
      <c r="D720" t="s">
        <v>1463</v>
      </c>
      <c r="E720" t="s">
        <v>69</v>
      </c>
      <c r="F720" t="s">
        <v>1464</v>
      </c>
      <c r="G720">
        <v>27</v>
      </c>
      <c r="H720" t="s">
        <v>64</v>
      </c>
      <c r="I720">
        <v>58598724</v>
      </c>
    </row>
    <row r="721" spans="3:9" x14ac:dyDescent="0.2">
      <c r="C721">
        <v>262</v>
      </c>
      <c r="D721" t="s">
        <v>1465</v>
      </c>
      <c r="E721" t="s">
        <v>69</v>
      </c>
      <c r="F721" t="s">
        <v>1466</v>
      </c>
      <c r="G721">
        <v>25</v>
      </c>
      <c r="H721" t="s">
        <v>64</v>
      </c>
      <c r="I721">
        <v>91371902</v>
      </c>
    </row>
    <row r="722" spans="3:9" x14ac:dyDescent="0.2">
      <c r="C722">
        <v>733</v>
      </c>
      <c r="D722" t="s">
        <v>1467</v>
      </c>
      <c r="E722" t="s">
        <v>66</v>
      </c>
      <c r="F722" t="s">
        <v>1468</v>
      </c>
      <c r="G722">
        <v>26</v>
      </c>
      <c r="H722" t="s">
        <v>144</v>
      </c>
      <c r="I722">
        <v>49240134</v>
      </c>
    </row>
    <row r="723" spans="3:9" x14ac:dyDescent="0.2">
      <c r="C723">
        <v>16</v>
      </c>
      <c r="D723" t="s">
        <v>1469</v>
      </c>
      <c r="E723" t="s">
        <v>66</v>
      </c>
      <c r="F723" t="s">
        <v>1470</v>
      </c>
      <c r="G723">
        <v>33</v>
      </c>
      <c r="H723" t="s">
        <v>64</v>
      </c>
      <c r="I723">
        <v>47651080</v>
      </c>
    </row>
    <row r="724" spans="3:9" x14ac:dyDescent="0.2">
      <c r="C724">
        <v>738</v>
      </c>
      <c r="D724" t="s">
        <v>1471</v>
      </c>
      <c r="E724" t="s">
        <v>69</v>
      </c>
      <c r="F724" t="s">
        <v>1472</v>
      </c>
      <c r="G724">
        <v>32</v>
      </c>
      <c r="H724" t="s">
        <v>64</v>
      </c>
      <c r="I724">
        <v>59151132</v>
      </c>
    </row>
    <row r="725" spans="3:9" x14ac:dyDescent="0.2">
      <c r="C725">
        <v>1482</v>
      </c>
      <c r="D725" t="s">
        <v>1473</v>
      </c>
      <c r="E725" t="s">
        <v>59</v>
      </c>
      <c r="F725" t="s">
        <v>1474</v>
      </c>
      <c r="G725">
        <v>27</v>
      </c>
      <c r="H725" t="s">
        <v>64</v>
      </c>
      <c r="I725">
        <v>12908339</v>
      </c>
    </row>
    <row r="726" spans="3:9" x14ac:dyDescent="0.2">
      <c r="C726">
        <v>756</v>
      </c>
      <c r="D726" t="s">
        <v>1475</v>
      </c>
      <c r="E726" t="s">
        <v>69</v>
      </c>
      <c r="F726" t="s">
        <v>1476</v>
      </c>
      <c r="G726">
        <v>29</v>
      </c>
      <c r="H726" t="s">
        <v>64</v>
      </c>
      <c r="I726">
        <v>74360108</v>
      </c>
    </row>
    <row r="727" spans="3:9" x14ac:dyDescent="0.2">
      <c r="C727">
        <v>1542</v>
      </c>
      <c r="D727" t="s">
        <v>1477</v>
      </c>
      <c r="E727" t="s">
        <v>69</v>
      </c>
      <c r="F727" t="s">
        <v>1478</v>
      </c>
      <c r="G727">
        <v>22</v>
      </c>
      <c r="H727" t="s">
        <v>64</v>
      </c>
      <c r="I727">
        <v>17536117</v>
      </c>
    </row>
    <row r="728" spans="3:9" x14ac:dyDescent="0.2">
      <c r="C728">
        <v>195</v>
      </c>
      <c r="D728" t="s">
        <v>1479</v>
      </c>
      <c r="E728" t="s">
        <v>59</v>
      </c>
      <c r="F728" t="s">
        <v>1480</v>
      </c>
      <c r="G728">
        <v>29</v>
      </c>
      <c r="H728" t="s">
        <v>144</v>
      </c>
      <c r="I728">
        <v>54966815</v>
      </c>
    </row>
    <row r="729" spans="3:9" x14ac:dyDescent="0.2">
      <c r="C729">
        <v>398</v>
      </c>
      <c r="D729" t="s">
        <v>1481</v>
      </c>
      <c r="E729" t="s">
        <v>59</v>
      </c>
      <c r="F729" t="s">
        <v>1482</v>
      </c>
      <c r="G729">
        <v>35</v>
      </c>
      <c r="H729" t="s">
        <v>64</v>
      </c>
      <c r="I729">
        <v>26255170</v>
      </c>
    </row>
    <row r="730" spans="3:9" x14ac:dyDescent="0.2">
      <c r="C730">
        <v>214</v>
      </c>
      <c r="D730" t="s">
        <v>1483</v>
      </c>
      <c r="E730" t="s">
        <v>59</v>
      </c>
      <c r="F730" t="s">
        <v>1484</v>
      </c>
      <c r="G730">
        <v>37</v>
      </c>
      <c r="H730" t="s">
        <v>64</v>
      </c>
      <c r="I730">
        <v>37533509</v>
      </c>
    </row>
    <row r="731" spans="3:9" x14ac:dyDescent="0.2">
      <c r="C731">
        <v>1764</v>
      </c>
      <c r="D731" t="s">
        <v>1485</v>
      </c>
      <c r="E731" t="s">
        <v>59</v>
      </c>
      <c r="F731" t="s">
        <v>1486</v>
      </c>
      <c r="G731">
        <v>23</v>
      </c>
      <c r="H731" t="s">
        <v>64</v>
      </c>
      <c r="I731">
        <v>85338959</v>
      </c>
    </row>
    <row r="732" spans="3:9" x14ac:dyDescent="0.2">
      <c r="C732">
        <v>1567</v>
      </c>
      <c r="D732" t="s">
        <v>1487</v>
      </c>
      <c r="E732" t="s">
        <v>59</v>
      </c>
      <c r="F732" t="s">
        <v>1488</v>
      </c>
      <c r="G732">
        <v>23</v>
      </c>
      <c r="H732" t="s">
        <v>64</v>
      </c>
      <c r="I732">
        <v>71766231</v>
      </c>
    </row>
    <row r="733" spans="3:9" x14ac:dyDescent="0.2">
      <c r="C733">
        <v>808</v>
      </c>
      <c r="D733" t="s">
        <v>1489</v>
      </c>
      <c r="E733" t="s">
        <v>69</v>
      </c>
      <c r="F733" t="s">
        <v>1490</v>
      </c>
      <c r="G733">
        <v>22</v>
      </c>
      <c r="H733" t="s">
        <v>64</v>
      </c>
      <c r="I733">
        <v>28608247</v>
      </c>
    </row>
    <row r="734" spans="3:9" x14ac:dyDescent="0.2">
      <c r="C734">
        <v>1398</v>
      </c>
      <c r="D734" t="s">
        <v>1491</v>
      </c>
      <c r="E734" t="s">
        <v>69</v>
      </c>
      <c r="F734" t="s">
        <v>307</v>
      </c>
      <c r="G734">
        <v>35</v>
      </c>
      <c r="H734" t="s">
        <v>121</v>
      </c>
      <c r="I734">
        <v>71255623</v>
      </c>
    </row>
    <row r="735" spans="3:9" x14ac:dyDescent="0.2">
      <c r="C735">
        <v>1529</v>
      </c>
      <c r="D735" t="s">
        <v>1492</v>
      </c>
      <c r="E735" t="s">
        <v>59</v>
      </c>
      <c r="F735" t="s">
        <v>1493</v>
      </c>
      <c r="G735">
        <v>33</v>
      </c>
      <c r="H735" t="s">
        <v>87</v>
      </c>
      <c r="I735">
        <v>21526858</v>
      </c>
    </row>
    <row r="736" spans="3:9" x14ac:dyDescent="0.2">
      <c r="C736">
        <v>931</v>
      </c>
      <c r="D736" t="s">
        <v>1494</v>
      </c>
      <c r="E736" t="s">
        <v>69</v>
      </c>
      <c r="F736" t="s">
        <v>1495</v>
      </c>
      <c r="G736">
        <v>27</v>
      </c>
      <c r="H736" t="s">
        <v>71</v>
      </c>
      <c r="I736">
        <v>68948264</v>
      </c>
    </row>
    <row r="737" spans="3:9" x14ac:dyDescent="0.2">
      <c r="C737">
        <v>987</v>
      </c>
      <c r="D737" t="s">
        <v>1496</v>
      </c>
      <c r="E737" t="s">
        <v>59</v>
      </c>
      <c r="F737" t="s">
        <v>1497</v>
      </c>
      <c r="G737">
        <v>32</v>
      </c>
      <c r="H737" t="s">
        <v>64</v>
      </c>
      <c r="I737">
        <v>9271181</v>
      </c>
    </row>
    <row r="738" spans="3:9" x14ac:dyDescent="0.2">
      <c r="C738">
        <v>592</v>
      </c>
      <c r="D738" t="s">
        <v>1498</v>
      </c>
      <c r="E738" t="s">
        <v>69</v>
      </c>
      <c r="F738" t="s">
        <v>1499</v>
      </c>
      <c r="G738">
        <v>26</v>
      </c>
      <c r="H738" t="s">
        <v>103</v>
      </c>
      <c r="I738">
        <v>51419309</v>
      </c>
    </row>
    <row r="739" spans="3:9" x14ac:dyDescent="0.2">
      <c r="C739">
        <v>910</v>
      </c>
      <c r="D739" t="s">
        <v>1500</v>
      </c>
      <c r="E739" t="s">
        <v>59</v>
      </c>
      <c r="F739" t="s">
        <v>1501</v>
      </c>
      <c r="G739">
        <v>22</v>
      </c>
      <c r="H739" t="s">
        <v>64</v>
      </c>
      <c r="I739">
        <v>10180944</v>
      </c>
    </row>
    <row r="740" spans="3:9" x14ac:dyDescent="0.2">
      <c r="C740">
        <v>537</v>
      </c>
      <c r="D740" t="s">
        <v>1502</v>
      </c>
      <c r="E740" t="s">
        <v>59</v>
      </c>
      <c r="F740" t="s">
        <v>1503</v>
      </c>
      <c r="G740">
        <v>40</v>
      </c>
      <c r="H740" t="s">
        <v>64</v>
      </c>
      <c r="I740">
        <v>58788596</v>
      </c>
    </row>
    <row r="741" spans="3:9" x14ac:dyDescent="0.2">
      <c r="C741">
        <v>1723</v>
      </c>
      <c r="D741" t="s">
        <v>1504</v>
      </c>
      <c r="E741" t="s">
        <v>59</v>
      </c>
      <c r="F741" t="s">
        <v>1505</v>
      </c>
      <c r="G741">
        <v>31</v>
      </c>
      <c r="H741" t="s">
        <v>1506</v>
      </c>
      <c r="I741">
        <v>98747970</v>
      </c>
    </row>
    <row r="742" spans="3:9" x14ac:dyDescent="0.2">
      <c r="C742">
        <v>446</v>
      </c>
      <c r="D742" t="s">
        <v>1507</v>
      </c>
      <c r="E742" t="s">
        <v>69</v>
      </c>
      <c r="F742" t="s">
        <v>398</v>
      </c>
      <c r="G742">
        <v>22</v>
      </c>
      <c r="H742" t="s">
        <v>64</v>
      </c>
      <c r="I742">
        <v>96079688</v>
      </c>
    </row>
    <row r="743" spans="3:9" x14ac:dyDescent="0.2">
      <c r="C743">
        <v>944</v>
      </c>
      <c r="D743" t="s">
        <v>1508</v>
      </c>
      <c r="E743" t="s">
        <v>59</v>
      </c>
      <c r="F743" t="s">
        <v>1509</v>
      </c>
      <c r="G743">
        <v>39</v>
      </c>
      <c r="H743" t="s">
        <v>121</v>
      </c>
      <c r="I743">
        <v>43493189</v>
      </c>
    </row>
    <row r="744" spans="3:9" x14ac:dyDescent="0.2">
      <c r="C744">
        <v>526</v>
      </c>
      <c r="D744" t="s">
        <v>1510</v>
      </c>
      <c r="E744" t="s">
        <v>59</v>
      </c>
      <c r="F744" t="s">
        <v>1511</v>
      </c>
      <c r="G744">
        <v>29</v>
      </c>
      <c r="H744" t="s">
        <v>64</v>
      </c>
      <c r="I744">
        <v>44209232</v>
      </c>
    </row>
    <row r="745" spans="3:9" x14ac:dyDescent="0.2">
      <c r="C745">
        <v>694</v>
      </c>
      <c r="D745" t="s">
        <v>1512</v>
      </c>
      <c r="E745" t="s">
        <v>69</v>
      </c>
      <c r="F745" t="s">
        <v>1513</v>
      </c>
      <c r="G745">
        <v>29</v>
      </c>
      <c r="H745" t="s">
        <v>121</v>
      </c>
      <c r="I745">
        <v>13846872</v>
      </c>
    </row>
    <row r="746" spans="3:9" x14ac:dyDescent="0.2">
      <c r="C746">
        <v>886</v>
      </c>
      <c r="D746" t="s">
        <v>1514</v>
      </c>
      <c r="E746" t="s">
        <v>59</v>
      </c>
      <c r="F746" t="s">
        <v>1515</v>
      </c>
      <c r="G746">
        <v>28</v>
      </c>
      <c r="H746" t="s">
        <v>103</v>
      </c>
      <c r="I746">
        <v>84596053</v>
      </c>
    </row>
    <row r="747" spans="3:9" x14ac:dyDescent="0.2">
      <c r="C747">
        <v>415</v>
      </c>
      <c r="D747" t="s">
        <v>1516</v>
      </c>
      <c r="E747" t="s">
        <v>69</v>
      </c>
      <c r="F747" t="s">
        <v>1517</v>
      </c>
      <c r="G747">
        <v>27</v>
      </c>
      <c r="H747" t="s">
        <v>87</v>
      </c>
      <c r="I747">
        <v>14808474</v>
      </c>
    </row>
    <row r="748" spans="3:9" x14ac:dyDescent="0.2">
      <c r="C748">
        <v>1057</v>
      </c>
      <c r="D748" t="s">
        <v>1518</v>
      </c>
      <c r="E748" t="s">
        <v>69</v>
      </c>
      <c r="F748" t="s">
        <v>1519</v>
      </c>
      <c r="G748">
        <v>34</v>
      </c>
      <c r="H748" t="s">
        <v>64</v>
      </c>
      <c r="I748">
        <v>11265529</v>
      </c>
    </row>
    <row r="749" spans="3:9" x14ac:dyDescent="0.2">
      <c r="C749">
        <v>669</v>
      </c>
      <c r="D749" t="s">
        <v>1520</v>
      </c>
      <c r="E749" t="s">
        <v>59</v>
      </c>
      <c r="F749" t="s">
        <v>1521</v>
      </c>
      <c r="G749">
        <v>25</v>
      </c>
      <c r="H749" t="s">
        <v>296</v>
      </c>
      <c r="I749">
        <v>77215297</v>
      </c>
    </row>
    <row r="750" spans="3:9" x14ac:dyDescent="0.2">
      <c r="C750">
        <v>725</v>
      </c>
      <c r="D750" t="s">
        <v>1522</v>
      </c>
      <c r="E750" t="s">
        <v>69</v>
      </c>
      <c r="F750" t="s">
        <v>1523</v>
      </c>
      <c r="G750">
        <v>36</v>
      </c>
      <c r="H750" t="s">
        <v>64</v>
      </c>
      <c r="I750">
        <v>57275347</v>
      </c>
    </row>
    <row r="751" spans="3:9" x14ac:dyDescent="0.2">
      <c r="C751">
        <v>1573</v>
      </c>
      <c r="D751" t="s">
        <v>1524</v>
      </c>
      <c r="E751" t="s">
        <v>59</v>
      </c>
      <c r="F751" t="s">
        <v>1525</v>
      </c>
      <c r="G751">
        <v>22</v>
      </c>
      <c r="H751" t="s">
        <v>64</v>
      </c>
      <c r="I751">
        <v>72142959</v>
      </c>
    </row>
    <row r="752" spans="3:9" x14ac:dyDescent="0.2">
      <c r="C752">
        <v>856</v>
      </c>
      <c r="D752" t="s">
        <v>1526</v>
      </c>
      <c r="E752" t="s">
        <v>69</v>
      </c>
      <c r="F752" t="s">
        <v>1527</v>
      </c>
      <c r="G752">
        <v>42</v>
      </c>
      <c r="H752" t="s">
        <v>64</v>
      </c>
      <c r="I752">
        <v>11903734</v>
      </c>
    </row>
    <row r="753" spans="3:9" x14ac:dyDescent="0.2">
      <c r="C753">
        <v>1141</v>
      </c>
      <c r="D753" t="s">
        <v>1528</v>
      </c>
      <c r="E753" t="s">
        <v>59</v>
      </c>
      <c r="F753" t="s">
        <v>794</v>
      </c>
      <c r="G753">
        <v>33</v>
      </c>
      <c r="H753" t="s">
        <v>64</v>
      </c>
      <c r="I753">
        <v>36633418</v>
      </c>
    </row>
    <row r="754" spans="3:9" x14ac:dyDescent="0.2">
      <c r="C754">
        <v>618</v>
      </c>
      <c r="D754" t="s">
        <v>1529</v>
      </c>
      <c r="E754" t="s">
        <v>59</v>
      </c>
      <c r="F754" t="s">
        <v>1530</v>
      </c>
      <c r="G754">
        <v>20</v>
      </c>
      <c r="H754" t="s">
        <v>64</v>
      </c>
      <c r="I754">
        <v>7948345</v>
      </c>
    </row>
    <row r="755" spans="3:9" x14ac:dyDescent="0.2">
      <c r="C755">
        <v>235</v>
      </c>
      <c r="D755" t="s">
        <v>1531</v>
      </c>
      <c r="E755" t="s">
        <v>59</v>
      </c>
      <c r="F755" t="s">
        <v>1532</v>
      </c>
      <c r="G755">
        <v>36</v>
      </c>
      <c r="H755" t="s">
        <v>64</v>
      </c>
      <c r="I755">
        <v>38062664</v>
      </c>
    </row>
    <row r="756" spans="3:9" x14ac:dyDescent="0.2">
      <c r="C756">
        <v>984</v>
      </c>
      <c r="D756" t="s">
        <v>1533</v>
      </c>
      <c r="E756" t="s">
        <v>59</v>
      </c>
      <c r="F756" t="s">
        <v>1534</v>
      </c>
      <c r="G756">
        <v>27</v>
      </c>
      <c r="H756" t="s">
        <v>64</v>
      </c>
      <c r="I756">
        <v>90705913</v>
      </c>
    </row>
    <row r="757" spans="3:9" x14ac:dyDescent="0.2">
      <c r="C757">
        <v>602</v>
      </c>
      <c r="D757" t="s">
        <v>1535</v>
      </c>
      <c r="E757" t="s">
        <v>59</v>
      </c>
      <c r="F757" t="s">
        <v>1536</v>
      </c>
      <c r="G757">
        <v>26</v>
      </c>
      <c r="H757" t="s">
        <v>64</v>
      </c>
      <c r="I757">
        <v>15952912</v>
      </c>
    </row>
    <row r="758" spans="3:9" x14ac:dyDescent="0.2">
      <c r="C758">
        <v>918</v>
      </c>
      <c r="D758" t="s">
        <v>1537</v>
      </c>
      <c r="E758" t="s">
        <v>69</v>
      </c>
      <c r="F758" t="s">
        <v>1538</v>
      </c>
      <c r="G758">
        <v>37</v>
      </c>
      <c r="H758" t="s">
        <v>224</v>
      </c>
      <c r="I758">
        <v>64464378</v>
      </c>
    </row>
    <row r="759" spans="3:9" x14ac:dyDescent="0.2">
      <c r="C759">
        <v>924</v>
      </c>
      <c r="D759" t="s">
        <v>1539</v>
      </c>
      <c r="E759" t="s">
        <v>59</v>
      </c>
      <c r="F759" t="s">
        <v>980</v>
      </c>
      <c r="G759">
        <v>30</v>
      </c>
      <c r="H759" t="s">
        <v>64</v>
      </c>
      <c r="I759">
        <v>84144016</v>
      </c>
    </row>
    <row r="760" spans="3:9" x14ac:dyDescent="0.2">
      <c r="C760">
        <v>1189</v>
      </c>
      <c r="D760" t="s">
        <v>1540</v>
      </c>
      <c r="E760" t="s">
        <v>59</v>
      </c>
      <c r="F760" t="s">
        <v>1541</v>
      </c>
      <c r="G760">
        <v>21</v>
      </c>
      <c r="H760" t="s">
        <v>64</v>
      </c>
      <c r="I760">
        <v>70391151</v>
      </c>
    </row>
    <row r="761" spans="3:9" x14ac:dyDescent="0.2">
      <c r="C761">
        <v>808</v>
      </c>
      <c r="D761" t="s">
        <v>1542</v>
      </c>
      <c r="E761" t="s">
        <v>69</v>
      </c>
      <c r="F761" t="s">
        <v>535</v>
      </c>
      <c r="G761">
        <v>26</v>
      </c>
      <c r="H761" t="s">
        <v>64</v>
      </c>
      <c r="I761">
        <v>63643293</v>
      </c>
    </row>
    <row r="762" spans="3:9" x14ac:dyDescent="0.2">
      <c r="C762">
        <v>146</v>
      </c>
      <c r="D762" t="s">
        <v>1543</v>
      </c>
      <c r="E762" t="s">
        <v>59</v>
      </c>
      <c r="F762" t="s">
        <v>1544</v>
      </c>
      <c r="G762">
        <v>23</v>
      </c>
      <c r="H762" t="s">
        <v>64</v>
      </c>
      <c r="I762">
        <v>72317178</v>
      </c>
    </row>
    <row r="763" spans="3:9" x14ac:dyDescent="0.2">
      <c r="C763">
        <v>819</v>
      </c>
      <c r="D763" t="s">
        <v>1545</v>
      </c>
      <c r="E763" t="s">
        <v>69</v>
      </c>
      <c r="F763" t="s">
        <v>1546</v>
      </c>
      <c r="G763">
        <v>26</v>
      </c>
      <c r="H763" t="s">
        <v>64</v>
      </c>
      <c r="I763">
        <v>50514366</v>
      </c>
    </row>
    <row r="764" spans="3:9" x14ac:dyDescent="0.2">
      <c r="C764">
        <v>511</v>
      </c>
      <c r="D764" t="s">
        <v>1547</v>
      </c>
      <c r="E764" t="s">
        <v>69</v>
      </c>
      <c r="F764" t="s">
        <v>1548</v>
      </c>
      <c r="G764">
        <v>27</v>
      </c>
      <c r="H764" t="s">
        <v>64</v>
      </c>
      <c r="I764">
        <v>49730813</v>
      </c>
    </row>
    <row r="765" spans="3:9" x14ac:dyDescent="0.2">
      <c r="C765">
        <v>544</v>
      </c>
      <c r="D765" t="s">
        <v>1549</v>
      </c>
      <c r="E765" t="s">
        <v>59</v>
      </c>
      <c r="F765" t="s">
        <v>1550</v>
      </c>
      <c r="G765">
        <v>45</v>
      </c>
      <c r="H765" t="s">
        <v>64</v>
      </c>
      <c r="I765">
        <v>30487512</v>
      </c>
    </row>
    <row r="766" spans="3:9" x14ac:dyDescent="0.2">
      <c r="C766">
        <v>141</v>
      </c>
      <c r="D766" t="s">
        <v>1551</v>
      </c>
      <c r="E766" t="s">
        <v>69</v>
      </c>
      <c r="F766" t="s">
        <v>1552</v>
      </c>
      <c r="G766">
        <v>33</v>
      </c>
      <c r="H766" t="s">
        <v>296</v>
      </c>
      <c r="I766">
        <v>36368605</v>
      </c>
    </row>
    <row r="767" spans="3:9" x14ac:dyDescent="0.2">
      <c r="C767">
        <v>518</v>
      </c>
      <c r="D767" t="s">
        <v>1553</v>
      </c>
      <c r="E767" t="s">
        <v>66</v>
      </c>
      <c r="F767" t="s">
        <v>1554</v>
      </c>
      <c r="G767">
        <v>32</v>
      </c>
      <c r="H767" t="s">
        <v>224</v>
      </c>
      <c r="I767">
        <v>94814692</v>
      </c>
    </row>
    <row r="768" spans="3:9" x14ac:dyDescent="0.2">
      <c r="C768">
        <v>363</v>
      </c>
      <c r="D768" t="s">
        <v>1555</v>
      </c>
      <c r="E768" t="s">
        <v>66</v>
      </c>
      <c r="F768" t="s">
        <v>1556</v>
      </c>
      <c r="G768">
        <v>18</v>
      </c>
      <c r="H768" t="s">
        <v>64</v>
      </c>
      <c r="I768">
        <v>30866995</v>
      </c>
    </row>
    <row r="769" spans="3:9" x14ac:dyDescent="0.2">
      <c r="C769">
        <v>335</v>
      </c>
      <c r="D769" t="s">
        <v>1557</v>
      </c>
      <c r="E769" t="s">
        <v>69</v>
      </c>
      <c r="F769" t="s">
        <v>1558</v>
      </c>
      <c r="G769">
        <v>26</v>
      </c>
      <c r="H769" t="s">
        <v>64</v>
      </c>
      <c r="I769">
        <v>35129690</v>
      </c>
    </row>
    <row r="770" spans="3:9" x14ac:dyDescent="0.2">
      <c r="C770">
        <v>492</v>
      </c>
      <c r="D770" t="s">
        <v>1559</v>
      </c>
      <c r="E770" t="s">
        <v>69</v>
      </c>
      <c r="F770" t="s">
        <v>1560</v>
      </c>
      <c r="G770">
        <v>41</v>
      </c>
      <c r="H770" t="s">
        <v>78</v>
      </c>
      <c r="I770">
        <v>8012868</v>
      </c>
    </row>
    <row r="771" spans="3:9" x14ac:dyDescent="0.2">
      <c r="C771">
        <v>1459</v>
      </c>
      <c r="D771" t="s">
        <v>1561</v>
      </c>
      <c r="E771" t="s">
        <v>59</v>
      </c>
      <c r="F771" t="s">
        <v>1562</v>
      </c>
      <c r="G771">
        <v>20</v>
      </c>
      <c r="H771" t="s">
        <v>64</v>
      </c>
      <c r="I771">
        <v>80028631</v>
      </c>
    </row>
    <row r="772" spans="3:9" x14ac:dyDescent="0.2">
      <c r="C772">
        <v>1565</v>
      </c>
      <c r="D772" t="s">
        <v>1563</v>
      </c>
      <c r="E772" t="s">
        <v>69</v>
      </c>
      <c r="F772" t="s">
        <v>1564</v>
      </c>
      <c r="G772">
        <v>22</v>
      </c>
      <c r="H772" t="s">
        <v>64</v>
      </c>
      <c r="I772">
        <v>78122480</v>
      </c>
    </row>
    <row r="773" spans="3:9" x14ac:dyDescent="0.2">
      <c r="C773">
        <v>380</v>
      </c>
      <c r="D773" t="s">
        <v>1565</v>
      </c>
      <c r="E773" t="s">
        <v>66</v>
      </c>
      <c r="F773" t="s">
        <v>1566</v>
      </c>
      <c r="G773">
        <v>19</v>
      </c>
      <c r="H773" t="s">
        <v>64</v>
      </c>
      <c r="I773">
        <v>72284564</v>
      </c>
    </row>
    <row r="774" spans="3:9" x14ac:dyDescent="0.2">
      <c r="C774">
        <v>1168</v>
      </c>
      <c r="D774" t="s">
        <v>1567</v>
      </c>
      <c r="E774" t="s">
        <v>69</v>
      </c>
      <c r="F774" t="s">
        <v>1568</v>
      </c>
      <c r="G774">
        <v>38</v>
      </c>
      <c r="H774" t="s">
        <v>64</v>
      </c>
      <c r="I774">
        <v>25110890</v>
      </c>
    </row>
    <row r="775" spans="3:9" x14ac:dyDescent="0.2">
      <c r="C775">
        <v>72</v>
      </c>
      <c r="D775" t="s">
        <v>1569</v>
      </c>
      <c r="E775" t="s">
        <v>59</v>
      </c>
      <c r="F775" t="s">
        <v>1570</v>
      </c>
      <c r="G775">
        <v>23</v>
      </c>
      <c r="H775" t="s">
        <v>64</v>
      </c>
      <c r="I775">
        <v>91946342</v>
      </c>
    </row>
    <row r="776" spans="3:9" x14ac:dyDescent="0.2">
      <c r="C776">
        <v>946</v>
      </c>
      <c r="D776" t="s">
        <v>1571</v>
      </c>
      <c r="E776" t="s">
        <v>66</v>
      </c>
      <c r="F776" t="s">
        <v>1572</v>
      </c>
      <c r="G776">
        <v>38</v>
      </c>
      <c r="H776" t="s">
        <v>87</v>
      </c>
      <c r="I776">
        <v>58737181</v>
      </c>
    </row>
    <row r="777" spans="3:9" x14ac:dyDescent="0.2">
      <c r="C777">
        <v>864</v>
      </c>
      <c r="D777" t="s">
        <v>1573</v>
      </c>
      <c r="E777" t="s">
        <v>66</v>
      </c>
      <c r="F777" t="s">
        <v>1574</v>
      </c>
      <c r="G777">
        <v>30</v>
      </c>
      <c r="H777" t="s">
        <v>64</v>
      </c>
      <c r="I777">
        <v>8331990</v>
      </c>
    </row>
    <row r="778" spans="3:9" x14ac:dyDescent="0.2">
      <c r="C778">
        <v>158</v>
      </c>
      <c r="D778" t="s">
        <v>1575</v>
      </c>
      <c r="E778" t="s">
        <v>59</v>
      </c>
      <c r="F778" t="s">
        <v>1576</v>
      </c>
      <c r="G778">
        <v>21</v>
      </c>
      <c r="H778" t="s">
        <v>96</v>
      </c>
      <c r="I778">
        <v>34871936</v>
      </c>
    </row>
    <row r="779" spans="3:9" x14ac:dyDescent="0.2">
      <c r="C779">
        <v>730</v>
      </c>
      <c r="D779" t="s">
        <v>1577</v>
      </c>
      <c r="E779" t="s">
        <v>59</v>
      </c>
      <c r="F779" t="s">
        <v>1578</v>
      </c>
      <c r="G779">
        <v>33</v>
      </c>
      <c r="H779" t="s">
        <v>64</v>
      </c>
      <c r="I779">
        <v>47678572</v>
      </c>
    </row>
    <row r="780" spans="3:9" x14ac:dyDescent="0.2">
      <c r="C780">
        <v>1300</v>
      </c>
      <c r="D780" t="s">
        <v>1579</v>
      </c>
      <c r="E780" t="s">
        <v>59</v>
      </c>
      <c r="F780" t="s">
        <v>1580</v>
      </c>
      <c r="G780">
        <v>37</v>
      </c>
      <c r="H780" t="s">
        <v>64</v>
      </c>
      <c r="I780">
        <v>15347297</v>
      </c>
    </row>
    <row r="781" spans="3:9" x14ac:dyDescent="0.2">
      <c r="C781">
        <v>932</v>
      </c>
      <c r="D781" t="s">
        <v>1494</v>
      </c>
      <c r="E781" t="s">
        <v>69</v>
      </c>
      <c r="F781" t="s">
        <v>1495</v>
      </c>
      <c r="G781">
        <v>27</v>
      </c>
      <c r="H781" t="s">
        <v>71</v>
      </c>
      <c r="I781">
        <v>44272401</v>
      </c>
    </row>
    <row r="782" spans="3:9" x14ac:dyDescent="0.2">
      <c r="C782">
        <v>1072</v>
      </c>
      <c r="D782" t="s">
        <v>1581</v>
      </c>
      <c r="E782" t="s">
        <v>66</v>
      </c>
      <c r="F782" t="s">
        <v>1582</v>
      </c>
      <c r="G782">
        <v>18</v>
      </c>
      <c r="H782" t="s">
        <v>64</v>
      </c>
      <c r="I782">
        <v>46218683</v>
      </c>
    </row>
    <row r="783" spans="3:9" x14ac:dyDescent="0.2">
      <c r="C783">
        <v>4</v>
      </c>
      <c r="D783" t="s">
        <v>1583</v>
      </c>
      <c r="E783" t="s">
        <v>59</v>
      </c>
      <c r="F783" t="s">
        <v>1584</v>
      </c>
      <c r="G783">
        <v>31</v>
      </c>
      <c r="H783" t="s">
        <v>64</v>
      </c>
      <c r="I783">
        <v>92772425</v>
      </c>
    </row>
    <row r="784" spans="3:9" x14ac:dyDescent="0.2">
      <c r="C784">
        <v>19</v>
      </c>
      <c r="D784" t="s">
        <v>1585</v>
      </c>
      <c r="E784" t="s">
        <v>59</v>
      </c>
      <c r="F784" t="s">
        <v>1586</v>
      </c>
      <c r="G784">
        <v>27</v>
      </c>
      <c r="H784" t="s">
        <v>87</v>
      </c>
      <c r="I784">
        <v>55344644</v>
      </c>
    </row>
    <row r="785" spans="3:9" x14ac:dyDescent="0.2">
      <c r="C785">
        <v>698</v>
      </c>
      <c r="D785" t="s">
        <v>1587</v>
      </c>
      <c r="E785" t="s">
        <v>59</v>
      </c>
      <c r="F785" t="s">
        <v>1588</v>
      </c>
      <c r="G785">
        <v>32</v>
      </c>
      <c r="H785" t="s">
        <v>78</v>
      </c>
      <c r="I785">
        <v>11535635</v>
      </c>
    </row>
    <row r="786" spans="3:9" x14ac:dyDescent="0.2">
      <c r="C786">
        <v>1510</v>
      </c>
      <c r="D786" t="s">
        <v>1589</v>
      </c>
      <c r="E786" t="s">
        <v>69</v>
      </c>
      <c r="F786" t="s">
        <v>1590</v>
      </c>
      <c r="G786">
        <v>28</v>
      </c>
      <c r="H786" t="s">
        <v>64</v>
      </c>
      <c r="I786">
        <v>62141239</v>
      </c>
    </row>
    <row r="787" spans="3:9" x14ac:dyDescent="0.2">
      <c r="C787">
        <v>758</v>
      </c>
      <c r="D787" t="s">
        <v>1591</v>
      </c>
      <c r="E787" t="s">
        <v>59</v>
      </c>
      <c r="F787" t="s">
        <v>1592</v>
      </c>
      <c r="G787">
        <v>26</v>
      </c>
      <c r="H787" t="s">
        <v>296</v>
      </c>
      <c r="I787">
        <v>41839999</v>
      </c>
    </row>
    <row r="788" spans="3:9" x14ac:dyDescent="0.2">
      <c r="C788">
        <v>103</v>
      </c>
      <c r="D788" t="s">
        <v>1593</v>
      </c>
      <c r="E788" t="s">
        <v>59</v>
      </c>
      <c r="F788" t="s">
        <v>1594</v>
      </c>
      <c r="G788">
        <v>37</v>
      </c>
      <c r="H788" t="s">
        <v>64</v>
      </c>
      <c r="I788">
        <v>75609106</v>
      </c>
    </row>
    <row r="789" spans="3:9" x14ac:dyDescent="0.2">
      <c r="C789">
        <v>462</v>
      </c>
      <c r="D789" t="s">
        <v>1595</v>
      </c>
      <c r="E789" t="s">
        <v>69</v>
      </c>
      <c r="F789" t="s">
        <v>1596</v>
      </c>
      <c r="G789">
        <v>28</v>
      </c>
      <c r="H789" t="s">
        <v>64</v>
      </c>
      <c r="I789">
        <v>44489633</v>
      </c>
    </row>
    <row r="790" spans="3:9" x14ac:dyDescent="0.2">
      <c r="C790">
        <v>173</v>
      </c>
      <c r="D790" t="s">
        <v>1597</v>
      </c>
      <c r="E790" t="s">
        <v>59</v>
      </c>
      <c r="F790" t="s">
        <v>1598</v>
      </c>
      <c r="G790">
        <v>19</v>
      </c>
      <c r="H790" t="s">
        <v>64</v>
      </c>
      <c r="I790">
        <v>98338314</v>
      </c>
    </row>
    <row r="791" spans="3:9" x14ac:dyDescent="0.2">
      <c r="C791">
        <v>872</v>
      </c>
      <c r="D791" t="s">
        <v>623</v>
      </c>
      <c r="E791" t="s">
        <v>69</v>
      </c>
      <c r="F791" t="s">
        <v>624</v>
      </c>
      <c r="G791">
        <v>21</v>
      </c>
      <c r="H791" t="s">
        <v>64</v>
      </c>
      <c r="I791">
        <v>71993937</v>
      </c>
    </row>
    <row r="792" spans="3:9" x14ac:dyDescent="0.2">
      <c r="C792">
        <v>64</v>
      </c>
      <c r="D792" t="s">
        <v>1599</v>
      </c>
      <c r="E792" t="s">
        <v>59</v>
      </c>
      <c r="F792" t="s">
        <v>1600</v>
      </c>
      <c r="G792">
        <v>36</v>
      </c>
      <c r="H792" t="s">
        <v>64</v>
      </c>
      <c r="I792">
        <v>55625283</v>
      </c>
    </row>
    <row r="793" spans="3:9" x14ac:dyDescent="0.2">
      <c r="C793">
        <v>425</v>
      </c>
      <c r="D793" t="s">
        <v>1601</v>
      </c>
      <c r="E793" t="s">
        <v>59</v>
      </c>
      <c r="F793" t="s">
        <v>1602</v>
      </c>
      <c r="G793">
        <v>27</v>
      </c>
      <c r="H793" t="s">
        <v>71</v>
      </c>
      <c r="I793">
        <v>15526053</v>
      </c>
    </row>
    <row r="794" spans="3:9" x14ac:dyDescent="0.2">
      <c r="C794">
        <v>242</v>
      </c>
      <c r="D794" t="s">
        <v>1603</v>
      </c>
      <c r="E794" t="s">
        <v>69</v>
      </c>
      <c r="F794" t="s">
        <v>1604</v>
      </c>
      <c r="G794">
        <v>19</v>
      </c>
      <c r="H794" t="s">
        <v>64</v>
      </c>
      <c r="I794">
        <v>37452578</v>
      </c>
    </row>
    <row r="795" spans="3:9" x14ac:dyDescent="0.2">
      <c r="C795">
        <v>689</v>
      </c>
      <c r="D795" t="s">
        <v>1605</v>
      </c>
      <c r="E795" t="s">
        <v>59</v>
      </c>
      <c r="F795" t="s">
        <v>1606</v>
      </c>
      <c r="G795">
        <v>35</v>
      </c>
      <c r="H795" t="s">
        <v>110</v>
      </c>
      <c r="I795">
        <v>92627540</v>
      </c>
    </row>
    <row r="796" spans="3:9" x14ac:dyDescent="0.2">
      <c r="C796">
        <v>1725</v>
      </c>
      <c r="D796" t="s">
        <v>1607</v>
      </c>
      <c r="E796" t="s">
        <v>69</v>
      </c>
      <c r="F796" t="s">
        <v>1608</v>
      </c>
      <c r="G796">
        <v>30</v>
      </c>
      <c r="H796" t="s">
        <v>64</v>
      </c>
      <c r="I796">
        <v>7140747</v>
      </c>
    </row>
    <row r="797" spans="3:9" x14ac:dyDescent="0.2">
      <c r="C797">
        <v>1052</v>
      </c>
      <c r="D797" t="s">
        <v>1609</v>
      </c>
      <c r="E797" t="s">
        <v>59</v>
      </c>
      <c r="F797" t="s">
        <v>1610</v>
      </c>
      <c r="G797">
        <v>20</v>
      </c>
      <c r="H797" t="s">
        <v>64</v>
      </c>
      <c r="I797">
        <v>54846598</v>
      </c>
    </row>
    <row r="798" spans="3:9" x14ac:dyDescent="0.2">
      <c r="C798">
        <v>1511</v>
      </c>
      <c r="D798" t="s">
        <v>1611</v>
      </c>
      <c r="E798" t="s">
        <v>59</v>
      </c>
      <c r="F798" t="s">
        <v>1612</v>
      </c>
      <c r="G798">
        <v>30</v>
      </c>
      <c r="H798" t="s">
        <v>64</v>
      </c>
      <c r="I798">
        <v>77698118</v>
      </c>
    </row>
    <row r="799" spans="3:9" x14ac:dyDescent="0.2">
      <c r="C799">
        <v>496</v>
      </c>
      <c r="D799" t="s">
        <v>1613</v>
      </c>
      <c r="E799" t="s">
        <v>69</v>
      </c>
      <c r="F799" t="s">
        <v>1614</v>
      </c>
      <c r="G799">
        <v>31</v>
      </c>
      <c r="H799" t="s">
        <v>71</v>
      </c>
      <c r="I799">
        <v>54271576</v>
      </c>
    </row>
    <row r="800" spans="3:9" x14ac:dyDescent="0.2">
      <c r="C800">
        <v>170</v>
      </c>
      <c r="D800" t="s">
        <v>1615</v>
      </c>
      <c r="E800" t="s">
        <v>59</v>
      </c>
      <c r="F800" t="s">
        <v>1616</v>
      </c>
      <c r="G800">
        <v>40</v>
      </c>
      <c r="H800" t="s">
        <v>87</v>
      </c>
      <c r="I800">
        <v>82883597</v>
      </c>
    </row>
    <row r="801" spans="3:9" x14ac:dyDescent="0.2">
      <c r="C801">
        <v>844</v>
      </c>
      <c r="D801" t="s">
        <v>1617</v>
      </c>
      <c r="E801" t="s">
        <v>69</v>
      </c>
      <c r="F801" t="s">
        <v>1618</v>
      </c>
      <c r="G801">
        <v>26</v>
      </c>
      <c r="H801" t="s">
        <v>64</v>
      </c>
      <c r="I801">
        <v>91957086</v>
      </c>
    </row>
    <row r="802" spans="3:9" x14ac:dyDescent="0.2">
      <c r="C802">
        <v>1596</v>
      </c>
      <c r="D802" t="s">
        <v>1619</v>
      </c>
      <c r="E802" t="s">
        <v>66</v>
      </c>
      <c r="F802" t="s">
        <v>1620</v>
      </c>
      <c r="G802">
        <v>18</v>
      </c>
      <c r="H802" t="s">
        <v>64</v>
      </c>
      <c r="I802">
        <v>92286173</v>
      </c>
    </row>
    <row r="803" spans="3:9" x14ac:dyDescent="0.2">
      <c r="C803">
        <v>1547</v>
      </c>
      <c r="D803" t="s">
        <v>1621</v>
      </c>
      <c r="E803" t="s">
        <v>59</v>
      </c>
      <c r="F803" t="s">
        <v>1622</v>
      </c>
      <c r="G803">
        <v>26</v>
      </c>
      <c r="H803" t="s">
        <v>64</v>
      </c>
      <c r="I803">
        <v>4648656</v>
      </c>
    </row>
    <row r="804" spans="3:9" x14ac:dyDescent="0.2">
      <c r="C804">
        <v>125</v>
      </c>
      <c r="D804" t="s">
        <v>1623</v>
      </c>
      <c r="E804" t="s">
        <v>59</v>
      </c>
      <c r="F804" t="s">
        <v>1624</v>
      </c>
      <c r="G804">
        <v>26</v>
      </c>
      <c r="H804" t="s">
        <v>78</v>
      </c>
      <c r="I804">
        <v>64308870</v>
      </c>
    </row>
    <row r="805" spans="3:9" x14ac:dyDescent="0.2">
      <c r="C805">
        <v>116</v>
      </c>
      <c r="D805" t="s">
        <v>1625</v>
      </c>
      <c r="E805" t="s">
        <v>69</v>
      </c>
      <c r="F805" t="s">
        <v>1626</v>
      </c>
      <c r="G805">
        <v>28</v>
      </c>
      <c r="H805" t="s">
        <v>71</v>
      </c>
      <c r="I805">
        <v>9361490</v>
      </c>
    </row>
    <row r="806" spans="3:9" x14ac:dyDescent="0.2">
      <c r="C806">
        <v>127</v>
      </c>
      <c r="D806" t="s">
        <v>1627</v>
      </c>
      <c r="E806" t="s">
        <v>69</v>
      </c>
      <c r="F806" t="s">
        <v>1374</v>
      </c>
      <c r="G806">
        <v>22</v>
      </c>
      <c r="H806" t="s">
        <v>64</v>
      </c>
      <c r="I806">
        <v>47331497</v>
      </c>
    </row>
    <row r="807" spans="3:9" x14ac:dyDescent="0.2">
      <c r="C807">
        <v>560</v>
      </c>
      <c r="D807" t="s">
        <v>1628</v>
      </c>
      <c r="E807" t="s">
        <v>59</v>
      </c>
      <c r="F807" t="s">
        <v>1629</v>
      </c>
      <c r="G807">
        <v>32</v>
      </c>
      <c r="H807" t="s">
        <v>64</v>
      </c>
      <c r="I807">
        <v>27272534</v>
      </c>
    </row>
    <row r="808" spans="3:9" x14ac:dyDescent="0.2">
      <c r="C808">
        <v>213</v>
      </c>
      <c r="D808" t="s">
        <v>1630</v>
      </c>
      <c r="E808" t="s">
        <v>69</v>
      </c>
      <c r="F808" t="s">
        <v>1631</v>
      </c>
      <c r="G808">
        <v>22</v>
      </c>
      <c r="H808" t="s">
        <v>64</v>
      </c>
      <c r="I808">
        <v>47326566</v>
      </c>
    </row>
    <row r="809" spans="3:9" x14ac:dyDescent="0.2">
      <c r="C809">
        <v>568</v>
      </c>
      <c r="D809" t="s">
        <v>1632</v>
      </c>
      <c r="E809" t="s">
        <v>59</v>
      </c>
      <c r="F809" t="s">
        <v>1633</v>
      </c>
      <c r="G809">
        <v>34</v>
      </c>
      <c r="H809" t="s">
        <v>1506</v>
      </c>
      <c r="I809">
        <v>5055067</v>
      </c>
    </row>
    <row r="810" spans="3:9" x14ac:dyDescent="0.2">
      <c r="C810">
        <v>1150</v>
      </c>
      <c r="D810" t="s">
        <v>1634</v>
      </c>
      <c r="E810" t="s">
        <v>69</v>
      </c>
      <c r="F810" t="s">
        <v>1635</v>
      </c>
      <c r="G810">
        <v>21</v>
      </c>
      <c r="H810" t="s">
        <v>64</v>
      </c>
      <c r="I810">
        <v>10937540</v>
      </c>
    </row>
    <row r="811" spans="3:9" x14ac:dyDescent="0.2">
      <c r="C811">
        <v>310</v>
      </c>
      <c r="D811" t="s">
        <v>1636</v>
      </c>
      <c r="E811" t="s">
        <v>59</v>
      </c>
      <c r="F811" t="s">
        <v>1637</v>
      </c>
      <c r="G811">
        <v>37</v>
      </c>
      <c r="H811" t="s">
        <v>64</v>
      </c>
      <c r="I811">
        <v>93915691</v>
      </c>
    </row>
    <row r="812" spans="3:9" x14ac:dyDescent="0.2">
      <c r="C812">
        <v>173</v>
      </c>
      <c r="D812" t="s">
        <v>1638</v>
      </c>
      <c r="E812" t="s">
        <v>59</v>
      </c>
      <c r="F812" t="s">
        <v>1639</v>
      </c>
      <c r="G812">
        <v>43</v>
      </c>
      <c r="H812" t="s">
        <v>64</v>
      </c>
      <c r="I812">
        <v>38466651</v>
      </c>
    </row>
    <row r="813" spans="3:9" x14ac:dyDescent="0.2">
      <c r="C813">
        <v>1179</v>
      </c>
      <c r="D813" t="s">
        <v>1640</v>
      </c>
      <c r="E813" t="s">
        <v>59</v>
      </c>
      <c r="F813" t="s">
        <v>1641</v>
      </c>
      <c r="G813">
        <v>18</v>
      </c>
      <c r="H813" t="s">
        <v>64</v>
      </c>
      <c r="I813">
        <v>75223025</v>
      </c>
    </row>
    <row r="814" spans="3:9" x14ac:dyDescent="0.2">
      <c r="C814">
        <v>1656</v>
      </c>
      <c r="D814" t="s">
        <v>1642</v>
      </c>
      <c r="E814" t="s">
        <v>66</v>
      </c>
      <c r="F814" t="s">
        <v>1643</v>
      </c>
      <c r="G814">
        <v>30</v>
      </c>
      <c r="H814" t="s">
        <v>224</v>
      </c>
      <c r="I814">
        <v>66861612</v>
      </c>
    </row>
    <row r="815" spans="3:9" x14ac:dyDescent="0.2">
      <c r="C815">
        <v>1718</v>
      </c>
      <c r="D815" t="s">
        <v>1644</v>
      </c>
      <c r="E815" t="s">
        <v>69</v>
      </c>
      <c r="F815" t="s">
        <v>1645</v>
      </c>
      <c r="G815">
        <v>26</v>
      </c>
      <c r="H815" t="s">
        <v>87</v>
      </c>
      <c r="I815">
        <v>80137752</v>
      </c>
    </row>
    <row r="816" spans="3:9" x14ac:dyDescent="0.2">
      <c r="C816">
        <v>805</v>
      </c>
      <c r="D816" t="s">
        <v>1646</v>
      </c>
      <c r="E816" t="s">
        <v>69</v>
      </c>
      <c r="F816" t="s">
        <v>1647</v>
      </c>
      <c r="G816">
        <v>22</v>
      </c>
      <c r="H816" t="s">
        <v>64</v>
      </c>
      <c r="I816">
        <v>58903862</v>
      </c>
    </row>
    <row r="817" spans="3:9" x14ac:dyDescent="0.2">
      <c r="C817">
        <v>1245</v>
      </c>
      <c r="D817" t="s">
        <v>1648</v>
      </c>
      <c r="E817" t="s">
        <v>66</v>
      </c>
      <c r="F817" t="s">
        <v>990</v>
      </c>
      <c r="G817">
        <v>23</v>
      </c>
      <c r="H817" t="s">
        <v>64</v>
      </c>
      <c r="I817">
        <v>51282671</v>
      </c>
    </row>
    <row r="818" spans="3:9" x14ac:dyDescent="0.2">
      <c r="C818">
        <v>7</v>
      </c>
      <c r="D818" t="s">
        <v>1649</v>
      </c>
      <c r="E818" t="s">
        <v>69</v>
      </c>
      <c r="F818" t="s">
        <v>1650</v>
      </c>
      <c r="G818">
        <v>21</v>
      </c>
      <c r="H818" t="s">
        <v>64</v>
      </c>
      <c r="I818">
        <v>40652819</v>
      </c>
    </row>
    <row r="819" spans="3:9" x14ac:dyDescent="0.2">
      <c r="C819">
        <v>582</v>
      </c>
      <c r="D819" t="s">
        <v>1651</v>
      </c>
      <c r="E819" t="s">
        <v>69</v>
      </c>
      <c r="F819" t="s">
        <v>1652</v>
      </c>
      <c r="G819">
        <v>44</v>
      </c>
      <c r="H819" t="s">
        <v>64</v>
      </c>
      <c r="I819">
        <v>52238508</v>
      </c>
    </row>
    <row r="820" spans="3:9" x14ac:dyDescent="0.2">
      <c r="C820">
        <v>1713</v>
      </c>
      <c r="D820" t="s">
        <v>1653</v>
      </c>
      <c r="E820" t="s">
        <v>59</v>
      </c>
      <c r="F820" t="s">
        <v>1654</v>
      </c>
      <c r="G820">
        <v>25</v>
      </c>
      <c r="H820" t="s">
        <v>87</v>
      </c>
      <c r="I820">
        <v>86511602</v>
      </c>
    </row>
    <row r="821" spans="3:9" x14ac:dyDescent="0.2">
      <c r="C821">
        <v>1287</v>
      </c>
      <c r="D821" t="s">
        <v>1655</v>
      </c>
      <c r="E821" t="s">
        <v>59</v>
      </c>
      <c r="F821" t="s">
        <v>1656</v>
      </c>
      <c r="G821">
        <v>21</v>
      </c>
      <c r="H821" t="s">
        <v>64</v>
      </c>
      <c r="I821">
        <v>93853514</v>
      </c>
    </row>
    <row r="822" spans="3:9" x14ac:dyDescent="0.2">
      <c r="C822">
        <v>185</v>
      </c>
      <c r="D822" t="s">
        <v>1657</v>
      </c>
      <c r="E822" t="s">
        <v>59</v>
      </c>
      <c r="F822" t="s">
        <v>1620</v>
      </c>
      <c r="G822">
        <v>18</v>
      </c>
      <c r="H822" t="s">
        <v>64</v>
      </c>
      <c r="I822">
        <v>29622757</v>
      </c>
    </row>
    <row r="823" spans="3:9" x14ac:dyDescent="0.2">
      <c r="C823">
        <v>364</v>
      </c>
      <c r="D823" t="s">
        <v>1658</v>
      </c>
      <c r="E823" t="s">
        <v>66</v>
      </c>
      <c r="F823" t="s">
        <v>1659</v>
      </c>
      <c r="G823">
        <v>38</v>
      </c>
      <c r="H823" t="s">
        <v>64</v>
      </c>
      <c r="I823">
        <v>29660919</v>
      </c>
    </row>
    <row r="824" spans="3:9" x14ac:dyDescent="0.2">
      <c r="C824">
        <v>688</v>
      </c>
      <c r="D824" t="s">
        <v>1660</v>
      </c>
      <c r="E824" t="s">
        <v>66</v>
      </c>
      <c r="F824" t="s">
        <v>1586</v>
      </c>
      <c r="G824">
        <v>27</v>
      </c>
      <c r="H824" t="s">
        <v>296</v>
      </c>
      <c r="I824">
        <v>46059983</v>
      </c>
    </row>
    <row r="825" spans="3:9" x14ac:dyDescent="0.2">
      <c r="C825">
        <v>1734</v>
      </c>
      <c r="D825" t="s">
        <v>117</v>
      </c>
      <c r="E825" t="s">
        <v>59</v>
      </c>
      <c r="F825" t="s">
        <v>1661</v>
      </c>
      <c r="G825">
        <v>34</v>
      </c>
      <c r="H825" t="s">
        <v>64</v>
      </c>
      <c r="I825">
        <v>60658893</v>
      </c>
    </row>
    <row r="826" spans="3:9" x14ac:dyDescent="0.2">
      <c r="C826">
        <v>20</v>
      </c>
      <c r="D826" t="s">
        <v>1662</v>
      </c>
      <c r="E826" t="s">
        <v>59</v>
      </c>
      <c r="F826" t="s">
        <v>1663</v>
      </c>
      <c r="G826">
        <v>41</v>
      </c>
      <c r="H826" t="s">
        <v>64</v>
      </c>
      <c r="I826">
        <v>19530684</v>
      </c>
    </row>
    <row r="827" spans="3:9" x14ac:dyDescent="0.2">
      <c r="C827">
        <v>1481</v>
      </c>
      <c r="D827" t="s">
        <v>1664</v>
      </c>
      <c r="E827" t="s">
        <v>59</v>
      </c>
      <c r="F827" t="s">
        <v>1665</v>
      </c>
      <c r="G827">
        <v>22</v>
      </c>
      <c r="H827" t="s">
        <v>64</v>
      </c>
      <c r="I827">
        <v>31686293</v>
      </c>
    </row>
    <row r="828" spans="3:9" x14ac:dyDescent="0.2">
      <c r="C828">
        <v>21</v>
      </c>
      <c r="D828" t="s">
        <v>1666</v>
      </c>
      <c r="E828" t="s">
        <v>59</v>
      </c>
      <c r="F828" t="s">
        <v>1667</v>
      </c>
      <c r="G828">
        <v>32</v>
      </c>
      <c r="H828" t="s">
        <v>64</v>
      </c>
      <c r="I828">
        <v>13222813</v>
      </c>
    </row>
    <row r="829" spans="3:9" x14ac:dyDescent="0.2">
      <c r="C829">
        <v>726</v>
      </c>
      <c r="D829" t="s">
        <v>1668</v>
      </c>
      <c r="E829" t="s">
        <v>69</v>
      </c>
      <c r="F829" t="s">
        <v>1669</v>
      </c>
      <c r="G829">
        <v>28</v>
      </c>
      <c r="H829" t="s">
        <v>144</v>
      </c>
      <c r="I829">
        <v>23931673</v>
      </c>
    </row>
    <row r="830" spans="3:9" x14ac:dyDescent="0.2">
      <c r="C830">
        <v>1394</v>
      </c>
      <c r="D830" t="s">
        <v>1670</v>
      </c>
      <c r="E830" t="s">
        <v>59</v>
      </c>
      <c r="F830" t="s">
        <v>1671</v>
      </c>
      <c r="G830">
        <v>29</v>
      </c>
      <c r="H830" t="s">
        <v>78</v>
      </c>
      <c r="I830">
        <v>6736415</v>
      </c>
    </row>
    <row r="831" spans="3:9" x14ac:dyDescent="0.2">
      <c r="C831">
        <v>1369</v>
      </c>
      <c r="D831" t="s">
        <v>1672</v>
      </c>
      <c r="E831" t="s">
        <v>69</v>
      </c>
      <c r="F831" t="s">
        <v>1673</v>
      </c>
      <c r="G831">
        <v>33</v>
      </c>
      <c r="H831" t="s">
        <v>64</v>
      </c>
      <c r="I831">
        <v>42566110</v>
      </c>
    </row>
    <row r="832" spans="3:9" x14ac:dyDescent="0.2">
      <c r="C832">
        <v>514</v>
      </c>
      <c r="D832" t="s">
        <v>1674</v>
      </c>
      <c r="E832" t="s">
        <v>59</v>
      </c>
      <c r="F832" t="s">
        <v>1675</v>
      </c>
      <c r="G832">
        <v>30</v>
      </c>
      <c r="H832" t="s">
        <v>64</v>
      </c>
      <c r="I832">
        <v>61471041</v>
      </c>
    </row>
    <row r="833" spans="3:9" x14ac:dyDescent="0.2">
      <c r="C833">
        <v>647</v>
      </c>
      <c r="D833" t="s">
        <v>1676</v>
      </c>
      <c r="E833" t="s">
        <v>59</v>
      </c>
      <c r="F833" t="s">
        <v>1677</v>
      </c>
      <c r="G833">
        <v>26</v>
      </c>
      <c r="H833" t="s">
        <v>64</v>
      </c>
      <c r="I833">
        <v>1318043</v>
      </c>
    </row>
    <row r="834" spans="3:9" x14ac:dyDescent="0.2">
      <c r="C834">
        <v>1196</v>
      </c>
      <c r="D834" t="s">
        <v>1678</v>
      </c>
      <c r="E834" t="s">
        <v>69</v>
      </c>
      <c r="F834" t="s">
        <v>1679</v>
      </c>
      <c r="G834">
        <v>43</v>
      </c>
      <c r="H834" t="s">
        <v>64</v>
      </c>
      <c r="I834">
        <v>79924091</v>
      </c>
    </row>
    <row r="835" spans="3:9" x14ac:dyDescent="0.2">
      <c r="C835">
        <v>991</v>
      </c>
      <c r="D835" t="s">
        <v>1680</v>
      </c>
      <c r="E835" t="s">
        <v>59</v>
      </c>
      <c r="F835" t="s">
        <v>1681</v>
      </c>
      <c r="G835">
        <v>41</v>
      </c>
      <c r="H835" t="s">
        <v>64</v>
      </c>
      <c r="I835">
        <v>26055171</v>
      </c>
    </row>
    <row r="836" spans="3:9" x14ac:dyDescent="0.2">
      <c r="C836">
        <v>250</v>
      </c>
      <c r="D836" t="s">
        <v>1682</v>
      </c>
      <c r="E836" t="s">
        <v>59</v>
      </c>
      <c r="F836" t="s">
        <v>1683</v>
      </c>
      <c r="G836">
        <v>37</v>
      </c>
      <c r="H836" t="s">
        <v>87</v>
      </c>
      <c r="I836">
        <v>18171823</v>
      </c>
    </row>
    <row r="837" spans="3:9" x14ac:dyDescent="0.2">
      <c r="C837">
        <v>803</v>
      </c>
      <c r="D837" t="s">
        <v>1684</v>
      </c>
      <c r="E837" t="s">
        <v>59</v>
      </c>
      <c r="F837" t="s">
        <v>1685</v>
      </c>
      <c r="G837">
        <v>18</v>
      </c>
      <c r="H837" t="s">
        <v>64</v>
      </c>
      <c r="I837">
        <v>27310041</v>
      </c>
    </row>
    <row r="838" spans="3:9" x14ac:dyDescent="0.2">
      <c r="C838">
        <v>1042</v>
      </c>
      <c r="D838" t="s">
        <v>1686</v>
      </c>
      <c r="E838" t="s">
        <v>59</v>
      </c>
      <c r="F838" t="s">
        <v>1687</v>
      </c>
      <c r="G838">
        <v>18</v>
      </c>
      <c r="H838" t="s">
        <v>64</v>
      </c>
      <c r="I838">
        <v>27892034</v>
      </c>
    </row>
    <row r="839" spans="3:9" x14ac:dyDescent="0.2">
      <c r="C839">
        <v>22</v>
      </c>
      <c r="D839" t="s">
        <v>1688</v>
      </c>
      <c r="E839" t="s">
        <v>69</v>
      </c>
      <c r="F839" t="s">
        <v>1689</v>
      </c>
      <c r="G839">
        <v>25</v>
      </c>
      <c r="H839" t="s">
        <v>64</v>
      </c>
      <c r="I839">
        <v>51976590</v>
      </c>
    </row>
    <row r="840" spans="3:9" x14ac:dyDescent="0.2">
      <c r="C840">
        <v>1674</v>
      </c>
      <c r="D840" t="s">
        <v>1690</v>
      </c>
      <c r="E840" t="s">
        <v>69</v>
      </c>
      <c r="F840" t="s">
        <v>1691</v>
      </c>
      <c r="G840">
        <v>36</v>
      </c>
      <c r="H840" t="s">
        <v>224</v>
      </c>
      <c r="I840">
        <v>62130180</v>
      </c>
    </row>
    <row r="841" spans="3:9" x14ac:dyDescent="0.2">
      <c r="C841">
        <v>1054</v>
      </c>
      <c r="D841" t="s">
        <v>1692</v>
      </c>
      <c r="E841" t="s">
        <v>59</v>
      </c>
      <c r="F841" t="s">
        <v>1511</v>
      </c>
      <c r="G841">
        <v>29</v>
      </c>
      <c r="H841" t="s">
        <v>64</v>
      </c>
      <c r="I841">
        <v>93936145</v>
      </c>
    </row>
    <row r="842" spans="3:9" x14ac:dyDescent="0.2">
      <c r="C842">
        <v>837</v>
      </c>
      <c r="D842" t="s">
        <v>1693</v>
      </c>
      <c r="E842" t="s">
        <v>59</v>
      </c>
      <c r="F842" t="s">
        <v>1694</v>
      </c>
      <c r="G842">
        <v>23</v>
      </c>
      <c r="H842" t="s">
        <v>64</v>
      </c>
      <c r="I842">
        <v>20870568</v>
      </c>
    </row>
    <row r="843" spans="3:9" x14ac:dyDescent="0.2">
      <c r="C843">
        <v>873</v>
      </c>
      <c r="D843" t="s">
        <v>1695</v>
      </c>
      <c r="E843" t="s">
        <v>59</v>
      </c>
      <c r="F843" t="s">
        <v>1696</v>
      </c>
      <c r="G843">
        <v>22</v>
      </c>
      <c r="H843" t="s">
        <v>64</v>
      </c>
      <c r="I843">
        <v>88788721</v>
      </c>
    </row>
    <row r="844" spans="3:9" x14ac:dyDescent="0.2">
      <c r="C844">
        <v>405</v>
      </c>
      <c r="D844" t="s">
        <v>1697</v>
      </c>
      <c r="E844" t="s">
        <v>59</v>
      </c>
      <c r="F844" t="s">
        <v>1698</v>
      </c>
      <c r="G844">
        <v>31</v>
      </c>
      <c r="H844" t="s">
        <v>296</v>
      </c>
      <c r="I844">
        <v>45244125</v>
      </c>
    </row>
    <row r="845" spans="3:9" x14ac:dyDescent="0.2">
      <c r="C845">
        <v>648</v>
      </c>
      <c r="D845" t="s">
        <v>1699</v>
      </c>
      <c r="E845" t="s">
        <v>59</v>
      </c>
      <c r="F845" t="s">
        <v>1700</v>
      </c>
      <c r="G845">
        <v>29</v>
      </c>
      <c r="H845" t="s">
        <v>64</v>
      </c>
      <c r="I845">
        <v>98506665</v>
      </c>
    </row>
    <row r="846" spans="3:9" x14ac:dyDescent="0.2">
      <c r="C846">
        <v>1630</v>
      </c>
      <c r="D846" t="s">
        <v>1701</v>
      </c>
      <c r="E846" t="s">
        <v>59</v>
      </c>
      <c r="F846" t="s">
        <v>1702</v>
      </c>
      <c r="G846">
        <v>25</v>
      </c>
      <c r="H846" t="s">
        <v>64</v>
      </c>
      <c r="I846">
        <v>17258248</v>
      </c>
    </row>
    <row r="847" spans="3:9" x14ac:dyDescent="0.2">
      <c r="C847">
        <v>202</v>
      </c>
      <c r="D847" t="s">
        <v>1703</v>
      </c>
      <c r="E847" t="s">
        <v>69</v>
      </c>
      <c r="F847" t="s">
        <v>1704</v>
      </c>
      <c r="G847">
        <v>26</v>
      </c>
      <c r="H847" t="s">
        <v>64</v>
      </c>
      <c r="I847">
        <v>86350933</v>
      </c>
    </row>
    <row r="848" spans="3:9" x14ac:dyDescent="0.2">
      <c r="C848">
        <v>798</v>
      </c>
      <c r="D848" t="s">
        <v>1705</v>
      </c>
      <c r="E848" t="s">
        <v>69</v>
      </c>
      <c r="F848" t="s">
        <v>1706</v>
      </c>
      <c r="G848">
        <v>42</v>
      </c>
      <c r="H848" t="s">
        <v>64</v>
      </c>
      <c r="I848">
        <v>69832064</v>
      </c>
    </row>
    <row r="849" spans="3:9" x14ac:dyDescent="0.2">
      <c r="C849">
        <v>491</v>
      </c>
      <c r="D849" t="s">
        <v>1707</v>
      </c>
      <c r="E849" t="s">
        <v>66</v>
      </c>
      <c r="F849" t="s">
        <v>1708</v>
      </c>
      <c r="G849">
        <v>19</v>
      </c>
      <c r="H849" t="s">
        <v>64</v>
      </c>
      <c r="I849">
        <v>53305241</v>
      </c>
    </row>
    <row r="850" spans="3:9" x14ac:dyDescent="0.2">
      <c r="C850">
        <v>1462</v>
      </c>
      <c r="D850" t="s">
        <v>1709</v>
      </c>
      <c r="E850" t="s">
        <v>66</v>
      </c>
      <c r="F850" t="s">
        <v>1710</v>
      </c>
      <c r="G850">
        <v>26</v>
      </c>
      <c r="H850" t="s">
        <v>78</v>
      </c>
      <c r="I850">
        <v>63923970</v>
      </c>
    </row>
    <row r="851" spans="3:9" x14ac:dyDescent="0.2">
      <c r="C851">
        <v>120</v>
      </c>
      <c r="D851" t="s">
        <v>1711</v>
      </c>
      <c r="E851" t="s">
        <v>66</v>
      </c>
      <c r="F851" t="s">
        <v>1712</v>
      </c>
      <c r="G851">
        <v>36</v>
      </c>
      <c r="H851" t="s">
        <v>144</v>
      </c>
      <c r="I851">
        <v>62675656</v>
      </c>
    </row>
    <row r="852" spans="3:9" x14ac:dyDescent="0.2">
      <c r="C852">
        <v>104</v>
      </c>
      <c r="D852" t="s">
        <v>1713</v>
      </c>
      <c r="E852" t="s">
        <v>59</v>
      </c>
      <c r="F852" t="s">
        <v>962</v>
      </c>
      <c r="G852">
        <v>38</v>
      </c>
      <c r="H852" t="s">
        <v>64</v>
      </c>
      <c r="I852">
        <v>17776076</v>
      </c>
    </row>
    <row r="853" spans="3:9" x14ac:dyDescent="0.2">
      <c r="C853">
        <v>616</v>
      </c>
      <c r="D853" t="s">
        <v>1714</v>
      </c>
      <c r="E853" t="s">
        <v>59</v>
      </c>
      <c r="F853" t="s">
        <v>1715</v>
      </c>
      <c r="G853">
        <v>21</v>
      </c>
      <c r="H853" t="s">
        <v>64</v>
      </c>
      <c r="I853">
        <v>25849224</v>
      </c>
    </row>
    <row r="854" spans="3:9" x14ac:dyDescent="0.2">
      <c r="C854">
        <v>989</v>
      </c>
      <c r="D854" t="s">
        <v>76</v>
      </c>
      <c r="E854" t="s">
        <v>59</v>
      </c>
      <c r="F854" t="s">
        <v>77</v>
      </c>
      <c r="G854">
        <v>21</v>
      </c>
      <c r="H854" t="s">
        <v>78</v>
      </c>
      <c r="I854">
        <v>55425574</v>
      </c>
    </row>
    <row r="855" spans="3:9" x14ac:dyDescent="0.2">
      <c r="C855">
        <v>192</v>
      </c>
      <c r="D855" t="s">
        <v>1716</v>
      </c>
      <c r="E855" t="s">
        <v>59</v>
      </c>
      <c r="F855" t="s">
        <v>1717</v>
      </c>
      <c r="G855">
        <v>30</v>
      </c>
      <c r="H855" t="s">
        <v>64</v>
      </c>
      <c r="I855">
        <v>653345</v>
      </c>
    </row>
    <row r="856" spans="3:9" x14ac:dyDescent="0.2">
      <c r="C856">
        <v>3</v>
      </c>
      <c r="D856" t="s">
        <v>1718</v>
      </c>
      <c r="E856" t="s">
        <v>59</v>
      </c>
      <c r="F856" t="s">
        <v>1719</v>
      </c>
      <c r="G856">
        <v>20</v>
      </c>
      <c r="H856" t="s">
        <v>64</v>
      </c>
      <c r="I856">
        <v>8263482</v>
      </c>
    </row>
    <row r="857" spans="3:9" x14ac:dyDescent="0.2">
      <c r="C857">
        <v>393</v>
      </c>
      <c r="D857" t="s">
        <v>1720</v>
      </c>
      <c r="E857" t="s">
        <v>69</v>
      </c>
      <c r="F857" t="s">
        <v>1721</v>
      </c>
      <c r="G857">
        <v>27</v>
      </c>
      <c r="H857" t="s">
        <v>296</v>
      </c>
      <c r="I857">
        <v>23492916</v>
      </c>
    </row>
    <row r="858" spans="3:9" x14ac:dyDescent="0.2">
      <c r="C858">
        <v>461</v>
      </c>
      <c r="D858" t="s">
        <v>1722</v>
      </c>
      <c r="E858" t="s">
        <v>59</v>
      </c>
      <c r="F858" t="s">
        <v>1723</v>
      </c>
      <c r="G858">
        <v>28</v>
      </c>
      <c r="H858" t="s">
        <v>71</v>
      </c>
      <c r="I858">
        <v>37562353</v>
      </c>
    </row>
    <row r="859" spans="3:9" x14ac:dyDescent="0.2">
      <c r="C859">
        <v>375</v>
      </c>
      <c r="D859" t="s">
        <v>1724</v>
      </c>
      <c r="E859" t="s">
        <v>59</v>
      </c>
      <c r="F859" t="s">
        <v>1725</v>
      </c>
      <c r="G859">
        <v>28</v>
      </c>
      <c r="H859" t="s">
        <v>96</v>
      </c>
      <c r="I859">
        <v>60897634</v>
      </c>
    </row>
    <row r="860" spans="3:9" x14ac:dyDescent="0.2">
      <c r="C860">
        <v>572</v>
      </c>
      <c r="D860" t="s">
        <v>1726</v>
      </c>
      <c r="E860" t="s">
        <v>59</v>
      </c>
      <c r="F860" t="s">
        <v>1727</v>
      </c>
      <c r="G860">
        <v>26</v>
      </c>
      <c r="H860" t="s">
        <v>64</v>
      </c>
      <c r="I860">
        <v>16201029</v>
      </c>
    </row>
    <row r="861" spans="3:9" x14ac:dyDescent="0.2">
      <c r="C861">
        <v>678</v>
      </c>
      <c r="D861" t="s">
        <v>1728</v>
      </c>
      <c r="E861" t="s">
        <v>59</v>
      </c>
      <c r="F861" t="s">
        <v>1729</v>
      </c>
      <c r="G861">
        <v>35</v>
      </c>
      <c r="H861" t="s">
        <v>87</v>
      </c>
      <c r="I861">
        <v>51331699</v>
      </c>
    </row>
    <row r="862" spans="3:9" x14ac:dyDescent="0.2">
      <c r="C862">
        <v>145</v>
      </c>
      <c r="D862" t="s">
        <v>1730</v>
      </c>
      <c r="E862" t="s">
        <v>59</v>
      </c>
      <c r="F862" t="s">
        <v>1731</v>
      </c>
      <c r="G862">
        <v>41</v>
      </c>
      <c r="H862" t="s">
        <v>78</v>
      </c>
      <c r="I862">
        <v>58732353</v>
      </c>
    </row>
    <row r="863" spans="3:9" x14ac:dyDescent="0.2">
      <c r="C863">
        <v>1173</v>
      </c>
      <c r="D863" t="s">
        <v>1732</v>
      </c>
      <c r="E863" t="s">
        <v>66</v>
      </c>
      <c r="F863" t="s">
        <v>1733</v>
      </c>
      <c r="G863">
        <v>26</v>
      </c>
      <c r="H863" t="s">
        <v>296</v>
      </c>
      <c r="I863">
        <v>58465571</v>
      </c>
    </row>
    <row r="864" spans="3:9" x14ac:dyDescent="0.2">
      <c r="C864">
        <v>183</v>
      </c>
      <c r="D864" t="s">
        <v>1734</v>
      </c>
      <c r="E864" t="s">
        <v>69</v>
      </c>
      <c r="F864" t="s">
        <v>1735</v>
      </c>
      <c r="G864">
        <v>35</v>
      </c>
      <c r="H864" t="s">
        <v>96</v>
      </c>
      <c r="I864">
        <v>96149008</v>
      </c>
    </row>
    <row r="865" spans="3:9" x14ac:dyDescent="0.2">
      <c r="C865">
        <v>464</v>
      </c>
      <c r="D865" t="s">
        <v>1736</v>
      </c>
      <c r="E865" t="s">
        <v>69</v>
      </c>
      <c r="F865" t="s">
        <v>504</v>
      </c>
      <c r="G865">
        <v>30</v>
      </c>
      <c r="H865" t="s">
        <v>87</v>
      </c>
      <c r="I865">
        <v>6516102</v>
      </c>
    </row>
    <row r="866" spans="3:9" x14ac:dyDescent="0.2">
      <c r="C866">
        <v>770</v>
      </c>
      <c r="D866" t="s">
        <v>1737</v>
      </c>
      <c r="E866" t="s">
        <v>59</v>
      </c>
      <c r="F866" t="s">
        <v>1738</v>
      </c>
      <c r="G866">
        <v>29</v>
      </c>
      <c r="H866" t="s">
        <v>64</v>
      </c>
      <c r="I866">
        <v>72705249</v>
      </c>
    </row>
    <row r="867" spans="3:9" x14ac:dyDescent="0.2">
      <c r="C867">
        <v>928</v>
      </c>
      <c r="D867" t="s">
        <v>1739</v>
      </c>
      <c r="E867" t="s">
        <v>69</v>
      </c>
      <c r="F867" t="s">
        <v>1740</v>
      </c>
      <c r="G867">
        <v>24</v>
      </c>
      <c r="H867" t="s">
        <v>71</v>
      </c>
      <c r="I867">
        <v>75525822</v>
      </c>
    </row>
    <row r="868" spans="3:9" x14ac:dyDescent="0.2">
      <c r="C868">
        <v>1018</v>
      </c>
      <c r="D868" t="s">
        <v>1741</v>
      </c>
      <c r="E868" t="s">
        <v>66</v>
      </c>
      <c r="F868" t="s">
        <v>166</v>
      </c>
      <c r="G868">
        <v>31</v>
      </c>
      <c r="H868" t="s">
        <v>296</v>
      </c>
      <c r="I868">
        <v>45291222</v>
      </c>
    </row>
    <row r="869" spans="3:9" x14ac:dyDescent="0.2">
      <c r="C869">
        <v>68</v>
      </c>
      <c r="D869" t="s">
        <v>1742</v>
      </c>
      <c r="E869" t="s">
        <v>59</v>
      </c>
      <c r="F869" t="s">
        <v>952</v>
      </c>
      <c r="G869">
        <v>42</v>
      </c>
      <c r="H869" t="s">
        <v>96</v>
      </c>
      <c r="I869">
        <v>83348347</v>
      </c>
    </row>
    <row r="870" spans="3:9" x14ac:dyDescent="0.2">
      <c r="C870">
        <v>118</v>
      </c>
      <c r="D870" t="s">
        <v>1743</v>
      </c>
      <c r="E870" t="s">
        <v>69</v>
      </c>
      <c r="F870" t="s">
        <v>1744</v>
      </c>
      <c r="G870">
        <v>34</v>
      </c>
      <c r="H870" t="s">
        <v>64</v>
      </c>
      <c r="I870">
        <v>36135999</v>
      </c>
    </row>
    <row r="871" spans="3:9" x14ac:dyDescent="0.2">
      <c r="C871">
        <v>323</v>
      </c>
      <c r="D871" t="s">
        <v>1745</v>
      </c>
      <c r="E871" t="s">
        <v>59</v>
      </c>
      <c r="F871" t="s">
        <v>1746</v>
      </c>
      <c r="G871">
        <v>36</v>
      </c>
      <c r="H871" t="s">
        <v>64</v>
      </c>
      <c r="I871">
        <v>53710346</v>
      </c>
    </row>
    <row r="872" spans="3:9" x14ac:dyDescent="0.2">
      <c r="C872">
        <v>142</v>
      </c>
      <c r="D872" t="s">
        <v>1747</v>
      </c>
      <c r="E872" t="s">
        <v>66</v>
      </c>
      <c r="F872" t="s">
        <v>1748</v>
      </c>
      <c r="G872">
        <v>27</v>
      </c>
      <c r="H872" t="s">
        <v>87</v>
      </c>
      <c r="I872">
        <v>91216721</v>
      </c>
    </row>
    <row r="873" spans="3:9" x14ac:dyDescent="0.2">
      <c r="C873">
        <v>473</v>
      </c>
      <c r="D873" t="s">
        <v>1749</v>
      </c>
      <c r="E873" t="s">
        <v>59</v>
      </c>
      <c r="F873" t="s">
        <v>897</v>
      </c>
      <c r="G873">
        <v>27</v>
      </c>
      <c r="H873" t="s">
        <v>64</v>
      </c>
      <c r="I873">
        <v>69387388</v>
      </c>
    </row>
    <row r="874" spans="3:9" x14ac:dyDescent="0.2">
      <c r="C874">
        <v>866</v>
      </c>
      <c r="D874" t="s">
        <v>1750</v>
      </c>
      <c r="E874" t="s">
        <v>69</v>
      </c>
      <c r="F874" t="s">
        <v>1596</v>
      </c>
      <c r="G874">
        <v>28</v>
      </c>
      <c r="H874" t="s">
        <v>64</v>
      </c>
      <c r="I874">
        <v>41148682</v>
      </c>
    </row>
    <row r="875" spans="3:9" x14ac:dyDescent="0.2">
      <c r="C875">
        <v>667</v>
      </c>
      <c r="D875" t="s">
        <v>1751</v>
      </c>
      <c r="E875" t="s">
        <v>59</v>
      </c>
      <c r="F875" t="s">
        <v>1752</v>
      </c>
      <c r="G875">
        <v>21</v>
      </c>
      <c r="H875" t="s">
        <v>64</v>
      </c>
      <c r="I875">
        <v>25602033</v>
      </c>
    </row>
    <row r="876" spans="3:9" x14ac:dyDescent="0.2">
      <c r="C876">
        <v>1583</v>
      </c>
      <c r="D876" t="s">
        <v>1753</v>
      </c>
      <c r="E876" t="s">
        <v>59</v>
      </c>
      <c r="F876" t="s">
        <v>1754</v>
      </c>
      <c r="G876">
        <v>26</v>
      </c>
      <c r="H876" t="s">
        <v>121</v>
      </c>
      <c r="I876">
        <v>7222725</v>
      </c>
    </row>
    <row r="877" spans="3:9" x14ac:dyDescent="0.2">
      <c r="C877">
        <v>1615</v>
      </c>
      <c r="D877" t="s">
        <v>1755</v>
      </c>
      <c r="E877" t="s">
        <v>66</v>
      </c>
      <c r="F877" t="s">
        <v>1756</v>
      </c>
      <c r="G877">
        <v>35</v>
      </c>
      <c r="H877" t="s">
        <v>64</v>
      </c>
      <c r="I877">
        <v>187331</v>
      </c>
    </row>
    <row r="878" spans="3:9" x14ac:dyDescent="0.2">
      <c r="C878">
        <v>109</v>
      </c>
      <c r="D878" t="s">
        <v>1757</v>
      </c>
      <c r="E878" t="s">
        <v>59</v>
      </c>
      <c r="F878" t="s">
        <v>1758</v>
      </c>
      <c r="G878">
        <v>20</v>
      </c>
      <c r="H878" t="s">
        <v>64</v>
      </c>
      <c r="I878">
        <v>99362621</v>
      </c>
    </row>
    <row r="879" spans="3:9" x14ac:dyDescent="0.2">
      <c r="C879">
        <v>1069</v>
      </c>
      <c r="D879" t="s">
        <v>1759</v>
      </c>
      <c r="E879" t="s">
        <v>59</v>
      </c>
      <c r="F879" t="s">
        <v>1760</v>
      </c>
      <c r="G879">
        <v>42</v>
      </c>
      <c r="H879" t="s">
        <v>64</v>
      </c>
      <c r="I879">
        <v>50751698</v>
      </c>
    </row>
    <row r="880" spans="3:9" x14ac:dyDescent="0.2">
      <c r="C880">
        <v>981</v>
      </c>
      <c r="D880" t="s">
        <v>1317</v>
      </c>
      <c r="E880" t="s">
        <v>59</v>
      </c>
      <c r="F880" t="s">
        <v>1318</v>
      </c>
      <c r="G880">
        <v>36</v>
      </c>
      <c r="H880" t="s">
        <v>96</v>
      </c>
      <c r="I880">
        <v>22333287</v>
      </c>
    </row>
    <row r="881" spans="3:9" x14ac:dyDescent="0.2">
      <c r="C881">
        <v>325</v>
      </c>
      <c r="D881" t="s">
        <v>1761</v>
      </c>
      <c r="E881" t="s">
        <v>69</v>
      </c>
      <c r="F881" t="s">
        <v>1273</v>
      </c>
      <c r="G881">
        <v>31</v>
      </c>
      <c r="H881" t="s">
        <v>64</v>
      </c>
      <c r="I881">
        <v>14273886</v>
      </c>
    </row>
    <row r="882" spans="3:9" x14ac:dyDescent="0.2">
      <c r="C882">
        <v>920</v>
      </c>
      <c r="D882" t="s">
        <v>1762</v>
      </c>
      <c r="E882" t="s">
        <v>69</v>
      </c>
      <c r="F882" t="s">
        <v>1763</v>
      </c>
      <c r="G882">
        <v>27</v>
      </c>
      <c r="H882" t="s">
        <v>296</v>
      </c>
      <c r="I882">
        <v>45411463</v>
      </c>
    </row>
    <row r="883" spans="3:9" x14ac:dyDescent="0.2">
      <c r="C883">
        <v>1781</v>
      </c>
      <c r="D883" t="s">
        <v>1764</v>
      </c>
      <c r="E883" t="s">
        <v>59</v>
      </c>
      <c r="F883" t="s">
        <v>1765</v>
      </c>
      <c r="G883">
        <v>21</v>
      </c>
      <c r="H883" t="s">
        <v>64</v>
      </c>
      <c r="I883">
        <v>83383413</v>
      </c>
    </row>
    <row r="884" spans="3:9" x14ac:dyDescent="0.2">
      <c r="C884">
        <v>87</v>
      </c>
      <c r="D884" t="s">
        <v>1766</v>
      </c>
      <c r="E884" t="s">
        <v>69</v>
      </c>
      <c r="F884" t="s">
        <v>1767</v>
      </c>
      <c r="G884">
        <v>25</v>
      </c>
      <c r="H884" t="s">
        <v>64</v>
      </c>
      <c r="I884">
        <v>60569874</v>
      </c>
    </row>
    <row r="885" spans="3:9" x14ac:dyDescent="0.2">
      <c r="C885">
        <v>1556</v>
      </c>
      <c r="D885" t="s">
        <v>1768</v>
      </c>
      <c r="E885" t="s">
        <v>59</v>
      </c>
      <c r="F885" t="s">
        <v>1769</v>
      </c>
      <c r="G885">
        <v>22</v>
      </c>
      <c r="H885" t="s">
        <v>64</v>
      </c>
      <c r="I885">
        <v>31213039</v>
      </c>
    </row>
    <row r="886" spans="3:9" x14ac:dyDescent="0.2">
      <c r="C886">
        <v>485</v>
      </c>
      <c r="D886" t="s">
        <v>1770</v>
      </c>
      <c r="E886" t="s">
        <v>59</v>
      </c>
      <c r="F886" t="s">
        <v>1771</v>
      </c>
      <c r="G886">
        <v>25</v>
      </c>
      <c r="H886" t="s">
        <v>64</v>
      </c>
      <c r="I886">
        <v>35460326</v>
      </c>
    </row>
    <row r="887" spans="3:9" x14ac:dyDescent="0.2">
      <c r="C887">
        <v>1082</v>
      </c>
      <c r="D887" t="s">
        <v>1772</v>
      </c>
      <c r="E887" t="s">
        <v>59</v>
      </c>
      <c r="F887" t="s">
        <v>1773</v>
      </c>
      <c r="G887">
        <v>36</v>
      </c>
      <c r="H887" t="s">
        <v>87</v>
      </c>
      <c r="I887">
        <v>7439292</v>
      </c>
    </row>
    <row r="888" spans="3:9" x14ac:dyDescent="0.2">
      <c r="C888">
        <v>229</v>
      </c>
      <c r="D888" t="s">
        <v>1774</v>
      </c>
      <c r="E888" t="s">
        <v>59</v>
      </c>
      <c r="F888" t="s">
        <v>1775</v>
      </c>
      <c r="G888">
        <v>32</v>
      </c>
      <c r="H888" t="s">
        <v>78</v>
      </c>
      <c r="I888">
        <v>80008648</v>
      </c>
    </row>
    <row r="889" spans="3:9" x14ac:dyDescent="0.2">
      <c r="C889">
        <v>878</v>
      </c>
      <c r="D889" t="s">
        <v>1776</v>
      </c>
      <c r="E889" t="s">
        <v>66</v>
      </c>
      <c r="F889" t="s">
        <v>1777</v>
      </c>
      <c r="G889">
        <v>26</v>
      </c>
      <c r="H889" t="s">
        <v>64</v>
      </c>
      <c r="I889">
        <v>81675303</v>
      </c>
    </row>
    <row r="890" spans="3:9" x14ac:dyDescent="0.2">
      <c r="C890">
        <v>547</v>
      </c>
      <c r="D890" t="s">
        <v>1778</v>
      </c>
      <c r="E890" t="s">
        <v>69</v>
      </c>
      <c r="F890" t="s">
        <v>1779</v>
      </c>
      <c r="G890">
        <v>28</v>
      </c>
      <c r="H890" t="s">
        <v>64</v>
      </c>
      <c r="I890">
        <v>58093545</v>
      </c>
    </row>
    <row r="891" spans="3:9" x14ac:dyDescent="0.2">
      <c r="C891">
        <v>35</v>
      </c>
      <c r="D891" t="s">
        <v>487</v>
      </c>
      <c r="E891" t="s">
        <v>59</v>
      </c>
      <c r="F891" t="s">
        <v>1780</v>
      </c>
      <c r="G891">
        <v>46</v>
      </c>
      <c r="H891" t="s">
        <v>64</v>
      </c>
      <c r="I891">
        <v>80413800</v>
      </c>
    </row>
    <row r="892" spans="3:9" x14ac:dyDescent="0.2">
      <c r="C892">
        <v>1789</v>
      </c>
      <c r="D892" t="s">
        <v>1781</v>
      </c>
      <c r="E892" t="s">
        <v>59</v>
      </c>
      <c r="F892" t="s">
        <v>1782</v>
      </c>
      <c r="G892">
        <v>34</v>
      </c>
      <c r="H892" t="s">
        <v>87</v>
      </c>
      <c r="I892">
        <v>81565189</v>
      </c>
    </row>
    <row r="893" spans="3:9" x14ac:dyDescent="0.2">
      <c r="C893">
        <v>1683</v>
      </c>
      <c r="D893" t="s">
        <v>1783</v>
      </c>
      <c r="E893" t="s">
        <v>66</v>
      </c>
      <c r="F893" t="s">
        <v>1784</v>
      </c>
      <c r="G893">
        <v>26</v>
      </c>
      <c r="H893" t="s">
        <v>296</v>
      </c>
      <c r="I893">
        <v>5924832</v>
      </c>
    </row>
    <row r="894" spans="3:9" x14ac:dyDescent="0.2">
      <c r="C894">
        <v>654</v>
      </c>
      <c r="D894" t="s">
        <v>1785</v>
      </c>
      <c r="E894" t="s">
        <v>59</v>
      </c>
      <c r="F894" t="s">
        <v>1041</v>
      </c>
      <c r="G894">
        <v>26</v>
      </c>
      <c r="H894" t="s">
        <v>64</v>
      </c>
      <c r="I894">
        <v>41680274</v>
      </c>
    </row>
    <row r="895" spans="3:9" x14ac:dyDescent="0.2">
      <c r="C895">
        <v>893</v>
      </c>
      <c r="D895" t="s">
        <v>1786</v>
      </c>
      <c r="E895" t="s">
        <v>59</v>
      </c>
      <c r="F895" t="s">
        <v>1787</v>
      </c>
      <c r="G895">
        <v>43</v>
      </c>
      <c r="H895" t="s">
        <v>64</v>
      </c>
      <c r="I895">
        <v>27063741</v>
      </c>
    </row>
    <row r="896" spans="3:9" x14ac:dyDescent="0.2">
      <c r="C896">
        <v>1520</v>
      </c>
      <c r="D896" t="s">
        <v>1788</v>
      </c>
      <c r="E896" t="s">
        <v>69</v>
      </c>
      <c r="F896" t="s">
        <v>835</v>
      </c>
      <c r="G896">
        <v>30</v>
      </c>
      <c r="H896" t="s">
        <v>78</v>
      </c>
      <c r="I896">
        <v>16422423</v>
      </c>
    </row>
    <row r="897" spans="3:9" x14ac:dyDescent="0.2">
      <c r="C897">
        <v>171</v>
      </c>
      <c r="D897" t="s">
        <v>1789</v>
      </c>
      <c r="E897" t="s">
        <v>69</v>
      </c>
      <c r="F897" t="s">
        <v>1790</v>
      </c>
      <c r="G897">
        <v>24</v>
      </c>
      <c r="H897" t="s">
        <v>64</v>
      </c>
      <c r="I897">
        <v>23893577</v>
      </c>
    </row>
    <row r="898" spans="3:9" x14ac:dyDescent="0.2">
      <c r="C898">
        <v>1214</v>
      </c>
      <c r="D898" t="s">
        <v>1791</v>
      </c>
      <c r="E898" t="s">
        <v>59</v>
      </c>
      <c r="F898" t="s">
        <v>1792</v>
      </c>
      <c r="G898">
        <v>35</v>
      </c>
      <c r="H898" t="s">
        <v>64</v>
      </c>
      <c r="I898">
        <v>86240898</v>
      </c>
    </row>
    <row r="899" spans="3:9" x14ac:dyDescent="0.2">
      <c r="C899">
        <v>537</v>
      </c>
      <c r="D899" t="s">
        <v>1793</v>
      </c>
      <c r="E899" t="s">
        <v>59</v>
      </c>
      <c r="F899" t="s">
        <v>1794</v>
      </c>
      <c r="G899">
        <v>34</v>
      </c>
      <c r="H899" t="s">
        <v>64</v>
      </c>
      <c r="I899">
        <v>83473048</v>
      </c>
    </row>
    <row r="900" spans="3:9" x14ac:dyDescent="0.2">
      <c r="C900">
        <v>783</v>
      </c>
      <c r="D900" t="s">
        <v>1795</v>
      </c>
      <c r="E900" t="s">
        <v>59</v>
      </c>
      <c r="F900" t="s">
        <v>1796</v>
      </c>
      <c r="G900">
        <v>33</v>
      </c>
      <c r="H900" t="s">
        <v>64</v>
      </c>
      <c r="I900">
        <v>70354960</v>
      </c>
    </row>
    <row r="901" spans="3:9" x14ac:dyDescent="0.2">
      <c r="C901">
        <v>838</v>
      </c>
      <c r="D901" t="s">
        <v>1797</v>
      </c>
      <c r="E901" t="s">
        <v>59</v>
      </c>
      <c r="F901" t="s">
        <v>1798</v>
      </c>
      <c r="G901">
        <v>36</v>
      </c>
      <c r="H901" t="s">
        <v>64</v>
      </c>
      <c r="I901">
        <v>62060669</v>
      </c>
    </row>
    <row r="902" spans="3:9" x14ac:dyDescent="0.2">
      <c r="C902">
        <v>135</v>
      </c>
      <c r="D902" t="s">
        <v>1799</v>
      </c>
      <c r="E902" t="s">
        <v>59</v>
      </c>
      <c r="F902" t="s">
        <v>1800</v>
      </c>
      <c r="G902">
        <v>22</v>
      </c>
      <c r="H902" t="s">
        <v>64</v>
      </c>
      <c r="I902">
        <v>28558181</v>
      </c>
    </row>
    <row r="903" spans="3:9" x14ac:dyDescent="0.2">
      <c r="C903">
        <v>138</v>
      </c>
      <c r="D903" t="s">
        <v>1801</v>
      </c>
      <c r="E903" t="s">
        <v>59</v>
      </c>
      <c r="F903" t="s">
        <v>1802</v>
      </c>
      <c r="G903">
        <v>25</v>
      </c>
      <c r="H903" t="s">
        <v>64</v>
      </c>
      <c r="I903">
        <v>20454876</v>
      </c>
    </row>
    <row r="904" spans="3:9" x14ac:dyDescent="0.2">
      <c r="C904">
        <v>84</v>
      </c>
      <c r="D904" t="s">
        <v>1803</v>
      </c>
      <c r="E904" t="s">
        <v>66</v>
      </c>
      <c r="F904" t="s">
        <v>1804</v>
      </c>
      <c r="G904">
        <v>22</v>
      </c>
      <c r="H904" t="s">
        <v>64</v>
      </c>
      <c r="I904">
        <v>94154731</v>
      </c>
    </row>
    <row r="905" spans="3:9" x14ac:dyDescent="0.2">
      <c r="C905">
        <v>1219</v>
      </c>
      <c r="D905" t="s">
        <v>1805</v>
      </c>
      <c r="E905" t="s">
        <v>69</v>
      </c>
      <c r="F905" t="s">
        <v>642</v>
      </c>
      <c r="G905">
        <v>20</v>
      </c>
      <c r="H905" t="s">
        <v>64</v>
      </c>
      <c r="I905">
        <v>70951767</v>
      </c>
    </row>
    <row r="906" spans="3:9" x14ac:dyDescent="0.2">
      <c r="C906">
        <v>94</v>
      </c>
      <c r="D906" t="s">
        <v>1806</v>
      </c>
      <c r="E906" t="s">
        <v>69</v>
      </c>
      <c r="F906" t="s">
        <v>1807</v>
      </c>
      <c r="G906">
        <v>38</v>
      </c>
      <c r="H906" t="s">
        <v>87</v>
      </c>
      <c r="I906">
        <v>94828764</v>
      </c>
    </row>
    <row r="907" spans="3:9" x14ac:dyDescent="0.2">
      <c r="C907">
        <v>356</v>
      </c>
      <c r="D907" t="s">
        <v>1808</v>
      </c>
      <c r="E907" t="s">
        <v>59</v>
      </c>
      <c r="F907" t="s">
        <v>1809</v>
      </c>
      <c r="G907">
        <v>24</v>
      </c>
      <c r="H907" t="s">
        <v>96</v>
      </c>
      <c r="I907">
        <v>17698329</v>
      </c>
    </row>
    <row r="908" spans="3:9" x14ac:dyDescent="0.2">
      <c r="C908">
        <v>995</v>
      </c>
      <c r="D908" t="s">
        <v>1810</v>
      </c>
      <c r="E908" t="s">
        <v>59</v>
      </c>
      <c r="F908" t="s">
        <v>1811</v>
      </c>
      <c r="G908">
        <v>27</v>
      </c>
      <c r="H908" t="s">
        <v>64</v>
      </c>
      <c r="I908">
        <v>40681332</v>
      </c>
    </row>
    <row r="909" spans="3:9" x14ac:dyDescent="0.2">
      <c r="C909">
        <v>1507</v>
      </c>
      <c r="D909" t="s">
        <v>1812</v>
      </c>
      <c r="E909" t="s">
        <v>59</v>
      </c>
      <c r="F909" t="s">
        <v>1813</v>
      </c>
      <c r="G909">
        <v>20</v>
      </c>
      <c r="H909" t="s">
        <v>64</v>
      </c>
      <c r="I909">
        <v>10966201</v>
      </c>
    </row>
    <row r="910" spans="3:9" x14ac:dyDescent="0.2">
      <c r="C910">
        <v>1050</v>
      </c>
      <c r="D910" t="s">
        <v>1814</v>
      </c>
      <c r="E910" t="s">
        <v>59</v>
      </c>
      <c r="F910" t="s">
        <v>1815</v>
      </c>
      <c r="G910">
        <v>34</v>
      </c>
      <c r="H910" t="s">
        <v>64</v>
      </c>
      <c r="I910">
        <v>15063787</v>
      </c>
    </row>
    <row r="911" spans="3:9" x14ac:dyDescent="0.2">
      <c r="C911">
        <v>379</v>
      </c>
      <c r="D911" t="s">
        <v>1816</v>
      </c>
      <c r="E911" t="s">
        <v>59</v>
      </c>
      <c r="F911" t="s">
        <v>1817</v>
      </c>
      <c r="G911">
        <v>23</v>
      </c>
      <c r="H911" t="s">
        <v>64</v>
      </c>
      <c r="I911">
        <v>23261858</v>
      </c>
    </row>
    <row r="912" spans="3:9" x14ac:dyDescent="0.2">
      <c r="C912">
        <v>707</v>
      </c>
      <c r="D912" t="s">
        <v>1818</v>
      </c>
      <c r="E912" t="s">
        <v>59</v>
      </c>
      <c r="F912" t="s">
        <v>1819</v>
      </c>
      <c r="G912">
        <v>28</v>
      </c>
      <c r="H912" t="s">
        <v>64</v>
      </c>
      <c r="I912">
        <v>95394559</v>
      </c>
    </row>
    <row r="913" spans="3:9" x14ac:dyDescent="0.2">
      <c r="C913">
        <v>295</v>
      </c>
      <c r="D913" t="s">
        <v>1820</v>
      </c>
      <c r="E913" t="s">
        <v>66</v>
      </c>
      <c r="F913" t="s">
        <v>1821</v>
      </c>
      <c r="G913">
        <v>36</v>
      </c>
      <c r="H913" t="s">
        <v>1822</v>
      </c>
      <c r="I913">
        <v>16801686</v>
      </c>
    </row>
    <row r="914" spans="3:9" x14ac:dyDescent="0.2">
      <c r="C914">
        <v>1395</v>
      </c>
      <c r="D914" t="s">
        <v>1823</v>
      </c>
      <c r="E914" t="s">
        <v>69</v>
      </c>
      <c r="F914" t="s">
        <v>1824</v>
      </c>
      <c r="G914">
        <v>22</v>
      </c>
      <c r="H914" t="s">
        <v>64</v>
      </c>
      <c r="I914">
        <v>81220200</v>
      </c>
    </row>
    <row r="915" spans="3:9" x14ac:dyDescent="0.2">
      <c r="C915">
        <v>745</v>
      </c>
      <c r="D915" t="s">
        <v>1825</v>
      </c>
      <c r="E915" t="s">
        <v>59</v>
      </c>
      <c r="F915" t="s">
        <v>1826</v>
      </c>
      <c r="G915">
        <v>23</v>
      </c>
      <c r="H915" t="s">
        <v>64</v>
      </c>
      <c r="I915">
        <v>75005630</v>
      </c>
    </row>
    <row r="916" spans="3:9" x14ac:dyDescent="0.2">
      <c r="C916">
        <v>594</v>
      </c>
      <c r="D916" t="s">
        <v>1827</v>
      </c>
      <c r="E916" t="s">
        <v>66</v>
      </c>
      <c r="F916" t="s">
        <v>1828</v>
      </c>
      <c r="G916">
        <v>34</v>
      </c>
      <c r="H916" t="s">
        <v>224</v>
      </c>
      <c r="I916">
        <v>83124072</v>
      </c>
    </row>
    <row r="917" spans="3:9" x14ac:dyDescent="0.2">
      <c r="C917">
        <v>19</v>
      </c>
      <c r="D917" t="s">
        <v>1829</v>
      </c>
      <c r="E917" t="s">
        <v>59</v>
      </c>
      <c r="F917" t="s">
        <v>1830</v>
      </c>
      <c r="G917">
        <v>35</v>
      </c>
      <c r="H917" t="s">
        <v>224</v>
      </c>
      <c r="I917">
        <v>1671793</v>
      </c>
    </row>
    <row r="918" spans="3:9" x14ac:dyDescent="0.2">
      <c r="C918">
        <v>169</v>
      </c>
      <c r="D918" t="s">
        <v>1831</v>
      </c>
      <c r="E918" t="s">
        <v>59</v>
      </c>
      <c r="F918" t="s">
        <v>1832</v>
      </c>
      <c r="G918">
        <v>26</v>
      </c>
      <c r="H918" t="s">
        <v>87</v>
      </c>
      <c r="I918">
        <v>81345458</v>
      </c>
    </row>
    <row r="919" spans="3:9" x14ac:dyDescent="0.2">
      <c r="C919">
        <v>962</v>
      </c>
      <c r="D919" t="s">
        <v>1833</v>
      </c>
      <c r="E919" t="s">
        <v>59</v>
      </c>
      <c r="F919" t="s">
        <v>1834</v>
      </c>
      <c r="G919">
        <v>24</v>
      </c>
      <c r="H919" t="s">
        <v>64</v>
      </c>
      <c r="I919">
        <v>57832627</v>
      </c>
    </row>
    <row r="920" spans="3:9" x14ac:dyDescent="0.2">
      <c r="C920">
        <v>458</v>
      </c>
      <c r="D920" t="s">
        <v>1835</v>
      </c>
      <c r="E920" t="s">
        <v>69</v>
      </c>
      <c r="F920" t="s">
        <v>1836</v>
      </c>
      <c r="G920">
        <v>22</v>
      </c>
      <c r="H920" t="s">
        <v>64</v>
      </c>
      <c r="I920">
        <v>35547306</v>
      </c>
    </row>
    <row r="921" spans="3:9" x14ac:dyDescent="0.2">
      <c r="C921">
        <v>1239</v>
      </c>
      <c r="D921" t="s">
        <v>1837</v>
      </c>
      <c r="E921" t="s">
        <v>69</v>
      </c>
      <c r="F921" t="s">
        <v>1838</v>
      </c>
      <c r="G921">
        <v>27</v>
      </c>
      <c r="H921" t="s">
        <v>64</v>
      </c>
      <c r="I921">
        <v>67751706</v>
      </c>
    </row>
    <row r="922" spans="3:9" x14ac:dyDescent="0.2">
      <c r="C922">
        <v>1139</v>
      </c>
      <c r="D922" t="s">
        <v>1839</v>
      </c>
      <c r="E922" t="s">
        <v>66</v>
      </c>
      <c r="F922" t="s">
        <v>1840</v>
      </c>
      <c r="G922">
        <v>45</v>
      </c>
      <c r="H922" t="s">
        <v>64</v>
      </c>
      <c r="I922">
        <v>87792810</v>
      </c>
    </row>
    <row r="923" spans="3:9" x14ac:dyDescent="0.2">
      <c r="C923">
        <v>1019</v>
      </c>
      <c r="D923" t="s">
        <v>1841</v>
      </c>
      <c r="E923" t="s">
        <v>69</v>
      </c>
      <c r="F923" t="s">
        <v>1842</v>
      </c>
      <c r="G923">
        <v>26</v>
      </c>
      <c r="H923" t="s">
        <v>224</v>
      </c>
      <c r="I923">
        <v>18987752</v>
      </c>
    </row>
    <row r="924" spans="3:9" x14ac:dyDescent="0.2">
      <c r="C924">
        <v>941</v>
      </c>
      <c r="D924" t="s">
        <v>1843</v>
      </c>
      <c r="E924" t="s">
        <v>69</v>
      </c>
      <c r="F924" t="s">
        <v>1844</v>
      </c>
      <c r="G924">
        <v>19</v>
      </c>
      <c r="H924" t="s">
        <v>64</v>
      </c>
      <c r="I924">
        <v>11066079</v>
      </c>
    </row>
    <row r="925" spans="3:9" x14ac:dyDescent="0.2">
      <c r="C925">
        <v>553</v>
      </c>
      <c r="D925" t="s">
        <v>1845</v>
      </c>
      <c r="E925" t="s">
        <v>59</v>
      </c>
      <c r="F925" t="s">
        <v>1846</v>
      </c>
      <c r="G925">
        <v>22</v>
      </c>
      <c r="H925" t="s">
        <v>64</v>
      </c>
      <c r="I925">
        <v>98361454</v>
      </c>
    </row>
    <row r="926" spans="3:9" x14ac:dyDescent="0.2">
      <c r="C926">
        <v>1252</v>
      </c>
      <c r="D926" t="s">
        <v>1847</v>
      </c>
      <c r="E926" t="s">
        <v>59</v>
      </c>
      <c r="F926" t="s">
        <v>1848</v>
      </c>
      <c r="G926">
        <v>24</v>
      </c>
      <c r="H926" t="s">
        <v>64</v>
      </c>
      <c r="I926">
        <v>86169290</v>
      </c>
    </row>
    <row r="927" spans="3:9" x14ac:dyDescent="0.2">
      <c r="C927">
        <v>630</v>
      </c>
      <c r="D927" t="s">
        <v>1849</v>
      </c>
      <c r="E927" t="s">
        <v>69</v>
      </c>
      <c r="F927" t="s">
        <v>1850</v>
      </c>
      <c r="G927">
        <v>28</v>
      </c>
      <c r="H927" t="s">
        <v>64</v>
      </c>
      <c r="I927">
        <v>17007330</v>
      </c>
    </row>
    <row r="928" spans="3:9" x14ac:dyDescent="0.2">
      <c r="C928">
        <v>898</v>
      </c>
      <c r="D928" t="s">
        <v>1851</v>
      </c>
      <c r="E928" t="s">
        <v>59</v>
      </c>
      <c r="F928" t="s">
        <v>1852</v>
      </c>
      <c r="G928">
        <v>21</v>
      </c>
      <c r="H928" t="s">
        <v>64</v>
      </c>
      <c r="I928">
        <v>44046356</v>
      </c>
    </row>
    <row r="929" spans="3:9" x14ac:dyDescent="0.2">
      <c r="C929">
        <v>1441</v>
      </c>
      <c r="D929" t="s">
        <v>1853</v>
      </c>
      <c r="E929" t="s">
        <v>69</v>
      </c>
      <c r="F929" t="s">
        <v>1854</v>
      </c>
      <c r="G929">
        <v>31</v>
      </c>
      <c r="H929" t="s">
        <v>121</v>
      </c>
      <c r="I929">
        <v>6314362</v>
      </c>
    </row>
    <row r="930" spans="3:9" x14ac:dyDescent="0.2">
      <c r="C930">
        <v>949</v>
      </c>
      <c r="D930" t="s">
        <v>1855</v>
      </c>
      <c r="E930" t="s">
        <v>59</v>
      </c>
      <c r="F930" t="s">
        <v>1856</v>
      </c>
      <c r="G930">
        <v>30</v>
      </c>
      <c r="H930" t="s">
        <v>64</v>
      </c>
      <c r="I930">
        <v>57959590</v>
      </c>
    </row>
    <row r="931" spans="3:9" x14ac:dyDescent="0.2">
      <c r="C931">
        <v>585</v>
      </c>
      <c r="D931" t="s">
        <v>1857</v>
      </c>
      <c r="E931" t="s">
        <v>59</v>
      </c>
      <c r="F931" t="s">
        <v>1858</v>
      </c>
      <c r="G931">
        <v>27</v>
      </c>
      <c r="H931" t="s">
        <v>64</v>
      </c>
      <c r="I931">
        <v>29764561</v>
      </c>
    </row>
    <row r="932" spans="3:9" x14ac:dyDescent="0.2">
      <c r="C932">
        <v>151</v>
      </c>
      <c r="D932" t="s">
        <v>1859</v>
      </c>
      <c r="E932" t="s">
        <v>59</v>
      </c>
      <c r="F932" t="s">
        <v>1860</v>
      </c>
      <c r="G932">
        <v>37</v>
      </c>
      <c r="H932" t="s">
        <v>78</v>
      </c>
      <c r="I932">
        <v>23625487</v>
      </c>
    </row>
    <row r="933" spans="3:9" x14ac:dyDescent="0.2">
      <c r="C933">
        <v>317</v>
      </c>
      <c r="D933" t="s">
        <v>1861</v>
      </c>
      <c r="E933" t="s">
        <v>59</v>
      </c>
      <c r="F933" t="s">
        <v>1862</v>
      </c>
      <c r="G933">
        <v>23</v>
      </c>
      <c r="H933" t="s">
        <v>64</v>
      </c>
      <c r="I933">
        <v>89349083</v>
      </c>
    </row>
    <row r="934" spans="3:9" x14ac:dyDescent="0.2">
      <c r="C934">
        <v>612</v>
      </c>
      <c r="D934" t="s">
        <v>1863</v>
      </c>
      <c r="E934" t="s">
        <v>59</v>
      </c>
      <c r="F934" t="s">
        <v>1864</v>
      </c>
      <c r="G934">
        <v>37</v>
      </c>
      <c r="H934" t="s">
        <v>78</v>
      </c>
      <c r="I934">
        <v>53073462</v>
      </c>
    </row>
    <row r="935" spans="3:9" x14ac:dyDescent="0.2">
      <c r="C935">
        <v>1009</v>
      </c>
      <c r="D935" t="s">
        <v>1865</v>
      </c>
      <c r="E935" t="s">
        <v>69</v>
      </c>
      <c r="F935" t="s">
        <v>1866</v>
      </c>
      <c r="G935">
        <v>40</v>
      </c>
      <c r="H935" t="s">
        <v>87</v>
      </c>
      <c r="I935">
        <v>89107108</v>
      </c>
    </row>
    <row r="936" spans="3:9" x14ac:dyDescent="0.2">
      <c r="C936">
        <v>1129</v>
      </c>
      <c r="D936" t="s">
        <v>1867</v>
      </c>
      <c r="E936" t="s">
        <v>59</v>
      </c>
      <c r="F936" t="s">
        <v>1868</v>
      </c>
      <c r="G936">
        <v>22</v>
      </c>
      <c r="H936" t="s">
        <v>64</v>
      </c>
      <c r="I936">
        <v>28452296</v>
      </c>
    </row>
    <row r="937" spans="3:9" x14ac:dyDescent="0.2">
      <c r="C937">
        <v>252</v>
      </c>
      <c r="D937" t="s">
        <v>1869</v>
      </c>
      <c r="E937" t="s">
        <v>69</v>
      </c>
      <c r="F937" t="s">
        <v>1378</v>
      </c>
      <c r="G937">
        <v>23</v>
      </c>
      <c r="H937" t="s">
        <v>224</v>
      </c>
      <c r="I937">
        <v>13281231</v>
      </c>
    </row>
    <row r="938" spans="3:9" x14ac:dyDescent="0.2">
      <c r="C938">
        <v>1145</v>
      </c>
      <c r="D938" t="s">
        <v>1870</v>
      </c>
      <c r="E938" t="s">
        <v>59</v>
      </c>
      <c r="F938" t="s">
        <v>1871</v>
      </c>
      <c r="G938">
        <v>34</v>
      </c>
      <c r="H938" t="s">
        <v>64</v>
      </c>
      <c r="I938">
        <v>1075957</v>
      </c>
    </row>
    <row r="939" spans="3:9" x14ac:dyDescent="0.2">
      <c r="C939">
        <v>585</v>
      </c>
      <c r="D939" t="s">
        <v>1872</v>
      </c>
      <c r="E939" t="s">
        <v>66</v>
      </c>
      <c r="F939" t="s">
        <v>1873</v>
      </c>
      <c r="G939">
        <v>23</v>
      </c>
      <c r="H939" t="s">
        <v>64</v>
      </c>
      <c r="I939">
        <v>94030042</v>
      </c>
    </row>
    <row r="940" spans="3:9" x14ac:dyDescent="0.2">
      <c r="C940">
        <v>1320</v>
      </c>
      <c r="D940" t="s">
        <v>1874</v>
      </c>
      <c r="E940" t="s">
        <v>59</v>
      </c>
      <c r="F940" t="s">
        <v>798</v>
      </c>
      <c r="G940">
        <v>24</v>
      </c>
      <c r="H940" t="s">
        <v>64</v>
      </c>
      <c r="I940">
        <v>92903422</v>
      </c>
    </row>
    <row r="941" spans="3:9" x14ac:dyDescent="0.2">
      <c r="C941">
        <v>514</v>
      </c>
      <c r="D941" t="s">
        <v>1875</v>
      </c>
      <c r="E941" t="s">
        <v>66</v>
      </c>
      <c r="F941" t="s">
        <v>1876</v>
      </c>
      <c r="G941">
        <v>22</v>
      </c>
      <c r="H941" t="s">
        <v>64</v>
      </c>
      <c r="I941">
        <v>39688073</v>
      </c>
    </row>
    <row r="942" spans="3:9" x14ac:dyDescent="0.2">
      <c r="C942">
        <v>1084</v>
      </c>
      <c r="D942" t="s">
        <v>1877</v>
      </c>
      <c r="E942" t="s">
        <v>69</v>
      </c>
      <c r="F942" t="s">
        <v>1878</v>
      </c>
      <c r="G942">
        <v>31</v>
      </c>
      <c r="H942" t="s">
        <v>296</v>
      </c>
      <c r="I942">
        <v>94556649</v>
      </c>
    </row>
    <row r="943" spans="3:9" x14ac:dyDescent="0.2">
      <c r="C943">
        <v>177</v>
      </c>
      <c r="D943" t="s">
        <v>1879</v>
      </c>
      <c r="E943" t="s">
        <v>69</v>
      </c>
      <c r="F943" t="s">
        <v>1880</v>
      </c>
      <c r="G943">
        <v>22</v>
      </c>
      <c r="H943" t="s">
        <v>64</v>
      </c>
      <c r="I943">
        <v>21990013</v>
      </c>
    </row>
    <row r="944" spans="3:9" x14ac:dyDescent="0.2">
      <c r="C944">
        <v>251</v>
      </c>
      <c r="D944" t="s">
        <v>1881</v>
      </c>
      <c r="E944" t="s">
        <v>69</v>
      </c>
      <c r="F944" t="s">
        <v>1882</v>
      </c>
      <c r="G944">
        <v>30</v>
      </c>
      <c r="H944" t="s">
        <v>64</v>
      </c>
      <c r="I944">
        <v>50328528</v>
      </c>
    </row>
    <row r="945" spans="3:9" x14ac:dyDescent="0.2">
      <c r="C945">
        <v>1569</v>
      </c>
      <c r="D945" t="s">
        <v>1883</v>
      </c>
      <c r="E945" t="s">
        <v>59</v>
      </c>
      <c r="F945" t="s">
        <v>1884</v>
      </c>
      <c r="G945">
        <v>28</v>
      </c>
      <c r="H945" t="s">
        <v>121</v>
      </c>
      <c r="I945">
        <v>44444484</v>
      </c>
    </row>
    <row r="946" spans="3:9" x14ac:dyDescent="0.2">
      <c r="C946">
        <v>1665</v>
      </c>
      <c r="D946" t="s">
        <v>1885</v>
      </c>
      <c r="E946" t="s">
        <v>66</v>
      </c>
      <c r="F946" t="s">
        <v>1886</v>
      </c>
      <c r="G946">
        <v>18</v>
      </c>
      <c r="H946" t="s">
        <v>64</v>
      </c>
      <c r="I946">
        <v>41307216</v>
      </c>
    </row>
    <row r="947" spans="3:9" x14ac:dyDescent="0.2">
      <c r="C947">
        <v>134</v>
      </c>
      <c r="D947" t="s">
        <v>1887</v>
      </c>
      <c r="E947" t="s">
        <v>59</v>
      </c>
      <c r="F947" t="s">
        <v>1888</v>
      </c>
      <c r="G947">
        <v>19</v>
      </c>
      <c r="H947" t="s">
        <v>64</v>
      </c>
      <c r="I947">
        <v>25606633</v>
      </c>
    </row>
    <row r="948" spans="3:9" x14ac:dyDescent="0.2">
      <c r="C948">
        <v>1161</v>
      </c>
      <c r="D948" t="s">
        <v>1889</v>
      </c>
      <c r="E948" t="s">
        <v>59</v>
      </c>
      <c r="F948" t="s">
        <v>1890</v>
      </c>
      <c r="G948">
        <v>18</v>
      </c>
      <c r="H948" t="s">
        <v>64</v>
      </c>
      <c r="I948">
        <v>44527341</v>
      </c>
    </row>
    <row r="949" spans="3:9" x14ac:dyDescent="0.2">
      <c r="C949">
        <v>1432</v>
      </c>
      <c r="D949" t="s">
        <v>1891</v>
      </c>
      <c r="E949" t="s">
        <v>69</v>
      </c>
      <c r="F949" t="s">
        <v>1892</v>
      </c>
      <c r="G949">
        <v>46</v>
      </c>
      <c r="H949" t="s">
        <v>71</v>
      </c>
      <c r="I949">
        <v>40529139</v>
      </c>
    </row>
    <row r="950" spans="3:9" x14ac:dyDescent="0.2">
      <c r="C950">
        <v>1589</v>
      </c>
      <c r="D950" t="s">
        <v>1893</v>
      </c>
      <c r="E950" t="s">
        <v>69</v>
      </c>
      <c r="F950" t="s">
        <v>1894</v>
      </c>
      <c r="G950">
        <v>21</v>
      </c>
      <c r="H950" t="s">
        <v>64</v>
      </c>
      <c r="I950">
        <v>57341721</v>
      </c>
    </row>
    <row r="951" spans="3:9" x14ac:dyDescent="0.2">
      <c r="C951">
        <v>924</v>
      </c>
      <c r="D951" t="s">
        <v>1895</v>
      </c>
      <c r="E951" t="s">
        <v>69</v>
      </c>
      <c r="F951" t="s">
        <v>1896</v>
      </c>
      <c r="G951">
        <v>26</v>
      </c>
      <c r="H951" t="s">
        <v>96</v>
      </c>
      <c r="I951">
        <v>74284671</v>
      </c>
    </row>
    <row r="952" spans="3:9" x14ac:dyDescent="0.2">
      <c r="C952">
        <v>605</v>
      </c>
      <c r="D952" t="s">
        <v>1897</v>
      </c>
      <c r="E952" t="s">
        <v>59</v>
      </c>
      <c r="F952" t="s">
        <v>1858</v>
      </c>
      <c r="G952">
        <v>27</v>
      </c>
      <c r="H952" t="s">
        <v>78</v>
      </c>
      <c r="I952">
        <v>48280479</v>
      </c>
    </row>
    <row r="953" spans="3:9" x14ac:dyDescent="0.2">
      <c r="C953">
        <v>1066</v>
      </c>
      <c r="D953" t="s">
        <v>1898</v>
      </c>
      <c r="E953" t="s">
        <v>69</v>
      </c>
      <c r="F953" t="s">
        <v>1899</v>
      </c>
      <c r="G953">
        <v>23</v>
      </c>
      <c r="H953" t="s">
        <v>64</v>
      </c>
      <c r="I953">
        <v>47651744</v>
      </c>
    </row>
    <row r="954" spans="3:9" x14ac:dyDescent="0.2">
      <c r="C954">
        <v>53</v>
      </c>
      <c r="D954" t="s">
        <v>1900</v>
      </c>
      <c r="E954" t="s">
        <v>59</v>
      </c>
      <c r="F954" t="s">
        <v>1901</v>
      </c>
      <c r="G954">
        <v>18</v>
      </c>
      <c r="H954" t="s">
        <v>895</v>
      </c>
      <c r="I954">
        <v>2482875</v>
      </c>
    </row>
    <row r="955" spans="3:9" x14ac:dyDescent="0.2">
      <c r="C955">
        <v>290</v>
      </c>
      <c r="D955" t="s">
        <v>1902</v>
      </c>
      <c r="E955" t="s">
        <v>59</v>
      </c>
      <c r="F955" t="s">
        <v>1903</v>
      </c>
      <c r="G955">
        <v>23</v>
      </c>
      <c r="H955" t="s">
        <v>96</v>
      </c>
      <c r="I955">
        <v>11826031</v>
      </c>
    </row>
    <row r="956" spans="3:9" x14ac:dyDescent="0.2">
      <c r="C956">
        <v>482</v>
      </c>
      <c r="D956" t="s">
        <v>1904</v>
      </c>
      <c r="E956" t="s">
        <v>59</v>
      </c>
      <c r="F956" t="s">
        <v>1905</v>
      </c>
      <c r="G956">
        <v>29</v>
      </c>
      <c r="H956" t="s">
        <v>121</v>
      </c>
      <c r="I956">
        <v>21439783</v>
      </c>
    </row>
    <row r="957" spans="3:9" x14ac:dyDescent="0.2">
      <c r="C957">
        <v>1527</v>
      </c>
      <c r="D957" t="s">
        <v>1095</v>
      </c>
      <c r="E957" t="s">
        <v>59</v>
      </c>
      <c r="F957" t="s">
        <v>1906</v>
      </c>
      <c r="G957">
        <v>30</v>
      </c>
      <c r="H957" t="s">
        <v>78</v>
      </c>
      <c r="I957">
        <v>6480851</v>
      </c>
    </row>
    <row r="958" spans="3:9" x14ac:dyDescent="0.2">
      <c r="C958">
        <v>368</v>
      </c>
      <c r="D958" t="s">
        <v>1907</v>
      </c>
      <c r="E958" t="s">
        <v>59</v>
      </c>
      <c r="F958" t="s">
        <v>1908</v>
      </c>
      <c r="G958">
        <v>24</v>
      </c>
      <c r="H958" t="s">
        <v>64</v>
      </c>
      <c r="I958">
        <v>27081654</v>
      </c>
    </row>
    <row r="959" spans="3:9" x14ac:dyDescent="0.2">
      <c r="C959">
        <v>1751</v>
      </c>
      <c r="D959" t="s">
        <v>1909</v>
      </c>
      <c r="E959" t="s">
        <v>69</v>
      </c>
      <c r="F959" t="s">
        <v>1910</v>
      </c>
      <c r="G959">
        <v>43</v>
      </c>
      <c r="H959" t="s">
        <v>64</v>
      </c>
      <c r="I959">
        <v>13253740</v>
      </c>
    </row>
    <row r="960" spans="3:9" x14ac:dyDescent="0.2">
      <c r="C960">
        <v>832</v>
      </c>
      <c r="D960" t="s">
        <v>1911</v>
      </c>
      <c r="E960" t="s">
        <v>59</v>
      </c>
      <c r="F960" t="s">
        <v>1912</v>
      </c>
      <c r="G960">
        <v>24</v>
      </c>
      <c r="H960" t="s">
        <v>110</v>
      </c>
      <c r="I960">
        <v>42704662</v>
      </c>
    </row>
    <row r="961" spans="3:9" x14ac:dyDescent="0.2">
      <c r="C961">
        <v>1061</v>
      </c>
      <c r="D961" t="s">
        <v>1913</v>
      </c>
      <c r="E961" t="s">
        <v>69</v>
      </c>
      <c r="F961" t="s">
        <v>1914</v>
      </c>
      <c r="G961">
        <v>23</v>
      </c>
      <c r="H961" t="s">
        <v>121</v>
      </c>
      <c r="I961">
        <v>39392275</v>
      </c>
    </row>
    <row r="962" spans="3:9" x14ac:dyDescent="0.2">
      <c r="C962">
        <v>633</v>
      </c>
      <c r="D962" t="s">
        <v>1915</v>
      </c>
      <c r="E962" t="s">
        <v>59</v>
      </c>
      <c r="F962" t="s">
        <v>1200</v>
      </c>
      <c r="G962">
        <v>25</v>
      </c>
      <c r="H962" t="s">
        <v>64</v>
      </c>
      <c r="I962">
        <v>94980599</v>
      </c>
    </row>
    <row r="963" spans="3:9" x14ac:dyDescent="0.2">
      <c r="C963">
        <v>121</v>
      </c>
      <c r="D963" t="s">
        <v>1916</v>
      </c>
      <c r="E963" t="s">
        <v>69</v>
      </c>
      <c r="F963" t="s">
        <v>1917</v>
      </c>
      <c r="G963">
        <v>26</v>
      </c>
      <c r="H963" t="s">
        <v>64</v>
      </c>
      <c r="I963">
        <v>14237496</v>
      </c>
    </row>
    <row r="964" spans="3:9" x14ac:dyDescent="0.2">
      <c r="C964">
        <v>691</v>
      </c>
      <c r="D964" t="s">
        <v>1918</v>
      </c>
      <c r="E964" t="s">
        <v>59</v>
      </c>
      <c r="F964" t="s">
        <v>1919</v>
      </c>
      <c r="G964">
        <v>35</v>
      </c>
      <c r="H964" t="s">
        <v>64</v>
      </c>
      <c r="I964">
        <v>10948672</v>
      </c>
    </row>
    <row r="965" spans="3:9" x14ac:dyDescent="0.2">
      <c r="C965">
        <v>512</v>
      </c>
      <c r="D965" t="s">
        <v>1920</v>
      </c>
      <c r="E965" t="s">
        <v>66</v>
      </c>
      <c r="F965" t="s">
        <v>1921</v>
      </c>
      <c r="G965">
        <v>41</v>
      </c>
      <c r="H965" t="s">
        <v>64</v>
      </c>
      <c r="I965">
        <v>34845347</v>
      </c>
    </row>
    <row r="966" spans="3:9" x14ac:dyDescent="0.2">
      <c r="C966">
        <v>880</v>
      </c>
      <c r="D966" t="s">
        <v>1922</v>
      </c>
      <c r="E966" t="s">
        <v>66</v>
      </c>
      <c r="F966" t="s">
        <v>1923</v>
      </c>
      <c r="G966">
        <v>26</v>
      </c>
      <c r="H966" t="s">
        <v>64</v>
      </c>
      <c r="I966">
        <v>89266704</v>
      </c>
    </row>
    <row r="967" spans="3:9" x14ac:dyDescent="0.2">
      <c r="C967">
        <v>1040</v>
      </c>
      <c r="D967" t="s">
        <v>1924</v>
      </c>
      <c r="E967" t="s">
        <v>59</v>
      </c>
      <c r="F967" t="s">
        <v>1868</v>
      </c>
      <c r="G967">
        <v>22</v>
      </c>
      <c r="H967" t="s">
        <v>64</v>
      </c>
      <c r="I967">
        <v>64396809</v>
      </c>
    </row>
    <row r="968" spans="3:9" x14ac:dyDescent="0.2">
      <c r="C968">
        <v>362</v>
      </c>
      <c r="D968" t="s">
        <v>1925</v>
      </c>
      <c r="E968" t="s">
        <v>59</v>
      </c>
      <c r="F968" t="s">
        <v>1926</v>
      </c>
      <c r="G968">
        <v>28</v>
      </c>
      <c r="H968" t="s">
        <v>64</v>
      </c>
      <c r="I968">
        <v>92215447</v>
      </c>
    </row>
    <row r="969" spans="3:9" x14ac:dyDescent="0.2">
      <c r="C969">
        <v>505</v>
      </c>
      <c r="D969" t="s">
        <v>1927</v>
      </c>
      <c r="E969" t="s">
        <v>69</v>
      </c>
      <c r="F969" t="s">
        <v>1928</v>
      </c>
      <c r="G969">
        <v>27</v>
      </c>
      <c r="H969" t="s">
        <v>224</v>
      </c>
      <c r="I969">
        <v>72309071</v>
      </c>
    </row>
    <row r="970" spans="3:9" x14ac:dyDescent="0.2">
      <c r="C970">
        <v>771</v>
      </c>
      <c r="D970" t="s">
        <v>1929</v>
      </c>
      <c r="E970" t="s">
        <v>59</v>
      </c>
      <c r="F970" t="s">
        <v>1930</v>
      </c>
      <c r="G970">
        <v>30</v>
      </c>
      <c r="H970" t="s">
        <v>144</v>
      </c>
      <c r="I970">
        <v>78371509</v>
      </c>
    </row>
    <row r="971" spans="3:9" x14ac:dyDescent="0.2">
      <c r="C971">
        <v>370</v>
      </c>
      <c r="D971" t="s">
        <v>1931</v>
      </c>
      <c r="E971" t="s">
        <v>59</v>
      </c>
      <c r="F971" t="s">
        <v>1932</v>
      </c>
      <c r="G971">
        <v>25</v>
      </c>
      <c r="H971" t="s">
        <v>64</v>
      </c>
      <c r="I971">
        <v>18614652</v>
      </c>
    </row>
    <row r="972" spans="3:9" x14ac:dyDescent="0.2">
      <c r="C972">
        <v>750</v>
      </c>
      <c r="D972" t="s">
        <v>1933</v>
      </c>
      <c r="E972" t="s">
        <v>59</v>
      </c>
      <c r="F972" t="s">
        <v>1934</v>
      </c>
      <c r="G972">
        <v>29</v>
      </c>
      <c r="H972" t="s">
        <v>87</v>
      </c>
      <c r="I972">
        <v>74412866</v>
      </c>
    </row>
    <row r="973" spans="3:9" x14ac:dyDescent="0.2">
      <c r="C973">
        <v>958</v>
      </c>
      <c r="D973" t="s">
        <v>1935</v>
      </c>
      <c r="E973" t="s">
        <v>69</v>
      </c>
      <c r="F973" t="s">
        <v>1936</v>
      </c>
      <c r="G973">
        <v>26</v>
      </c>
      <c r="H973" t="s">
        <v>64</v>
      </c>
      <c r="I973">
        <v>76116948</v>
      </c>
    </row>
    <row r="974" spans="3:9" x14ac:dyDescent="0.2">
      <c r="C974">
        <v>1026</v>
      </c>
      <c r="D974" t="s">
        <v>1024</v>
      </c>
      <c r="E974" t="s">
        <v>59</v>
      </c>
      <c r="F974" t="s">
        <v>1025</v>
      </c>
      <c r="G974">
        <v>35</v>
      </c>
      <c r="H974" t="s">
        <v>121</v>
      </c>
      <c r="I974">
        <v>63219464</v>
      </c>
    </row>
    <row r="975" spans="3:9" x14ac:dyDescent="0.2">
      <c r="C975">
        <v>850</v>
      </c>
      <c r="D975" t="s">
        <v>1937</v>
      </c>
      <c r="E975" t="s">
        <v>59</v>
      </c>
      <c r="F975" t="s">
        <v>1938</v>
      </c>
      <c r="G975">
        <v>21</v>
      </c>
      <c r="H975" t="s">
        <v>64</v>
      </c>
      <c r="I975">
        <v>47907480</v>
      </c>
    </row>
    <row r="976" spans="3:9" x14ac:dyDescent="0.2">
      <c r="C976">
        <v>346</v>
      </c>
      <c r="D976" t="s">
        <v>1939</v>
      </c>
      <c r="E976" t="s">
        <v>59</v>
      </c>
      <c r="F976" t="s">
        <v>1940</v>
      </c>
      <c r="G976">
        <v>41</v>
      </c>
      <c r="H976" t="s">
        <v>144</v>
      </c>
      <c r="I976">
        <v>41649543</v>
      </c>
    </row>
    <row r="977" spans="3:9" x14ac:dyDescent="0.2">
      <c r="C977">
        <v>828</v>
      </c>
      <c r="D977" t="s">
        <v>1941</v>
      </c>
      <c r="E977" t="s">
        <v>59</v>
      </c>
      <c r="F977" t="s">
        <v>1942</v>
      </c>
      <c r="G977">
        <v>27</v>
      </c>
      <c r="H977" t="s">
        <v>64</v>
      </c>
      <c r="I977">
        <v>43569758</v>
      </c>
    </row>
    <row r="978" spans="3:9" x14ac:dyDescent="0.2">
      <c r="C978">
        <v>115</v>
      </c>
      <c r="D978" t="s">
        <v>1943</v>
      </c>
      <c r="E978" t="s">
        <v>59</v>
      </c>
      <c r="F978" t="s">
        <v>1944</v>
      </c>
      <c r="G978">
        <v>27</v>
      </c>
      <c r="H978" t="s">
        <v>103</v>
      </c>
      <c r="I978">
        <v>86206393</v>
      </c>
    </row>
    <row r="979" spans="3:9" x14ac:dyDescent="0.2">
      <c r="C979">
        <v>516</v>
      </c>
      <c r="D979" t="s">
        <v>1945</v>
      </c>
      <c r="E979" t="s">
        <v>59</v>
      </c>
      <c r="F979" t="s">
        <v>1946</v>
      </c>
      <c r="G979">
        <v>35</v>
      </c>
      <c r="H979" t="s">
        <v>64</v>
      </c>
      <c r="I979">
        <v>82010628</v>
      </c>
    </row>
    <row r="980" spans="3:9" x14ac:dyDescent="0.2">
      <c r="C980">
        <v>98</v>
      </c>
      <c r="D980" t="s">
        <v>1947</v>
      </c>
      <c r="E980" t="s">
        <v>59</v>
      </c>
      <c r="F980" t="s">
        <v>1023</v>
      </c>
      <c r="G980">
        <v>34</v>
      </c>
      <c r="H980" t="s">
        <v>64</v>
      </c>
      <c r="I980">
        <v>43538596</v>
      </c>
    </row>
    <row r="981" spans="3:9" x14ac:dyDescent="0.2">
      <c r="C981">
        <v>1218</v>
      </c>
      <c r="D981" t="s">
        <v>1948</v>
      </c>
      <c r="E981" t="s">
        <v>59</v>
      </c>
      <c r="F981" t="s">
        <v>1949</v>
      </c>
      <c r="G981">
        <v>28</v>
      </c>
      <c r="H981" t="s">
        <v>64</v>
      </c>
      <c r="I981">
        <v>13839708</v>
      </c>
    </row>
    <row r="982" spans="3:9" x14ac:dyDescent="0.2">
      <c r="C982">
        <v>820</v>
      </c>
      <c r="D982" t="s">
        <v>1950</v>
      </c>
      <c r="E982" t="s">
        <v>69</v>
      </c>
      <c r="F982" t="s">
        <v>1951</v>
      </c>
      <c r="G982">
        <v>20</v>
      </c>
      <c r="H982" t="s">
        <v>296</v>
      </c>
      <c r="I982">
        <v>86825560</v>
      </c>
    </row>
    <row r="983" spans="3:9" x14ac:dyDescent="0.2">
      <c r="C983">
        <v>171</v>
      </c>
      <c r="D983" t="s">
        <v>1952</v>
      </c>
      <c r="E983" t="s">
        <v>69</v>
      </c>
      <c r="F983" t="s">
        <v>1953</v>
      </c>
      <c r="G983">
        <v>20</v>
      </c>
      <c r="H983" t="s">
        <v>224</v>
      </c>
      <c r="I983">
        <v>70717858</v>
      </c>
    </row>
    <row r="984" spans="3:9" x14ac:dyDescent="0.2">
      <c r="C984">
        <v>621</v>
      </c>
      <c r="D984" t="s">
        <v>1954</v>
      </c>
      <c r="E984" t="s">
        <v>59</v>
      </c>
      <c r="F984" t="s">
        <v>1955</v>
      </c>
      <c r="G984">
        <v>39</v>
      </c>
      <c r="H984" t="s">
        <v>64</v>
      </c>
      <c r="I984">
        <v>21498153</v>
      </c>
    </row>
    <row r="985" spans="3:9" x14ac:dyDescent="0.2">
      <c r="C985">
        <v>851</v>
      </c>
      <c r="D985" t="s">
        <v>1956</v>
      </c>
      <c r="E985" t="s">
        <v>59</v>
      </c>
      <c r="F985" t="s">
        <v>1957</v>
      </c>
      <c r="G985">
        <v>18</v>
      </c>
      <c r="H985" t="s">
        <v>64</v>
      </c>
      <c r="I985">
        <v>56557226</v>
      </c>
    </row>
    <row r="986" spans="3:9" x14ac:dyDescent="0.2">
      <c r="C986">
        <v>244</v>
      </c>
      <c r="D986" t="s">
        <v>1958</v>
      </c>
      <c r="E986" t="s">
        <v>69</v>
      </c>
      <c r="F986" t="s">
        <v>1959</v>
      </c>
      <c r="G986">
        <v>41</v>
      </c>
      <c r="H986" t="s">
        <v>64</v>
      </c>
      <c r="I986">
        <v>13910829</v>
      </c>
    </row>
    <row r="987" spans="3:9" x14ac:dyDescent="0.2">
      <c r="C987">
        <v>231</v>
      </c>
      <c r="D987" t="s">
        <v>1960</v>
      </c>
      <c r="E987" t="s">
        <v>59</v>
      </c>
      <c r="F987" t="s">
        <v>199</v>
      </c>
      <c r="G987">
        <v>30</v>
      </c>
      <c r="H987" t="s">
        <v>78</v>
      </c>
      <c r="I987">
        <v>7597851</v>
      </c>
    </row>
    <row r="988" spans="3:9" x14ac:dyDescent="0.2">
      <c r="C988">
        <v>973</v>
      </c>
      <c r="D988" t="s">
        <v>1961</v>
      </c>
      <c r="E988" t="s">
        <v>69</v>
      </c>
      <c r="F988" t="s">
        <v>1962</v>
      </c>
      <c r="G988">
        <v>30</v>
      </c>
      <c r="H988" t="s">
        <v>87</v>
      </c>
      <c r="I988">
        <v>57303680</v>
      </c>
    </row>
    <row r="989" spans="3:9" x14ac:dyDescent="0.2">
      <c r="C989">
        <v>734</v>
      </c>
      <c r="D989" t="s">
        <v>1963</v>
      </c>
      <c r="E989" t="s">
        <v>69</v>
      </c>
      <c r="F989" t="s">
        <v>1964</v>
      </c>
      <c r="G989">
        <v>30</v>
      </c>
      <c r="H989" t="s">
        <v>144</v>
      </c>
      <c r="I989">
        <v>96753891</v>
      </c>
    </row>
    <row r="990" spans="3:9" x14ac:dyDescent="0.2">
      <c r="C990">
        <v>855</v>
      </c>
      <c r="D990" t="s">
        <v>1526</v>
      </c>
      <c r="E990" t="s">
        <v>69</v>
      </c>
      <c r="F990" t="s">
        <v>1527</v>
      </c>
      <c r="G990">
        <v>42</v>
      </c>
      <c r="H990" t="s">
        <v>64</v>
      </c>
      <c r="I990">
        <v>56332071</v>
      </c>
    </row>
    <row r="991" spans="3:9" x14ac:dyDescent="0.2">
      <c r="C991">
        <v>540</v>
      </c>
      <c r="D991" t="s">
        <v>1965</v>
      </c>
      <c r="E991" t="s">
        <v>69</v>
      </c>
      <c r="F991" t="s">
        <v>329</v>
      </c>
      <c r="G991">
        <v>27</v>
      </c>
      <c r="H991" t="s">
        <v>64</v>
      </c>
      <c r="I991">
        <v>56789181</v>
      </c>
    </row>
    <row r="992" spans="3:9" x14ac:dyDescent="0.2">
      <c r="C992">
        <v>80</v>
      </c>
      <c r="D992" t="s">
        <v>1966</v>
      </c>
      <c r="E992" t="s">
        <v>59</v>
      </c>
      <c r="F992" t="s">
        <v>1967</v>
      </c>
      <c r="G992">
        <v>32</v>
      </c>
      <c r="H992" t="s">
        <v>224</v>
      </c>
      <c r="I992">
        <v>27386747</v>
      </c>
    </row>
    <row r="993" spans="3:9" x14ac:dyDescent="0.2">
      <c r="C993">
        <v>673</v>
      </c>
      <c r="D993" t="s">
        <v>1968</v>
      </c>
      <c r="E993" t="s">
        <v>59</v>
      </c>
      <c r="F993" t="s">
        <v>1969</v>
      </c>
      <c r="G993">
        <v>36</v>
      </c>
      <c r="H993" t="s">
        <v>224</v>
      </c>
      <c r="I993">
        <v>98124698</v>
      </c>
    </row>
    <row r="994" spans="3:9" x14ac:dyDescent="0.2">
      <c r="C994">
        <v>1684</v>
      </c>
      <c r="D994" t="s">
        <v>1970</v>
      </c>
      <c r="E994" t="s">
        <v>59</v>
      </c>
      <c r="F994" t="s">
        <v>1928</v>
      </c>
      <c r="G994">
        <v>27</v>
      </c>
      <c r="H994" t="s">
        <v>296</v>
      </c>
      <c r="I994">
        <v>79930020</v>
      </c>
    </row>
    <row r="995" spans="3:9" x14ac:dyDescent="0.2">
      <c r="C995">
        <v>1309</v>
      </c>
      <c r="D995" t="s">
        <v>1971</v>
      </c>
      <c r="E995" t="s">
        <v>59</v>
      </c>
      <c r="F995" t="s">
        <v>1972</v>
      </c>
      <c r="G995">
        <v>30</v>
      </c>
      <c r="H995" t="s">
        <v>224</v>
      </c>
      <c r="I995">
        <v>34175510</v>
      </c>
    </row>
    <row r="996" spans="3:9" x14ac:dyDescent="0.2">
      <c r="C996">
        <v>1232</v>
      </c>
      <c r="D996" t="s">
        <v>1973</v>
      </c>
      <c r="E996" t="s">
        <v>59</v>
      </c>
      <c r="F996" t="s">
        <v>1974</v>
      </c>
      <c r="G996">
        <v>24</v>
      </c>
      <c r="H996" t="s">
        <v>96</v>
      </c>
      <c r="I996">
        <v>92185969</v>
      </c>
    </row>
    <row r="997" spans="3:9" x14ac:dyDescent="0.2">
      <c r="C997">
        <v>663</v>
      </c>
      <c r="D997" t="s">
        <v>1975</v>
      </c>
      <c r="E997" t="s">
        <v>59</v>
      </c>
      <c r="F997" t="s">
        <v>1976</v>
      </c>
      <c r="G997">
        <v>24</v>
      </c>
      <c r="H997" t="s">
        <v>64</v>
      </c>
      <c r="I997">
        <v>82966974</v>
      </c>
    </row>
    <row r="998" spans="3:9" x14ac:dyDescent="0.2">
      <c r="C998">
        <v>374</v>
      </c>
      <c r="D998" t="s">
        <v>1977</v>
      </c>
      <c r="E998" t="s">
        <v>59</v>
      </c>
      <c r="F998" t="s">
        <v>1978</v>
      </c>
      <c r="G998">
        <v>29</v>
      </c>
      <c r="H998" t="s">
        <v>61</v>
      </c>
      <c r="I998">
        <v>82994423</v>
      </c>
    </row>
    <row r="999" spans="3:9" x14ac:dyDescent="0.2">
      <c r="C999">
        <v>1131</v>
      </c>
      <c r="D999" t="s">
        <v>1979</v>
      </c>
      <c r="E999" t="s">
        <v>59</v>
      </c>
      <c r="F999" t="s">
        <v>1980</v>
      </c>
      <c r="G999">
        <v>49</v>
      </c>
      <c r="H999" t="s">
        <v>103</v>
      </c>
      <c r="I999">
        <v>99697223</v>
      </c>
    </row>
    <row r="1000" spans="3:9" x14ac:dyDescent="0.2">
      <c r="C1000">
        <v>930</v>
      </c>
      <c r="D1000" t="s">
        <v>1981</v>
      </c>
      <c r="E1000" t="s">
        <v>59</v>
      </c>
      <c r="F1000" t="s">
        <v>1982</v>
      </c>
      <c r="G1000">
        <v>27</v>
      </c>
      <c r="H1000" t="s">
        <v>64</v>
      </c>
      <c r="I1000">
        <v>98906160</v>
      </c>
    </row>
    <row r="1001" spans="3:9" x14ac:dyDescent="0.2">
      <c r="C1001">
        <v>1324</v>
      </c>
      <c r="D1001" t="s">
        <v>1983</v>
      </c>
      <c r="E1001" t="s">
        <v>69</v>
      </c>
      <c r="F1001" t="s">
        <v>1984</v>
      </c>
      <c r="G1001">
        <v>36</v>
      </c>
      <c r="H1001" t="s">
        <v>64</v>
      </c>
      <c r="I1001">
        <v>38053958</v>
      </c>
    </row>
    <row r="1002" spans="3:9" x14ac:dyDescent="0.2">
      <c r="C1002">
        <v>444</v>
      </c>
      <c r="D1002" t="s">
        <v>1985</v>
      </c>
      <c r="E1002" t="s">
        <v>69</v>
      </c>
      <c r="F1002" t="s">
        <v>1986</v>
      </c>
      <c r="G1002">
        <v>23</v>
      </c>
      <c r="H1002" t="s">
        <v>64</v>
      </c>
      <c r="I1002">
        <v>45765209</v>
      </c>
    </row>
    <row r="1003" spans="3:9" x14ac:dyDescent="0.2">
      <c r="C1003">
        <v>1113</v>
      </c>
      <c r="D1003" t="s">
        <v>1987</v>
      </c>
      <c r="E1003" t="s">
        <v>66</v>
      </c>
      <c r="F1003" t="s">
        <v>1978</v>
      </c>
      <c r="G1003">
        <v>29</v>
      </c>
      <c r="H1003" t="s">
        <v>64</v>
      </c>
      <c r="I1003">
        <v>48236713</v>
      </c>
    </row>
    <row r="1004" spans="3:9" x14ac:dyDescent="0.2">
      <c r="C1004">
        <v>523</v>
      </c>
      <c r="D1004" t="s">
        <v>1988</v>
      </c>
      <c r="E1004" t="s">
        <v>59</v>
      </c>
      <c r="F1004" t="s">
        <v>1989</v>
      </c>
      <c r="G1004">
        <v>34</v>
      </c>
      <c r="H1004" t="s">
        <v>296</v>
      </c>
      <c r="I1004">
        <v>50773445</v>
      </c>
    </row>
    <row r="1005" spans="3:9" x14ac:dyDescent="0.2">
      <c r="C1005">
        <v>351</v>
      </c>
      <c r="D1005" t="s">
        <v>1990</v>
      </c>
      <c r="E1005" t="s">
        <v>69</v>
      </c>
      <c r="F1005" t="s">
        <v>1991</v>
      </c>
      <c r="G1005">
        <v>20</v>
      </c>
      <c r="H1005" t="s">
        <v>64</v>
      </c>
      <c r="I1005">
        <v>73754269</v>
      </c>
    </row>
    <row r="1006" spans="3:9" x14ac:dyDescent="0.2">
      <c r="C1006">
        <v>1397</v>
      </c>
      <c r="D1006" t="s">
        <v>1992</v>
      </c>
      <c r="E1006" t="s">
        <v>69</v>
      </c>
      <c r="F1006" t="s">
        <v>1993</v>
      </c>
      <c r="G1006">
        <v>33</v>
      </c>
      <c r="H1006" t="s">
        <v>121</v>
      </c>
      <c r="I1006">
        <v>43971521</v>
      </c>
    </row>
    <row r="1007" spans="3:9" x14ac:dyDescent="0.2">
      <c r="C1007">
        <v>1083</v>
      </c>
      <c r="D1007" t="s">
        <v>1877</v>
      </c>
      <c r="E1007" t="s">
        <v>59</v>
      </c>
      <c r="F1007" t="s">
        <v>1994</v>
      </c>
      <c r="G1007">
        <v>36</v>
      </c>
      <c r="H1007" t="s">
        <v>296</v>
      </c>
      <c r="I1007">
        <v>42008609</v>
      </c>
    </row>
    <row r="1008" spans="3:9" x14ac:dyDescent="0.2">
      <c r="C1008">
        <v>642</v>
      </c>
      <c r="D1008" t="s">
        <v>1995</v>
      </c>
      <c r="E1008" t="s">
        <v>66</v>
      </c>
      <c r="F1008" t="s">
        <v>1996</v>
      </c>
      <c r="G1008">
        <v>23</v>
      </c>
      <c r="H1008" t="s">
        <v>64</v>
      </c>
      <c r="I1008">
        <v>6768827</v>
      </c>
    </row>
    <row r="1009" spans="3:9" x14ac:dyDescent="0.2">
      <c r="C1009">
        <v>917</v>
      </c>
      <c r="D1009" t="s">
        <v>1997</v>
      </c>
      <c r="E1009" t="s">
        <v>59</v>
      </c>
      <c r="F1009" t="s">
        <v>1998</v>
      </c>
      <c r="G1009">
        <v>25</v>
      </c>
      <c r="H1009" t="s">
        <v>64</v>
      </c>
      <c r="I1009">
        <v>98583699</v>
      </c>
    </row>
    <row r="1010" spans="3:9" x14ac:dyDescent="0.2">
      <c r="C1010">
        <v>1061</v>
      </c>
      <c r="D1010" t="s">
        <v>1999</v>
      </c>
      <c r="E1010" t="s">
        <v>59</v>
      </c>
      <c r="F1010" t="s">
        <v>2000</v>
      </c>
      <c r="G1010">
        <v>21</v>
      </c>
      <c r="H1010" t="s">
        <v>64</v>
      </c>
      <c r="I1010">
        <v>64514920</v>
      </c>
    </row>
    <row r="1011" spans="3:9" x14ac:dyDescent="0.2">
      <c r="C1011">
        <v>1541</v>
      </c>
      <c r="D1011" t="s">
        <v>2001</v>
      </c>
      <c r="E1011" t="s">
        <v>69</v>
      </c>
      <c r="F1011" t="s">
        <v>2002</v>
      </c>
      <c r="G1011">
        <v>23</v>
      </c>
      <c r="H1011" t="s">
        <v>64</v>
      </c>
      <c r="I1011">
        <v>22209932</v>
      </c>
    </row>
    <row r="1012" spans="3:9" x14ac:dyDescent="0.2">
      <c r="C1012">
        <v>577</v>
      </c>
      <c r="D1012" t="s">
        <v>2003</v>
      </c>
      <c r="E1012" t="s">
        <v>69</v>
      </c>
      <c r="F1012" t="s">
        <v>2004</v>
      </c>
      <c r="G1012">
        <v>27</v>
      </c>
      <c r="H1012" t="s">
        <v>64</v>
      </c>
      <c r="I1012">
        <v>15661341</v>
      </c>
    </row>
    <row r="1013" spans="3:9" x14ac:dyDescent="0.2">
      <c r="C1013">
        <v>1026</v>
      </c>
      <c r="D1013" t="s">
        <v>2005</v>
      </c>
      <c r="E1013" t="s">
        <v>59</v>
      </c>
      <c r="F1013" t="s">
        <v>2006</v>
      </c>
      <c r="G1013">
        <v>25</v>
      </c>
      <c r="H1013" t="s">
        <v>71</v>
      </c>
      <c r="I1013">
        <v>6365145</v>
      </c>
    </row>
    <row r="1014" spans="3:9" x14ac:dyDescent="0.2">
      <c r="C1014">
        <v>546</v>
      </c>
      <c r="D1014" t="s">
        <v>2007</v>
      </c>
      <c r="E1014" t="s">
        <v>69</v>
      </c>
      <c r="F1014" t="s">
        <v>2008</v>
      </c>
      <c r="G1014">
        <v>26</v>
      </c>
      <c r="H1014" t="s">
        <v>64</v>
      </c>
      <c r="I1014">
        <v>61081662</v>
      </c>
    </row>
    <row r="1015" spans="3:9" x14ac:dyDescent="0.2">
      <c r="C1015">
        <v>1378</v>
      </c>
      <c r="D1015" t="s">
        <v>2009</v>
      </c>
      <c r="E1015" t="s">
        <v>59</v>
      </c>
      <c r="F1015" t="s">
        <v>2010</v>
      </c>
      <c r="G1015">
        <v>26</v>
      </c>
      <c r="H1015" t="s">
        <v>64</v>
      </c>
      <c r="I1015">
        <v>97970088</v>
      </c>
    </row>
    <row r="1016" spans="3:9" x14ac:dyDescent="0.2">
      <c r="C1016">
        <v>191</v>
      </c>
      <c r="D1016" t="s">
        <v>2011</v>
      </c>
      <c r="E1016" t="s">
        <v>59</v>
      </c>
      <c r="F1016" t="s">
        <v>2012</v>
      </c>
      <c r="G1016">
        <v>19</v>
      </c>
      <c r="H1016" t="s">
        <v>64</v>
      </c>
      <c r="I1016">
        <v>29300244</v>
      </c>
    </row>
    <row r="1017" spans="3:9" x14ac:dyDescent="0.2">
      <c r="C1017">
        <v>536</v>
      </c>
      <c r="D1017" t="s">
        <v>2013</v>
      </c>
      <c r="E1017" t="s">
        <v>59</v>
      </c>
      <c r="F1017" t="s">
        <v>2014</v>
      </c>
      <c r="G1017">
        <v>25</v>
      </c>
      <c r="H1017" t="s">
        <v>296</v>
      </c>
      <c r="I1017">
        <v>81064142</v>
      </c>
    </row>
    <row r="1018" spans="3:9" x14ac:dyDescent="0.2">
      <c r="C1018">
        <v>1387</v>
      </c>
      <c r="D1018" t="s">
        <v>2015</v>
      </c>
      <c r="E1018" t="s">
        <v>69</v>
      </c>
      <c r="F1018" t="s">
        <v>2016</v>
      </c>
      <c r="G1018">
        <v>37</v>
      </c>
      <c r="H1018" t="s">
        <v>87</v>
      </c>
      <c r="I1018">
        <v>51564761</v>
      </c>
    </row>
    <row r="1019" spans="3:9" x14ac:dyDescent="0.2">
      <c r="C1019">
        <v>775</v>
      </c>
      <c r="D1019" t="s">
        <v>2017</v>
      </c>
      <c r="E1019" t="s">
        <v>59</v>
      </c>
      <c r="F1019" t="s">
        <v>2018</v>
      </c>
      <c r="G1019">
        <v>30</v>
      </c>
      <c r="H1019" t="s">
        <v>64</v>
      </c>
      <c r="I1019">
        <v>80947941</v>
      </c>
    </row>
    <row r="1020" spans="3:9" x14ac:dyDescent="0.2">
      <c r="C1020">
        <v>674</v>
      </c>
      <c r="D1020" t="s">
        <v>2019</v>
      </c>
      <c r="E1020" t="s">
        <v>69</v>
      </c>
      <c r="F1020" t="s">
        <v>1637</v>
      </c>
      <c r="G1020">
        <v>37</v>
      </c>
      <c r="H1020" t="s">
        <v>121</v>
      </c>
      <c r="I1020">
        <v>79590287</v>
      </c>
    </row>
    <row r="1021" spans="3:9" x14ac:dyDescent="0.2">
      <c r="C1021">
        <v>599</v>
      </c>
      <c r="D1021" t="s">
        <v>2020</v>
      </c>
      <c r="E1021" t="s">
        <v>59</v>
      </c>
      <c r="F1021" t="s">
        <v>2021</v>
      </c>
      <c r="G1021">
        <v>19</v>
      </c>
      <c r="H1021" t="s">
        <v>64</v>
      </c>
      <c r="I1021">
        <v>85876536</v>
      </c>
    </row>
    <row r="1022" spans="3:9" x14ac:dyDescent="0.2">
      <c r="C1022">
        <v>248</v>
      </c>
      <c r="D1022" t="s">
        <v>2022</v>
      </c>
      <c r="E1022" t="s">
        <v>69</v>
      </c>
      <c r="F1022" t="s">
        <v>2023</v>
      </c>
      <c r="G1022">
        <v>37</v>
      </c>
      <c r="H1022" t="s">
        <v>64</v>
      </c>
      <c r="I1022">
        <v>32883284</v>
      </c>
    </row>
    <row r="1023" spans="3:9" x14ac:dyDescent="0.2">
      <c r="C1023">
        <v>1138</v>
      </c>
      <c r="D1023" t="s">
        <v>2024</v>
      </c>
      <c r="E1023" t="s">
        <v>66</v>
      </c>
      <c r="F1023" t="s">
        <v>2025</v>
      </c>
      <c r="G1023">
        <v>27</v>
      </c>
      <c r="H1023" t="s">
        <v>64</v>
      </c>
      <c r="I1023">
        <v>4481513</v>
      </c>
    </row>
    <row r="1024" spans="3:9" x14ac:dyDescent="0.2">
      <c r="C1024">
        <v>4</v>
      </c>
      <c r="D1024" t="s">
        <v>2026</v>
      </c>
      <c r="E1024" t="s">
        <v>59</v>
      </c>
      <c r="F1024" t="s">
        <v>2027</v>
      </c>
      <c r="G1024">
        <v>33</v>
      </c>
      <c r="H1024" t="s">
        <v>64</v>
      </c>
      <c r="I1024">
        <v>8818075</v>
      </c>
    </row>
    <row r="1025" spans="3:9" x14ac:dyDescent="0.2">
      <c r="C1025">
        <v>112</v>
      </c>
      <c r="D1025" t="s">
        <v>2028</v>
      </c>
      <c r="E1025" t="s">
        <v>59</v>
      </c>
      <c r="F1025" t="s">
        <v>518</v>
      </c>
      <c r="G1025">
        <v>21</v>
      </c>
      <c r="H1025" t="s">
        <v>64</v>
      </c>
      <c r="I1025">
        <v>98758881</v>
      </c>
    </row>
    <row r="1026" spans="3:9" x14ac:dyDescent="0.2">
      <c r="C1026">
        <v>97</v>
      </c>
      <c r="D1026" t="s">
        <v>2029</v>
      </c>
      <c r="E1026" t="s">
        <v>59</v>
      </c>
      <c r="F1026" t="s">
        <v>2030</v>
      </c>
      <c r="G1026">
        <v>24</v>
      </c>
      <c r="H1026" t="s">
        <v>64</v>
      </c>
      <c r="I1026">
        <v>97255047</v>
      </c>
    </row>
    <row r="1027" spans="3:9" x14ac:dyDescent="0.2">
      <c r="C1027">
        <v>764</v>
      </c>
      <c r="D1027" t="s">
        <v>2031</v>
      </c>
      <c r="E1027" t="s">
        <v>59</v>
      </c>
      <c r="F1027" t="s">
        <v>2032</v>
      </c>
      <c r="G1027">
        <v>28</v>
      </c>
      <c r="H1027" t="s">
        <v>64</v>
      </c>
      <c r="I1027">
        <v>17314170</v>
      </c>
    </row>
    <row r="1028" spans="3:9" x14ac:dyDescent="0.2">
      <c r="C1028">
        <v>1616</v>
      </c>
      <c r="D1028" t="s">
        <v>2033</v>
      </c>
      <c r="E1028" t="s">
        <v>69</v>
      </c>
      <c r="F1028" t="s">
        <v>2034</v>
      </c>
      <c r="G1028">
        <v>44</v>
      </c>
      <c r="H1028" t="s">
        <v>87</v>
      </c>
      <c r="I1028">
        <v>2668887</v>
      </c>
    </row>
    <row r="1029" spans="3:9" x14ac:dyDescent="0.2">
      <c r="C1029">
        <v>1176</v>
      </c>
      <c r="D1029" t="s">
        <v>2035</v>
      </c>
      <c r="E1029" t="s">
        <v>66</v>
      </c>
      <c r="F1029" t="s">
        <v>2036</v>
      </c>
      <c r="G1029">
        <v>36</v>
      </c>
      <c r="H1029" t="s">
        <v>64</v>
      </c>
      <c r="I1029">
        <v>34691590</v>
      </c>
    </row>
    <row r="1030" spans="3:9" x14ac:dyDescent="0.2">
      <c r="C1030">
        <v>1082</v>
      </c>
      <c r="D1030" t="s">
        <v>2037</v>
      </c>
      <c r="E1030" t="s">
        <v>69</v>
      </c>
      <c r="F1030" t="s">
        <v>2038</v>
      </c>
      <c r="G1030">
        <v>27</v>
      </c>
      <c r="H1030" t="s">
        <v>224</v>
      </c>
      <c r="I1030">
        <v>27042017</v>
      </c>
    </row>
    <row r="1031" spans="3:9" x14ac:dyDescent="0.2">
      <c r="C1031">
        <v>690</v>
      </c>
      <c r="D1031" t="s">
        <v>2039</v>
      </c>
      <c r="E1031" t="s">
        <v>69</v>
      </c>
      <c r="F1031" t="s">
        <v>2040</v>
      </c>
      <c r="G1031">
        <v>26</v>
      </c>
      <c r="H1031" t="s">
        <v>96</v>
      </c>
      <c r="I1031">
        <v>83402886</v>
      </c>
    </row>
    <row r="1032" spans="3:9" x14ac:dyDescent="0.2">
      <c r="C1032">
        <v>328</v>
      </c>
      <c r="D1032" t="s">
        <v>2041</v>
      </c>
      <c r="E1032" t="s">
        <v>69</v>
      </c>
      <c r="F1032" t="s">
        <v>2042</v>
      </c>
      <c r="G1032">
        <v>33</v>
      </c>
      <c r="H1032" t="s">
        <v>103</v>
      </c>
      <c r="I1032">
        <v>28431402</v>
      </c>
    </row>
    <row r="1033" spans="3:9" x14ac:dyDescent="0.2">
      <c r="C1033">
        <v>607</v>
      </c>
      <c r="D1033" t="s">
        <v>2043</v>
      </c>
      <c r="E1033" t="s">
        <v>66</v>
      </c>
      <c r="F1033" t="s">
        <v>2044</v>
      </c>
      <c r="G1033">
        <v>25</v>
      </c>
      <c r="H1033" t="s">
        <v>96</v>
      </c>
      <c r="I1033">
        <v>97676441</v>
      </c>
    </row>
    <row r="1034" spans="3:9" x14ac:dyDescent="0.2">
      <c r="C1034">
        <v>218</v>
      </c>
      <c r="D1034" t="s">
        <v>2045</v>
      </c>
      <c r="E1034" t="s">
        <v>59</v>
      </c>
      <c r="F1034" t="s">
        <v>2046</v>
      </c>
      <c r="G1034">
        <v>32</v>
      </c>
      <c r="H1034" t="s">
        <v>64</v>
      </c>
      <c r="I1034">
        <v>82472249</v>
      </c>
    </row>
    <row r="1035" spans="3:9" x14ac:dyDescent="0.2">
      <c r="C1035">
        <v>421</v>
      </c>
      <c r="D1035" t="s">
        <v>2047</v>
      </c>
      <c r="E1035" t="s">
        <v>66</v>
      </c>
      <c r="F1035" t="s">
        <v>827</v>
      </c>
      <c r="G1035">
        <v>28</v>
      </c>
      <c r="H1035" t="s">
        <v>64</v>
      </c>
      <c r="I1035">
        <v>66272068</v>
      </c>
    </row>
    <row r="1036" spans="3:9" x14ac:dyDescent="0.2">
      <c r="C1036">
        <v>1092</v>
      </c>
      <c r="D1036" t="s">
        <v>2048</v>
      </c>
      <c r="E1036" t="s">
        <v>69</v>
      </c>
      <c r="F1036" t="s">
        <v>2049</v>
      </c>
      <c r="G1036">
        <v>28</v>
      </c>
      <c r="H1036" t="s">
        <v>64</v>
      </c>
      <c r="I1036">
        <v>8926843</v>
      </c>
    </row>
    <row r="1037" spans="3:9" x14ac:dyDescent="0.2">
      <c r="C1037">
        <v>497</v>
      </c>
      <c r="D1037" t="s">
        <v>2050</v>
      </c>
      <c r="E1037" t="s">
        <v>66</v>
      </c>
      <c r="F1037" t="s">
        <v>2051</v>
      </c>
      <c r="G1037">
        <v>34</v>
      </c>
      <c r="H1037" t="s">
        <v>64</v>
      </c>
      <c r="I1037">
        <v>68035974</v>
      </c>
    </row>
    <row r="1038" spans="3:9" x14ac:dyDescent="0.2">
      <c r="C1038">
        <v>767</v>
      </c>
      <c r="D1038" t="s">
        <v>2052</v>
      </c>
      <c r="E1038" t="s">
        <v>69</v>
      </c>
      <c r="F1038" t="s">
        <v>492</v>
      </c>
      <c r="G1038">
        <v>22</v>
      </c>
      <c r="H1038" t="s">
        <v>64</v>
      </c>
      <c r="I1038">
        <v>58412376</v>
      </c>
    </row>
    <row r="1039" spans="3:9" x14ac:dyDescent="0.2">
      <c r="C1039">
        <v>381</v>
      </c>
      <c r="D1039" t="s">
        <v>2053</v>
      </c>
      <c r="E1039" t="s">
        <v>59</v>
      </c>
      <c r="F1039" t="s">
        <v>435</v>
      </c>
      <c r="G1039">
        <v>29</v>
      </c>
      <c r="H1039" t="s">
        <v>78</v>
      </c>
      <c r="I1039">
        <v>41279165</v>
      </c>
    </row>
    <row r="1040" spans="3:9" x14ac:dyDescent="0.2">
      <c r="C1040">
        <v>1664</v>
      </c>
      <c r="D1040" t="s">
        <v>2054</v>
      </c>
      <c r="E1040" t="s">
        <v>59</v>
      </c>
      <c r="F1040" t="s">
        <v>2055</v>
      </c>
      <c r="G1040">
        <v>44</v>
      </c>
      <c r="H1040" t="s">
        <v>64</v>
      </c>
      <c r="I1040">
        <v>71103406</v>
      </c>
    </row>
    <row r="1041" spans="3:9" x14ac:dyDescent="0.2">
      <c r="C1041">
        <v>1604</v>
      </c>
      <c r="D1041" t="s">
        <v>2056</v>
      </c>
      <c r="E1041" t="s">
        <v>59</v>
      </c>
      <c r="F1041" t="s">
        <v>2057</v>
      </c>
      <c r="G1041">
        <v>36</v>
      </c>
      <c r="H1041" t="s">
        <v>64</v>
      </c>
      <c r="I1041">
        <v>91756052</v>
      </c>
    </row>
    <row r="1042" spans="3:9" x14ac:dyDescent="0.2">
      <c r="C1042">
        <v>445</v>
      </c>
      <c r="D1042" t="s">
        <v>2058</v>
      </c>
      <c r="E1042" t="s">
        <v>66</v>
      </c>
      <c r="F1042" t="s">
        <v>2059</v>
      </c>
      <c r="G1042">
        <v>38</v>
      </c>
      <c r="H1042" t="s">
        <v>78</v>
      </c>
      <c r="I1042">
        <v>62788462</v>
      </c>
    </row>
    <row r="1043" spans="3:9" x14ac:dyDescent="0.2">
      <c r="C1043">
        <v>617</v>
      </c>
      <c r="D1043" t="s">
        <v>2060</v>
      </c>
      <c r="E1043" t="s">
        <v>59</v>
      </c>
      <c r="F1043" t="s">
        <v>2061</v>
      </c>
      <c r="G1043">
        <v>27</v>
      </c>
      <c r="H1043" t="s">
        <v>64</v>
      </c>
      <c r="I1043">
        <v>31451063</v>
      </c>
    </row>
    <row r="1044" spans="3:9" x14ac:dyDescent="0.2">
      <c r="C1044">
        <v>461</v>
      </c>
      <c r="D1044" t="s">
        <v>2062</v>
      </c>
      <c r="E1044" t="s">
        <v>66</v>
      </c>
      <c r="F1044" t="s">
        <v>2063</v>
      </c>
      <c r="G1044">
        <v>30</v>
      </c>
      <c r="H1044" t="s">
        <v>64</v>
      </c>
      <c r="I1044">
        <v>8623671</v>
      </c>
    </row>
    <row r="1045" spans="3:9" x14ac:dyDescent="0.2">
      <c r="C1045">
        <v>1392</v>
      </c>
      <c r="D1045" t="s">
        <v>2064</v>
      </c>
      <c r="E1045" t="s">
        <v>59</v>
      </c>
      <c r="F1045" t="s">
        <v>2065</v>
      </c>
      <c r="G1045">
        <v>35</v>
      </c>
      <c r="H1045" t="s">
        <v>64</v>
      </c>
      <c r="I1045">
        <v>85486064</v>
      </c>
    </row>
    <row r="1046" spans="3:9" x14ac:dyDescent="0.2">
      <c r="C1046">
        <v>413</v>
      </c>
      <c r="D1046" t="s">
        <v>2066</v>
      </c>
      <c r="E1046" t="s">
        <v>59</v>
      </c>
      <c r="F1046" t="s">
        <v>102</v>
      </c>
      <c r="G1046">
        <v>30</v>
      </c>
      <c r="H1046" t="s">
        <v>296</v>
      </c>
      <c r="I1046">
        <v>42204303</v>
      </c>
    </row>
    <row r="1047" spans="3:9" x14ac:dyDescent="0.2">
      <c r="C1047">
        <v>312</v>
      </c>
      <c r="D1047" t="s">
        <v>2067</v>
      </c>
      <c r="E1047" t="s">
        <v>59</v>
      </c>
      <c r="F1047" t="s">
        <v>2068</v>
      </c>
      <c r="G1047">
        <v>34</v>
      </c>
      <c r="H1047" t="s">
        <v>87</v>
      </c>
      <c r="I1047">
        <v>66255239</v>
      </c>
    </row>
    <row r="1048" spans="3:9" x14ac:dyDescent="0.2">
      <c r="C1048">
        <v>648</v>
      </c>
      <c r="D1048" t="s">
        <v>2069</v>
      </c>
      <c r="E1048" t="s">
        <v>59</v>
      </c>
      <c r="F1048" t="s">
        <v>2070</v>
      </c>
      <c r="G1048">
        <v>33</v>
      </c>
      <c r="H1048" t="s">
        <v>87</v>
      </c>
      <c r="I1048">
        <v>75389645</v>
      </c>
    </row>
    <row r="1049" spans="3:9" x14ac:dyDescent="0.2">
      <c r="C1049">
        <v>40</v>
      </c>
      <c r="D1049" t="s">
        <v>2071</v>
      </c>
      <c r="E1049" t="s">
        <v>59</v>
      </c>
      <c r="F1049" t="s">
        <v>2072</v>
      </c>
      <c r="G1049">
        <v>32</v>
      </c>
      <c r="H1049" t="s">
        <v>296</v>
      </c>
      <c r="I1049">
        <v>37982939</v>
      </c>
    </row>
    <row r="1050" spans="3:9" x14ac:dyDescent="0.2">
      <c r="C1050">
        <v>574</v>
      </c>
      <c r="D1050" t="s">
        <v>2073</v>
      </c>
      <c r="E1050" t="s">
        <v>66</v>
      </c>
      <c r="F1050" t="s">
        <v>2074</v>
      </c>
      <c r="G1050">
        <v>21</v>
      </c>
      <c r="H1050" t="s">
        <v>64</v>
      </c>
      <c r="I1050">
        <v>3372092</v>
      </c>
    </row>
    <row r="1051" spans="3:9" x14ac:dyDescent="0.2">
      <c r="C1051">
        <v>236</v>
      </c>
      <c r="D1051" t="s">
        <v>2075</v>
      </c>
      <c r="E1051" t="s">
        <v>66</v>
      </c>
      <c r="F1051" t="s">
        <v>2076</v>
      </c>
      <c r="G1051">
        <v>27</v>
      </c>
      <c r="H1051" t="s">
        <v>64</v>
      </c>
      <c r="I1051">
        <v>12926756</v>
      </c>
    </row>
    <row r="1052" spans="3:9" x14ac:dyDescent="0.2">
      <c r="C1052">
        <v>439</v>
      </c>
      <c r="D1052" t="s">
        <v>2077</v>
      </c>
      <c r="E1052" t="s">
        <v>69</v>
      </c>
      <c r="F1052" t="s">
        <v>2078</v>
      </c>
      <c r="G1052">
        <v>33</v>
      </c>
      <c r="H1052" t="s">
        <v>64</v>
      </c>
      <c r="I1052">
        <v>67252705</v>
      </c>
    </row>
    <row r="1053" spans="3:9" x14ac:dyDescent="0.2">
      <c r="C1053">
        <v>96</v>
      </c>
      <c r="D1053" t="s">
        <v>2079</v>
      </c>
      <c r="E1053" t="s">
        <v>69</v>
      </c>
      <c r="F1053" t="s">
        <v>2080</v>
      </c>
      <c r="G1053">
        <v>19</v>
      </c>
      <c r="H1053" t="s">
        <v>103</v>
      </c>
      <c r="I1053">
        <v>37881472</v>
      </c>
    </row>
    <row r="1054" spans="3:9" x14ac:dyDescent="0.2">
      <c r="C1054">
        <v>875</v>
      </c>
      <c r="D1054" t="s">
        <v>2081</v>
      </c>
      <c r="E1054" t="s">
        <v>69</v>
      </c>
      <c r="F1054" t="s">
        <v>2082</v>
      </c>
      <c r="G1054">
        <v>31</v>
      </c>
      <c r="H1054" t="s">
        <v>64</v>
      </c>
      <c r="I1054">
        <v>65422289</v>
      </c>
    </row>
    <row r="1055" spans="3:9" x14ac:dyDescent="0.2">
      <c r="C1055">
        <v>746</v>
      </c>
      <c r="D1055" t="s">
        <v>2083</v>
      </c>
      <c r="E1055" t="s">
        <v>59</v>
      </c>
      <c r="F1055" t="s">
        <v>2084</v>
      </c>
      <c r="G1055">
        <v>36</v>
      </c>
      <c r="H1055" t="s">
        <v>64</v>
      </c>
      <c r="I1055">
        <v>17908817</v>
      </c>
    </row>
    <row r="1056" spans="3:9" x14ac:dyDescent="0.2">
      <c r="C1056">
        <v>184</v>
      </c>
      <c r="D1056" t="s">
        <v>2085</v>
      </c>
      <c r="E1056" t="s">
        <v>69</v>
      </c>
      <c r="F1056" t="s">
        <v>2086</v>
      </c>
      <c r="G1056">
        <v>37</v>
      </c>
      <c r="H1056" t="s">
        <v>96</v>
      </c>
      <c r="I1056">
        <v>30586482</v>
      </c>
    </row>
    <row r="1057" spans="3:9" x14ac:dyDescent="0.2">
      <c r="C1057">
        <v>213</v>
      </c>
      <c r="D1057" t="s">
        <v>2087</v>
      </c>
      <c r="E1057" t="s">
        <v>59</v>
      </c>
      <c r="F1057" t="s">
        <v>827</v>
      </c>
      <c r="G1057">
        <v>28</v>
      </c>
      <c r="H1057" t="s">
        <v>296</v>
      </c>
      <c r="I1057">
        <v>68979102</v>
      </c>
    </row>
    <row r="1058" spans="3:9" x14ac:dyDescent="0.2">
      <c r="C1058">
        <v>1020</v>
      </c>
      <c r="D1058" t="s">
        <v>2088</v>
      </c>
      <c r="E1058" t="s">
        <v>69</v>
      </c>
      <c r="F1058" t="s">
        <v>2089</v>
      </c>
      <c r="G1058">
        <v>43</v>
      </c>
      <c r="H1058" t="s">
        <v>78</v>
      </c>
      <c r="I1058">
        <v>60567525</v>
      </c>
    </row>
    <row r="1059" spans="3:9" x14ac:dyDescent="0.2">
      <c r="C1059">
        <v>1073</v>
      </c>
      <c r="D1059" t="s">
        <v>2090</v>
      </c>
      <c r="E1059" t="s">
        <v>66</v>
      </c>
      <c r="F1059" t="s">
        <v>2091</v>
      </c>
      <c r="G1059">
        <v>29</v>
      </c>
      <c r="H1059" t="s">
        <v>224</v>
      </c>
      <c r="I1059">
        <v>15948863</v>
      </c>
    </row>
    <row r="1060" spans="3:9" x14ac:dyDescent="0.2">
      <c r="C1060">
        <v>1012</v>
      </c>
      <c r="D1060" t="s">
        <v>871</v>
      </c>
      <c r="E1060" t="s">
        <v>69</v>
      </c>
      <c r="F1060" t="s">
        <v>872</v>
      </c>
      <c r="G1060">
        <v>36</v>
      </c>
      <c r="H1060" t="s">
        <v>64</v>
      </c>
      <c r="I1060">
        <v>85444074</v>
      </c>
    </row>
    <row r="1061" spans="3:9" x14ac:dyDescent="0.2">
      <c r="C1061">
        <v>373</v>
      </c>
      <c r="D1061" t="s">
        <v>2092</v>
      </c>
      <c r="E1061" t="s">
        <v>59</v>
      </c>
      <c r="F1061" t="s">
        <v>2093</v>
      </c>
      <c r="G1061">
        <v>33</v>
      </c>
      <c r="H1061" t="s">
        <v>64</v>
      </c>
      <c r="I1061">
        <v>51210142</v>
      </c>
    </row>
    <row r="1062" spans="3:9" x14ac:dyDescent="0.2">
      <c r="C1062">
        <v>486</v>
      </c>
      <c r="D1062" t="s">
        <v>2094</v>
      </c>
      <c r="E1062" t="s">
        <v>69</v>
      </c>
      <c r="F1062" t="s">
        <v>2095</v>
      </c>
      <c r="G1062">
        <v>23</v>
      </c>
      <c r="H1062" t="s">
        <v>64</v>
      </c>
      <c r="I1062">
        <v>73363294</v>
      </c>
    </row>
    <row r="1063" spans="3:9" x14ac:dyDescent="0.2">
      <c r="C1063">
        <v>215</v>
      </c>
      <c r="D1063" t="s">
        <v>2096</v>
      </c>
      <c r="E1063" t="s">
        <v>66</v>
      </c>
      <c r="F1063" t="s">
        <v>2097</v>
      </c>
      <c r="G1063">
        <v>18</v>
      </c>
      <c r="H1063" t="s">
        <v>64</v>
      </c>
      <c r="I1063">
        <v>64983078</v>
      </c>
    </row>
    <row r="1064" spans="3:9" x14ac:dyDescent="0.2">
      <c r="C1064">
        <v>885</v>
      </c>
      <c r="D1064" t="s">
        <v>460</v>
      </c>
      <c r="E1064" t="s">
        <v>69</v>
      </c>
      <c r="F1064" t="s">
        <v>461</v>
      </c>
      <c r="G1064">
        <v>31</v>
      </c>
      <c r="H1064" t="s">
        <v>121</v>
      </c>
      <c r="I1064">
        <v>23911412</v>
      </c>
    </row>
    <row r="1065" spans="3:9" x14ac:dyDescent="0.2">
      <c r="C1065">
        <v>1115</v>
      </c>
      <c r="D1065" t="s">
        <v>2098</v>
      </c>
      <c r="E1065" t="s">
        <v>59</v>
      </c>
      <c r="F1065" t="s">
        <v>368</v>
      </c>
      <c r="G1065">
        <v>21</v>
      </c>
      <c r="H1065" t="s">
        <v>64</v>
      </c>
      <c r="I1065">
        <v>51830887</v>
      </c>
    </row>
    <row r="1066" spans="3:9" x14ac:dyDescent="0.2">
      <c r="C1066">
        <v>582</v>
      </c>
      <c r="D1066" t="s">
        <v>2099</v>
      </c>
      <c r="E1066" t="s">
        <v>59</v>
      </c>
      <c r="F1066" t="s">
        <v>2100</v>
      </c>
      <c r="G1066">
        <v>25</v>
      </c>
      <c r="H1066" t="s">
        <v>64</v>
      </c>
      <c r="I1066">
        <v>81685919</v>
      </c>
    </row>
    <row r="1067" spans="3:9" x14ac:dyDescent="0.2">
      <c r="C1067">
        <v>1420</v>
      </c>
      <c r="D1067" t="s">
        <v>2101</v>
      </c>
      <c r="E1067" t="s">
        <v>59</v>
      </c>
      <c r="F1067" t="s">
        <v>2102</v>
      </c>
      <c r="G1067">
        <v>30</v>
      </c>
      <c r="H1067" t="s">
        <v>64</v>
      </c>
      <c r="I1067">
        <v>8586817</v>
      </c>
    </row>
    <row r="1068" spans="3:9" x14ac:dyDescent="0.2">
      <c r="C1068">
        <v>859</v>
      </c>
      <c r="D1068" t="s">
        <v>2103</v>
      </c>
      <c r="E1068" t="s">
        <v>69</v>
      </c>
      <c r="F1068" t="s">
        <v>2104</v>
      </c>
      <c r="G1068">
        <v>25</v>
      </c>
      <c r="H1068" t="s">
        <v>64</v>
      </c>
      <c r="I1068">
        <v>86591225</v>
      </c>
    </row>
    <row r="1069" spans="3:9" x14ac:dyDescent="0.2">
      <c r="C1069">
        <v>1408</v>
      </c>
      <c r="D1069" t="s">
        <v>2105</v>
      </c>
      <c r="E1069" t="s">
        <v>66</v>
      </c>
      <c r="F1069" t="s">
        <v>2106</v>
      </c>
      <c r="G1069">
        <v>32</v>
      </c>
      <c r="H1069" t="s">
        <v>64</v>
      </c>
      <c r="I1069">
        <v>63737312</v>
      </c>
    </row>
    <row r="1070" spans="3:9" x14ac:dyDescent="0.2">
      <c r="C1070">
        <v>990</v>
      </c>
      <c r="D1070" t="s">
        <v>2107</v>
      </c>
      <c r="E1070" t="s">
        <v>66</v>
      </c>
      <c r="F1070" t="s">
        <v>2108</v>
      </c>
      <c r="G1070">
        <v>28</v>
      </c>
      <c r="H1070" t="s">
        <v>224</v>
      </c>
      <c r="I1070">
        <v>7985319</v>
      </c>
    </row>
    <row r="1071" spans="3:9" x14ac:dyDescent="0.2">
      <c r="C1071">
        <v>623</v>
      </c>
      <c r="D1071" t="s">
        <v>2109</v>
      </c>
      <c r="E1071" t="s">
        <v>69</v>
      </c>
      <c r="F1071" t="s">
        <v>2110</v>
      </c>
      <c r="G1071">
        <v>27</v>
      </c>
      <c r="H1071" t="s">
        <v>144</v>
      </c>
      <c r="I1071">
        <v>84610731</v>
      </c>
    </row>
    <row r="1072" spans="3:9" x14ac:dyDescent="0.2">
      <c r="C1072">
        <v>528</v>
      </c>
      <c r="D1072" t="s">
        <v>2111</v>
      </c>
      <c r="E1072" t="s">
        <v>59</v>
      </c>
      <c r="F1072" t="s">
        <v>2112</v>
      </c>
      <c r="G1072">
        <v>33</v>
      </c>
      <c r="H1072" t="s">
        <v>64</v>
      </c>
      <c r="I1072">
        <v>19107136</v>
      </c>
    </row>
    <row r="1073" spans="3:9" x14ac:dyDescent="0.2">
      <c r="C1073">
        <v>1759</v>
      </c>
      <c r="D1073" t="s">
        <v>2113</v>
      </c>
      <c r="E1073" t="s">
        <v>59</v>
      </c>
      <c r="F1073" t="s">
        <v>2114</v>
      </c>
      <c r="G1073">
        <v>26</v>
      </c>
      <c r="H1073" t="s">
        <v>64</v>
      </c>
      <c r="I1073">
        <v>68878301</v>
      </c>
    </row>
    <row r="1074" spans="3:9" x14ac:dyDescent="0.2">
      <c r="C1074">
        <v>1538</v>
      </c>
      <c r="D1074" t="s">
        <v>2115</v>
      </c>
      <c r="E1074" t="s">
        <v>59</v>
      </c>
      <c r="F1074" t="s">
        <v>2116</v>
      </c>
      <c r="G1074">
        <v>35</v>
      </c>
      <c r="H1074" t="s">
        <v>87</v>
      </c>
      <c r="I1074">
        <v>53660507</v>
      </c>
    </row>
    <row r="1075" spans="3:9" x14ac:dyDescent="0.2">
      <c r="C1075">
        <v>957</v>
      </c>
      <c r="D1075" t="s">
        <v>2117</v>
      </c>
      <c r="E1075" t="s">
        <v>69</v>
      </c>
      <c r="F1075" t="s">
        <v>2118</v>
      </c>
      <c r="G1075">
        <v>22</v>
      </c>
      <c r="H1075" t="s">
        <v>64</v>
      </c>
      <c r="I1075">
        <v>81680016</v>
      </c>
    </row>
    <row r="1076" spans="3:9" x14ac:dyDescent="0.2">
      <c r="C1076">
        <v>75</v>
      </c>
      <c r="D1076" t="s">
        <v>2119</v>
      </c>
      <c r="E1076" t="s">
        <v>69</v>
      </c>
      <c r="F1076" t="s">
        <v>2120</v>
      </c>
      <c r="G1076">
        <v>32</v>
      </c>
      <c r="H1076" t="s">
        <v>64</v>
      </c>
      <c r="I1076">
        <v>61373947</v>
      </c>
    </row>
    <row r="1077" spans="3:9" x14ac:dyDescent="0.2">
      <c r="C1077">
        <v>774</v>
      </c>
      <c r="D1077" t="s">
        <v>2121</v>
      </c>
      <c r="E1077" t="s">
        <v>59</v>
      </c>
      <c r="F1077" t="s">
        <v>2122</v>
      </c>
      <c r="G1077">
        <v>25</v>
      </c>
      <c r="H1077" t="s">
        <v>64</v>
      </c>
      <c r="I1077">
        <v>84346391</v>
      </c>
    </row>
    <row r="1078" spans="3:9" x14ac:dyDescent="0.2">
      <c r="C1078">
        <v>307</v>
      </c>
      <c r="D1078" t="s">
        <v>2123</v>
      </c>
      <c r="E1078" t="s">
        <v>59</v>
      </c>
      <c r="F1078" t="s">
        <v>2124</v>
      </c>
      <c r="G1078">
        <v>32</v>
      </c>
      <c r="H1078" t="s">
        <v>64</v>
      </c>
      <c r="I1078">
        <v>2780464</v>
      </c>
    </row>
    <row r="1079" spans="3:9" x14ac:dyDescent="0.2">
      <c r="C1079">
        <v>275</v>
      </c>
      <c r="D1079" t="s">
        <v>2125</v>
      </c>
      <c r="E1079" t="s">
        <v>59</v>
      </c>
      <c r="F1079" t="s">
        <v>2126</v>
      </c>
      <c r="G1079">
        <v>29</v>
      </c>
      <c r="H1079" t="s">
        <v>224</v>
      </c>
      <c r="I1079">
        <v>85834363</v>
      </c>
    </row>
    <row r="1080" spans="3:9" x14ac:dyDescent="0.2">
      <c r="C1080">
        <v>98</v>
      </c>
      <c r="D1080" t="s">
        <v>2127</v>
      </c>
      <c r="E1080" t="s">
        <v>59</v>
      </c>
      <c r="F1080" t="s">
        <v>1953</v>
      </c>
      <c r="G1080">
        <v>20</v>
      </c>
      <c r="H1080" t="s">
        <v>64</v>
      </c>
      <c r="I1080">
        <v>79651662</v>
      </c>
    </row>
    <row r="1081" spans="3:9" x14ac:dyDescent="0.2">
      <c r="C1081">
        <v>159</v>
      </c>
      <c r="D1081" t="s">
        <v>2128</v>
      </c>
      <c r="E1081" t="s">
        <v>59</v>
      </c>
      <c r="F1081" t="s">
        <v>2129</v>
      </c>
      <c r="G1081">
        <v>47</v>
      </c>
      <c r="H1081" t="s">
        <v>64</v>
      </c>
      <c r="I1081">
        <v>58835655</v>
      </c>
    </row>
    <row r="1082" spans="3:9" x14ac:dyDescent="0.2">
      <c r="C1082">
        <v>1163</v>
      </c>
      <c r="D1082" t="s">
        <v>2130</v>
      </c>
      <c r="E1082" t="s">
        <v>59</v>
      </c>
      <c r="F1082" t="s">
        <v>2131</v>
      </c>
      <c r="G1082">
        <v>30</v>
      </c>
      <c r="H1082" t="s">
        <v>64</v>
      </c>
      <c r="I1082">
        <v>35090962</v>
      </c>
    </row>
    <row r="1083" spans="3:9" x14ac:dyDescent="0.2">
      <c r="C1083">
        <v>611</v>
      </c>
      <c r="D1083" t="s">
        <v>2132</v>
      </c>
      <c r="E1083" t="s">
        <v>59</v>
      </c>
      <c r="F1083" t="s">
        <v>2133</v>
      </c>
      <c r="G1083">
        <v>33</v>
      </c>
      <c r="H1083" t="s">
        <v>87</v>
      </c>
      <c r="I1083">
        <v>4660755</v>
      </c>
    </row>
    <row r="1084" spans="3:9" x14ac:dyDescent="0.2">
      <c r="C1084">
        <v>496</v>
      </c>
      <c r="D1084" t="s">
        <v>2134</v>
      </c>
      <c r="E1084" t="s">
        <v>69</v>
      </c>
      <c r="F1084" t="s">
        <v>2135</v>
      </c>
      <c r="G1084">
        <v>19</v>
      </c>
      <c r="H1084" t="s">
        <v>78</v>
      </c>
      <c r="I1084">
        <v>59690077</v>
      </c>
    </row>
    <row r="1085" spans="3:9" x14ac:dyDescent="0.2">
      <c r="C1085">
        <v>1485</v>
      </c>
      <c r="D1085" t="s">
        <v>2136</v>
      </c>
      <c r="E1085" t="s">
        <v>59</v>
      </c>
      <c r="F1085" t="s">
        <v>2137</v>
      </c>
      <c r="G1085">
        <v>24</v>
      </c>
      <c r="H1085" t="s">
        <v>296</v>
      </c>
      <c r="I1085">
        <v>95985234</v>
      </c>
    </row>
    <row r="1086" spans="3:9" x14ac:dyDescent="0.2">
      <c r="C1086">
        <v>812</v>
      </c>
      <c r="D1086" t="s">
        <v>2138</v>
      </c>
      <c r="E1086" t="s">
        <v>59</v>
      </c>
      <c r="F1086" t="s">
        <v>2139</v>
      </c>
      <c r="G1086">
        <v>39</v>
      </c>
      <c r="H1086" t="s">
        <v>296</v>
      </c>
      <c r="I1086">
        <v>69931434</v>
      </c>
    </row>
    <row r="1087" spans="3:9" x14ac:dyDescent="0.2">
      <c r="C1087">
        <v>191</v>
      </c>
      <c r="D1087" t="s">
        <v>2140</v>
      </c>
      <c r="E1087" t="s">
        <v>69</v>
      </c>
      <c r="F1087" t="s">
        <v>857</v>
      </c>
      <c r="G1087">
        <v>28</v>
      </c>
      <c r="H1087" t="s">
        <v>64</v>
      </c>
      <c r="I1087">
        <v>88756378</v>
      </c>
    </row>
    <row r="1088" spans="3:9" x14ac:dyDescent="0.2">
      <c r="C1088">
        <v>769</v>
      </c>
      <c r="D1088" t="s">
        <v>2141</v>
      </c>
      <c r="E1088" t="s">
        <v>59</v>
      </c>
      <c r="F1088" t="s">
        <v>2142</v>
      </c>
      <c r="G1088">
        <v>32</v>
      </c>
      <c r="H1088" t="s">
        <v>71</v>
      </c>
      <c r="I1088">
        <v>70828848</v>
      </c>
    </row>
    <row r="1089" spans="3:9" x14ac:dyDescent="0.2">
      <c r="C1089">
        <v>452</v>
      </c>
      <c r="D1089" t="s">
        <v>2143</v>
      </c>
      <c r="E1089" t="s">
        <v>69</v>
      </c>
      <c r="F1089" t="s">
        <v>2144</v>
      </c>
      <c r="G1089">
        <v>43</v>
      </c>
      <c r="H1089" t="s">
        <v>64</v>
      </c>
      <c r="I1089">
        <v>40445861</v>
      </c>
    </row>
    <row r="1090" spans="3:9" x14ac:dyDescent="0.2">
      <c r="C1090">
        <v>903</v>
      </c>
      <c r="D1090" t="s">
        <v>198</v>
      </c>
      <c r="E1090" t="s">
        <v>69</v>
      </c>
      <c r="F1090" t="s">
        <v>199</v>
      </c>
      <c r="G1090">
        <v>30</v>
      </c>
      <c r="H1090" t="s">
        <v>71</v>
      </c>
      <c r="I1090">
        <v>44566841</v>
      </c>
    </row>
    <row r="1091" spans="3:9" x14ac:dyDescent="0.2">
      <c r="C1091">
        <v>799</v>
      </c>
      <c r="D1091" t="s">
        <v>2145</v>
      </c>
      <c r="E1091" t="s">
        <v>66</v>
      </c>
      <c r="F1091" t="s">
        <v>1431</v>
      </c>
      <c r="G1091">
        <v>23</v>
      </c>
      <c r="H1091" t="s">
        <v>64</v>
      </c>
      <c r="I1091">
        <v>75757550</v>
      </c>
    </row>
    <row r="1092" spans="3:9" x14ac:dyDescent="0.2">
      <c r="C1092">
        <v>287</v>
      </c>
      <c r="D1092" t="s">
        <v>2146</v>
      </c>
      <c r="E1092" t="s">
        <v>59</v>
      </c>
      <c r="F1092" t="s">
        <v>2147</v>
      </c>
      <c r="G1092">
        <v>33</v>
      </c>
      <c r="H1092" t="s">
        <v>87</v>
      </c>
      <c r="I1092">
        <v>11524946</v>
      </c>
    </row>
    <row r="1093" spans="3:9" x14ac:dyDescent="0.2">
      <c r="C1093">
        <v>1534</v>
      </c>
      <c r="D1093" t="s">
        <v>2148</v>
      </c>
      <c r="E1093" t="s">
        <v>69</v>
      </c>
      <c r="F1093" t="s">
        <v>2149</v>
      </c>
      <c r="G1093">
        <v>25</v>
      </c>
      <c r="H1093" t="s">
        <v>64</v>
      </c>
      <c r="I1093">
        <v>35428203</v>
      </c>
    </row>
    <row r="1094" spans="3:9" x14ac:dyDescent="0.2">
      <c r="C1094">
        <v>1362</v>
      </c>
      <c r="D1094" t="s">
        <v>2150</v>
      </c>
      <c r="E1094" t="s">
        <v>69</v>
      </c>
      <c r="F1094" t="s">
        <v>2151</v>
      </c>
      <c r="G1094">
        <v>37</v>
      </c>
      <c r="H1094" t="s">
        <v>64</v>
      </c>
      <c r="I1094">
        <v>4019648</v>
      </c>
    </row>
    <row r="1095" spans="3:9" x14ac:dyDescent="0.2">
      <c r="C1095">
        <v>278</v>
      </c>
      <c r="D1095" t="s">
        <v>2152</v>
      </c>
      <c r="E1095" t="s">
        <v>66</v>
      </c>
      <c r="F1095" t="s">
        <v>2153</v>
      </c>
      <c r="G1095">
        <v>21</v>
      </c>
      <c r="H1095" t="s">
        <v>64</v>
      </c>
      <c r="I1095">
        <v>94250642</v>
      </c>
    </row>
    <row r="1096" spans="3:9" x14ac:dyDescent="0.2">
      <c r="C1096">
        <v>535</v>
      </c>
      <c r="D1096" t="s">
        <v>2154</v>
      </c>
      <c r="E1096" t="s">
        <v>59</v>
      </c>
      <c r="F1096" t="s">
        <v>2155</v>
      </c>
      <c r="G1096">
        <v>20</v>
      </c>
      <c r="H1096" t="s">
        <v>64</v>
      </c>
      <c r="I1096">
        <v>90568951</v>
      </c>
    </row>
    <row r="1097" spans="3:9" x14ac:dyDescent="0.2">
      <c r="C1097">
        <v>246</v>
      </c>
      <c r="D1097" t="s">
        <v>2156</v>
      </c>
      <c r="E1097" t="s">
        <v>66</v>
      </c>
      <c r="F1097" t="s">
        <v>2157</v>
      </c>
      <c r="G1097">
        <v>26</v>
      </c>
      <c r="H1097" t="s">
        <v>64</v>
      </c>
      <c r="I1097">
        <v>15399442</v>
      </c>
    </row>
    <row r="1098" spans="3:9" x14ac:dyDescent="0.2">
      <c r="C1098">
        <v>86</v>
      </c>
      <c r="D1098" t="s">
        <v>2158</v>
      </c>
      <c r="E1098" t="s">
        <v>69</v>
      </c>
      <c r="F1098" t="s">
        <v>2159</v>
      </c>
      <c r="G1098">
        <v>23</v>
      </c>
      <c r="H1098" t="s">
        <v>64</v>
      </c>
      <c r="I1098">
        <v>41620034</v>
      </c>
    </row>
    <row r="1099" spans="3:9" x14ac:dyDescent="0.2">
      <c r="C1099">
        <v>1216</v>
      </c>
      <c r="D1099" t="s">
        <v>2160</v>
      </c>
      <c r="E1099" t="s">
        <v>59</v>
      </c>
      <c r="F1099" t="s">
        <v>2161</v>
      </c>
      <c r="G1099">
        <v>27</v>
      </c>
      <c r="H1099" t="s">
        <v>296</v>
      </c>
      <c r="I1099">
        <v>81121693</v>
      </c>
    </row>
    <row r="1100" spans="3:9" x14ac:dyDescent="0.2">
      <c r="C1100">
        <v>207</v>
      </c>
      <c r="D1100" t="s">
        <v>2162</v>
      </c>
      <c r="E1100" t="s">
        <v>66</v>
      </c>
      <c r="F1100" t="s">
        <v>2163</v>
      </c>
      <c r="G1100">
        <v>26</v>
      </c>
      <c r="H1100" t="s">
        <v>64</v>
      </c>
      <c r="I1100">
        <v>47768676</v>
      </c>
    </row>
    <row r="1101" spans="3:9" x14ac:dyDescent="0.2">
      <c r="C1101">
        <v>1249</v>
      </c>
      <c r="D1101" t="s">
        <v>2164</v>
      </c>
      <c r="E1101" t="s">
        <v>69</v>
      </c>
      <c r="F1101" t="s">
        <v>2165</v>
      </c>
      <c r="G1101">
        <v>35</v>
      </c>
      <c r="H1101" t="s">
        <v>64</v>
      </c>
      <c r="I1101">
        <v>96548964</v>
      </c>
    </row>
    <row r="1102" spans="3:9" x14ac:dyDescent="0.2">
      <c r="C1102">
        <v>1142</v>
      </c>
      <c r="D1102" t="s">
        <v>2166</v>
      </c>
      <c r="E1102" t="s">
        <v>66</v>
      </c>
      <c r="F1102" t="s">
        <v>2167</v>
      </c>
      <c r="G1102">
        <v>24</v>
      </c>
      <c r="H1102" t="s">
        <v>110</v>
      </c>
      <c r="I1102">
        <v>80351818</v>
      </c>
    </row>
    <row r="1103" spans="3:9" x14ac:dyDescent="0.2">
      <c r="C1103">
        <v>470</v>
      </c>
      <c r="D1103" t="s">
        <v>2168</v>
      </c>
      <c r="E1103" t="s">
        <v>69</v>
      </c>
      <c r="F1103" t="s">
        <v>2169</v>
      </c>
      <c r="G1103">
        <v>31</v>
      </c>
      <c r="H1103" t="s">
        <v>96</v>
      </c>
      <c r="I1103">
        <v>30908864</v>
      </c>
    </row>
    <row r="1104" spans="3:9" x14ac:dyDescent="0.2">
      <c r="C1104">
        <v>365</v>
      </c>
      <c r="D1104" t="s">
        <v>2170</v>
      </c>
      <c r="E1104" t="s">
        <v>69</v>
      </c>
      <c r="F1104" t="s">
        <v>2171</v>
      </c>
      <c r="G1104">
        <v>23</v>
      </c>
      <c r="H1104" t="s">
        <v>64</v>
      </c>
      <c r="I1104">
        <v>67227850</v>
      </c>
    </row>
    <row r="1105" spans="3:9" x14ac:dyDescent="0.2">
      <c r="C1105">
        <v>758</v>
      </c>
      <c r="D1105" t="s">
        <v>2172</v>
      </c>
      <c r="E1105" t="s">
        <v>66</v>
      </c>
      <c r="F1105" t="s">
        <v>2173</v>
      </c>
      <c r="G1105">
        <v>42</v>
      </c>
      <c r="H1105" t="s">
        <v>64</v>
      </c>
      <c r="I1105">
        <v>32804992</v>
      </c>
    </row>
    <row r="1106" spans="3:9" x14ac:dyDescent="0.2">
      <c r="C1106">
        <v>923</v>
      </c>
      <c r="D1106" t="s">
        <v>1895</v>
      </c>
      <c r="E1106" t="s">
        <v>69</v>
      </c>
      <c r="F1106" t="s">
        <v>1896</v>
      </c>
      <c r="G1106">
        <v>26</v>
      </c>
      <c r="H1106" t="s">
        <v>96</v>
      </c>
      <c r="I1106">
        <v>45816694</v>
      </c>
    </row>
    <row r="1107" spans="3:9" x14ac:dyDescent="0.2">
      <c r="C1107">
        <v>639</v>
      </c>
      <c r="D1107" t="s">
        <v>2174</v>
      </c>
      <c r="E1107" t="s">
        <v>59</v>
      </c>
      <c r="F1107" t="s">
        <v>2175</v>
      </c>
      <c r="G1107">
        <v>24</v>
      </c>
      <c r="H1107" t="s">
        <v>64</v>
      </c>
      <c r="I1107">
        <v>28017695</v>
      </c>
    </row>
    <row r="1108" spans="3:9" x14ac:dyDescent="0.2">
      <c r="C1108">
        <v>1372</v>
      </c>
      <c r="D1108" t="s">
        <v>2176</v>
      </c>
      <c r="E1108" t="s">
        <v>69</v>
      </c>
      <c r="F1108" t="s">
        <v>2177</v>
      </c>
      <c r="G1108">
        <v>27</v>
      </c>
      <c r="H1108" t="s">
        <v>121</v>
      </c>
      <c r="I1108">
        <v>91214222</v>
      </c>
    </row>
    <row r="1109" spans="3:9" x14ac:dyDescent="0.2">
      <c r="C1109">
        <v>182</v>
      </c>
      <c r="D1109" t="s">
        <v>2178</v>
      </c>
      <c r="E1109" t="s">
        <v>59</v>
      </c>
      <c r="F1109" t="s">
        <v>2179</v>
      </c>
      <c r="G1109">
        <v>31</v>
      </c>
      <c r="H1109" t="s">
        <v>895</v>
      </c>
      <c r="I1109">
        <v>16898139</v>
      </c>
    </row>
    <row r="1110" spans="3:9" x14ac:dyDescent="0.2">
      <c r="C1110">
        <v>158</v>
      </c>
      <c r="D1110" t="s">
        <v>2180</v>
      </c>
      <c r="E1110" t="s">
        <v>59</v>
      </c>
      <c r="F1110" t="s">
        <v>2181</v>
      </c>
      <c r="G1110">
        <v>46</v>
      </c>
      <c r="H1110" t="s">
        <v>64</v>
      </c>
      <c r="I1110">
        <v>73248410</v>
      </c>
    </row>
    <row r="1111" spans="3:9" x14ac:dyDescent="0.2">
      <c r="C1111">
        <v>284</v>
      </c>
      <c r="D1111" t="s">
        <v>2182</v>
      </c>
      <c r="E1111" t="s">
        <v>59</v>
      </c>
      <c r="F1111" t="s">
        <v>2183</v>
      </c>
      <c r="G1111">
        <v>27</v>
      </c>
      <c r="H1111" t="s">
        <v>64</v>
      </c>
      <c r="I1111">
        <v>30934387</v>
      </c>
    </row>
    <row r="1112" spans="3:9" x14ac:dyDescent="0.2">
      <c r="C1112">
        <v>1035</v>
      </c>
      <c r="D1112" t="s">
        <v>2184</v>
      </c>
      <c r="E1112" t="s">
        <v>69</v>
      </c>
      <c r="F1112" t="s">
        <v>925</v>
      </c>
      <c r="G1112">
        <v>27</v>
      </c>
      <c r="H1112" t="s">
        <v>64</v>
      </c>
      <c r="I1112">
        <v>15683849</v>
      </c>
    </row>
    <row r="1113" spans="3:9" x14ac:dyDescent="0.2">
      <c r="C1113">
        <v>710</v>
      </c>
      <c r="D1113" t="s">
        <v>2185</v>
      </c>
      <c r="E1113" t="s">
        <v>59</v>
      </c>
      <c r="F1113" t="s">
        <v>2186</v>
      </c>
      <c r="G1113">
        <v>41</v>
      </c>
      <c r="H1113" t="s">
        <v>64</v>
      </c>
      <c r="I1113">
        <v>89520610</v>
      </c>
    </row>
    <row r="1114" spans="3:9" x14ac:dyDescent="0.2">
      <c r="C1114">
        <v>765</v>
      </c>
      <c r="D1114" t="s">
        <v>2187</v>
      </c>
      <c r="E1114" t="s">
        <v>59</v>
      </c>
      <c r="F1114" t="s">
        <v>2188</v>
      </c>
      <c r="G1114">
        <v>28</v>
      </c>
      <c r="H1114" t="s">
        <v>64</v>
      </c>
      <c r="I1114">
        <v>35683657</v>
      </c>
    </row>
    <row r="1115" spans="3:9" x14ac:dyDescent="0.2">
      <c r="C1115">
        <v>614</v>
      </c>
      <c r="D1115" t="s">
        <v>2189</v>
      </c>
      <c r="E1115" t="s">
        <v>69</v>
      </c>
      <c r="F1115" t="s">
        <v>2190</v>
      </c>
      <c r="G1115">
        <v>33</v>
      </c>
      <c r="H1115" t="s">
        <v>296</v>
      </c>
      <c r="I1115">
        <v>76269186</v>
      </c>
    </row>
    <row r="1116" spans="3:9" x14ac:dyDescent="0.2">
      <c r="C1116">
        <v>1130</v>
      </c>
      <c r="D1116" t="s">
        <v>2191</v>
      </c>
      <c r="E1116" t="s">
        <v>66</v>
      </c>
      <c r="F1116" t="s">
        <v>2192</v>
      </c>
      <c r="G1116">
        <v>20</v>
      </c>
      <c r="H1116" t="s">
        <v>64</v>
      </c>
      <c r="I1116">
        <v>85112128</v>
      </c>
    </row>
    <row r="1117" spans="3:9" x14ac:dyDescent="0.2">
      <c r="C1117">
        <v>1690</v>
      </c>
      <c r="D1117" t="s">
        <v>2193</v>
      </c>
      <c r="E1117" t="s">
        <v>66</v>
      </c>
      <c r="F1117" t="s">
        <v>2194</v>
      </c>
      <c r="G1117">
        <v>44</v>
      </c>
      <c r="H1117" t="s">
        <v>224</v>
      </c>
      <c r="I1117">
        <v>35100302</v>
      </c>
    </row>
    <row r="1118" spans="3:9" x14ac:dyDescent="0.2">
      <c r="C1118">
        <v>747</v>
      </c>
      <c r="D1118" t="s">
        <v>2195</v>
      </c>
      <c r="E1118" t="s">
        <v>59</v>
      </c>
      <c r="F1118" t="s">
        <v>2196</v>
      </c>
      <c r="G1118">
        <v>38</v>
      </c>
      <c r="H1118" t="s">
        <v>64</v>
      </c>
      <c r="I1118">
        <v>68677935</v>
      </c>
    </row>
    <row r="1119" spans="3:9" x14ac:dyDescent="0.2">
      <c r="C1119">
        <v>215</v>
      </c>
      <c r="D1119" t="s">
        <v>2197</v>
      </c>
      <c r="E1119" t="s">
        <v>59</v>
      </c>
      <c r="F1119" t="s">
        <v>2198</v>
      </c>
      <c r="G1119">
        <v>27</v>
      </c>
      <c r="H1119" t="s">
        <v>64</v>
      </c>
      <c r="I1119">
        <v>14641251</v>
      </c>
    </row>
    <row r="1120" spans="3:9" x14ac:dyDescent="0.2">
      <c r="C1120">
        <v>107</v>
      </c>
      <c r="D1120" t="s">
        <v>2199</v>
      </c>
      <c r="E1120" t="s">
        <v>59</v>
      </c>
      <c r="F1120" t="s">
        <v>2200</v>
      </c>
      <c r="G1120">
        <v>38</v>
      </c>
      <c r="H1120" t="s">
        <v>64</v>
      </c>
      <c r="I1120">
        <v>53232293</v>
      </c>
    </row>
    <row r="1121" spans="3:9" x14ac:dyDescent="0.2">
      <c r="C1121">
        <v>1708</v>
      </c>
      <c r="D1121" t="s">
        <v>2201</v>
      </c>
      <c r="E1121" t="s">
        <v>69</v>
      </c>
      <c r="F1121" t="s">
        <v>2202</v>
      </c>
      <c r="G1121">
        <v>21</v>
      </c>
      <c r="H1121" t="s">
        <v>64</v>
      </c>
      <c r="I1121">
        <v>84777974</v>
      </c>
    </row>
    <row r="1122" spans="3:9" x14ac:dyDescent="0.2">
      <c r="C1122">
        <v>109</v>
      </c>
      <c r="D1122" t="s">
        <v>2203</v>
      </c>
      <c r="E1122" t="s">
        <v>69</v>
      </c>
      <c r="F1122" t="s">
        <v>2204</v>
      </c>
      <c r="G1122">
        <v>29</v>
      </c>
      <c r="H1122" t="s">
        <v>103</v>
      </c>
      <c r="I1122">
        <v>11780930</v>
      </c>
    </row>
    <row r="1123" spans="3:9" x14ac:dyDescent="0.2">
      <c r="C1123">
        <v>1322</v>
      </c>
      <c r="D1123" t="s">
        <v>2205</v>
      </c>
      <c r="E1123" t="s">
        <v>66</v>
      </c>
      <c r="F1123" t="s">
        <v>2206</v>
      </c>
      <c r="G1123">
        <v>36</v>
      </c>
      <c r="H1123" t="s">
        <v>87</v>
      </c>
      <c r="I1123">
        <v>49161653</v>
      </c>
    </row>
    <row r="1124" spans="3:9" x14ac:dyDescent="0.2">
      <c r="C1124">
        <v>1416</v>
      </c>
      <c r="D1124" t="s">
        <v>2207</v>
      </c>
      <c r="E1124" t="s">
        <v>66</v>
      </c>
      <c r="F1124" t="s">
        <v>1454</v>
      </c>
      <c r="G1124">
        <v>24</v>
      </c>
      <c r="H1124" t="s">
        <v>64</v>
      </c>
      <c r="I1124">
        <v>13586759</v>
      </c>
    </row>
    <row r="1125" spans="3:9" x14ac:dyDescent="0.2">
      <c r="C1125">
        <v>1108</v>
      </c>
      <c r="D1125" t="s">
        <v>2208</v>
      </c>
      <c r="E1125" t="s">
        <v>59</v>
      </c>
      <c r="F1125" t="s">
        <v>2209</v>
      </c>
      <c r="G1125">
        <v>23</v>
      </c>
      <c r="H1125" t="s">
        <v>64</v>
      </c>
      <c r="I1125">
        <v>38387684</v>
      </c>
    </row>
    <row r="1126" spans="3:9" x14ac:dyDescent="0.2">
      <c r="C1126">
        <v>54</v>
      </c>
      <c r="D1126" t="s">
        <v>2210</v>
      </c>
      <c r="E1126" t="s">
        <v>69</v>
      </c>
      <c r="F1126" t="s">
        <v>2211</v>
      </c>
      <c r="G1126">
        <v>29</v>
      </c>
      <c r="H1126" t="s">
        <v>144</v>
      </c>
      <c r="I1126">
        <v>52800545</v>
      </c>
    </row>
    <row r="1127" spans="3:9" x14ac:dyDescent="0.2">
      <c r="C1127">
        <v>1600</v>
      </c>
      <c r="D1127" t="s">
        <v>2212</v>
      </c>
      <c r="E1127" t="s">
        <v>59</v>
      </c>
      <c r="F1127" t="s">
        <v>2213</v>
      </c>
      <c r="G1127">
        <v>30</v>
      </c>
      <c r="H1127" t="s">
        <v>64</v>
      </c>
      <c r="I1127">
        <v>72723002</v>
      </c>
    </row>
    <row r="1128" spans="3:9" x14ac:dyDescent="0.2">
      <c r="C1128">
        <v>1347</v>
      </c>
      <c r="D1128" t="s">
        <v>2214</v>
      </c>
      <c r="E1128" t="s">
        <v>69</v>
      </c>
      <c r="F1128" t="s">
        <v>2215</v>
      </c>
      <c r="G1128">
        <v>24</v>
      </c>
      <c r="H1128" t="s">
        <v>96</v>
      </c>
      <c r="I1128">
        <v>23684976</v>
      </c>
    </row>
    <row r="1129" spans="3:9" x14ac:dyDescent="0.2">
      <c r="C1129">
        <v>709</v>
      </c>
      <c r="D1129" t="s">
        <v>2216</v>
      </c>
      <c r="E1129" t="s">
        <v>69</v>
      </c>
      <c r="F1129" t="s">
        <v>2217</v>
      </c>
      <c r="G1129">
        <v>31</v>
      </c>
      <c r="H1129" t="s">
        <v>64</v>
      </c>
      <c r="I1129">
        <v>10048203</v>
      </c>
    </row>
    <row r="1130" spans="3:9" x14ac:dyDescent="0.2">
      <c r="C1130">
        <v>384</v>
      </c>
      <c r="D1130" t="s">
        <v>2218</v>
      </c>
      <c r="E1130" t="s">
        <v>59</v>
      </c>
      <c r="F1130" t="s">
        <v>2219</v>
      </c>
      <c r="G1130">
        <v>31</v>
      </c>
      <c r="H1130" t="s">
        <v>64</v>
      </c>
      <c r="I1130">
        <v>50429104</v>
      </c>
    </row>
    <row r="1131" spans="3:9" x14ac:dyDescent="0.2">
      <c r="C1131">
        <v>208</v>
      </c>
      <c r="D1131" t="s">
        <v>2220</v>
      </c>
      <c r="E1131" t="s">
        <v>59</v>
      </c>
      <c r="F1131" t="s">
        <v>2221</v>
      </c>
      <c r="G1131">
        <v>34</v>
      </c>
      <c r="H1131" t="s">
        <v>96</v>
      </c>
      <c r="I1131">
        <v>47155148</v>
      </c>
    </row>
    <row r="1132" spans="3:9" x14ac:dyDescent="0.2">
      <c r="C1132">
        <v>539</v>
      </c>
      <c r="D1132" t="s">
        <v>2222</v>
      </c>
      <c r="E1132" t="s">
        <v>59</v>
      </c>
      <c r="F1132" t="s">
        <v>2223</v>
      </c>
      <c r="G1132">
        <v>22</v>
      </c>
      <c r="H1132" t="s">
        <v>96</v>
      </c>
      <c r="I1132">
        <v>32541405</v>
      </c>
    </row>
    <row r="1133" spans="3:9" x14ac:dyDescent="0.2">
      <c r="C1133">
        <v>382</v>
      </c>
      <c r="D1133" t="s">
        <v>2224</v>
      </c>
      <c r="E1133" t="s">
        <v>66</v>
      </c>
      <c r="F1133" t="s">
        <v>2225</v>
      </c>
      <c r="G1133">
        <v>42</v>
      </c>
      <c r="H1133" t="s">
        <v>121</v>
      </c>
      <c r="I1133">
        <v>74803077</v>
      </c>
    </row>
    <row r="1134" spans="3:9" x14ac:dyDescent="0.2">
      <c r="C1134">
        <v>1700</v>
      </c>
      <c r="D1134" t="s">
        <v>2226</v>
      </c>
      <c r="E1134" t="s">
        <v>59</v>
      </c>
      <c r="F1134" t="s">
        <v>2227</v>
      </c>
      <c r="G1134">
        <v>20</v>
      </c>
      <c r="H1134" t="s">
        <v>64</v>
      </c>
      <c r="I1134">
        <v>54317886</v>
      </c>
    </row>
    <row r="1135" spans="3:9" x14ac:dyDescent="0.2">
      <c r="C1135">
        <v>896</v>
      </c>
      <c r="D1135" t="s">
        <v>2228</v>
      </c>
      <c r="E1135" t="s">
        <v>59</v>
      </c>
      <c r="F1135" t="s">
        <v>348</v>
      </c>
      <c r="G1135">
        <v>33</v>
      </c>
      <c r="H1135" t="s">
        <v>64</v>
      </c>
      <c r="I1135">
        <v>1686686</v>
      </c>
    </row>
    <row r="1136" spans="3:9" x14ac:dyDescent="0.2">
      <c r="C1136">
        <v>755</v>
      </c>
      <c r="D1136" t="s">
        <v>2229</v>
      </c>
      <c r="E1136" t="s">
        <v>59</v>
      </c>
      <c r="F1136" t="s">
        <v>2230</v>
      </c>
      <c r="G1136">
        <v>32</v>
      </c>
      <c r="H1136" t="s">
        <v>64</v>
      </c>
      <c r="I1136">
        <v>86792645</v>
      </c>
    </row>
    <row r="1137" spans="3:9" x14ac:dyDescent="0.2">
      <c r="C1137">
        <v>613</v>
      </c>
      <c r="D1137" t="s">
        <v>2231</v>
      </c>
      <c r="E1137" t="s">
        <v>69</v>
      </c>
      <c r="F1137" t="s">
        <v>2232</v>
      </c>
      <c r="G1137">
        <v>32</v>
      </c>
      <c r="H1137" t="s">
        <v>121</v>
      </c>
      <c r="I1137">
        <v>7431088</v>
      </c>
    </row>
    <row r="1138" spans="3:9" x14ac:dyDescent="0.2">
      <c r="C1138">
        <v>983</v>
      </c>
      <c r="D1138" t="s">
        <v>2233</v>
      </c>
      <c r="E1138" t="s">
        <v>69</v>
      </c>
      <c r="F1138" t="s">
        <v>1062</v>
      </c>
      <c r="G1138">
        <v>19</v>
      </c>
      <c r="H1138" t="s">
        <v>64</v>
      </c>
      <c r="I1138">
        <v>14299656</v>
      </c>
    </row>
    <row r="1139" spans="3:9" x14ac:dyDescent="0.2">
      <c r="C1139">
        <v>828</v>
      </c>
      <c r="D1139" t="s">
        <v>2234</v>
      </c>
      <c r="E1139" t="s">
        <v>59</v>
      </c>
      <c r="F1139" t="s">
        <v>2235</v>
      </c>
      <c r="G1139">
        <v>41</v>
      </c>
      <c r="H1139" t="s">
        <v>64</v>
      </c>
      <c r="I1139">
        <v>93216953</v>
      </c>
    </row>
    <row r="1140" spans="3:9" x14ac:dyDescent="0.2">
      <c r="C1140">
        <v>1090</v>
      </c>
      <c r="D1140" t="s">
        <v>2236</v>
      </c>
      <c r="E1140" t="s">
        <v>59</v>
      </c>
      <c r="F1140" t="s">
        <v>2237</v>
      </c>
      <c r="G1140">
        <v>23</v>
      </c>
      <c r="H1140" t="s">
        <v>78</v>
      </c>
      <c r="I1140">
        <v>17445766</v>
      </c>
    </row>
    <row r="1141" spans="3:9" x14ac:dyDescent="0.2">
      <c r="C1141">
        <v>716</v>
      </c>
      <c r="D1141" t="s">
        <v>2238</v>
      </c>
      <c r="E1141" t="s">
        <v>69</v>
      </c>
      <c r="F1141" t="s">
        <v>2239</v>
      </c>
      <c r="G1141">
        <v>26</v>
      </c>
      <c r="H1141" t="s">
        <v>64</v>
      </c>
      <c r="I1141">
        <v>93318415</v>
      </c>
    </row>
    <row r="1142" spans="3:9" x14ac:dyDescent="0.2">
      <c r="C1142">
        <v>1376</v>
      </c>
      <c r="D1142" t="s">
        <v>2240</v>
      </c>
      <c r="E1142" t="s">
        <v>66</v>
      </c>
      <c r="F1142" t="s">
        <v>2241</v>
      </c>
      <c r="G1142">
        <v>24</v>
      </c>
      <c r="H1142" t="s">
        <v>296</v>
      </c>
      <c r="I1142">
        <v>90386646</v>
      </c>
    </row>
    <row r="1143" spans="3:9" x14ac:dyDescent="0.2">
      <c r="C1143">
        <v>1623</v>
      </c>
      <c r="D1143" t="s">
        <v>2242</v>
      </c>
      <c r="E1143" t="s">
        <v>66</v>
      </c>
      <c r="F1143" t="s">
        <v>2243</v>
      </c>
      <c r="G1143">
        <v>18</v>
      </c>
      <c r="H1143" t="s">
        <v>224</v>
      </c>
      <c r="I1143">
        <v>81927449</v>
      </c>
    </row>
    <row r="1144" spans="3:9" x14ac:dyDescent="0.2">
      <c r="C1144">
        <v>673</v>
      </c>
      <c r="D1144" t="s">
        <v>2244</v>
      </c>
      <c r="E1144" t="s">
        <v>59</v>
      </c>
      <c r="F1144" t="s">
        <v>2245</v>
      </c>
      <c r="G1144">
        <v>33</v>
      </c>
      <c r="H1144" t="s">
        <v>121</v>
      </c>
      <c r="I1144">
        <v>42980749</v>
      </c>
    </row>
    <row r="1145" spans="3:9" x14ac:dyDescent="0.2">
      <c r="C1145">
        <v>761</v>
      </c>
      <c r="D1145" t="s">
        <v>2246</v>
      </c>
      <c r="E1145" t="s">
        <v>66</v>
      </c>
      <c r="F1145" t="s">
        <v>2247</v>
      </c>
      <c r="G1145">
        <v>32</v>
      </c>
      <c r="H1145" t="s">
        <v>224</v>
      </c>
      <c r="I1145">
        <v>9937766</v>
      </c>
    </row>
    <row r="1146" spans="3:9" x14ac:dyDescent="0.2">
      <c r="C1146">
        <v>1587</v>
      </c>
      <c r="D1146" t="s">
        <v>2248</v>
      </c>
      <c r="E1146" t="s">
        <v>59</v>
      </c>
      <c r="F1146" t="s">
        <v>2249</v>
      </c>
      <c r="G1146">
        <v>17</v>
      </c>
      <c r="H1146" t="s">
        <v>64</v>
      </c>
      <c r="I1146">
        <v>96319507</v>
      </c>
    </row>
    <row r="1147" spans="3:9" x14ac:dyDescent="0.2">
      <c r="C1147">
        <v>981</v>
      </c>
      <c r="D1147" t="s">
        <v>2250</v>
      </c>
      <c r="E1147" t="s">
        <v>59</v>
      </c>
      <c r="F1147" t="s">
        <v>2251</v>
      </c>
      <c r="G1147">
        <v>31</v>
      </c>
      <c r="H1147" t="s">
        <v>64</v>
      </c>
      <c r="I1147">
        <v>19344946</v>
      </c>
    </row>
    <row r="1148" spans="3:9" x14ac:dyDescent="0.2">
      <c r="C1148">
        <v>650</v>
      </c>
      <c r="D1148" t="s">
        <v>2252</v>
      </c>
      <c r="E1148" t="s">
        <v>59</v>
      </c>
      <c r="F1148" t="s">
        <v>2253</v>
      </c>
      <c r="G1148">
        <v>24</v>
      </c>
      <c r="H1148" t="s">
        <v>64</v>
      </c>
      <c r="I1148">
        <v>82023004</v>
      </c>
    </row>
    <row r="1149" spans="3:9" x14ac:dyDescent="0.2">
      <c r="C1149">
        <v>823</v>
      </c>
      <c r="D1149" t="s">
        <v>2254</v>
      </c>
      <c r="E1149" t="s">
        <v>59</v>
      </c>
      <c r="F1149" t="s">
        <v>2255</v>
      </c>
      <c r="G1149">
        <v>30</v>
      </c>
      <c r="H1149" t="s">
        <v>144</v>
      </c>
      <c r="I1149">
        <v>63358107</v>
      </c>
    </row>
    <row r="1150" spans="3:9" x14ac:dyDescent="0.2">
      <c r="C1150">
        <v>1692</v>
      </c>
      <c r="D1150" t="s">
        <v>2256</v>
      </c>
      <c r="E1150" t="s">
        <v>59</v>
      </c>
      <c r="F1150" t="s">
        <v>2257</v>
      </c>
      <c r="G1150">
        <v>27</v>
      </c>
      <c r="H1150" t="s">
        <v>64</v>
      </c>
      <c r="I1150">
        <v>72284923</v>
      </c>
    </row>
    <row r="1151" spans="3:9" x14ac:dyDescent="0.2">
      <c r="C1151">
        <v>378</v>
      </c>
      <c r="D1151" t="s">
        <v>2258</v>
      </c>
      <c r="E1151" t="s">
        <v>69</v>
      </c>
      <c r="F1151" t="s">
        <v>2259</v>
      </c>
      <c r="G1151">
        <v>34</v>
      </c>
      <c r="H1151" t="s">
        <v>87</v>
      </c>
      <c r="I1151">
        <v>27637802</v>
      </c>
    </row>
    <row r="1152" spans="3:9" x14ac:dyDescent="0.2">
      <c r="C1152">
        <v>877</v>
      </c>
      <c r="D1152" t="s">
        <v>2260</v>
      </c>
      <c r="E1152" t="s">
        <v>59</v>
      </c>
      <c r="F1152" t="s">
        <v>2261</v>
      </c>
      <c r="G1152">
        <v>39</v>
      </c>
      <c r="H1152" t="s">
        <v>96</v>
      </c>
      <c r="I1152">
        <v>1705050</v>
      </c>
    </row>
    <row r="1153" spans="3:9" x14ac:dyDescent="0.2">
      <c r="C1153">
        <v>72</v>
      </c>
      <c r="D1153" t="s">
        <v>2262</v>
      </c>
      <c r="E1153" t="s">
        <v>59</v>
      </c>
      <c r="F1153" t="s">
        <v>1586</v>
      </c>
      <c r="G1153">
        <v>27</v>
      </c>
      <c r="H1153" t="s">
        <v>64</v>
      </c>
      <c r="I1153">
        <v>4059305</v>
      </c>
    </row>
    <row r="1154" spans="3:9" x14ac:dyDescent="0.2">
      <c r="C1154">
        <v>1039</v>
      </c>
      <c r="D1154" t="s">
        <v>1924</v>
      </c>
      <c r="E1154" t="s">
        <v>59</v>
      </c>
      <c r="F1154" t="s">
        <v>1868</v>
      </c>
      <c r="G1154">
        <v>22</v>
      </c>
      <c r="H1154" t="s">
        <v>64</v>
      </c>
      <c r="I1154">
        <v>68024455</v>
      </c>
    </row>
    <row r="1155" spans="3:9" x14ac:dyDescent="0.2">
      <c r="C1155">
        <v>1084</v>
      </c>
      <c r="D1155" t="s">
        <v>2263</v>
      </c>
      <c r="E1155" t="s">
        <v>66</v>
      </c>
      <c r="F1155" t="s">
        <v>2264</v>
      </c>
      <c r="G1155">
        <v>40</v>
      </c>
      <c r="H1155" t="s">
        <v>121</v>
      </c>
      <c r="I1155">
        <v>38399892</v>
      </c>
    </row>
    <row r="1156" spans="3:9" x14ac:dyDescent="0.2">
      <c r="C1156">
        <v>606</v>
      </c>
      <c r="D1156" t="s">
        <v>2265</v>
      </c>
      <c r="E1156" t="s">
        <v>66</v>
      </c>
      <c r="F1156" t="s">
        <v>2266</v>
      </c>
      <c r="G1156">
        <v>29</v>
      </c>
      <c r="H1156" t="s">
        <v>78</v>
      </c>
      <c r="I1156">
        <v>81604984</v>
      </c>
    </row>
    <row r="1157" spans="3:9" x14ac:dyDescent="0.2">
      <c r="C1157">
        <v>717</v>
      </c>
      <c r="D1157" t="s">
        <v>2267</v>
      </c>
      <c r="E1157" t="s">
        <v>69</v>
      </c>
      <c r="F1157" t="s">
        <v>2268</v>
      </c>
      <c r="G1157">
        <v>24</v>
      </c>
      <c r="H1157" t="s">
        <v>64</v>
      </c>
      <c r="I1157">
        <v>2213989</v>
      </c>
    </row>
    <row r="1158" spans="3:9" x14ac:dyDescent="0.2">
      <c r="C1158">
        <v>1240</v>
      </c>
      <c r="D1158" t="s">
        <v>2269</v>
      </c>
      <c r="E1158" t="s">
        <v>59</v>
      </c>
      <c r="F1158" t="s">
        <v>2270</v>
      </c>
      <c r="G1158">
        <v>21</v>
      </c>
      <c r="H1158" t="s">
        <v>64</v>
      </c>
      <c r="I1158">
        <v>3354823</v>
      </c>
    </row>
    <row r="1159" spans="3:9" x14ac:dyDescent="0.2">
      <c r="C1159">
        <v>75</v>
      </c>
      <c r="D1159" t="s">
        <v>2271</v>
      </c>
      <c r="E1159" t="s">
        <v>69</v>
      </c>
      <c r="F1159" t="s">
        <v>2272</v>
      </c>
      <c r="G1159">
        <v>23</v>
      </c>
      <c r="H1159" t="s">
        <v>64</v>
      </c>
      <c r="I1159">
        <v>34947231</v>
      </c>
    </row>
    <row r="1160" spans="3:9" x14ac:dyDescent="0.2">
      <c r="C1160">
        <v>1151</v>
      </c>
      <c r="D1160" t="s">
        <v>2273</v>
      </c>
      <c r="E1160" t="s">
        <v>59</v>
      </c>
      <c r="F1160" t="s">
        <v>2274</v>
      </c>
      <c r="G1160">
        <v>21</v>
      </c>
      <c r="H1160" t="s">
        <v>64</v>
      </c>
      <c r="I1160">
        <v>16414848</v>
      </c>
    </row>
    <row r="1161" spans="3:9" x14ac:dyDescent="0.2">
      <c r="C1161">
        <v>991</v>
      </c>
      <c r="D1161" t="s">
        <v>338</v>
      </c>
      <c r="E1161" t="s">
        <v>59</v>
      </c>
      <c r="F1161" t="s">
        <v>339</v>
      </c>
      <c r="G1161">
        <v>34</v>
      </c>
      <c r="H1161" t="s">
        <v>64</v>
      </c>
      <c r="I1161">
        <v>27660460</v>
      </c>
    </row>
    <row r="1162" spans="3:9" x14ac:dyDescent="0.2">
      <c r="C1162">
        <v>119</v>
      </c>
      <c r="D1162" t="s">
        <v>2275</v>
      </c>
      <c r="E1162" t="s">
        <v>59</v>
      </c>
      <c r="F1162" t="s">
        <v>2276</v>
      </c>
      <c r="G1162">
        <v>21</v>
      </c>
      <c r="H1162" t="s">
        <v>64</v>
      </c>
      <c r="I1162">
        <v>21777148</v>
      </c>
    </row>
    <row r="1163" spans="3:9" x14ac:dyDescent="0.2">
      <c r="C1163">
        <v>1356</v>
      </c>
      <c r="D1163" t="s">
        <v>2277</v>
      </c>
      <c r="E1163" t="s">
        <v>66</v>
      </c>
      <c r="F1163" t="s">
        <v>2278</v>
      </c>
      <c r="G1163">
        <v>24</v>
      </c>
      <c r="H1163" t="s">
        <v>64</v>
      </c>
      <c r="I1163">
        <v>5689953</v>
      </c>
    </row>
    <row r="1164" spans="3:9" x14ac:dyDescent="0.2">
      <c r="C1164">
        <v>1085</v>
      </c>
      <c r="D1164" t="s">
        <v>2279</v>
      </c>
      <c r="E1164" t="s">
        <v>59</v>
      </c>
      <c r="F1164" t="s">
        <v>2280</v>
      </c>
      <c r="G1164">
        <v>31</v>
      </c>
      <c r="H1164" t="s">
        <v>121</v>
      </c>
      <c r="I1164">
        <v>64673785</v>
      </c>
    </row>
    <row r="1165" spans="3:9" x14ac:dyDescent="0.2">
      <c r="C1165">
        <v>1495</v>
      </c>
      <c r="D1165" t="s">
        <v>2281</v>
      </c>
      <c r="E1165" t="s">
        <v>69</v>
      </c>
      <c r="F1165" t="s">
        <v>2282</v>
      </c>
      <c r="G1165">
        <v>22</v>
      </c>
      <c r="H1165" t="s">
        <v>64</v>
      </c>
      <c r="I1165">
        <v>53172252</v>
      </c>
    </row>
    <row r="1166" spans="3:9" x14ac:dyDescent="0.2">
      <c r="C1166">
        <v>30</v>
      </c>
      <c r="D1166" t="s">
        <v>2283</v>
      </c>
      <c r="E1166" t="s">
        <v>59</v>
      </c>
      <c r="F1166" t="s">
        <v>2284</v>
      </c>
      <c r="G1166">
        <v>24</v>
      </c>
      <c r="H1166" t="s">
        <v>64</v>
      </c>
      <c r="I1166">
        <v>71263688</v>
      </c>
    </row>
    <row r="1167" spans="3:9" x14ac:dyDescent="0.2">
      <c r="C1167">
        <v>257</v>
      </c>
      <c r="D1167" t="s">
        <v>2285</v>
      </c>
      <c r="E1167" t="s">
        <v>59</v>
      </c>
      <c r="F1167" t="s">
        <v>2286</v>
      </c>
      <c r="G1167">
        <v>22</v>
      </c>
      <c r="H1167" t="s">
        <v>64</v>
      </c>
      <c r="I1167">
        <v>7806016</v>
      </c>
    </row>
    <row r="1168" spans="3:9" x14ac:dyDescent="0.2">
      <c r="C1168">
        <v>1000</v>
      </c>
      <c r="D1168" t="s">
        <v>633</v>
      </c>
      <c r="E1168" t="s">
        <v>69</v>
      </c>
      <c r="F1168" t="s">
        <v>634</v>
      </c>
      <c r="G1168">
        <v>38</v>
      </c>
      <c r="H1168" t="s">
        <v>296</v>
      </c>
      <c r="I1168">
        <v>82054606</v>
      </c>
    </row>
    <row r="1169" spans="3:9" x14ac:dyDescent="0.2">
      <c r="C1169">
        <v>797</v>
      </c>
      <c r="D1169" t="s">
        <v>2287</v>
      </c>
      <c r="E1169" t="s">
        <v>59</v>
      </c>
      <c r="F1169" t="s">
        <v>2288</v>
      </c>
      <c r="G1169">
        <v>33</v>
      </c>
      <c r="H1169" t="s">
        <v>64</v>
      </c>
      <c r="I1169">
        <v>70835879</v>
      </c>
    </row>
    <row r="1170" spans="3:9" x14ac:dyDescent="0.2">
      <c r="C1170">
        <v>777</v>
      </c>
      <c r="D1170" t="s">
        <v>2289</v>
      </c>
      <c r="E1170" t="s">
        <v>59</v>
      </c>
      <c r="F1170" t="s">
        <v>2290</v>
      </c>
      <c r="G1170">
        <v>23</v>
      </c>
      <c r="H1170" t="s">
        <v>64</v>
      </c>
      <c r="I1170">
        <v>13978722</v>
      </c>
    </row>
    <row r="1171" spans="3:9" x14ac:dyDescent="0.2">
      <c r="C1171">
        <v>763</v>
      </c>
      <c r="D1171" t="s">
        <v>2291</v>
      </c>
      <c r="E1171" t="s">
        <v>69</v>
      </c>
      <c r="F1171" t="s">
        <v>607</v>
      </c>
      <c r="G1171">
        <v>23</v>
      </c>
      <c r="H1171" t="s">
        <v>64</v>
      </c>
      <c r="I1171">
        <v>12411946</v>
      </c>
    </row>
    <row r="1172" spans="3:9" x14ac:dyDescent="0.2">
      <c r="C1172">
        <v>790</v>
      </c>
      <c r="D1172" t="s">
        <v>2292</v>
      </c>
      <c r="E1172" t="s">
        <v>59</v>
      </c>
      <c r="F1172" t="s">
        <v>2293</v>
      </c>
      <c r="G1172">
        <v>30</v>
      </c>
      <c r="H1172" t="s">
        <v>1506</v>
      </c>
      <c r="I1172">
        <v>30088281</v>
      </c>
    </row>
    <row r="1173" spans="3:9" x14ac:dyDescent="0.2">
      <c r="C1173">
        <v>321</v>
      </c>
      <c r="D1173" t="s">
        <v>2294</v>
      </c>
      <c r="E1173" t="s">
        <v>59</v>
      </c>
      <c r="F1173" t="s">
        <v>2295</v>
      </c>
      <c r="G1173">
        <v>23</v>
      </c>
      <c r="H1173" t="s">
        <v>64</v>
      </c>
      <c r="I1173">
        <v>25670632</v>
      </c>
    </row>
    <row r="1174" spans="3:9" x14ac:dyDescent="0.2">
      <c r="C1174">
        <v>503</v>
      </c>
      <c r="D1174" t="s">
        <v>2296</v>
      </c>
      <c r="E1174" t="s">
        <v>59</v>
      </c>
      <c r="F1174" t="s">
        <v>2297</v>
      </c>
      <c r="G1174">
        <v>19</v>
      </c>
      <c r="H1174" t="s">
        <v>64</v>
      </c>
      <c r="I1174">
        <v>31013340</v>
      </c>
    </row>
    <row r="1175" spans="3:9" x14ac:dyDescent="0.2">
      <c r="C1175">
        <v>1186</v>
      </c>
      <c r="D1175" t="s">
        <v>2298</v>
      </c>
      <c r="E1175" t="s">
        <v>59</v>
      </c>
      <c r="F1175" t="s">
        <v>2299</v>
      </c>
      <c r="G1175">
        <v>34</v>
      </c>
      <c r="H1175" t="s">
        <v>64</v>
      </c>
      <c r="I1175">
        <v>30039201</v>
      </c>
    </row>
    <row r="1176" spans="3:9" x14ac:dyDescent="0.2">
      <c r="C1176">
        <v>454</v>
      </c>
      <c r="D1176" t="s">
        <v>2300</v>
      </c>
      <c r="E1176" t="s">
        <v>59</v>
      </c>
      <c r="F1176" t="s">
        <v>2301</v>
      </c>
      <c r="G1176">
        <v>29</v>
      </c>
      <c r="H1176" t="s">
        <v>64</v>
      </c>
      <c r="I1176">
        <v>13039660</v>
      </c>
    </row>
    <row r="1177" spans="3:9" x14ac:dyDescent="0.2">
      <c r="C1177">
        <v>181</v>
      </c>
      <c r="D1177" t="s">
        <v>2302</v>
      </c>
      <c r="E1177" t="s">
        <v>59</v>
      </c>
      <c r="F1177" t="s">
        <v>463</v>
      </c>
      <c r="G1177">
        <v>23</v>
      </c>
      <c r="H1177" t="s">
        <v>78</v>
      </c>
      <c r="I1177">
        <v>51682923</v>
      </c>
    </row>
    <row r="1178" spans="3:9" x14ac:dyDescent="0.2">
      <c r="C1178">
        <v>1661</v>
      </c>
      <c r="D1178" t="s">
        <v>2303</v>
      </c>
      <c r="E1178" t="s">
        <v>59</v>
      </c>
      <c r="F1178" t="s">
        <v>488</v>
      </c>
      <c r="G1178">
        <v>24</v>
      </c>
      <c r="H1178" t="s">
        <v>64</v>
      </c>
      <c r="I1178">
        <v>92405340</v>
      </c>
    </row>
    <row r="1179" spans="3:9" x14ac:dyDescent="0.2">
      <c r="C1179">
        <v>992</v>
      </c>
      <c r="D1179" t="s">
        <v>2304</v>
      </c>
      <c r="E1179" t="s">
        <v>69</v>
      </c>
      <c r="F1179" t="s">
        <v>2305</v>
      </c>
      <c r="G1179">
        <v>45</v>
      </c>
      <c r="H1179" t="s">
        <v>64</v>
      </c>
      <c r="I1179">
        <v>77940070</v>
      </c>
    </row>
    <row r="1180" spans="3:9" x14ac:dyDescent="0.2">
      <c r="C1180">
        <v>264</v>
      </c>
      <c r="D1180" t="s">
        <v>2306</v>
      </c>
      <c r="E1180" t="s">
        <v>69</v>
      </c>
      <c r="F1180" t="s">
        <v>2307</v>
      </c>
      <c r="G1180">
        <v>27</v>
      </c>
      <c r="H1180" t="s">
        <v>64</v>
      </c>
      <c r="I1180">
        <v>56486364</v>
      </c>
    </row>
    <row r="1181" spans="3:9" x14ac:dyDescent="0.2">
      <c r="C1181">
        <v>802</v>
      </c>
      <c r="D1181" t="s">
        <v>2308</v>
      </c>
      <c r="E1181" t="s">
        <v>69</v>
      </c>
      <c r="F1181" t="s">
        <v>1748</v>
      </c>
      <c r="G1181">
        <v>27</v>
      </c>
      <c r="H1181" t="s">
        <v>64</v>
      </c>
      <c r="I1181">
        <v>50914702</v>
      </c>
    </row>
    <row r="1182" spans="3:9" x14ac:dyDescent="0.2">
      <c r="C1182">
        <v>1594</v>
      </c>
      <c r="D1182" t="s">
        <v>2309</v>
      </c>
      <c r="E1182" t="s">
        <v>59</v>
      </c>
      <c r="F1182" t="s">
        <v>2310</v>
      </c>
      <c r="G1182">
        <v>43</v>
      </c>
      <c r="H1182" t="s">
        <v>64</v>
      </c>
      <c r="I1182">
        <v>1789382</v>
      </c>
    </row>
    <row r="1183" spans="3:9" x14ac:dyDescent="0.2">
      <c r="C1183">
        <v>330</v>
      </c>
      <c r="D1183" t="s">
        <v>2311</v>
      </c>
      <c r="E1183" t="s">
        <v>59</v>
      </c>
      <c r="F1183" t="s">
        <v>2312</v>
      </c>
      <c r="G1183">
        <v>34</v>
      </c>
      <c r="H1183" t="s">
        <v>64</v>
      </c>
      <c r="I1183">
        <v>99289390</v>
      </c>
    </row>
    <row r="1184" spans="3:9" x14ac:dyDescent="0.2">
      <c r="C1184">
        <v>943</v>
      </c>
      <c r="D1184" t="s">
        <v>2313</v>
      </c>
      <c r="E1184" t="s">
        <v>59</v>
      </c>
      <c r="F1184" t="s">
        <v>1158</v>
      </c>
      <c r="G1184">
        <v>26</v>
      </c>
      <c r="H1184" t="s">
        <v>64</v>
      </c>
      <c r="I1184">
        <v>93023891</v>
      </c>
    </row>
    <row r="1185" spans="3:9" x14ac:dyDescent="0.2">
      <c r="C1185">
        <v>475</v>
      </c>
      <c r="D1185" t="s">
        <v>2314</v>
      </c>
      <c r="E1185" t="s">
        <v>66</v>
      </c>
      <c r="F1185" t="s">
        <v>2315</v>
      </c>
      <c r="G1185">
        <v>29</v>
      </c>
      <c r="H1185" t="s">
        <v>64</v>
      </c>
      <c r="I1185">
        <v>99031960</v>
      </c>
    </row>
    <row r="1186" spans="3:9" x14ac:dyDescent="0.2">
      <c r="C1186">
        <v>1625</v>
      </c>
      <c r="D1186" t="s">
        <v>2316</v>
      </c>
      <c r="E1186" t="s">
        <v>69</v>
      </c>
      <c r="F1186" t="s">
        <v>2317</v>
      </c>
      <c r="G1186">
        <v>20</v>
      </c>
      <c r="H1186" t="s">
        <v>64</v>
      </c>
      <c r="I1186">
        <v>53904693</v>
      </c>
    </row>
    <row r="1187" spans="3:9" x14ac:dyDescent="0.2">
      <c r="C1187">
        <v>317</v>
      </c>
      <c r="D1187" t="s">
        <v>2318</v>
      </c>
      <c r="E1187" t="s">
        <v>69</v>
      </c>
      <c r="F1187" t="s">
        <v>2319</v>
      </c>
      <c r="G1187">
        <v>31</v>
      </c>
      <c r="H1187" t="s">
        <v>78</v>
      </c>
      <c r="I1187">
        <v>73255772</v>
      </c>
    </row>
    <row r="1188" spans="3:9" x14ac:dyDescent="0.2">
      <c r="C1188">
        <v>499</v>
      </c>
      <c r="D1188" t="s">
        <v>2320</v>
      </c>
      <c r="E1188" t="s">
        <v>59</v>
      </c>
      <c r="F1188" t="s">
        <v>2321</v>
      </c>
      <c r="G1188">
        <v>34</v>
      </c>
      <c r="H1188" t="s">
        <v>87</v>
      </c>
      <c r="I1188">
        <v>27409606</v>
      </c>
    </row>
    <row r="1189" spans="3:9" x14ac:dyDescent="0.2">
      <c r="C1189">
        <v>1257</v>
      </c>
      <c r="D1189" t="s">
        <v>2322</v>
      </c>
      <c r="E1189" t="s">
        <v>59</v>
      </c>
      <c r="F1189" t="s">
        <v>2323</v>
      </c>
      <c r="G1189">
        <v>31</v>
      </c>
      <c r="H1189" t="s">
        <v>64</v>
      </c>
      <c r="I1189">
        <v>96453370</v>
      </c>
    </row>
    <row r="1190" spans="3:9" x14ac:dyDescent="0.2">
      <c r="C1190">
        <v>484</v>
      </c>
      <c r="D1190" t="s">
        <v>2324</v>
      </c>
      <c r="E1190" t="s">
        <v>59</v>
      </c>
      <c r="F1190" t="s">
        <v>2325</v>
      </c>
      <c r="G1190">
        <v>32</v>
      </c>
      <c r="H1190" t="s">
        <v>87</v>
      </c>
      <c r="I1190">
        <v>93421145</v>
      </c>
    </row>
    <row r="1191" spans="3:9" x14ac:dyDescent="0.2">
      <c r="C1191">
        <v>493</v>
      </c>
      <c r="D1191" t="s">
        <v>2326</v>
      </c>
      <c r="E1191" t="s">
        <v>66</v>
      </c>
      <c r="F1191" t="s">
        <v>2327</v>
      </c>
      <c r="G1191">
        <v>52</v>
      </c>
      <c r="H1191" t="s">
        <v>296</v>
      </c>
      <c r="I1191">
        <v>97951243</v>
      </c>
    </row>
    <row r="1192" spans="3:9" x14ac:dyDescent="0.2">
      <c r="C1192">
        <v>310</v>
      </c>
      <c r="D1192" t="s">
        <v>2328</v>
      </c>
      <c r="E1192" t="s">
        <v>69</v>
      </c>
      <c r="F1192" t="s">
        <v>2329</v>
      </c>
      <c r="G1192">
        <v>40</v>
      </c>
      <c r="H1192" t="s">
        <v>144</v>
      </c>
      <c r="I1192">
        <v>95288678</v>
      </c>
    </row>
    <row r="1193" spans="3:9" x14ac:dyDescent="0.2">
      <c r="C1193">
        <v>1471</v>
      </c>
      <c r="D1193" t="s">
        <v>2330</v>
      </c>
      <c r="E1193" t="s">
        <v>69</v>
      </c>
      <c r="F1193" t="s">
        <v>2331</v>
      </c>
      <c r="G1193">
        <v>27</v>
      </c>
      <c r="H1193" t="s">
        <v>64</v>
      </c>
      <c r="I1193">
        <v>39334271</v>
      </c>
    </row>
    <row r="1194" spans="3:9" x14ac:dyDescent="0.2">
      <c r="C1194">
        <v>865</v>
      </c>
      <c r="D1194" t="s">
        <v>1750</v>
      </c>
      <c r="E1194" t="s">
        <v>69</v>
      </c>
      <c r="F1194" t="s">
        <v>1596</v>
      </c>
      <c r="G1194">
        <v>28</v>
      </c>
      <c r="H1194" t="s">
        <v>64</v>
      </c>
      <c r="I1194">
        <v>49039313</v>
      </c>
    </row>
    <row r="1195" spans="3:9" x14ac:dyDescent="0.2">
      <c r="C1195">
        <v>297</v>
      </c>
      <c r="D1195" t="s">
        <v>2332</v>
      </c>
      <c r="E1195" t="s">
        <v>69</v>
      </c>
      <c r="F1195" t="s">
        <v>2333</v>
      </c>
      <c r="G1195">
        <v>31</v>
      </c>
      <c r="H1195" t="s">
        <v>64</v>
      </c>
      <c r="I1195">
        <v>51865905</v>
      </c>
    </row>
    <row r="1196" spans="3:9" x14ac:dyDescent="0.2">
      <c r="C1196">
        <v>1552</v>
      </c>
      <c r="D1196" t="s">
        <v>2334</v>
      </c>
      <c r="E1196" t="s">
        <v>59</v>
      </c>
      <c r="F1196" t="s">
        <v>2335</v>
      </c>
      <c r="G1196">
        <v>24</v>
      </c>
      <c r="H1196" t="s">
        <v>64</v>
      </c>
      <c r="I1196">
        <v>24176370</v>
      </c>
    </row>
    <row r="1197" spans="3:9" x14ac:dyDescent="0.2">
      <c r="C1197">
        <v>964</v>
      </c>
      <c r="D1197" t="s">
        <v>2336</v>
      </c>
      <c r="E1197" t="s">
        <v>59</v>
      </c>
      <c r="F1197" t="s">
        <v>2337</v>
      </c>
      <c r="G1197">
        <v>19</v>
      </c>
      <c r="H1197" t="s">
        <v>64</v>
      </c>
      <c r="I1197">
        <v>108339</v>
      </c>
    </row>
    <row r="1198" spans="3:9" x14ac:dyDescent="0.2">
      <c r="C1198">
        <v>677</v>
      </c>
      <c r="D1198" t="s">
        <v>2338</v>
      </c>
      <c r="E1198" t="s">
        <v>59</v>
      </c>
      <c r="F1198" t="s">
        <v>640</v>
      </c>
      <c r="G1198">
        <v>25</v>
      </c>
      <c r="H1198" t="s">
        <v>61</v>
      </c>
      <c r="I1198">
        <v>7640255</v>
      </c>
    </row>
    <row r="1199" spans="3:9" x14ac:dyDescent="0.2">
      <c r="C1199">
        <v>629</v>
      </c>
      <c r="D1199" t="s">
        <v>2339</v>
      </c>
      <c r="E1199" t="s">
        <v>66</v>
      </c>
      <c r="F1199" t="s">
        <v>2340</v>
      </c>
      <c r="G1199">
        <v>23</v>
      </c>
      <c r="H1199" t="s">
        <v>64</v>
      </c>
      <c r="I1199">
        <v>21756631</v>
      </c>
    </row>
    <row r="1200" spans="3:9" x14ac:dyDescent="0.2">
      <c r="C1200">
        <v>1698</v>
      </c>
      <c r="D1200" t="s">
        <v>2341</v>
      </c>
      <c r="E1200" t="s">
        <v>59</v>
      </c>
      <c r="F1200" t="s">
        <v>2342</v>
      </c>
      <c r="G1200">
        <v>42</v>
      </c>
      <c r="H1200" t="s">
        <v>144</v>
      </c>
      <c r="I1200">
        <v>11382772</v>
      </c>
    </row>
    <row r="1201" spans="3:9" x14ac:dyDescent="0.2">
      <c r="C1201">
        <v>435</v>
      </c>
      <c r="D1201" t="s">
        <v>2343</v>
      </c>
      <c r="E1201" t="s">
        <v>59</v>
      </c>
      <c r="F1201" t="s">
        <v>2344</v>
      </c>
      <c r="G1201">
        <v>24</v>
      </c>
      <c r="H1201" t="s">
        <v>64</v>
      </c>
      <c r="I1201">
        <v>75417469</v>
      </c>
    </row>
    <row r="1202" spans="3:9" x14ac:dyDescent="0.2">
      <c r="C1202">
        <v>56</v>
      </c>
      <c r="D1202" t="s">
        <v>2345</v>
      </c>
      <c r="E1202" t="s">
        <v>69</v>
      </c>
      <c r="F1202" t="s">
        <v>2346</v>
      </c>
      <c r="G1202">
        <v>31</v>
      </c>
      <c r="H1202" t="s">
        <v>96</v>
      </c>
      <c r="I1202">
        <v>30388957</v>
      </c>
    </row>
    <row r="1203" spans="3:9" x14ac:dyDescent="0.2">
      <c r="C1203">
        <v>933</v>
      </c>
      <c r="D1203" t="s">
        <v>2347</v>
      </c>
      <c r="E1203" t="s">
        <v>66</v>
      </c>
      <c r="F1203" t="s">
        <v>2348</v>
      </c>
      <c r="G1203">
        <v>24</v>
      </c>
      <c r="H1203" t="s">
        <v>71</v>
      </c>
      <c r="I1203">
        <v>44683692</v>
      </c>
    </row>
    <row r="1204" spans="3:9" x14ac:dyDescent="0.2">
      <c r="C1204">
        <v>214</v>
      </c>
      <c r="D1204" t="s">
        <v>2349</v>
      </c>
      <c r="E1204" t="s">
        <v>66</v>
      </c>
      <c r="F1204" t="s">
        <v>2350</v>
      </c>
      <c r="G1204">
        <v>30</v>
      </c>
      <c r="H1204" t="s">
        <v>64</v>
      </c>
      <c r="I1204">
        <v>30724384</v>
      </c>
    </row>
    <row r="1205" spans="3:9" x14ac:dyDescent="0.2">
      <c r="C1205">
        <v>1756</v>
      </c>
      <c r="D1205" t="s">
        <v>2351</v>
      </c>
      <c r="E1205" t="s">
        <v>59</v>
      </c>
      <c r="F1205" t="s">
        <v>2352</v>
      </c>
      <c r="G1205">
        <v>40</v>
      </c>
      <c r="H1205" t="s">
        <v>78</v>
      </c>
      <c r="I1205">
        <v>23856828</v>
      </c>
    </row>
    <row r="1206" spans="3:9" x14ac:dyDescent="0.2">
      <c r="C1206">
        <v>32</v>
      </c>
      <c r="D1206" t="s">
        <v>2353</v>
      </c>
      <c r="E1206" t="s">
        <v>59</v>
      </c>
      <c r="F1206" t="s">
        <v>1299</v>
      </c>
      <c r="G1206">
        <v>20</v>
      </c>
      <c r="H1206" t="s">
        <v>64</v>
      </c>
      <c r="I1206">
        <v>51357156</v>
      </c>
    </row>
    <row r="1207" spans="3:9" x14ac:dyDescent="0.2">
      <c r="C1207">
        <v>73</v>
      </c>
      <c r="D1207" t="s">
        <v>2354</v>
      </c>
      <c r="E1207" t="s">
        <v>59</v>
      </c>
      <c r="F1207" t="s">
        <v>2355</v>
      </c>
      <c r="G1207">
        <v>32</v>
      </c>
      <c r="H1207" t="s">
        <v>87</v>
      </c>
      <c r="I1207">
        <v>365703</v>
      </c>
    </row>
    <row r="1208" spans="3:9" x14ac:dyDescent="0.2">
      <c r="C1208">
        <v>1668</v>
      </c>
      <c r="D1208" t="s">
        <v>2356</v>
      </c>
      <c r="E1208" t="s">
        <v>59</v>
      </c>
      <c r="F1208" t="s">
        <v>2357</v>
      </c>
      <c r="G1208">
        <v>32</v>
      </c>
      <c r="H1208" t="s">
        <v>64</v>
      </c>
      <c r="I1208">
        <v>63353162</v>
      </c>
    </row>
    <row r="1209" spans="3:9" x14ac:dyDescent="0.2">
      <c r="C1209">
        <v>1159</v>
      </c>
      <c r="D1209" t="s">
        <v>2358</v>
      </c>
      <c r="E1209" t="s">
        <v>69</v>
      </c>
      <c r="F1209" t="s">
        <v>2359</v>
      </c>
      <c r="G1209">
        <v>27</v>
      </c>
      <c r="H1209" t="s">
        <v>64</v>
      </c>
      <c r="I1209">
        <v>42918631</v>
      </c>
    </row>
    <row r="1210" spans="3:9" x14ac:dyDescent="0.2">
      <c r="C1210">
        <v>565</v>
      </c>
      <c r="D1210" t="s">
        <v>2360</v>
      </c>
      <c r="E1210" t="s">
        <v>69</v>
      </c>
      <c r="F1210" t="s">
        <v>1112</v>
      </c>
      <c r="G1210">
        <v>26</v>
      </c>
      <c r="H1210" t="s">
        <v>71</v>
      </c>
      <c r="I1210">
        <v>27937022</v>
      </c>
    </row>
    <row r="1211" spans="3:9" x14ac:dyDescent="0.2">
      <c r="C1211">
        <v>1211</v>
      </c>
      <c r="D1211" t="s">
        <v>2361</v>
      </c>
      <c r="E1211" t="s">
        <v>69</v>
      </c>
      <c r="F1211" t="s">
        <v>2362</v>
      </c>
      <c r="G1211">
        <v>39</v>
      </c>
      <c r="H1211" t="s">
        <v>64</v>
      </c>
      <c r="I1211">
        <v>34931820</v>
      </c>
    </row>
    <row r="1212" spans="3:9" x14ac:dyDescent="0.2">
      <c r="C1212">
        <v>887</v>
      </c>
      <c r="D1212" t="s">
        <v>2363</v>
      </c>
      <c r="E1212" t="s">
        <v>59</v>
      </c>
      <c r="F1212" t="s">
        <v>2364</v>
      </c>
      <c r="G1212">
        <v>22</v>
      </c>
      <c r="H1212" t="s">
        <v>64</v>
      </c>
      <c r="I1212">
        <v>78261548</v>
      </c>
    </row>
    <row r="1213" spans="3:9" x14ac:dyDescent="0.2">
      <c r="C1213">
        <v>654</v>
      </c>
      <c r="D1213" t="s">
        <v>2365</v>
      </c>
      <c r="E1213" t="s">
        <v>59</v>
      </c>
      <c r="F1213" t="s">
        <v>2366</v>
      </c>
      <c r="G1213">
        <v>24</v>
      </c>
      <c r="H1213" t="s">
        <v>64</v>
      </c>
      <c r="I1213">
        <v>51152763</v>
      </c>
    </row>
    <row r="1214" spans="3:9" x14ac:dyDescent="0.2">
      <c r="C1214">
        <v>65</v>
      </c>
      <c r="D1214" t="s">
        <v>2367</v>
      </c>
      <c r="E1214" t="s">
        <v>66</v>
      </c>
      <c r="F1214" t="s">
        <v>2368</v>
      </c>
      <c r="G1214">
        <v>33</v>
      </c>
      <c r="H1214" t="s">
        <v>64</v>
      </c>
      <c r="I1214">
        <v>59103742</v>
      </c>
    </row>
    <row r="1215" spans="3:9" x14ac:dyDescent="0.2">
      <c r="C1215">
        <v>564</v>
      </c>
      <c r="D1215" t="s">
        <v>2369</v>
      </c>
      <c r="E1215" t="s">
        <v>69</v>
      </c>
      <c r="F1215" t="s">
        <v>2370</v>
      </c>
      <c r="G1215">
        <v>25</v>
      </c>
      <c r="H1215" t="s">
        <v>64</v>
      </c>
      <c r="I1215">
        <v>48413762</v>
      </c>
    </row>
    <row r="1216" spans="3:9" x14ac:dyDescent="0.2">
      <c r="C1216">
        <v>143</v>
      </c>
      <c r="D1216" t="s">
        <v>2371</v>
      </c>
      <c r="E1216" t="s">
        <v>59</v>
      </c>
      <c r="F1216" t="s">
        <v>2372</v>
      </c>
      <c r="G1216">
        <v>26</v>
      </c>
      <c r="H1216" t="s">
        <v>78</v>
      </c>
      <c r="I1216">
        <v>19291916</v>
      </c>
    </row>
    <row r="1217" spans="3:9" x14ac:dyDescent="0.2">
      <c r="C1217">
        <v>1726</v>
      </c>
      <c r="D1217" t="s">
        <v>2373</v>
      </c>
      <c r="E1217" t="s">
        <v>59</v>
      </c>
      <c r="F1217" t="s">
        <v>2374</v>
      </c>
      <c r="G1217">
        <v>29</v>
      </c>
      <c r="H1217" t="s">
        <v>121</v>
      </c>
      <c r="I1217">
        <v>34531131</v>
      </c>
    </row>
    <row r="1218" spans="3:9" x14ac:dyDescent="0.2">
      <c r="C1218">
        <v>940</v>
      </c>
      <c r="D1218" t="s">
        <v>2375</v>
      </c>
      <c r="E1218" t="s">
        <v>59</v>
      </c>
      <c r="F1218" t="s">
        <v>2376</v>
      </c>
      <c r="G1218">
        <v>37</v>
      </c>
      <c r="H1218" t="s">
        <v>64</v>
      </c>
      <c r="I1218">
        <v>25587058</v>
      </c>
    </row>
    <row r="1219" spans="3:9" x14ac:dyDescent="0.2">
      <c r="C1219">
        <v>124</v>
      </c>
      <c r="D1219" t="s">
        <v>2377</v>
      </c>
      <c r="E1219" t="s">
        <v>66</v>
      </c>
      <c r="F1219" t="s">
        <v>2378</v>
      </c>
      <c r="G1219">
        <v>17</v>
      </c>
      <c r="H1219" t="s">
        <v>64</v>
      </c>
      <c r="I1219">
        <v>74023484</v>
      </c>
    </row>
    <row r="1220" spans="3:9" x14ac:dyDescent="0.2">
      <c r="C1220">
        <v>626</v>
      </c>
      <c r="D1220" t="s">
        <v>2379</v>
      </c>
      <c r="E1220" t="s">
        <v>59</v>
      </c>
      <c r="F1220" t="s">
        <v>2380</v>
      </c>
      <c r="G1220">
        <v>35</v>
      </c>
      <c r="H1220" t="s">
        <v>64</v>
      </c>
      <c r="I1220">
        <v>84528711</v>
      </c>
    </row>
    <row r="1221" spans="3:9" x14ac:dyDescent="0.2">
      <c r="C1221">
        <v>414</v>
      </c>
      <c r="D1221" t="s">
        <v>2381</v>
      </c>
      <c r="E1221" t="s">
        <v>66</v>
      </c>
      <c r="F1221" t="s">
        <v>2382</v>
      </c>
      <c r="G1221">
        <v>23</v>
      </c>
      <c r="H1221" t="s">
        <v>64</v>
      </c>
      <c r="I1221">
        <v>1236623</v>
      </c>
    </row>
    <row r="1222" spans="3:9" x14ac:dyDescent="0.2">
      <c r="C1222">
        <v>1244</v>
      </c>
      <c r="D1222" t="s">
        <v>2383</v>
      </c>
      <c r="E1222" t="s">
        <v>69</v>
      </c>
      <c r="F1222" t="s">
        <v>2384</v>
      </c>
      <c r="G1222">
        <v>28</v>
      </c>
      <c r="H1222" t="s">
        <v>64</v>
      </c>
      <c r="I1222">
        <v>94784854</v>
      </c>
    </row>
    <row r="1223" spans="3:9" x14ac:dyDescent="0.2">
      <c r="C1223">
        <v>771</v>
      </c>
      <c r="D1223" t="s">
        <v>2385</v>
      </c>
      <c r="E1223" t="s">
        <v>69</v>
      </c>
      <c r="F1223" t="s">
        <v>2386</v>
      </c>
      <c r="G1223">
        <v>24</v>
      </c>
      <c r="H1223" t="s">
        <v>64</v>
      </c>
      <c r="I1223">
        <v>63641885</v>
      </c>
    </row>
    <row r="1224" spans="3:9" x14ac:dyDescent="0.2">
      <c r="C1224">
        <v>314</v>
      </c>
      <c r="D1224" t="s">
        <v>2387</v>
      </c>
      <c r="E1224" t="s">
        <v>59</v>
      </c>
      <c r="F1224" t="s">
        <v>2388</v>
      </c>
      <c r="G1224">
        <v>31</v>
      </c>
      <c r="H1224" t="s">
        <v>121</v>
      </c>
      <c r="I1224">
        <v>72449390</v>
      </c>
    </row>
    <row r="1225" spans="3:9" x14ac:dyDescent="0.2">
      <c r="C1225">
        <v>737</v>
      </c>
      <c r="D1225" t="s">
        <v>2389</v>
      </c>
      <c r="E1225" t="s">
        <v>59</v>
      </c>
      <c r="F1225" t="s">
        <v>295</v>
      </c>
      <c r="G1225">
        <v>27</v>
      </c>
      <c r="H1225" t="s">
        <v>296</v>
      </c>
      <c r="I1225">
        <v>17194899</v>
      </c>
    </row>
    <row r="1226" spans="3:9" x14ac:dyDescent="0.2">
      <c r="C1226">
        <v>732</v>
      </c>
      <c r="D1226" t="s">
        <v>2390</v>
      </c>
      <c r="E1226" t="s">
        <v>66</v>
      </c>
      <c r="F1226" t="s">
        <v>453</v>
      </c>
      <c r="G1226">
        <v>29</v>
      </c>
      <c r="H1226" t="s">
        <v>224</v>
      </c>
      <c r="I1226">
        <v>70459510</v>
      </c>
    </row>
    <row r="1227" spans="3:9" x14ac:dyDescent="0.2">
      <c r="C1227">
        <v>303</v>
      </c>
      <c r="D1227" t="s">
        <v>2391</v>
      </c>
      <c r="E1227" t="s">
        <v>59</v>
      </c>
      <c r="F1227" t="s">
        <v>792</v>
      </c>
      <c r="G1227">
        <v>35</v>
      </c>
      <c r="H1227" t="s">
        <v>64</v>
      </c>
      <c r="I1227">
        <v>56033928</v>
      </c>
    </row>
    <row r="1228" spans="3:9" x14ac:dyDescent="0.2">
      <c r="C1228">
        <v>402</v>
      </c>
      <c r="D1228" t="s">
        <v>2392</v>
      </c>
      <c r="E1228" t="s">
        <v>59</v>
      </c>
      <c r="F1228" t="s">
        <v>2393</v>
      </c>
      <c r="G1228">
        <v>30</v>
      </c>
      <c r="H1228" t="s">
        <v>64</v>
      </c>
      <c r="I1228">
        <v>81795366</v>
      </c>
    </row>
    <row r="1229" spans="3:9" x14ac:dyDescent="0.2">
      <c r="C1229">
        <v>1160</v>
      </c>
      <c r="D1229" t="s">
        <v>2394</v>
      </c>
      <c r="E1229" t="s">
        <v>66</v>
      </c>
      <c r="F1229" t="s">
        <v>325</v>
      </c>
      <c r="G1229">
        <v>22</v>
      </c>
      <c r="H1229" t="s">
        <v>64</v>
      </c>
      <c r="I1229">
        <v>91874482</v>
      </c>
    </row>
    <row r="1230" spans="3:9" x14ac:dyDescent="0.2">
      <c r="C1230">
        <v>1560</v>
      </c>
      <c r="D1230" t="s">
        <v>2395</v>
      </c>
      <c r="E1230" t="s">
        <v>69</v>
      </c>
      <c r="F1230" t="s">
        <v>2396</v>
      </c>
      <c r="G1230">
        <v>23</v>
      </c>
      <c r="H1230" t="s">
        <v>71</v>
      </c>
      <c r="I1230">
        <v>31163844</v>
      </c>
    </row>
    <row r="1231" spans="3:9" x14ac:dyDescent="0.2">
      <c r="C1231">
        <v>189</v>
      </c>
      <c r="D1231" t="s">
        <v>2397</v>
      </c>
      <c r="E1231" t="s">
        <v>59</v>
      </c>
      <c r="F1231" t="s">
        <v>2398</v>
      </c>
      <c r="G1231">
        <v>38</v>
      </c>
      <c r="H1231" t="s">
        <v>64</v>
      </c>
      <c r="I1231">
        <v>93300534</v>
      </c>
    </row>
    <row r="1232" spans="3:9" x14ac:dyDescent="0.2">
      <c r="C1232">
        <v>1086</v>
      </c>
      <c r="D1232" t="s">
        <v>2399</v>
      </c>
      <c r="E1232" t="s">
        <v>69</v>
      </c>
      <c r="F1232" t="s">
        <v>2400</v>
      </c>
      <c r="G1232">
        <v>22</v>
      </c>
      <c r="H1232" t="s">
        <v>64</v>
      </c>
      <c r="I1232">
        <v>42765863</v>
      </c>
    </row>
    <row r="1233" spans="3:9" x14ac:dyDescent="0.2">
      <c r="C1233">
        <v>847</v>
      </c>
      <c r="D1233" t="s">
        <v>2401</v>
      </c>
      <c r="E1233" t="s">
        <v>59</v>
      </c>
      <c r="F1233" t="s">
        <v>2402</v>
      </c>
      <c r="G1233">
        <v>25</v>
      </c>
      <c r="H1233" t="s">
        <v>78</v>
      </c>
      <c r="I1233">
        <v>57588217</v>
      </c>
    </row>
    <row r="1234" spans="3:9" x14ac:dyDescent="0.2">
      <c r="C1234">
        <v>54</v>
      </c>
      <c r="D1234" t="s">
        <v>2403</v>
      </c>
      <c r="E1234" t="s">
        <v>59</v>
      </c>
      <c r="F1234" t="s">
        <v>2404</v>
      </c>
      <c r="G1234">
        <v>32</v>
      </c>
      <c r="H1234" t="s">
        <v>87</v>
      </c>
      <c r="I1234">
        <v>98912477</v>
      </c>
    </row>
    <row r="1235" spans="3:9" x14ac:dyDescent="0.2">
      <c r="C1235">
        <v>1135</v>
      </c>
      <c r="D1235" t="s">
        <v>2405</v>
      </c>
      <c r="E1235" t="s">
        <v>69</v>
      </c>
      <c r="F1235" t="s">
        <v>1558</v>
      </c>
      <c r="G1235">
        <v>26</v>
      </c>
      <c r="H1235" t="s">
        <v>296</v>
      </c>
      <c r="I1235">
        <v>12088917</v>
      </c>
    </row>
    <row r="1236" spans="3:9" x14ac:dyDescent="0.2">
      <c r="C1236">
        <v>118</v>
      </c>
      <c r="D1236" t="s">
        <v>2406</v>
      </c>
      <c r="E1236" t="s">
        <v>69</v>
      </c>
      <c r="F1236" t="s">
        <v>2407</v>
      </c>
      <c r="G1236">
        <v>31</v>
      </c>
      <c r="H1236" t="s">
        <v>144</v>
      </c>
      <c r="I1236">
        <v>81409059</v>
      </c>
    </row>
    <row r="1237" spans="3:9" x14ac:dyDescent="0.2">
      <c r="C1237">
        <v>1357</v>
      </c>
      <c r="D1237" t="s">
        <v>2408</v>
      </c>
      <c r="E1237" t="s">
        <v>59</v>
      </c>
      <c r="F1237" t="s">
        <v>2409</v>
      </c>
      <c r="G1237">
        <v>28</v>
      </c>
      <c r="H1237" t="s">
        <v>64</v>
      </c>
      <c r="I1237">
        <v>60468487</v>
      </c>
    </row>
    <row r="1238" spans="3:9" x14ac:dyDescent="0.2">
      <c r="C1238">
        <v>192</v>
      </c>
      <c r="D1238" t="s">
        <v>2410</v>
      </c>
      <c r="E1238" t="s">
        <v>59</v>
      </c>
      <c r="F1238" t="s">
        <v>2411</v>
      </c>
      <c r="G1238">
        <v>28</v>
      </c>
      <c r="H1238" t="s">
        <v>64</v>
      </c>
      <c r="I1238">
        <v>88874707</v>
      </c>
    </row>
    <row r="1239" spans="3:9" x14ac:dyDescent="0.2">
      <c r="C1239">
        <v>467</v>
      </c>
      <c r="D1239" t="s">
        <v>2412</v>
      </c>
      <c r="E1239" t="s">
        <v>66</v>
      </c>
      <c r="F1239" t="s">
        <v>2413</v>
      </c>
      <c r="G1239">
        <v>26</v>
      </c>
      <c r="H1239" t="s">
        <v>64</v>
      </c>
      <c r="I1239">
        <v>43111876</v>
      </c>
    </row>
    <row r="1240" spans="3:9" x14ac:dyDescent="0.2">
      <c r="C1240">
        <v>82</v>
      </c>
      <c r="D1240" t="s">
        <v>2414</v>
      </c>
      <c r="E1240" t="s">
        <v>69</v>
      </c>
      <c r="F1240" t="s">
        <v>2415</v>
      </c>
      <c r="G1240">
        <v>38</v>
      </c>
      <c r="H1240" t="s">
        <v>78</v>
      </c>
      <c r="I1240">
        <v>55139572</v>
      </c>
    </row>
    <row r="1241" spans="3:9" x14ac:dyDescent="0.2">
      <c r="C1241">
        <v>558</v>
      </c>
      <c r="D1241" t="s">
        <v>2416</v>
      </c>
      <c r="E1241" t="s">
        <v>69</v>
      </c>
      <c r="F1241" t="s">
        <v>2417</v>
      </c>
      <c r="G1241">
        <v>27</v>
      </c>
      <c r="H1241" t="s">
        <v>64</v>
      </c>
      <c r="I1241">
        <v>58112097</v>
      </c>
    </row>
    <row r="1242" spans="3:9" x14ac:dyDescent="0.2">
      <c r="C1242">
        <v>833</v>
      </c>
      <c r="D1242" t="s">
        <v>2418</v>
      </c>
      <c r="E1242" t="s">
        <v>59</v>
      </c>
      <c r="F1242" t="s">
        <v>1848</v>
      </c>
      <c r="G1242">
        <v>24</v>
      </c>
      <c r="H1242" t="s">
        <v>64</v>
      </c>
      <c r="I1242">
        <v>80794926</v>
      </c>
    </row>
    <row r="1243" spans="3:9" x14ac:dyDescent="0.2">
      <c r="C1243">
        <v>731</v>
      </c>
      <c r="D1243" t="s">
        <v>2419</v>
      </c>
      <c r="E1243" t="s">
        <v>69</v>
      </c>
      <c r="F1243" t="s">
        <v>2420</v>
      </c>
      <c r="G1243">
        <v>32</v>
      </c>
      <c r="H1243" t="s">
        <v>64</v>
      </c>
      <c r="I1243">
        <v>33658864</v>
      </c>
    </row>
    <row r="1244" spans="3:9" x14ac:dyDescent="0.2">
      <c r="C1244">
        <v>538</v>
      </c>
      <c r="D1244" t="s">
        <v>2421</v>
      </c>
      <c r="E1244" t="s">
        <v>69</v>
      </c>
      <c r="F1244" t="s">
        <v>2422</v>
      </c>
      <c r="G1244">
        <v>23</v>
      </c>
      <c r="H1244" t="s">
        <v>64</v>
      </c>
      <c r="I1244">
        <v>1822065</v>
      </c>
    </row>
    <row r="1245" spans="3:9" x14ac:dyDescent="0.2">
      <c r="C1245">
        <v>455</v>
      </c>
      <c r="D1245" t="s">
        <v>2423</v>
      </c>
      <c r="E1245" t="s">
        <v>69</v>
      </c>
      <c r="F1245" t="s">
        <v>2424</v>
      </c>
      <c r="G1245">
        <v>41</v>
      </c>
      <c r="H1245" t="s">
        <v>224</v>
      </c>
      <c r="I1245">
        <v>61865823</v>
      </c>
    </row>
    <row r="1246" spans="3:9" x14ac:dyDescent="0.2">
      <c r="C1246">
        <v>1686</v>
      </c>
      <c r="D1246" t="s">
        <v>2425</v>
      </c>
      <c r="E1246" t="s">
        <v>59</v>
      </c>
      <c r="F1246" t="s">
        <v>2426</v>
      </c>
      <c r="G1246">
        <v>32</v>
      </c>
      <c r="H1246" t="s">
        <v>224</v>
      </c>
      <c r="I1246">
        <v>49848853</v>
      </c>
    </row>
    <row r="1247" spans="3:9" x14ac:dyDescent="0.2">
      <c r="C1247">
        <v>835</v>
      </c>
      <c r="D1247" t="s">
        <v>2427</v>
      </c>
      <c r="E1247" t="s">
        <v>66</v>
      </c>
      <c r="F1247" t="s">
        <v>2428</v>
      </c>
      <c r="G1247">
        <v>23</v>
      </c>
      <c r="H1247" t="s">
        <v>64</v>
      </c>
      <c r="I1247">
        <v>15832249</v>
      </c>
    </row>
    <row r="1248" spans="3:9" x14ac:dyDescent="0.2">
      <c r="C1248">
        <v>1719</v>
      </c>
      <c r="D1248" t="s">
        <v>2429</v>
      </c>
      <c r="E1248" t="s">
        <v>66</v>
      </c>
      <c r="F1248" t="s">
        <v>2430</v>
      </c>
      <c r="G1248">
        <v>41</v>
      </c>
      <c r="H1248" t="s">
        <v>224</v>
      </c>
      <c r="I1248">
        <v>44092356</v>
      </c>
    </row>
    <row r="1249" spans="3:9" x14ac:dyDescent="0.2">
      <c r="C1249">
        <v>123</v>
      </c>
      <c r="D1249" t="s">
        <v>2431</v>
      </c>
      <c r="E1249" t="s">
        <v>59</v>
      </c>
      <c r="F1249" t="s">
        <v>2432</v>
      </c>
      <c r="G1249">
        <v>31</v>
      </c>
      <c r="H1249" t="s">
        <v>296</v>
      </c>
      <c r="I1249">
        <v>61643490</v>
      </c>
    </row>
    <row r="1250" spans="3:9" x14ac:dyDescent="0.2">
      <c r="C1250">
        <v>653</v>
      </c>
      <c r="D1250" t="s">
        <v>2433</v>
      </c>
      <c r="E1250" t="s">
        <v>59</v>
      </c>
      <c r="F1250" t="s">
        <v>2434</v>
      </c>
      <c r="G1250">
        <v>36</v>
      </c>
      <c r="H1250" t="s">
        <v>64</v>
      </c>
      <c r="I1250">
        <v>22852441</v>
      </c>
    </row>
    <row r="1251" spans="3:9" x14ac:dyDescent="0.2">
      <c r="C1251">
        <v>1675</v>
      </c>
      <c r="D1251" t="s">
        <v>2435</v>
      </c>
      <c r="E1251" t="s">
        <v>59</v>
      </c>
      <c r="F1251" t="s">
        <v>533</v>
      </c>
      <c r="G1251">
        <v>22</v>
      </c>
      <c r="H1251" t="s">
        <v>64</v>
      </c>
      <c r="I1251">
        <v>1991092</v>
      </c>
    </row>
    <row r="1252" spans="3:9" x14ac:dyDescent="0.2">
      <c r="C1252">
        <v>1017</v>
      </c>
      <c r="D1252" t="s">
        <v>2436</v>
      </c>
      <c r="E1252" t="s">
        <v>59</v>
      </c>
      <c r="F1252" t="s">
        <v>2437</v>
      </c>
      <c r="G1252">
        <v>28</v>
      </c>
      <c r="H1252" t="s">
        <v>224</v>
      </c>
      <c r="I1252">
        <v>94693832</v>
      </c>
    </row>
    <row r="1253" spans="3:9" x14ac:dyDescent="0.2">
      <c r="C1253">
        <v>865</v>
      </c>
      <c r="D1253" t="s">
        <v>2438</v>
      </c>
      <c r="E1253" t="s">
        <v>59</v>
      </c>
      <c r="F1253" t="s">
        <v>2439</v>
      </c>
      <c r="G1253">
        <v>30</v>
      </c>
      <c r="H1253" t="s">
        <v>64</v>
      </c>
      <c r="I1253">
        <v>67288160</v>
      </c>
    </row>
    <row r="1254" spans="3:9" x14ac:dyDescent="0.2">
      <c r="C1254">
        <v>90</v>
      </c>
      <c r="D1254" t="s">
        <v>2440</v>
      </c>
      <c r="E1254" t="s">
        <v>66</v>
      </c>
      <c r="F1254" t="s">
        <v>2441</v>
      </c>
      <c r="G1254">
        <v>20</v>
      </c>
      <c r="H1254" t="s">
        <v>71</v>
      </c>
      <c r="I1254">
        <v>73168148</v>
      </c>
    </row>
    <row r="1255" spans="3:9" x14ac:dyDescent="0.2">
      <c r="C1255">
        <v>1375</v>
      </c>
      <c r="D1255" t="s">
        <v>2442</v>
      </c>
      <c r="E1255" t="s">
        <v>69</v>
      </c>
      <c r="F1255" t="s">
        <v>2443</v>
      </c>
      <c r="G1255">
        <v>23</v>
      </c>
      <c r="H1255" t="s">
        <v>78</v>
      </c>
      <c r="I1255">
        <v>45758626</v>
      </c>
    </row>
    <row r="1256" spans="3:9" x14ac:dyDescent="0.2">
      <c r="C1256">
        <v>1551</v>
      </c>
      <c r="D1256" t="s">
        <v>2444</v>
      </c>
      <c r="E1256" t="s">
        <v>59</v>
      </c>
      <c r="F1256" t="s">
        <v>2445</v>
      </c>
      <c r="G1256">
        <v>27</v>
      </c>
      <c r="H1256" t="s">
        <v>64</v>
      </c>
      <c r="I1256">
        <v>58577849</v>
      </c>
    </row>
    <row r="1257" spans="3:9" x14ac:dyDescent="0.2">
      <c r="C1257">
        <v>1197</v>
      </c>
      <c r="D1257" t="s">
        <v>2446</v>
      </c>
      <c r="E1257" t="s">
        <v>59</v>
      </c>
      <c r="F1257" t="s">
        <v>2447</v>
      </c>
      <c r="G1257">
        <v>20</v>
      </c>
      <c r="H1257" t="s">
        <v>64</v>
      </c>
      <c r="I1257">
        <v>92532424</v>
      </c>
    </row>
    <row r="1258" spans="3:9" x14ac:dyDescent="0.2">
      <c r="C1258">
        <v>921</v>
      </c>
      <c r="D1258" t="s">
        <v>2448</v>
      </c>
      <c r="E1258" t="s">
        <v>59</v>
      </c>
      <c r="F1258" t="s">
        <v>2449</v>
      </c>
      <c r="G1258">
        <v>22</v>
      </c>
      <c r="H1258" t="s">
        <v>64</v>
      </c>
      <c r="I1258">
        <v>8762681</v>
      </c>
    </row>
    <row r="1259" spans="3:9" x14ac:dyDescent="0.2">
      <c r="C1259">
        <v>1127</v>
      </c>
      <c r="D1259" t="s">
        <v>2450</v>
      </c>
      <c r="E1259" t="s">
        <v>69</v>
      </c>
      <c r="F1259" t="s">
        <v>555</v>
      </c>
      <c r="G1259">
        <v>30</v>
      </c>
      <c r="H1259" t="s">
        <v>64</v>
      </c>
      <c r="I1259">
        <v>26423527</v>
      </c>
    </row>
    <row r="1260" spans="3:9" x14ac:dyDescent="0.2">
      <c r="C1260">
        <v>8</v>
      </c>
      <c r="D1260" t="s">
        <v>2451</v>
      </c>
      <c r="E1260" t="s">
        <v>69</v>
      </c>
      <c r="F1260" t="s">
        <v>2452</v>
      </c>
      <c r="G1260">
        <v>18</v>
      </c>
      <c r="H1260" t="s">
        <v>64</v>
      </c>
      <c r="I1260">
        <v>11595988</v>
      </c>
    </row>
    <row r="1261" spans="3:9" x14ac:dyDescent="0.2">
      <c r="C1261">
        <v>1750</v>
      </c>
      <c r="D1261" t="s">
        <v>2453</v>
      </c>
      <c r="E1261" t="s">
        <v>69</v>
      </c>
      <c r="F1261" t="s">
        <v>2454</v>
      </c>
      <c r="G1261">
        <v>43</v>
      </c>
      <c r="H1261" t="s">
        <v>64</v>
      </c>
      <c r="I1261">
        <v>23957032</v>
      </c>
    </row>
    <row r="1262" spans="3:9" x14ac:dyDescent="0.2">
      <c r="C1262">
        <v>866</v>
      </c>
      <c r="D1262" t="s">
        <v>2455</v>
      </c>
      <c r="E1262" t="s">
        <v>69</v>
      </c>
      <c r="F1262" t="s">
        <v>2456</v>
      </c>
      <c r="G1262">
        <v>47</v>
      </c>
      <c r="H1262" t="s">
        <v>64</v>
      </c>
      <c r="I1262">
        <v>3725806</v>
      </c>
    </row>
    <row r="1263" spans="3:9" x14ac:dyDescent="0.2">
      <c r="C1263">
        <v>754</v>
      </c>
      <c r="D1263" t="s">
        <v>2457</v>
      </c>
      <c r="E1263" t="s">
        <v>59</v>
      </c>
      <c r="F1263" t="s">
        <v>2458</v>
      </c>
      <c r="G1263">
        <v>41</v>
      </c>
      <c r="H1263" t="s">
        <v>64</v>
      </c>
      <c r="I1263">
        <v>61753732</v>
      </c>
    </row>
    <row r="1264" spans="3:9" x14ac:dyDescent="0.2">
      <c r="C1264">
        <v>108</v>
      </c>
      <c r="D1264" t="s">
        <v>2459</v>
      </c>
      <c r="E1264" t="s">
        <v>59</v>
      </c>
      <c r="F1264" t="s">
        <v>2460</v>
      </c>
      <c r="G1264">
        <v>27</v>
      </c>
      <c r="H1264" t="s">
        <v>64</v>
      </c>
      <c r="I1264">
        <v>33619810</v>
      </c>
    </row>
    <row r="1265" spans="3:9" x14ac:dyDescent="0.2">
      <c r="C1265">
        <v>1389</v>
      </c>
      <c r="D1265" t="s">
        <v>2461</v>
      </c>
      <c r="E1265" t="s">
        <v>59</v>
      </c>
      <c r="F1265" t="s">
        <v>2462</v>
      </c>
      <c r="G1265">
        <v>28</v>
      </c>
      <c r="H1265" t="s">
        <v>224</v>
      </c>
      <c r="I1265">
        <v>8966748</v>
      </c>
    </row>
    <row r="1266" spans="3:9" x14ac:dyDescent="0.2">
      <c r="C1266">
        <v>416</v>
      </c>
      <c r="D1266" t="s">
        <v>2463</v>
      </c>
      <c r="E1266" t="s">
        <v>59</v>
      </c>
      <c r="F1266" t="s">
        <v>2464</v>
      </c>
      <c r="G1266">
        <v>35</v>
      </c>
      <c r="H1266" t="s">
        <v>64</v>
      </c>
      <c r="I1266">
        <v>35870645</v>
      </c>
    </row>
    <row r="1267" spans="3:9" x14ac:dyDescent="0.2">
      <c r="C1267">
        <v>809</v>
      </c>
      <c r="D1267" t="s">
        <v>2465</v>
      </c>
      <c r="E1267" t="s">
        <v>66</v>
      </c>
      <c r="F1267" t="s">
        <v>2466</v>
      </c>
      <c r="G1267">
        <v>30</v>
      </c>
      <c r="H1267" t="s">
        <v>64</v>
      </c>
      <c r="I1267">
        <v>33885495</v>
      </c>
    </row>
    <row r="1268" spans="3:9" x14ac:dyDescent="0.2">
      <c r="C1268">
        <v>1004</v>
      </c>
      <c r="D1268" t="s">
        <v>2467</v>
      </c>
      <c r="E1268" t="s">
        <v>59</v>
      </c>
      <c r="F1268" t="s">
        <v>2468</v>
      </c>
      <c r="G1268">
        <v>20</v>
      </c>
      <c r="H1268" t="s">
        <v>64</v>
      </c>
      <c r="I1268">
        <v>883369</v>
      </c>
    </row>
    <row r="1269" spans="3:9" x14ac:dyDescent="0.2">
      <c r="C1269">
        <v>1278</v>
      </c>
      <c r="D1269" t="s">
        <v>2469</v>
      </c>
      <c r="E1269" t="s">
        <v>59</v>
      </c>
      <c r="F1269" t="s">
        <v>2470</v>
      </c>
      <c r="G1269">
        <v>24</v>
      </c>
      <c r="H1269" t="s">
        <v>64</v>
      </c>
      <c r="I1269">
        <v>33325459</v>
      </c>
    </row>
    <row r="1270" spans="3:9" x14ac:dyDescent="0.2">
      <c r="C1270">
        <v>400</v>
      </c>
      <c r="D1270" t="s">
        <v>2471</v>
      </c>
      <c r="E1270" t="s">
        <v>59</v>
      </c>
      <c r="F1270" t="s">
        <v>2472</v>
      </c>
      <c r="G1270">
        <v>44</v>
      </c>
      <c r="H1270" t="s">
        <v>64</v>
      </c>
      <c r="I1270">
        <v>59454805</v>
      </c>
    </row>
    <row r="1271" spans="3:9" x14ac:dyDescent="0.2">
      <c r="C1271">
        <v>7</v>
      </c>
      <c r="D1271" t="s">
        <v>2473</v>
      </c>
      <c r="E1271" t="s">
        <v>59</v>
      </c>
      <c r="F1271" t="s">
        <v>2474</v>
      </c>
      <c r="G1271">
        <v>34</v>
      </c>
      <c r="H1271" t="s">
        <v>64</v>
      </c>
      <c r="I1271">
        <v>66455401</v>
      </c>
    </row>
    <row r="1272" spans="3:9" x14ac:dyDescent="0.2">
      <c r="C1272">
        <v>291</v>
      </c>
      <c r="D1272" t="s">
        <v>2475</v>
      </c>
      <c r="E1272" t="s">
        <v>66</v>
      </c>
      <c r="F1272" t="s">
        <v>2476</v>
      </c>
      <c r="G1272">
        <v>37</v>
      </c>
      <c r="H1272" t="s">
        <v>64</v>
      </c>
      <c r="I1272">
        <v>96900458</v>
      </c>
    </row>
    <row r="1273" spans="3:9" x14ac:dyDescent="0.2">
      <c r="C1273">
        <v>115</v>
      </c>
      <c r="D1273" t="s">
        <v>2477</v>
      </c>
      <c r="E1273" t="s">
        <v>69</v>
      </c>
      <c r="F1273" t="s">
        <v>2478</v>
      </c>
      <c r="G1273">
        <v>33</v>
      </c>
      <c r="H1273" t="s">
        <v>64</v>
      </c>
      <c r="I1273">
        <v>52109505</v>
      </c>
    </row>
    <row r="1274" spans="3:9" x14ac:dyDescent="0.2">
      <c r="C1274">
        <v>796</v>
      </c>
      <c r="D1274" t="s">
        <v>2479</v>
      </c>
      <c r="E1274" t="s">
        <v>69</v>
      </c>
      <c r="F1274" t="s">
        <v>2480</v>
      </c>
      <c r="G1274">
        <v>29</v>
      </c>
      <c r="H1274" t="s">
        <v>64</v>
      </c>
      <c r="I1274">
        <v>7106553</v>
      </c>
    </row>
    <row r="1275" spans="3:9" x14ac:dyDescent="0.2">
      <c r="C1275">
        <v>211</v>
      </c>
      <c r="D1275" t="s">
        <v>2481</v>
      </c>
      <c r="E1275" t="s">
        <v>69</v>
      </c>
      <c r="F1275" t="s">
        <v>2482</v>
      </c>
      <c r="G1275">
        <v>35</v>
      </c>
      <c r="H1275" t="s">
        <v>64</v>
      </c>
      <c r="I1275">
        <v>77921226</v>
      </c>
    </row>
    <row r="1276" spans="3:9" x14ac:dyDescent="0.2">
      <c r="C1276">
        <v>562</v>
      </c>
      <c r="D1276" t="s">
        <v>2483</v>
      </c>
      <c r="E1276" t="s">
        <v>59</v>
      </c>
      <c r="F1276" t="s">
        <v>2484</v>
      </c>
      <c r="G1276">
        <v>34</v>
      </c>
      <c r="H1276" t="s">
        <v>121</v>
      </c>
      <c r="I1276">
        <v>65594601</v>
      </c>
    </row>
    <row r="1277" spans="3:9" x14ac:dyDescent="0.2">
      <c r="C1277">
        <v>242</v>
      </c>
      <c r="D1277" t="s">
        <v>2485</v>
      </c>
      <c r="E1277" t="s">
        <v>66</v>
      </c>
      <c r="F1277" t="s">
        <v>2486</v>
      </c>
      <c r="G1277">
        <v>30</v>
      </c>
      <c r="H1277" t="s">
        <v>224</v>
      </c>
      <c r="I1277">
        <v>11726183</v>
      </c>
    </row>
    <row r="1278" spans="3:9" x14ac:dyDescent="0.2">
      <c r="C1278">
        <v>1540</v>
      </c>
      <c r="D1278" t="s">
        <v>2487</v>
      </c>
      <c r="E1278" t="s">
        <v>59</v>
      </c>
      <c r="F1278" t="s">
        <v>597</v>
      </c>
      <c r="G1278">
        <v>20</v>
      </c>
      <c r="H1278" t="s">
        <v>64</v>
      </c>
      <c r="I1278">
        <v>99919575</v>
      </c>
    </row>
    <row r="1279" spans="3:9" x14ac:dyDescent="0.2">
      <c r="C1279">
        <v>313</v>
      </c>
      <c r="D1279" t="s">
        <v>2488</v>
      </c>
      <c r="E1279" t="s">
        <v>66</v>
      </c>
      <c r="F1279" t="s">
        <v>2489</v>
      </c>
      <c r="G1279">
        <v>27</v>
      </c>
      <c r="H1279" t="s">
        <v>296</v>
      </c>
      <c r="I1279">
        <v>56699971</v>
      </c>
    </row>
    <row r="1280" spans="3:9" x14ac:dyDescent="0.2">
      <c r="C1280">
        <v>702</v>
      </c>
      <c r="D1280" t="s">
        <v>2490</v>
      </c>
      <c r="E1280" t="s">
        <v>59</v>
      </c>
      <c r="F1280" t="s">
        <v>2491</v>
      </c>
      <c r="G1280">
        <v>21</v>
      </c>
      <c r="H1280" t="s">
        <v>64</v>
      </c>
      <c r="I1280">
        <v>93352949</v>
      </c>
    </row>
    <row r="1281" spans="3:9" x14ac:dyDescent="0.2">
      <c r="C1281">
        <v>956</v>
      </c>
      <c r="D1281" t="s">
        <v>2492</v>
      </c>
      <c r="E1281" t="s">
        <v>59</v>
      </c>
      <c r="F1281" t="s">
        <v>2493</v>
      </c>
      <c r="G1281">
        <v>23</v>
      </c>
      <c r="H1281" t="s">
        <v>64</v>
      </c>
      <c r="I1281">
        <v>28041902</v>
      </c>
    </row>
    <row r="1282" spans="3:9" x14ac:dyDescent="0.2">
      <c r="C1282">
        <v>565</v>
      </c>
      <c r="D1282" t="s">
        <v>2494</v>
      </c>
      <c r="E1282" t="s">
        <v>66</v>
      </c>
      <c r="F1282" t="s">
        <v>1976</v>
      </c>
      <c r="G1282">
        <v>24</v>
      </c>
      <c r="H1282" t="s">
        <v>344</v>
      </c>
      <c r="I1282">
        <v>72537632</v>
      </c>
    </row>
    <row r="1283" spans="3:9" x14ac:dyDescent="0.2">
      <c r="C1283">
        <v>800</v>
      </c>
      <c r="D1283" t="s">
        <v>2495</v>
      </c>
      <c r="E1283" t="s">
        <v>66</v>
      </c>
      <c r="F1283" t="s">
        <v>2496</v>
      </c>
      <c r="G1283">
        <v>39</v>
      </c>
      <c r="H1283" t="s">
        <v>64</v>
      </c>
      <c r="I1283">
        <v>76063839</v>
      </c>
    </row>
    <row r="1284" spans="3:9" x14ac:dyDescent="0.2">
      <c r="C1284">
        <v>129</v>
      </c>
      <c r="D1284" t="s">
        <v>2497</v>
      </c>
      <c r="E1284" t="s">
        <v>59</v>
      </c>
      <c r="F1284" t="s">
        <v>2076</v>
      </c>
      <c r="G1284">
        <v>27</v>
      </c>
      <c r="H1284" t="s">
        <v>64</v>
      </c>
      <c r="I1284">
        <v>7513454</v>
      </c>
    </row>
    <row r="1285" spans="3:9" x14ac:dyDescent="0.2">
      <c r="C1285">
        <v>1359</v>
      </c>
      <c r="D1285" t="s">
        <v>2498</v>
      </c>
      <c r="E1285" t="s">
        <v>66</v>
      </c>
      <c r="F1285" t="s">
        <v>2499</v>
      </c>
      <c r="G1285">
        <v>33</v>
      </c>
      <c r="H1285" t="s">
        <v>64</v>
      </c>
      <c r="I1285">
        <v>13567075</v>
      </c>
    </row>
    <row r="1286" spans="3:9" x14ac:dyDescent="0.2">
      <c r="C1286">
        <v>1212</v>
      </c>
      <c r="D1286" t="s">
        <v>2500</v>
      </c>
      <c r="E1286" t="s">
        <v>59</v>
      </c>
      <c r="F1286" t="s">
        <v>2501</v>
      </c>
      <c r="G1286">
        <v>37</v>
      </c>
      <c r="H1286" t="s">
        <v>64</v>
      </c>
      <c r="I1286">
        <v>87034603</v>
      </c>
    </row>
    <row r="1287" spans="3:9" x14ac:dyDescent="0.2">
      <c r="C1287">
        <v>1476</v>
      </c>
      <c r="D1287" t="s">
        <v>2502</v>
      </c>
      <c r="E1287" t="s">
        <v>69</v>
      </c>
      <c r="F1287" t="s">
        <v>2503</v>
      </c>
      <c r="G1287">
        <v>37</v>
      </c>
      <c r="H1287" t="s">
        <v>64</v>
      </c>
      <c r="I1287">
        <v>15702652</v>
      </c>
    </row>
    <row r="1288" spans="3:9" x14ac:dyDescent="0.2">
      <c r="C1288">
        <v>661</v>
      </c>
      <c r="D1288" t="s">
        <v>2504</v>
      </c>
      <c r="E1288" t="s">
        <v>69</v>
      </c>
      <c r="F1288" t="s">
        <v>2505</v>
      </c>
      <c r="G1288">
        <v>34</v>
      </c>
      <c r="H1288" t="s">
        <v>144</v>
      </c>
      <c r="I1288">
        <v>82484365</v>
      </c>
    </row>
    <row r="1289" spans="3:9" x14ac:dyDescent="0.2">
      <c r="C1289">
        <v>952</v>
      </c>
      <c r="D1289" t="s">
        <v>2506</v>
      </c>
      <c r="E1289" t="s">
        <v>69</v>
      </c>
      <c r="F1289" t="s">
        <v>2507</v>
      </c>
      <c r="G1289">
        <v>45</v>
      </c>
      <c r="H1289" t="s">
        <v>64</v>
      </c>
      <c r="I1289">
        <v>96762087</v>
      </c>
    </row>
    <row r="1290" spans="3:9" x14ac:dyDescent="0.2">
      <c r="C1290">
        <v>381</v>
      </c>
      <c r="D1290" t="s">
        <v>2508</v>
      </c>
      <c r="E1290" t="s">
        <v>69</v>
      </c>
      <c r="F1290" t="s">
        <v>2509</v>
      </c>
      <c r="G1290">
        <v>40</v>
      </c>
      <c r="H1290" t="s">
        <v>87</v>
      </c>
      <c r="I1290">
        <v>74236033</v>
      </c>
    </row>
    <row r="1291" spans="3:9" x14ac:dyDescent="0.2">
      <c r="C1291">
        <v>427</v>
      </c>
      <c r="D1291" t="s">
        <v>2510</v>
      </c>
      <c r="E1291" t="s">
        <v>59</v>
      </c>
      <c r="F1291" t="s">
        <v>2511</v>
      </c>
      <c r="G1291">
        <v>30</v>
      </c>
      <c r="H1291" t="s">
        <v>64</v>
      </c>
      <c r="I1291">
        <v>7876016</v>
      </c>
    </row>
    <row r="1292" spans="3:9" x14ac:dyDescent="0.2">
      <c r="C1292">
        <v>1631</v>
      </c>
      <c r="D1292" t="s">
        <v>2512</v>
      </c>
      <c r="E1292" t="s">
        <v>69</v>
      </c>
      <c r="F1292" t="s">
        <v>2513</v>
      </c>
      <c r="G1292">
        <v>30</v>
      </c>
      <c r="H1292" t="s">
        <v>296</v>
      </c>
      <c r="I1292">
        <v>95389589</v>
      </c>
    </row>
    <row r="1293" spans="3:9" x14ac:dyDescent="0.2">
      <c r="C1293">
        <v>34</v>
      </c>
      <c r="D1293" t="s">
        <v>2514</v>
      </c>
      <c r="E1293" t="s">
        <v>69</v>
      </c>
      <c r="F1293" t="s">
        <v>2515</v>
      </c>
      <c r="G1293">
        <v>21</v>
      </c>
      <c r="H1293" t="s">
        <v>64</v>
      </c>
      <c r="I1293">
        <v>51648524</v>
      </c>
    </row>
    <row r="1294" spans="3:9" x14ac:dyDescent="0.2">
      <c r="C1294">
        <v>825</v>
      </c>
      <c r="D1294" t="s">
        <v>2516</v>
      </c>
      <c r="E1294" t="s">
        <v>66</v>
      </c>
      <c r="F1294" t="s">
        <v>2517</v>
      </c>
      <c r="G1294">
        <v>34</v>
      </c>
      <c r="H1294" t="s">
        <v>87</v>
      </c>
      <c r="I1294">
        <v>24775732</v>
      </c>
    </row>
    <row r="1295" spans="3:9" x14ac:dyDescent="0.2">
      <c r="C1295">
        <v>527</v>
      </c>
      <c r="D1295" t="s">
        <v>2518</v>
      </c>
      <c r="E1295" t="s">
        <v>59</v>
      </c>
      <c r="F1295" t="s">
        <v>2519</v>
      </c>
      <c r="G1295">
        <v>24</v>
      </c>
      <c r="H1295" t="s">
        <v>78</v>
      </c>
      <c r="I1295">
        <v>92071508</v>
      </c>
    </row>
    <row r="1296" spans="3:9" x14ac:dyDescent="0.2">
      <c r="C1296">
        <v>637</v>
      </c>
      <c r="D1296" t="s">
        <v>2520</v>
      </c>
      <c r="E1296" t="s">
        <v>69</v>
      </c>
      <c r="F1296" t="s">
        <v>2521</v>
      </c>
      <c r="G1296">
        <v>35</v>
      </c>
      <c r="H1296" t="s">
        <v>103</v>
      </c>
      <c r="I1296">
        <v>80461568</v>
      </c>
    </row>
    <row r="1297" spans="3:9" x14ac:dyDescent="0.2">
      <c r="C1297">
        <v>44</v>
      </c>
      <c r="D1297" t="s">
        <v>2522</v>
      </c>
      <c r="E1297" t="s">
        <v>59</v>
      </c>
      <c r="F1297" t="s">
        <v>2523</v>
      </c>
      <c r="G1297">
        <v>20</v>
      </c>
      <c r="H1297" t="s">
        <v>64</v>
      </c>
      <c r="I1297">
        <v>92547243</v>
      </c>
    </row>
    <row r="1298" spans="3:9" x14ac:dyDescent="0.2">
      <c r="C1298">
        <v>1115</v>
      </c>
      <c r="D1298" t="s">
        <v>2524</v>
      </c>
      <c r="E1298" t="s">
        <v>66</v>
      </c>
      <c r="F1298" t="s">
        <v>2525</v>
      </c>
      <c r="G1298">
        <v>30</v>
      </c>
      <c r="H1298" t="s">
        <v>78</v>
      </c>
      <c r="I1298">
        <v>94497339</v>
      </c>
    </row>
    <row r="1299" spans="3:9" x14ac:dyDescent="0.2">
      <c r="C1299">
        <v>1730</v>
      </c>
      <c r="D1299" t="s">
        <v>2526</v>
      </c>
      <c r="E1299" t="s">
        <v>69</v>
      </c>
      <c r="F1299" t="s">
        <v>2527</v>
      </c>
      <c r="G1299">
        <v>18</v>
      </c>
      <c r="H1299" t="s">
        <v>103</v>
      </c>
      <c r="I1299">
        <v>85212175</v>
      </c>
    </row>
    <row r="1300" spans="3:9" x14ac:dyDescent="0.2">
      <c r="C1300">
        <v>691</v>
      </c>
      <c r="D1300" t="s">
        <v>2528</v>
      </c>
      <c r="E1300" t="s">
        <v>66</v>
      </c>
      <c r="F1300" t="s">
        <v>2529</v>
      </c>
      <c r="G1300">
        <v>19</v>
      </c>
      <c r="H1300" t="s">
        <v>64</v>
      </c>
      <c r="I1300">
        <v>39149823</v>
      </c>
    </row>
    <row r="1301" spans="3:9" x14ac:dyDescent="0.2">
      <c r="C1301">
        <v>183</v>
      </c>
      <c r="D1301" t="s">
        <v>2530</v>
      </c>
      <c r="E1301" t="s">
        <v>59</v>
      </c>
      <c r="F1301" t="s">
        <v>2531</v>
      </c>
      <c r="G1301">
        <v>27</v>
      </c>
      <c r="H1301" t="s">
        <v>64</v>
      </c>
      <c r="I1301">
        <v>33316873</v>
      </c>
    </row>
    <row r="1302" spans="3:9" x14ac:dyDescent="0.2">
      <c r="C1302">
        <v>854</v>
      </c>
      <c r="D1302" t="s">
        <v>157</v>
      </c>
      <c r="E1302" t="s">
        <v>69</v>
      </c>
      <c r="F1302" t="s">
        <v>158</v>
      </c>
      <c r="G1302">
        <v>22</v>
      </c>
      <c r="H1302" t="s">
        <v>64</v>
      </c>
      <c r="I1302">
        <v>28694396</v>
      </c>
    </row>
    <row r="1303" spans="3:9" x14ac:dyDescent="0.2">
      <c r="C1303">
        <v>768</v>
      </c>
      <c r="D1303" t="s">
        <v>2532</v>
      </c>
      <c r="E1303" t="s">
        <v>69</v>
      </c>
      <c r="F1303" t="s">
        <v>2533</v>
      </c>
      <c r="G1303">
        <v>37</v>
      </c>
      <c r="H1303" t="s">
        <v>64</v>
      </c>
      <c r="I1303">
        <v>30523834</v>
      </c>
    </row>
    <row r="1304" spans="3:9" x14ac:dyDescent="0.2">
      <c r="C1304">
        <v>1123</v>
      </c>
      <c r="D1304" t="s">
        <v>2534</v>
      </c>
      <c r="E1304" t="s">
        <v>59</v>
      </c>
      <c r="F1304" t="s">
        <v>1696</v>
      </c>
      <c r="G1304">
        <v>22</v>
      </c>
      <c r="H1304" t="s">
        <v>64</v>
      </c>
      <c r="I1304">
        <v>96332466</v>
      </c>
    </row>
    <row r="1305" spans="3:9" x14ac:dyDescent="0.2">
      <c r="C1305">
        <v>1306</v>
      </c>
      <c r="D1305" t="s">
        <v>2535</v>
      </c>
      <c r="E1305" t="s">
        <v>66</v>
      </c>
      <c r="F1305" t="s">
        <v>459</v>
      </c>
      <c r="G1305">
        <v>34</v>
      </c>
      <c r="H1305" t="s">
        <v>224</v>
      </c>
      <c r="I1305">
        <v>77185284</v>
      </c>
    </row>
    <row r="1306" spans="3:9" x14ac:dyDescent="0.2">
      <c r="C1306">
        <v>2</v>
      </c>
      <c r="D1306" t="s">
        <v>2536</v>
      </c>
      <c r="E1306" t="s">
        <v>66</v>
      </c>
      <c r="F1306" t="s">
        <v>2537</v>
      </c>
      <c r="G1306">
        <v>33</v>
      </c>
      <c r="H1306" t="s">
        <v>296</v>
      </c>
      <c r="I1306">
        <v>22182944</v>
      </c>
    </row>
    <row r="1307" spans="3:9" x14ac:dyDescent="0.2">
      <c r="C1307">
        <v>599</v>
      </c>
      <c r="D1307" t="s">
        <v>2538</v>
      </c>
      <c r="E1307" t="s">
        <v>59</v>
      </c>
      <c r="F1307" t="s">
        <v>2539</v>
      </c>
      <c r="G1307">
        <v>27</v>
      </c>
      <c r="H1307" t="s">
        <v>64</v>
      </c>
      <c r="I1307">
        <v>62126538</v>
      </c>
    </row>
    <row r="1308" spans="3:9" x14ac:dyDescent="0.2">
      <c r="C1308">
        <v>1448</v>
      </c>
      <c r="D1308" t="s">
        <v>2540</v>
      </c>
      <c r="E1308" t="s">
        <v>66</v>
      </c>
      <c r="F1308" t="s">
        <v>2541</v>
      </c>
      <c r="G1308">
        <v>29</v>
      </c>
      <c r="H1308" t="s">
        <v>71</v>
      </c>
      <c r="I1308">
        <v>14075264</v>
      </c>
    </row>
    <row r="1309" spans="3:9" x14ac:dyDescent="0.2">
      <c r="C1309">
        <v>345</v>
      </c>
      <c r="D1309" t="s">
        <v>2542</v>
      </c>
      <c r="E1309" t="s">
        <v>59</v>
      </c>
      <c r="F1309" t="s">
        <v>2543</v>
      </c>
      <c r="G1309">
        <v>26</v>
      </c>
      <c r="H1309" t="s">
        <v>64</v>
      </c>
      <c r="I1309">
        <v>70393408</v>
      </c>
    </row>
    <row r="1310" spans="3:9" x14ac:dyDescent="0.2">
      <c r="C1310">
        <v>348</v>
      </c>
      <c r="D1310" t="s">
        <v>2544</v>
      </c>
      <c r="E1310" t="s">
        <v>59</v>
      </c>
      <c r="F1310" t="s">
        <v>976</v>
      </c>
      <c r="G1310">
        <v>24</v>
      </c>
      <c r="H1310" t="s">
        <v>64</v>
      </c>
      <c r="I1310">
        <v>92399212</v>
      </c>
    </row>
    <row r="1311" spans="3:9" x14ac:dyDescent="0.2">
      <c r="C1311">
        <v>186</v>
      </c>
      <c r="D1311" t="s">
        <v>2545</v>
      </c>
      <c r="E1311" t="s">
        <v>59</v>
      </c>
      <c r="F1311" t="s">
        <v>2546</v>
      </c>
      <c r="G1311">
        <v>34</v>
      </c>
      <c r="H1311" t="s">
        <v>64</v>
      </c>
      <c r="I1311">
        <v>75256513</v>
      </c>
    </row>
    <row r="1312" spans="3:9" x14ac:dyDescent="0.2">
      <c r="C1312">
        <v>1259</v>
      </c>
      <c r="D1312" t="s">
        <v>2547</v>
      </c>
      <c r="E1312" t="s">
        <v>69</v>
      </c>
      <c r="F1312" t="s">
        <v>2548</v>
      </c>
      <c r="G1312">
        <v>24</v>
      </c>
      <c r="H1312" t="s">
        <v>64</v>
      </c>
      <c r="I1312">
        <v>68296623</v>
      </c>
    </row>
    <row r="1313" spans="3:9" x14ac:dyDescent="0.2">
      <c r="C1313">
        <v>1114</v>
      </c>
      <c r="D1313" t="s">
        <v>2098</v>
      </c>
      <c r="E1313" t="s">
        <v>69</v>
      </c>
      <c r="F1313" t="s">
        <v>2372</v>
      </c>
      <c r="G1313">
        <v>26</v>
      </c>
      <c r="H1313" t="s">
        <v>64</v>
      </c>
      <c r="I1313">
        <v>30664672</v>
      </c>
    </row>
    <row r="1314" spans="3:9" x14ac:dyDescent="0.2">
      <c r="C1314">
        <v>1701</v>
      </c>
      <c r="D1314" t="s">
        <v>2549</v>
      </c>
      <c r="E1314" t="s">
        <v>69</v>
      </c>
      <c r="F1314" t="s">
        <v>2550</v>
      </c>
      <c r="G1314">
        <v>33</v>
      </c>
      <c r="H1314" t="s">
        <v>87</v>
      </c>
      <c r="I1314">
        <v>87176834</v>
      </c>
    </row>
    <row r="1315" spans="3:9" x14ac:dyDescent="0.2">
      <c r="C1315">
        <v>723</v>
      </c>
      <c r="D1315" t="s">
        <v>2551</v>
      </c>
      <c r="E1315" t="s">
        <v>59</v>
      </c>
      <c r="F1315" t="s">
        <v>2552</v>
      </c>
      <c r="G1315">
        <v>22</v>
      </c>
      <c r="H1315" t="s">
        <v>64</v>
      </c>
      <c r="I1315">
        <v>20450518</v>
      </c>
    </row>
    <row r="1316" spans="3:9" x14ac:dyDescent="0.2">
      <c r="C1316">
        <v>1305</v>
      </c>
      <c r="D1316" t="s">
        <v>2553</v>
      </c>
      <c r="E1316" t="s">
        <v>69</v>
      </c>
      <c r="F1316" t="s">
        <v>2554</v>
      </c>
      <c r="G1316">
        <v>28</v>
      </c>
      <c r="H1316" t="s">
        <v>895</v>
      </c>
      <c r="I1316">
        <v>88400512</v>
      </c>
    </row>
    <row r="1317" spans="3:9" x14ac:dyDescent="0.2">
      <c r="C1317">
        <v>131</v>
      </c>
      <c r="D1317" t="s">
        <v>2555</v>
      </c>
      <c r="E1317" t="s">
        <v>59</v>
      </c>
      <c r="F1317" t="s">
        <v>650</v>
      </c>
      <c r="G1317">
        <v>27</v>
      </c>
      <c r="H1317" t="s">
        <v>64</v>
      </c>
      <c r="I1317">
        <v>97092553</v>
      </c>
    </row>
    <row r="1318" spans="3:9" x14ac:dyDescent="0.2">
      <c r="C1318">
        <v>440</v>
      </c>
      <c r="D1318" t="s">
        <v>2077</v>
      </c>
      <c r="E1318" t="s">
        <v>59</v>
      </c>
      <c r="F1318" t="s">
        <v>2556</v>
      </c>
      <c r="G1318">
        <v>35</v>
      </c>
      <c r="H1318" t="s">
        <v>103</v>
      </c>
      <c r="I1318">
        <v>94464253</v>
      </c>
    </row>
    <row r="1319" spans="3:9" x14ac:dyDescent="0.2">
      <c r="C1319">
        <v>1229</v>
      </c>
      <c r="D1319" t="s">
        <v>2557</v>
      </c>
      <c r="E1319" t="s">
        <v>59</v>
      </c>
      <c r="F1319" t="s">
        <v>2558</v>
      </c>
      <c r="G1319">
        <v>20</v>
      </c>
      <c r="H1319" t="s">
        <v>64</v>
      </c>
      <c r="I1319">
        <v>88292003</v>
      </c>
    </row>
    <row r="1320" spans="3:9" x14ac:dyDescent="0.2">
      <c r="C1320">
        <v>320</v>
      </c>
      <c r="D1320" t="s">
        <v>2559</v>
      </c>
      <c r="E1320" t="s">
        <v>59</v>
      </c>
      <c r="F1320" t="s">
        <v>2560</v>
      </c>
      <c r="G1320">
        <v>33</v>
      </c>
      <c r="H1320" t="s">
        <v>121</v>
      </c>
      <c r="I1320">
        <v>66061272</v>
      </c>
    </row>
    <row r="1321" spans="3:9" x14ac:dyDescent="0.2">
      <c r="C1321">
        <v>779</v>
      </c>
      <c r="D1321" t="s">
        <v>2561</v>
      </c>
      <c r="E1321" t="s">
        <v>69</v>
      </c>
      <c r="F1321" t="s">
        <v>2562</v>
      </c>
      <c r="G1321">
        <v>25</v>
      </c>
      <c r="H1321" t="s">
        <v>64</v>
      </c>
      <c r="I1321">
        <v>1593923</v>
      </c>
    </row>
    <row r="1322" spans="3:9" x14ac:dyDescent="0.2">
      <c r="C1322">
        <v>925</v>
      </c>
      <c r="D1322" t="s">
        <v>2563</v>
      </c>
      <c r="E1322" t="s">
        <v>69</v>
      </c>
      <c r="F1322" t="s">
        <v>2564</v>
      </c>
      <c r="G1322">
        <v>37</v>
      </c>
      <c r="H1322" t="s">
        <v>64</v>
      </c>
      <c r="I1322">
        <v>79586714</v>
      </c>
    </row>
    <row r="1323" spans="3:9" x14ac:dyDescent="0.2">
      <c r="C1323">
        <v>1667</v>
      </c>
      <c r="D1323" t="s">
        <v>2565</v>
      </c>
      <c r="E1323" t="s">
        <v>59</v>
      </c>
      <c r="F1323" t="s">
        <v>295</v>
      </c>
      <c r="G1323">
        <v>27</v>
      </c>
      <c r="H1323" t="s">
        <v>64</v>
      </c>
      <c r="I1323">
        <v>84255801</v>
      </c>
    </row>
    <row r="1324" spans="3:9" x14ac:dyDescent="0.2">
      <c r="C1324">
        <v>358</v>
      </c>
      <c r="D1324" t="s">
        <v>2566</v>
      </c>
      <c r="E1324" t="s">
        <v>66</v>
      </c>
      <c r="F1324" t="s">
        <v>2567</v>
      </c>
      <c r="G1324">
        <v>27</v>
      </c>
      <c r="H1324" t="s">
        <v>64</v>
      </c>
      <c r="I1324">
        <v>78878485</v>
      </c>
    </row>
    <row r="1325" spans="3:9" x14ac:dyDescent="0.2">
      <c r="C1325">
        <v>262</v>
      </c>
      <c r="D1325" t="s">
        <v>2568</v>
      </c>
      <c r="E1325" t="s">
        <v>59</v>
      </c>
      <c r="F1325" t="s">
        <v>724</v>
      </c>
      <c r="G1325">
        <v>33</v>
      </c>
      <c r="H1325" t="s">
        <v>64</v>
      </c>
      <c r="I1325">
        <v>74388008</v>
      </c>
    </row>
    <row r="1326" spans="3:9" x14ac:dyDescent="0.2">
      <c r="C1326">
        <v>444</v>
      </c>
      <c r="D1326" t="s">
        <v>2569</v>
      </c>
      <c r="E1326" t="s">
        <v>59</v>
      </c>
      <c r="F1326" t="s">
        <v>2570</v>
      </c>
      <c r="G1326">
        <v>24</v>
      </c>
      <c r="H1326" t="s">
        <v>64</v>
      </c>
      <c r="I1326">
        <v>80841290</v>
      </c>
    </row>
    <row r="1327" spans="3:9" x14ac:dyDescent="0.2">
      <c r="C1327">
        <v>586</v>
      </c>
      <c r="D1327" t="s">
        <v>2571</v>
      </c>
      <c r="E1327" t="s">
        <v>69</v>
      </c>
      <c r="F1327" t="s">
        <v>2572</v>
      </c>
      <c r="G1327">
        <v>26</v>
      </c>
      <c r="H1327" t="s">
        <v>64</v>
      </c>
      <c r="I1327">
        <v>79382230</v>
      </c>
    </row>
    <row r="1328" spans="3:9" x14ac:dyDescent="0.2">
      <c r="C1328">
        <v>789</v>
      </c>
      <c r="D1328" t="s">
        <v>2573</v>
      </c>
      <c r="E1328" t="s">
        <v>66</v>
      </c>
      <c r="F1328" t="s">
        <v>794</v>
      </c>
      <c r="G1328">
        <v>33</v>
      </c>
      <c r="H1328" t="s">
        <v>103</v>
      </c>
      <c r="I1328">
        <v>22396587</v>
      </c>
    </row>
    <row r="1329" spans="3:9" x14ac:dyDescent="0.2">
      <c r="C1329">
        <v>199</v>
      </c>
      <c r="D1329" t="s">
        <v>2574</v>
      </c>
      <c r="E1329" t="s">
        <v>59</v>
      </c>
      <c r="F1329" t="s">
        <v>2575</v>
      </c>
      <c r="G1329">
        <v>30</v>
      </c>
      <c r="H1329" t="s">
        <v>64</v>
      </c>
      <c r="I1329">
        <v>22685102</v>
      </c>
    </row>
    <row r="1330" spans="3:9" x14ac:dyDescent="0.2">
      <c r="C1330">
        <v>140</v>
      </c>
      <c r="D1330" t="s">
        <v>2576</v>
      </c>
      <c r="E1330" t="s">
        <v>66</v>
      </c>
      <c r="F1330" t="s">
        <v>2577</v>
      </c>
      <c r="G1330">
        <v>24</v>
      </c>
      <c r="H1330" t="s">
        <v>64</v>
      </c>
      <c r="I1330">
        <v>99525100</v>
      </c>
    </row>
    <row r="1331" spans="3:9" x14ac:dyDescent="0.2">
      <c r="C1331">
        <v>1354</v>
      </c>
      <c r="D1331" t="s">
        <v>2578</v>
      </c>
      <c r="E1331" t="s">
        <v>66</v>
      </c>
      <c r="F1331" t="s">
        <v>2579</v>
      </c>
      <c r="G1331">
        <v>30</v>
      </c>
      <c r="H1331" t="s">
        <v>64</v>
      </c>
      <c r="I1331">
        <v>33999408</v>
      </c>
    </row>
    <row r="1332" spans="3:9" x14ac:dyDescent="0.2">
      <c r="C1332">
        <v>744</v>
      </c>
      <c r="D1332" t="s">
        <v>2580</v>
      </c>
      <c r="E1332" t="s">
        <v>59</v>
      </c>
      <c r="F1332" t="s">
        <v>2581</v>
      </c>
      <c r="G1332">
        <v>36</v>
      </c>
      <c r="H1332" t="s">
        <v>64</v>
      </c>
      <c r="I1332">
        <v>71302714</v>
      </c>
    </row>
    <row r="1333" spans="3:9" x14ac:dyDescent="0.2">
      <c r="C1333">
        <v>521</v>
      </c>
      <c r="D1333" t="s">
        <v>2582</v>
      </c>
      <c r="E1333" t="s">
        <v>69</v>
      </c>
      <c r="F1333" t="s">
        <v>2583</v>
      </c>
      <c r="G1333">
        <v>25</v>
      </c>
      <c r="H1333" t="s">
        <v>64</v>
      </c>
      <c r="I1333">
        <v>29627882</v>
      </c>
    </row>
    <row r="1334" spans="3:9" x14ac:dyDescent="0.2">
      <c r="C1334">
        <v>357</v>
      </c>
      <c r="D1334" t="s">
        <v>2584</v>
      </c>
      <c r="E1334" t="s">
        <v>59</v>
      </c>
      <c r="F1334" t="s">
        <v>2585</v>
      </c>
      <c r="G1334">
        <v>22</v>
      </c>
      <c r="H1334" t="s">
        <v>64</v>
      </c>
      <c r="I1334">
        <v>75779186</v>
      </c>
    </row>
    <row r="1335" spans="3:9" x14ac:dyDescent="0.2">
      <c r="C1335">
        <v>151</v>
      </c>
      <c r="D1335" t="s">
        <v>2586</v>
      </c>
      <c r="E1335" t="s">
        <v>59</v>
      </c>
      <c r="F1335" t="s">
        <v>2587</v>
      </c>
      <c r="G1335">
        <v>30</v>
      </c>
      <c r="H1335" t="s">
        <v>121</v>
      </c>
      <c r="I1335">
        <v>70013668</v>
      </c>
    </row>
    <row r="1336" spans="3:9" x14ac:dyDescent="0.2">
      <c r="C1336">
        <v>1327</v>
      </c>
      <c r="D1336" t="s">
        <v>2588</v>
      </c>
      <c r="E1336" t="s">
        <v>69</v>
      </c>
      <c r="F1336" t="s">
        <v>2589</v>
      </c>
      <c r="G1336">
        <v>33</v>
      </c>
      <c r="H1336" t="s">
        <v>224</v>
      </c>
      <c r="I1336">
        <v>39306394</v>
      </c>
    </row>
    <row r="1337" spans="3:9" x14ac:dyDescent="0.2">
      <c r="C1337">
        <v>1293</v>
      </c>
      <c r="D1337" t="s">
        <v>2590</v>
      </c>
      <c r="E1337" t="s">
        <v>66</v>
      </c>
      <c r="F1337" t="s">
        <v>2591</v>
      </c>
      <c r="G1337">
        <v>30</v>
      </c>
      <c r="H1337" t="s">
        <v>71</v>
      </c>
      <c r="I1337">
        <v>1542594</v>
      </c>
    </row>
    <row r="1338" spans="3:9" x14ac:dyDescent="0.2">
      <c r="C1338">
        <v>354</v>
      </c>
      <c r="D1338" t="s">
        <v>2592</v>
      </c>
      <c r="E1338" t="s">
        <v>59</v>
      </c>
      <c r="F1338" t="s">
        <v>2593</v>
      </c>
      <c r="G1338">
        <v>41</v>
      </c>
      <c r="H1338" t="s">
        <v>296</v>
      </c>
      <c r="I1338">
        <v>90657262</v>
      </c>
    </row>
    <row r="1339" spans="3:9" x14ac:dyDescent="0.2">
      <c r="C1339">
        <v>690</v>
      </c>
      <c r="D1339" t="s">
        <v>2594</v>
      </c>
      <c r="E1339" t="s">
        <v>66</v>
      </c>
      <c r="F1339" t="s">
        <v>2595</v>
      </c>
      <c r="G1339">
        <v>20</v>
      </c>
      <c r="H1339" t="s">
        <v>64</v>
      </c>
      <c r="I1339">
        <v>84097573</v>
      </c>
    </row>
    <row r="1340" spans="3:9" x14ac:dyDescent="0.2">
      <c r="C1340">
        <v>580</v>
      </c>
      <c r="D1340" t="s">
        <v>2596</v>
      </c>
      <c r="E1340" t="s">
        <v>59</v>
      </c>
      <c r="F1340" t="s">
        <v>2597</v>
      </c>
      <c r="G1340">
        <v>32</v>
      </c>
      <c r="H1340" t="s">
        <v>64</v>
      </c>
      <c r="I1340">
        <v>22421392</v>
      </c>
    </row>
    <row r="1341" spans="3:9" x14ac:dyDescent="0.2">
      <c r="C1341">
        <v>713</v>
      </c>
      <c r="D1341" t="s">
        <v>2598</v>
      </c>
      <c r="E1341" t="s">
        <v>59</v>
      </c>
      <c r="F1341" t="s">
        <v>578</v>
      </c>
      <c r="G1341">
        <v>27</v>
      </c>
      <c r="H1341" t="s">
        <v>224</v>
      </c>
      <c r="I1341">
        <v>1597484</v>
      </c>
    </row>
    <row r="1342" spans="3:9" x14ac:dyDescent="0.2">
      <c r="C1342">
        <v>1247</v>
      </c>
      <c r="D1342" t="s">
        <v>2599</v>
      </c>
      <c r="E1342" t="s">
        <v>66</v>
      </c>
      <c r="F1342" t="s">
        <v>1124</v>
      </c>
      <c r="G1342">
        <v>24</v>
      </c>
      <c r="H1342" t="s">
        <v>64</v>
      </c>
      <c r="I1342">
        <v>37496885</v>
      </c>
    </row>
    <row r="1343" spans="3:9" x14ac:dyDescent="0.2">
      <c r="C1343">
        <v>640</v>
      </c>
      <c r="D1343" t="s">
        <v>2600</v>
      </c>
      <c r="E1343" t="s">
        <v>66</v>
      </c>
      <c r="F1343" t="s">
        <v>2601</v>
      </c>
      <c r="G1343">
        <v>28</v>
      </c>
      <c r="H1343" t="s">
        <v>64</v>
      </c>
      <c r="I1343">
        <v>28400654</v>
      </c>
    </row>
    <row r="1344" spans="3:9" x14ac:dyDescent="0.2">
      <c r="C1344">
        <v>1509</v>
      </c>
      <c r="D1344" t="s">
        <v>2602</v>
      </c>
      <c r="E1344" t="s">
        <v>69</v>
      </c>
      <c r="F1344" t="s">
        <v>2603</v>
      </c>
      <c r="G1344">
        <v>20</v>
      </c>
      <c r="H1344" t="s">
        <v>64</v>
      </c>
      <c r="I1344">
        <v>89508324</v>
      </c>
    </row>
    <row r="1345" spans="3:9" x14ac:dyDescent="0.2">
      <c r="C1345">
        <v>376</v>
      </c>
      <c r="D1345" t="s">
        <v>2604</v>
      </c>
      <c r="E1345" t="s">
        <v>59</v>
      </c>
      <c r="F1345" t="s">
        <v>2605</v>
      </c>
      <c r="G1345">
        <v>26</v>
      </c>
      <c r="H1345" t="s">
        <v>64</v>
      </c>
      <c r="I1345">
        <v>41043621</v>
      </c>
    </row>
    <row r="1346" spans="3:9" x14ac:dyDescent="0.2">
      <c r="C1346">
        <v>1363</v>
      </c>
      <c r="D1346" t="s">
        <v>2606</v>
      </c>
      <c r="E1346" t="s">
        <v>59</v>
      </c>
      <c r="F1346" t="s">
        <v>1249</v>
      </c>
      <c r="G1346">
        <v>33</v>
      </c>
      <c r="H1346" t="s">
        <v>64</v>
      </c>
      <c r="I1346">
        <v>96751908</v>
      </c>
    </row>
    <row r="1347" spans="3:9" x14ac:dyDescent="0.2">
      <c r="C1347">
        <v>329</v>
      </c>
      <c r="D1347" t="s">
        <v>2607</v>
      </c>
      <c r="E1347" t="s">
        <v>59</v>
      </c>
      <c r="F1347" t="s">
        <v>2046</v>
      </c>
      <c r="G1347">
        <v>32</v>
      </c>
      <c r="H1347" t="s">
        <v>64</v>
      </c>
      <c r="I1347">
        <v>23175322</v>
      </c>
    </row>
    <row r="1348" spans="3:9" x14ac:dyDescent="0.2">
      <c r="C1348">
        <v>344</v>
      </c>
      <c r="D1348" t="s">
        <v>2608</v>
      </c>
      <c r="E1348" t="s">
        <v>59</v>
      </c>
      <c r="F1348" t="s">
        <v>2609</v>
      </c>
      <c r="G1348">
        <v>33</v>
      </c>
      <c r="H1348" t="s">
        <v>121</v>
      </c>
      <c r="I1348">
        <v>54621499</v>
      </c>
    </row>
    <row r="1349" spans="3:9" x14ac:dyDescent="0.2">
      <c r="C1349">
        <v>1635</v>
      </c>
      <c r="D1349" t="s">
        <v>2610</v>
      </c>
      <c r="E1349" t="s">
        <v>59</v>
      </c>
      <c r="F1349" t="s">
        <v>2611</v>
      </c>
      <c r="G1349">
        <v>31</v>
      </c>
      <c r="H1349" t="s">
        <v>64</v>
      </c>
      <c r="I1349">
        <v>58717103</v>
      </c>
    </row>
    <row r="1350" spans="3:9" x14ac:dyDescent="0.2">
      <c r="C1350">
        <v>1522</v>
      </c>
      <c r="D1350" t="s">
        <v>2612</v>
      </c>
      <c r="E1350" t="s">
        <v>59</v>
      </c>
      <c r="F1350" t="s">
        <v>2613</v>
      </c>
      <c r="G1350">
        <v>41</v>
      </c>
      <c r="H1350" t="s">
        <v>296</v>
      </c>
      <c r="I1350">
        <v>67289359</v>
      </c>
    </row>
    <row r="1351" spans="3:9" x14ac:dyDescent="0.2">
      <c r="C1351">
        <v>972</v>
      </c>
      <c r="D1351" t="s">
        <v>357</v>
      </c>
      <c r="E1351" t="s">
        <v>69</v>
      </c>
      <c r="F1351" t="s">
        <v>358</v>
      </c>
      <c r="G1351">
        <v>28</v>
      </c>
      <c r="H1351" t="s">
        <v>71</v>
      </c>
      <c r="I1351">
        <v>82541262</v>
      </c>
    </row>
    <row r="1352" spans="3:9" x14ac:dyDescent="0.2">
      <c r="C1352">
        <v>817</v>
      </c>
      <c r="D1352" t="s">
        <v>2614</v>
      </c>
      <c r="E1352" t="s">
        <v>69</v>
      </c>
      <c r="F1352" t="s">
        <v>2615</v>
      </c>
      <c r="G1352">
        <v>19</v>
      </c>
      <c r="H1352" t="s">
        <v>64</v>
      </c>
      <c r="I1352">
        <v>91728760</v>
      </c>
    </row>
    <row r="1353" spans="3:9" x14ac:dyDescent="0.2">
      <c r="C1353">
        <v>373</v>
      </c>
      <c r="D1353" t="s">
        <v>2616</v>
      </c>
      <c r="E1353" t="s">
        <v>59</v>
      </c>
      <c r="F1353" t="s">
        <v>2617</v>
      </c>
      <c r="G1353">
        <v>39</v>
      </c>
      <c r="H1353" t="s">
        <v>78</v>
      </c>
      <c r="I1353">
        <v>46720265</v>
      </c>
    </row>
    <row r="1354" spans="3:9" x14ac:dyDescent="0.2">
      <c r="C1354">
        <v>453</v>
      </c>
      <c r="D1354" t="s">
        <v>2618</v>
      </c>
      <c r="E1354" t="s">
        <v>69</v>
      </c>
      <c r="F1354" t="s">
        <v>2619</v>
      </c>
      <c r="G1354">
        <v>30</v>
      </c>
      <c r="H1354" t="s">
        <v>64</v>
      </c>
      <c r="I1354">
        <v>42050816</v>
      </c>
    </row>
    <row r="1355" spans="3:9" x14ac:dyDescent="0.2">
      <c r="C1355">
        <v>1265</v>
      </c>
      <c r="D1355" t="s">
        <v>2620</v>
      </c>
      <c r="E1355" t="s">
        <v>69</v>
      </c>
      <c r="F1355" t="s">
        <v>2621</v>
      </c>
      <c r="G1355">
        <v>28</v>
      </c>
      <c r="H1355" t="s">
        <v>64</v>
      </c>
      <c r="I1355">
        <v>33152435</v>
      </c>
    </row>
    <row r="1356" spans="3:9" x14ac:dyDescent="0.2">
      <c r="C1356">
        <v>479</v>
      </c>
      <c r="D1356" t="s">
        <v>2622</v>
      </c>
      <c r="E1356" t="s">
        <v>59</v>
      </c>
      <c r="F1356" t="s">
        <v>2623</v>
      </c>
      <c r="G1356">
        <v>21</v>
      </c>
      <c r="H1356" t="s">
        <v>96</v>
      </c>
      <c r="I1356">
        <v>4180268</v>
      </c>
    </row>
    <row r="1357" spans="3:9" x14ac:dyDescent="0.2">
      <c r="C1357">
        <v>1269</v>
      </c>
      <c r="D1357" t="s">
        <v>2624</v>
      </c>
      <c r="E1357" t="s">
        <v>69</v>
      </c>
      <c r="F1357" t="s">
        <v>1353</v>
      </c>
      <c r="G1357">
        <v>29</v>
      </c>
      <c r="H1357" t="s">
        <v>64</v>
      </c>
      <c r="I1357">
        <v>38787444</v>
      </c>
    </row>
    <row r="1358" spans="3:9" x14ac:dyDescent="0.2">
      <c r="C1358">
        <v>879</v>
      </c>
      <c r="D1358" t="s">
        <v>1922</v>
      </c>
      <c r="E1358" t="s">
        <v>66</v>
      </c>
      <c r="F1358" t="s">
        <v>1923</v>
      </c>
      <c r="G1358">
        <v>26</v>
      </c>
      <c r="H1358" t="s">
        <v>64</v>
      </c>
      <c r="I1358">
        <v>23298816</v>
      </c>
    </row>
    <row r="1359" spans="3:9" x14ac:dyDescent="0.2">
      <c r="C1359">
        <v>595</v>
      </c>
      <c r="D1359" t="s">
        <v>2625</v>
      </c>
      <c r="E1359" t="s">
        <v>59</v>
      </c>
      <c r="F1359" t="s">
        <v>1166</v>
      </c>
      <c r="G1359">
        <v>37</v>
      </c>
      <c r="H1359" t="s">
        <v>224</v>
      </c>
      <c r="I1359">
        <v>40331718</v>
      </c>
    </row>
    <row r="1360" spans="3:9" x14ac:dyDescent="0.2">
      <c r="C1360">
        <v>260</v>
      </c>
      <c r="D1360" t="s">
        <v>2626</v>
      </c>
      <c r="E1360" t="s">
        <v>59</v>
      </c>
      <c r="F1360" t="s">
        <v>2627</v>
      </c>
      <c r="G1360">
        <v>32</v>
      </c>
      <c r="H1360" t="s">
        <v>87</v>
      </c>
      <c r="I1360">
        <v>6381255</v>
      </c>
    </row>
    <row r="1361" spans="3:9" x14ac:dyDescent="0.2">
      <c r="C1361">
        <v>831</v>
      </c>
      <c r="D1361" t="s">
        <v>2628</v>
      </c>
      <c r="E1361" t="s">
        <v>59</v>
      </c>
      <c r="F1361" t="s">
        <v>2629</v>
      </c>
      <c r="G1361">
        <v>32</v>
      </c>
      <c r="H1361" t="s">
        <v>296</v>
      </c>
      <c r="I1361">
        <v>26490105</v>
      </c>
    </row>
    <row r="1362" spans="3:9" x14ac:dyDescent="0.2">
      <c r="C1362">
        <v>476</v>
      </c>
      <c r="D1362" t="s">
        <v>2630</v>
      </c>
      <c r="E1362" t="s">
        <v>69</v>
      </c>
      <c r="F1362" t="s">
        <v>788</v>
      </c>
      <c r="G1362">
        <v>24</v>
      </c>
      <c r="H1362" t="s">
        <v>64</v>
      </c>
      <c r="I1362">
        <v>51722285</v>
      </c>
    </row>
    <row r="1363" spans="3:9" x14ac:dyDescent="0.2">
      <c r="C1363">
        <v>1337</v>
      </c>
      <c r="D1363" t="s">
        <v>2631</v>
      </c>
      <c r="E1363" t="s">
        <v>69</v>
      </c>
      <c r="F1363" t="s">
        <v>2632</v>
      </c>
      <c r="G1363">
        <v>37</v>
      </c>
      <c r="H1363" t="s">
        <v>87</v>
      </c>
      <c r="I1363">
        <v>12736021</v>
      </c>
    </row>
    <row r="1364" spans="3:9" x14ac:dyDescent="0.2">
      <c r="C1364">
        <v>455</v>
      </c>
      <c r="D1364" t="s">
        <v>2633</v>
      </c>
      <c r="E1364" t="s">
        <v>59</v>
      </c>
      <c r="F1364" t="s">
        <v>2634</v>
      </c>
      <c r="G1364">
        <v>32</v>
      </c>
      <c r="H1364" t="s">
        <v>64</v>
      </c>
      <c r="I1364">
        <v>74598492</v>
      </c>
    </row>
    <row r="1365" spans="3:9" x14ac:dyDescent="0.2">
      <c r="C1365">
        <v>181</v>
      </c>
      <c r="D1365" t="s">
        <v>2635</v>
      </c>
      <c r="E1365" t="s">
        <v>66</v>
      </c>
      <c r="F1365" t="s">
        <v>2636</v>
      </c>
      <c r="G1365">
        <v>35</v>
      </c>
      <c r="H1365" t="s">
        <v>64</v>
      </c>
      <c r="I1365">
        <v>40427051</v>
      </c>
    </row>
    <row r="1366" spans="3:9" x14ac:dyDescent="0.2">
      <c r="C1366">
        <v>357</v>
      </c>
      <c r="D1366" t="s">
        <v>2637</v>
      </c>
      <c r="E1366" t="s">
        <v>59</v>
      </c>
      <c r="F1366" t="s">
        <v>2638</v>
      </c>
      <c r="G1366">
        <v>22</v>
      </c>
      <c r="H1366" t="s">
        <v>64</v>
      </c>
      <c r="I1366">
        <v>27935334</v>
      </c>
    </row>
    <row r="1367" spans="3:9" x14ac:dyDescent="0.2">
      <c r="C1367">
        <v>928</v>
      </c>
      <c r="D1367" t="s">
        <v>399</v>
      </c>
      <c r="E1367" t="s">
        <v>66</v>
      </c>
      <c r="F1367" t="s">
        <v>400</v>
      </c>
      <c r="G1367">
        <v>24</v>
      </c>
      <c r="H1367" t="s">
        <v>64</v>
      </c>
      <c r="I1367">
        <v>9256373</v>
      </c>
    </row>
    <row r="1368" spans="3:9" x14ac:dyDescent="0.2">
      <c r="C1368">
        <v>589</v>
      </c>
      <c r="D1368" t="s">
        <v>2639</v>
      </c>
      <c r="E1368" t="s">
        <v>69</v>
      </c>
      <c r="F1368" t="s">
        <v>2640</v>
      </c>
      <c r="G1368">
        <v>29</v>
      </c>
      <c r="H1368" t="s">
        <v>64</v>
      </c>
      <c r="I1368">
        <v>81178365</v>
      </c>
    </row>
    <row r="1369" spans="3:9" x14ac:dyDescent="0.2">
      <c r="C1369">
        <v>302</v>
      </c>
      <c r="D1369" t="s">
        <v>2641</v>
      </c>
      <c r="E1369" t="s">
        <v>59</v>
      </c>
      <c r="F1369" t="s">
        <v>2642</v>
      </c>
      <c r="G1369">
        <v>21</v>
      </c>
      <c r="H1369" t="s">
        <v>64</v>
      </c>
      <c r="I1369">
        <v>32771606</v>
      </c>
    </row>
    <row r="1370" spans="3:9" x14ac:dyDescent="0.2">
      <c r="C1370">
        <v>1669</v>
      </c>
      <c r="D1370" t="s">
        <v>2643</v>
      </c>
      <c r="E1370" t="s">
        <v>59</v>
      </c>
      <c r="F1370" t="s">
        <v>2644</v>
      </c>
      <c r="G1370">
        <v>23</v>
      </c>
      <c r="H1370" t="s">
        <v>103</v>
      </c>
      <c r="I1370">
        <v>36680884</v>
      </c>
    </row>
    <row r="1371" spans="3:9" x14ac:dyDescent="0.2">
      <c r="C1371">
        <v>366</v>
      </c>
      <c r="D1371" t="s">
        <v>2645</v>
      </c>
      <c r="E1371" t="s">
        <v>66</v>
      </c>
      <c r="F1371" t="s">
        <v>2646</v>
      </c>
      <c r="G1371">
        <v>23</v>
      </c>
      <c r="H1371" t="s">
        <v>64</v>
      </c>
      <c r="I1371">
        <v>91706742</v>
      </c>
    </row>
    <row r="1372" spans="3:9" x14ac:dyDescent="0.2">
      <c r="C1372">
        <v>789</v>
      </c>
      <c r="D1372" t="s">
        <v>2647</v>
      </c>
      <c r="E1372" t="s">
        <v>66</v>
      </c>
      <c r="F1372" t="s">
        <v>2648</v>
      </c>
      <c r="G1372">
        <v>20</v>
      </c>
      <c r="H1372" t="s">
        <v>64</v>
      </c>
      <c r="I1372">
        <v>39635667</v>
      </c>
    </row>
    <row r="1373" spans="3:9" x14ac:dyDescent="0.2">
      <c r="C1373">
        <v>209</v>
      </c>
      <c r="D1373" t="s">
        <v>2649</v>
      </c>
      <c r="E1373" t="s">
        <v>69</v>
      </c>
      <c r="F1373" t="s">
        <v>1160</v>
      </c>
      <c r="G1373">
        <v>36</v>
      </c>
      <c r="H1373" t="s">
        <v>64</v>
      </c>
      <c r="I1373">
        <v>37824191</v>
      </c>
    </row>
    <row r="1374" spans="3:9" x14ac:dyDescent="0.2">
      <c r="C1374">
        <v>591</v>
      </c>
      <c r="D1374" t="s">
        <v>2650</v>
      </c>
      <c r="E1374" t="s">
        <v>69</v>
      </c>
      <c r="F1374" t="s">
        <v>2651</v>
      </c>
      <c r="G1374">
        <v>32</v>
      </c>
      <c r="H1374" t="s">
        <v>103</v>
      </c>
      <c r="I1374">
        <v>22913391</v>
      </c>
    </row>
    <row r="1375" spans="3:9" x14ac:dyDescent="0.2">
      <c r="C1375">
        <v>431</v>
      </c>
      <c r="D1375" t="s">
        <v>2652</v>
      </c>
      <c r="E1375" t="s">
        <v>59</v>
      </c>
      <c r="F1375" t="s">
        <v>2653</v>
      </c>
      <c r="G1375">
        <v>24</v>
      </c>
      <c r="H1375" t="s">
        <v>64</v>
      </c>
      <c r="I1375">
        <v>14221139</v>
      </c>
    </row>
    <row r="1376" spans="3:9" x14ac:dyDescent="0.2">
      <c r="C1376">
        <v>1606</v>
      </c>
      <c r="D1376" t="s">
        <v>2654</v>
      </c>
      <c r="E1376" t="s">
        <v>66</v>
      </c>
      <c r="F1376" t="s">
        <v>2655</v>
      </c>
      <c r="G1376">
        <v>31</v>
      </c>
      <c r="H1376" t="s">
        <v>64</v>
      </c>
      <c r="I1376">
        <v>92613172</v>
      </c>
    </row>
    <row r="1377" spans="3:9" x14ac:dyDescent="0.2">
      <c r="C1377">
        <v>230</v>
      </c>
      <c r="D1377" t="s">
        <v>2656</v>
      </c>
      <c r="E1377" t="s">
        <v>69</v>
      </c>
      <c r="F1377" t="s">
        <v>2657</v>
      </c>
      <c r="G1377">
        <v>35</v>
      </c>
      <c r="H1377" t="s">
        <v>296</v>
      </c>
      <c r="I1377">
        <v>54657291</v>
      </c>
    </row>
    <row r="1378" spans="3:9" x14ac:dyDescent="0.2">
      <c r="C1378">
        <v>470</v>
      </c>
      <c r="D1378" t="s">
        <v>2658</v>
      </c>
      <c r="E1378" t="s">
        <v>59</v>
      </c>
      <c r="F1378" t="s">
        <v>2659</v>
      </c>
      <c r="G1378">
        <v>28</v>
      </c>
      <c r="H1378" t="s">
        <v>96</v>
      </c>
      <c r="I1378">
        <v>2746499</v>
      </c>
    </row>
    <row r="1379" spans="3:9" x14ac:dyDescent="0.2">
      <c r="C1379">
        <v>327</v>
      </c>
      <c r="D1379" t="s">
        <v>2660</v>
      </c>
      <c r="E1379" t="s">
        <v>59</v>
      </c>
      <c r="F1379" t="s">
        <v>2661</v>
      </c>
      <c r="G1379">
        <v>23</v>
      </c>
      <c r="H1379" t="s">
        <v>64</v>
      </c>
      <c r="I1379">
        <v>81880653</v>
      </c>
    </row>
    <row r="1380" spans="3:9" x14ac:dyDescent="0.2">
      <c r="C1380">
        <v>562</v>
      </c>
      <c r="D1380" t="s">
        <v>2662</v>
      </c>
      <c r="E1380" t="s">
        <v>69</v>
      </c>
      <c r="F1380" t="s">
        <v>2663</v>
      </c>
      <c r="G1380">
        <v>28</v>
      </c>
      <c r="H1380" t="s">
        <v>71</v>
      </c>
      <c r="I1380">
        <v>59207551</v>
      </c>
    </row>
    <row r="1381" spans="3:9" x14ac:dyDescent="0.2">
      <c r="C1381">
        <v>1345</v>
      </c>
      <c r="D1381" t="s">
        <v>2664</v>
      </c>
      <c r="E1381" t="s">
        <v>69</v>
      </c>
      <c r="F1381" t="s">
        <v>2665</v>
      </c>
      <c r="G1381">
        <v>40</v>
      </c>
      <c r="H1381" t="s">
        <v>78</v>
      </c>
      <c r="I1381">
        <v>68661473</v>
      </c>
    </row>
    <row r="1382" spans="3:9" x14ac:dyDescent="0.2">
      <c r="C1382">
        <v>858</v>
      </c>
      <c r="D1382" t="s">
        <v>2666</v>
      </c>
      <c r="E1382" t="s">
        <v>59</v>
      </c>
      <c r="F1382" t="s">
        <v>2667</v>
      </c>
      <c r="G1382">
        <v>24</v>
      </c>
      <c r="H1382" t="s">
        <v>64</v>
      </c>
      <c r="I1382">
        <v>35984285</v>
      </c>
    </row>
    <row r="1383" spans="3:9" x14ac:dyDescent="0.2">
      <c r="C1383">
        <v>1073</v>
      </c>
      <c r="D1383" t="s">
        <v>2668</v>
      </c>
      <c r="E1383" t="s">
        <v>66</v>
      </c>
      <c r="F1383" t="s">
        <v>2669</v>
      </c>
      <c r="G1383">
        <v>22</v>
      </c>
      <c r="H1383" t="s">
        <v>71</v>
      </c>
      <c r="I1383">
        <v>57249283</v>
      </c>
    </row>
    <row r="1384" spans="3:9" x14ac:dyDescent="0.2">
      <c r="C1384">
        <v>603</v>
      </c>
      <c r="D1384" t="s">
        <v>2670</v>
      </c>
      <c r="E1384" t="s">
        <v>59</v>
      </c>
      <c r="F1384" t="s">
        <v>2671</v>
      </c>
      <c r="G1384">
        <v>38</v>
      </c>
      <c r="H1384" t="s">
        <v>296</v>
      </c>
      <c r="I1384">
        <v>77843103</v>
      </c>
    </row>
    <row r="1385" spans="3:9" x14ac:dyDescent="0.2">
      <c r="C1385">
        <v>111</v>
      </c>
      <c r="D1385" t="s">
        <v>2028</v>
      </c>
      <c r="E1385" t="s">
        <v>69</v>
      </c>
      <c r="F1385" t="s">
        <v>2672</v>
      </c>
      <c r="G1385">
        <v>25</v>
      </c>
      <c r="H1385" t="s">
        <v>64</v>
      </c>
      <c r="I1385">
        <v>76743941</v>
      </c>
    </row>
    <row r="1386" spans="3:9" x14ac:dyDescent="0.2">
      <c r="C1386">
        <v>1401</v>
      </c>
      <c r="D1386" t="s">
        <v>2673</v>
      </c>
      <c r="E1386" t="s">
        <v>69</v>
      </c>
      <c r="F1386" t="s">
        <v>2674</v>
      </c>
      <c r="G1386">
        <v>23</v>
      </c>
      <c r="H1386" t="s">
        <v>64</v>
      </c>
      <c r="I1386">
        <v>79060823</v>
      </c>
    </row>
    <row r="1387" spans="3:9" x14ac:dyDescent="0.2">
      <c r="C1387">
        <v>376</v>
      </c>
      <c r="D1387" t="s">
        <v>2675</v>
      </c>
      <c r="E1387" t="s">
        <v>69</v>
      </c>
      <c r="F1387" t="s">
        <v>1120</v>
      </c>
      <c r="G1387">
        <v>28</v>
      </c>
      <c r="H1387" t="s">
        <v>64</v>
      </c>
      <c r="I1387">
        <v>64619862</v>
      </c>
    </row>
    <row r="1388" spans="3:9" x14ac:dyDescent="0.2">
      <c r="C1388">
        <v>321</v>
      </c>
      <c r="D1388" t="s">
        <v>2676</v>
      </c>
      <c r="E1388" t="s">
        <v>69</v>
      </c>
      <c r="F1388" t="s">
        <v>2677</v>
      </c>
      <c r="G1388">
        <v>35</v>
      </c>
      <c r="H1388" t="s">
        <v>64</v>
      </c>
      <c r="I1388">
        <v>80412123</v>
      </c>
    </row>
    <row r="1389" spans="3:9" x14ac:dyDescent="0.2">
      <c r="C1389">
        <v>725</v>
      </c>
      <c r="D1389" t="s">
        <v>2678</v>
      </c>
      <c r="E1389" t="s">
        <v>69</v>
      </c>
      <c r="F1389" t="s">
        <v>2679</v>
      </c>
      <c r="G1389">
        <v>34</v>
      </c>
      <c r="H1389" t="s">
        <v>78</v>
      </c>
      <c r="I1389">
        <v>79523892</v>
      </c>
    </row>
    <row r="1390" spans="3:9" x14ac:dyDescent="0.2">
      <c r="C1390">
        <v>131</v>
      </c>
      <c r="D1390" t="s">
        <v>2680</v>
      </c>
      <c r="E1390" t="s">
        <v>59</v>
      </c>
      <c r="F1390" t="s">
        <v>2681</v>
      </c>
      <c r="G1390">
        <v>38</v>
      </c>
      <c r="H1390" t="s">
        <v>64</v>
      </c>
      <c r="I1390">
        <v>23147849</v>
      </c>
    </row>
    <row r="1391" spans="3:9" x14ac:dyDescent="0.2">
      <c r="C1391">
        <v>902</v>
      </c>
      <c r="D1391" t="s">
        <v>229</v>
      </c>
      <c r="E1391" t="s">
        <v>69</v>
      </c>
      <c r="F1391" t="s">
        <v>230</v>
      </c>
      <c r="G1391">
        <v>33</v>
      </c>
      <c r="H1391" t="s">
        <v>78</v>
      </c>
      <c r="I1391">
        <v>33690865</v>
      </c>
    </row>
    <row r="1392" spans="3:9" x14ac:dyDescent="0.2">
      <c r="C1392">
        <v>1454</v>
      </c>
      <c r="D1392" t="s">
        <v>462</v>
      </c>
      <c r="E1392" t="s">
        <v>59</v>
      </c>
      <c r="F1392" t="s">
        <v>2682</v>
      </c>
      <c r="G1392">
        <v>29</v>
      </c>
      <c r="H1392" t="s">
        <v>64</v>
      </c>
      <c r="I1392">
        <v>57509744</v>
      </c>
    </row>
    <row r="1393" spans="3:9" x14ac:dyDescent="0.2">
      <c r="C1393">
        <v>677</v>
      </c>
      <c r="D1393" t="s">
        <v>2683</v>
      </c>
      <c r="E1393" t="s">
        <v>59</v>
      </c>
      <c r="F1393" t="s">
        <v>1505</v>
      </c>
      <c r="G1393">
        <v>31</v>
      </c>
      <c r="H1393" t="s">
        <v>305</v>
      </c>
      <c r="I1393">
        <v>61100008</v>
      </c>
    </row>
    <row r="1394" spans="3:9" x14ac:dyDescent="0.2">
      <c r="C1394">
        <v>218</v>
      </c>
      <c r="D1394" t="s">
        <v>2684</v>
      </c>
      <c r="E1394" t="s">
        <v>59</v>
      </c>
      <c r="F1394" t="s">
        <v>2685</v>
      </c>
      <c r="G1394">
        <v>20</v>
      </c>
      <c r="H1394" t="s">
        <v>64</v>
      </c>
      <c r="I1394">
        <v>10665175</v>
      </c>
    </row>
    <row r="1395" spans="3:9" x14ac:dyDescent="0.2">
      <c r="C1395">
        <v>907</v>
      </c>
      <c r="D1395" t="s">
        <v>2686</v>
      </c>
      <c r="E1395" t="s">
        <v>59</v>
      </c>
      <c r="F1395" t="s">
        <v>2687</v>
      </c>
      <c r="G1395">
        <v>22</v>
      </c>
      <c r="H1395" t="s">
        <v>64</v>
      </c>
      <c r="I1395">
        <v>5464695</v>
      </c>
    </row>
    <row r="1396" spans="3:9" x14ac:dyDescent="0.2">
      <c r="C1396">
        <v>1283</v>
      </c>
      <c r="D1396" t="s">
        <v>2688</v>
      </c>
      <c r="E1396" t="s">
        <v>69</v>
      </c>
      <c r="F1396" t="s">
        <v>2689</v>
      </c>
      <c r="G1396">
        <v>43</v>
      </c>
      <c r="H1396" t="s">
        <v>96</v>
      </c>
      <c r="I1396">
        <v>87329627</v>
      </c>
    </row>
    <row r="1397" spans="3:9" x14ac:dyDescent="0.2">
      <c r="C1397">
        <v>570</v>
      </c>
      <c r="D1397" t="s">
        <v>2690</v>
      </c>
      <c r="E1397" t="s">
        <v>69</v>
      </c>
      <c r="F1397" t="s">
        <v>2691</v>
      </c>
      <c r="G1397">
        <v>34</v>
      </c>
      <c r="H1397" t="s">
        <v>78</v>
      </c>
      <c r="I1397">
        <v>49117381</v>
      </c>
    </row>
    <row r="1398" spans="3:9" x14ac:dyDescent="0.2">
      <c r="C1398">
        <v>1402</v>
      </c>
      <c r="D1398" t="s">
        <v>2692</v>
      </c>
      <c r="E1398" t="s">
        <v>59</v>
      </c>
      <c r="F1398" t="s">
        <v>2693</v>
      </c>
      <c r="G1398">
        <v>29</v>
      </c>
      <c r="H1398" t="s">
        <v>64</v>
      </c>
      <c r="I1398">
        <v>77169254</v>
      </c>
    </row>
    <row r="1399" spans="3:9" x14ac:dyDescent="0.2">
      <c r="C1399">
        <v>117</v>
      </c>
      <c r="D1399" t="s">
        <v>2694</v>
      </c>
      <c r="E1399" t="s">
        <v>69</v>
      </c>
      <c r="F1399" t="s">
        <v>2695</v>
      </c>
      <c r="G1399">
        <v>26</v>
      </c>
      <c r="H1399" t="s">
        <v>96</v>
      </c>
      <c r="I1399">
        <v>87740033</v>
      </c>
    </row>
    <row r="1400" spans="3:9" x14ac:dyDescent="0.2">
      <c r="C1400">
        <v>267</v>
      </c>
      <c r="D1400" t="s">
        <v>2696</v>
      </c>
      <c r="E1400" t="s">
        <v>59</v>
      </c>
      <c r="F1400" t="s">
        <v>2697</v>
      </c>
      <c r="G1400">
        <v>20</v>
      </c>
      <c r="H1400" t="s">
        <v>64</v>
      </c>
      <c r="I1400">
        <v>41272969</v>
      </c>
    </row>
    <row r="1401" spans="3:9" x14ac:dyDescent="0.2">
      <c r="C1401">
        <v>661</v>
      </c>
      <c r="D1401" t="s">
        <v>2698</v>
      </c>
      <c r="E1401" t="s">
        <v>59</v>
      </c>
      <c r="F1401" t="s">
        <v>2699</v>
      </c>
      <c r="G1401">
        <v>26</v>
      </c>
      <c r="H1401" t="s">
        <v>64</v>
      </c>
      <c r="I1401">
        <v>16694144</v>
      </c>
    </row>
    <row r="1402" spans="3:9" x14ac:dyDescent="0.2">
      <c r="C1402">
        <v>1072</v>
      </c>
      <c r="D1402" t="s">
        <v>2700</v>
      </c>
      <c r="E1402" t="s">
        <v>59</v>
      </c>
      <c r="F1402" t="s">
        <v>2701</v>
      </c>
      <c r="G1402">
        <v>30</v>
      </c>
      <c r="H1402" t="s">
        <v>144</v>
      </c>
      <c r="I1402">
        <v>40224045</v>
      </c>
    </row>
    <row r="1403" spans="3:9" x14ac:dyDescent="0.2">
      <c r="C1403">
        <v>1731</v>
      </c>
      <c r="D1403" t="s">
        <v>2702</v>
      </c>
      <c r="E1403" t="s">
        <v>69</v>
      </c>
      <c r="F1403" t="s">
        <v>2703</v>
      </c>
      <c r="G1403">
        <v>29</v>
      </c>
      <c r="H1403" t="s">
        <v>64</v>
      </c>
      <c r="I1403">
        <v>46325353</v>
      </c>
    </row>
    <row r="1404" spans="3:9" x14ac:dyDescent="0.2">
      <c r="C1404">
        <v>403</v>
      </c>
      <c r="D1404" t="s">
        <v>2704</v>
      </c>
      <c r="E1404" t="s">
        <v>69</v>
      </c>
      <c r="F1404" t="s">
        <v>2705</v>
      </c>
      <c r="G1404">
        <v>34</v>
      </c>
      <c r="H1404" t="s">
        <v>344</v>
      </c>
      <c r="I1404">
        <v>56861911</v>
      </c>
    </row>
    <row r="1405" spans="3:9" x14ac:dyDescent="0.2">
      <c r="C1405">
        <v>836</v>
      </c>
      <c r="D1405" t="s">
        <v>2706</v>
      </c>
      <c r="E1405" t="s">
        <v>69</v>
      </c>
      <c r="F1405" t="s">
        <v>2707</v>
      </c>
      <c r="G1405">
        <v>31</v>
      </c>
      <c r="H1405" t="s">
        <v>64</v>
      </c>
      <c r="I1405">
        <v>23609178</v>
      </c>
    </row>
    <row r="1406" spans="3:9" x14ac:dyDescent="0.2">
      <c r="C1406">
        <v>908</v>
      </c>
      <c r="D1406" t="s">
        <v>2686</v>
      </c>
      <c r="E1406" t="s">
        <v>59</v>
      </c>
      <c r="F1406" t="s">
        <v>2687</v>
      </c>
      <c r="G1406">
        <v>22</v>
      </c>
      <c r="H1406" t="s">
        <v>64</v>
      </c>
      <c r="I1406">
        <v>46731551</v>
      </c>
    </row>
    <row r="1407" spans="3:9" x14ac:dyDescent="0.2">
      <c r="C1407">
        <v>1034</v>
      </c>
      <c r="D1407" t="s">
        <v>1410</v>
      </c>
      <c r="E1407" t="s">
        <v>69</v>
      </c>
      <c r="F1407" t="s">
        <v>1411</v>
      </c>
      <c r="G1407">
        <v>22</v>
      </c>
      <c r="H1407" t="s">
        <v>64</v>
      </c>
      <c r="I1407">
        <v>9892574</v>
      </c>
    </row>
    <row r="1408" spans="3:9" x14ac:dyDescent="0.2">
      <c r="C1408">
        <v>8</v>
      </c>
      <c r="D1408" t="s">
        <v>2708</v>
      </c>
      <c r="E1408" t="s">
        <v>59</v>
      </c>
      <c r="F1408" t="s">
        <v>2709</v>
      </c>
      <c r="G1408">
        <v>22</v>
      </c>
      <c r="H1408" t="s">
        <v>96</v>
      </c>
      <c r="I1408">
        <v>33597742</v>
      </c>
    </row>
    <row r="1409" spans="3:9" x14ac:dyDescent="0.2">
      <c r="C1409">
        <v>788</v>
      </c>
      <c r="D1409" t="s">
        <v>2710</v>
      </c>
      <c r="E1409" t="s">
        <v>69</v>
      </c>
      <c r="F1409" t="s">
        <v>2711</v>
      </c>
      <c r="G1409">
        <v>41</v>
      </c>
      <c r="H1409" t="s">
        <v>87</v>
      </c>
      <c r="I1409">
        <v>69758866</v>
      </c>
    </row>
    <row r="1410" spans="3:9" x14ac:dyDescent="0.2">
      <c r="C1410">
        <v>1619</v>
      </c>
      <c r="D1410" t="s">
        <v>2712</v>
      </c>
      <c r="E1410" t="s">
        <v>69</v>
      </c>
      <c r="F1410" t="s">
        <v>2713</v>
      </c>
      <c r="G1410">
        <v>34</v>
      </c>
      <c r="H1410" t="s">
        <v>224</v>
      </c>
      <c r="I1410">
        <v>21887099</v>
      </c>
    </row>
    <row r="1411" spans="3:9" x14ac:dyDescent="0.2">
      <c r="C1411">
        <v>791</v>
      </c>
      <c r="D1411" t="s">
        <v>2714</v>
      </c>
      <c r="E1411" t="s">
        <v>69</v>
      </c>
      <c r="F1411" t="s">
        <v>1650</v>
      </c>
      <c r="G1411">
        <v>21</v>
      </c>
      <c r="H1411" t="s">
        <v>64</v>
      </c>
      <c r="I1411">
        <v>48112317</v>
      </c>
    </row>
    <row r="1412" spans="3:9" x14ac:dyDescent="0.2">
      <c r="C1412">
        <v>1264</v>
      </c>
      <c r="D1412" t="s">
        <v>2715</v>
      </c>
      <c r="E1412" t="s">
        <v>59</v>
      </c>
      <c r="F1412" t="s">
        <v>2716</v>
      </c>
      <c r="G1412">
        <v>33</v>
      </c>
      <c r="H1412" t="s">
        <v>224</v>
      </c>
      <c r="I1412">
        <v>3915616</v>
      </c>
    </row>
    <row r="1413" spans="3:9" x14ac:dyDescent="0.2">
      <c r="C1413">
        <v>751</v>
      </c>
      <c r="D1413" t="s">
        <v>2717</v>
      </c>
      <c r="E1413" t="s">
        <v>69</v>
      </c>
      <c r="F1413" t="s">
        <v>1677</v>
      </c>
      <c r="G1413">
        <v>26</v>
      </c>
      <c r="H1413" t="s">
        <v>895</v>
      </c>
      <c r="I1413">
        <v>28358715</v>
      </c>
    </row>
    <row r="1414" spans="3:9" x14ac:dyDescent="0.2">
      <c r="C1414">
        <v>390</v>
      </c>
      <c r="D1414" t="s">
        <v>2718</v>
      </c>
      <c r="E1414" t="s">
        <v>59</v>
      </c>
      <c r="F1414" t="s">
        <v>2719</v>
      </c>
      <c r="G1414">
        <v>42</v>
      </c>
      <c r="H1414" t="s">
        <v>64</v>
      </c>
      <c r="I1414">
        <v>40869896</v>
      </c>
    </row>
    <row r="1415" spans="3:9" x14ac:dyDescent="0.2">
      <c r="C1415">
        <v>963</v>
      </c>
      <c r="D1415" t="s">
        <v>2720</v>
      </c>
      <c r="E1415" t="s">
        <v>59</v>
      </c>
      <c r="F1415" t="s">
        <v>2721</v>
      </c>
      <c r="G1415">
        <v>23</v>
      </c>
      <c r="H1415" t="s">
        <v>64</v>
      </c>
      <c r="I1415">
        <v>90356086</v>
      </c>
    </row>
    <row r="1416" spans="3:9" x14ac:dyDescent="0.2">
      <c r="C1416">
        <v>1059</v>
      </c>
      <c r="D1416" t="s">
        <v>2722</v>
      </c>
      <c r="E1416" t="s">
        <v>69</v>
      </c>
      <c r="F1416" t="s">
        <v>2723</v>
      </c>
      <c r="G1416">
        <v>21</v>
      </c>
      <c r="H1416" t="s">
        <v>64</v>
      </c>
      <c r="I1416">
        <v>94029801</v>
      </c>
    </row>
    <row r="1417" spans="3:9" x14ac:dyDescent="0.2">
      <c r="C1417">
        <v>1057</v>
      </c>
      <c r="D1417" t="s">
        <v>2724</v>
      </c>
      <c r="E1417" t="s">
        <v>66</v>
      </c>
      <c r="F1417" t="s">
        <v>2725</v>
      </c>
      <c r="G1417">
        <v>29</v>
      </c>
      <c r="H1417" t="s">
        <v>296</v>
      </c>
      <c r="I1417">
        <v>75055717</v>
      </c>
    </row>
    <row r="1418" spans="3:9" x14ac:dyDescent="0.2">
      <c r="C1418">
        <v>587</v>
      </c>
      <c r="D1418" t="s">
        <v>2726</v>
      </c>
      <c r="E1418" t="s">
        <v>69</v>
      </c>
      <c r="F1418" t="s">
        <v>2727</v>
      </c>
      <c r="G1418">
        <v>22</v>
      </c>
      <c r="H1418" t="s">
        <v>96</v>
      </c>
      <c r="I1418">
        <v>43642932</v>
      </c>
    </row>
    <row r="1419" spans="3:9" x14ac:dyDescent="0.2">
      <c r="C1419">
        <v>652</v>
      </c>
      <c r="D1419" t="s">
        <v>2728</v>
      </c>
      <c r="E1419" t="s">
        <v>66</v>
      </c>
      <c r="F1419" t="s">
        <v>321</v>
      </c>
      <c r="G1419">
        <v>31</v>
      </c>
      <c r="H1419" t="s">
        <v>344</v>
      </c>
      <c r="I1419">
        <v>33534642</v>
      </c>
    </row>
    <row r="1420" spans="3:9" x14ac:dyDescent="0.2">
      <c r="C1420">
        <v>1110</v>
      </c>
      <c r="D1420" t="s">
        <v>2729</v>
      </c>
      <c r="E1420" t="s">
        <v>59</v>
      </c>
      <c r="F1420" t="s">
        <v>1804</v>
      </c>
      <c r="G1420">
        <v>22</v>
      </c>
      <c r="H1420" t="s">
        <v>64</v>
      </c>
      <c r="I1420">
        <v>26304090</v>
      </c>
    </row>
    <row r="1421" spans="3:9" x14ac:dyDescent="0.2">
      <c r="C1421">
        <v>709</v>
      </c>
      <c r="D1421" t="s">
        <v>2730</v>
      </c>
      <c r="E1421" t="s">
        <v>69</v>
      </c>
      <c r="F1421" t="s">
        <v>2731</v>
      </c>
      <c r="G1421">
        <v>40</v>
      </c>
      <c r="H1421" t="s">
        <v>78</v>
      </c>
      <c r="I1421">
        <v>23293536</v>
      </c>
    </row>
    <row r="1422" spans="3:9" x14ac:dyDescent="0.2">
      <c r="C1422">
        <v>623</v>
      </c>
      <c r="D1422" t="s">
        <v>2732</v>
      </c>
      <c r="E1422" t="s">
        <v>59</v>
      </c>
      <c r="F1422" t="s">
        <v>2733</v>
      </c>
      <c r="G1422">
        <v>45</v>
      </c>
      <c r="H1422" t="s">
        <v>64</v>
      </c>
      <c r="I1422">
        <v>81059508</v>
      </c>
    </row>
    <row r="1423" spans="3:9" x14ac:dyDescent="0.2">
      <c r="C1423">
        <v>874</v>
      </c>
      <c r="D1423" t="s">
        <v>2734</v>
      </c>
      <c r="E1423" t="s">
        <v>69</v>
      </c>
      <c r="F1423" t="s">
        <v>2735</v>
      </c>
      <c r="G1423">
        <v>20</v>
      </c>
      <c r="H1423" t="s">
        <v>64</v>
      </c>
      <c r="I1423">
        <v>69743528</v>
      </c>
    </row>
    <row r="1424" spans="3:9" x14ac:dyDescent="0.2">
      <c r="C1424">
        <v>99</v>
      </c>
      <c r="D1424" t="s">
        <v>2736</v>
      </c>
      <c r="E1424" t="s">
        <v>59</v>
      </c>
      <c r="F1424" t="s">
        <v>2737</v>
      </c>
      <c r="G1424">
        <v>29</v>
      </c>
      <c r="H1424" t="s">
        <v>64</v>
      </c>
      <c r="I1424">
        <v>87172204</v>
      </c>
    </row>
    <row r="1425" spans="3:9" x14ac:dyDescent="0.2">
      <c r="C1425">
        <v>1480</v>
      </c>
      <c r="D1425" t="s">
        <v>2738</v>
      </c>
      <c r="E1425" t="s">
        <v>69</v>
      </c>
      <c r="F1425" t="s">
        <v>2739</v>
      </c>
      <c r="G1425">
        <v>35</v>
      </c>
      <c r="H1425" t="s">
        <v>71</v>
      </c>
      <c r="I1425">
        <v>81959871</v>
      </c>
    </row>
    <row r="1426" spans="3:9" x14ac:dyDescent="0.2">
      <c r="C1426">
        <v>739</v>
      </c>
      <c r="D1426" t="s">
        <v>2740</v>
      </c>
      <c r="E1426" t="s">
        <v>69</v>
      </c>
      <c r="F1426" t="s">
        <v>2741</v>
      </c>
      <c r="G1426">
        <v>32</v>
      </c>
      <c r="H1426" t="s">
        <v>87</v>
      </c>
      <c r="I1426">
        <v>90193921</v>
      </c>
    </row>
    <row r="1427" spans="3:9" x14ac:dyDescent="0.2">
      <c r="C1427">
        <v>179</v>
      </c>
      <c r="D1427" t="s">
        <v>2742</v>
      </c>
      <c r="E1427" t="s">
        <v>59</v>
      </c>
      <c r="F1427" t="s">
        <v>2743</v>
      </c>
      <c r="G1427">
        <v>44</v>
      </c>
      <c r="H1427" t="s">
        <v>64</v>
      </c>
      <c r="I1427">
        <v>60223835</v>
      </c>
    </row>
    <row r="1428" spans="3:9" x14ac:dyDescent="0.2">
      <c r="C1428">
        <v>618</v>
      </c>
      <c r="D1428" t="s">
        <v>2744</v>
      </c>
      <c r="E1428" t="s">
        <v>59</v>
      </c>
      <c r="F1428" t="s">
        <v>2745</v>
      </c>
      <c r="G1428">
        <v>30</v>
      </c>
      <c r="H1428" t="s">
        <v>144</v>
      </c>
      <c r="I1428">
        <v>10351220</v>
      </c>
    </row>
    <row r="1429" spans="3:9" x14ac:dyDescent="0.2">
      <c r="C1429">
        <v>1602</v>
      </c>
      <c r="D1429" t="s">
        <v>2746</v>
      </c>
      <c r="E1429" t="s">
        <v>66</v>
      </c>
      <c r="F1429" t="s">
        <v>2747</v>
      </c>
      <c r="G1429">
        <v>36</v>
      </c>
      <c r="H1429" t="s">
        <v>87</v>
      </c>
      <c r="I1429">
        <v>66363560</v>
      </c>
    </row>
    <row r="1430" spans="3:9" x14ac:dyDescent="0.2">
      <c r="C1430">
        <v>845</v>
      </c>
      <c r="D1430" t="s">
        <v>2748</v>
      </c>
      <c r="E1430" t="s">
        <v>59</v>
      </c>
      <c r="F1430" t="s">
        <v>2749</v>
      </c>
      <c r="G1430">
        <v>22</v>
      </c>
      <c r="H1430" t="s">
        <v>64</v>
      </c>
      <c r="I1430">
        <v>82463441</v>
      </c>
    </row>
    <row r="1431" spans="3:9" x14ac:dyDescent="0.2">
      <c r="C1431">
        <v>1671</v>
      </c>
      <c r="D1431" t="s">
        <v>2750</v>
      </c>
      <c r="E1431" t="s">
        <v>59</v>
      </c>
      <c r="F1431" t="s">
        <v>2751</v>
      </c>
      <c r="G1431">
        <v>39</v>
      </c>
      <c r="H1431" t="s">
        <v>144</v>
      </c>
      <c r="I1431">
        <v>12115035</v>
      </c>
    </row>
    <row r="1432" spans="3:9" x14ac:dyDescent="0.2">
      <c r="C1432">
        <v>686</v>
      </c>
      <c r="D1432" t="s">
        <v>2752</v>
      </c>
      <c r="E1432" t="s">
        <v>69</v>
      </c>
      <c r="F1432" t="s">
        <v>2753</v>
      </c>
      <c r="G1432">
        <v>22</v>
      </c>
      <c r="H1432" t="s">
        <v>144</v>
      </c>
      <c r="I1432">
        <v>76826031</v>
      </c>
    </row>
    <row r="1433" spans="3:9" x14ac:dyDescent="0.2">
      <c r="C1433">
        <v>715</v>
      </c>
      <c r="D1433" t="s">
        <v>2754</v>
      </c>
      <c r="E1433" t="s">
        <v>59</v>
      </c>
      <c r="F1433" t="s">
        <v>1777</v>
      </c>
      <c r="G1433">
        <v>26</v>
      </c>
      <c r="H1433" t="s">
        <v>71</v>
      </c>
      <c r="I1433">
        <v>64074004</v>
      </c>
    </row>
    <row r="1434" spans="3:9" x14ac:dyDescent="0.2">
      <c r="C1434">
        <v>881</v>
      </c>
      <c r="D1434" t="s">
        <v>2755</v>
      </c>
      <c r="E1434" t="s">
        <v>59</v>
      </c>
      <c r="F1434" t="s">
        <v>2756</v>
      </c>
      <c r="G1434">
        <v>35</v>
      </c>
      <c r="H1434" t="s">
        <v>64</v>
      </c>
      <c r="I1434">
        <v>13790041</v>
      </c>
    </row>
    <row r="1435" spans="3:9" x14ac:dyDescent="0.2">
      <c r="C1435">
        <v>1001</v>
      </c>
      <c r="D1435" t="s">
        <v>2757</v>
      </c>
      <c r="E1435" t="s">
        <v>59</v>
      </c>
      <c r="F1435" t="s">
        <v>120</v>
      </c>
      <c r="G1435">
        <v>32</v>
      </c>
      <c r="H1435" t="s">
        <v>296</v>
      </c>
      <c r="I1435">
        <v>34703043</v>
      </c>
    </row>
    <row r="1436" spans="3:9" x14ac:dyDescent="0.2">
      <c r="C1436">
        <v>438</v>
      </c>
      <c r="D1436" t="s">
        <v>2758</v>
      </c>
      <c r="E1436" t="s">
        <v>66</v>
      </c>
      <c r="F1436" t="s">
        <v>2759</v>
      </c>
      <c r="G1436">
        <v>35</v>
      </c>
      <c r="H1436" t="s">
        <v>144</v>
      </c>
      <c r="I1436">
        <v>92263763</v>
      </c>
    </row>
    <row r="1437" spans="3:9" x14ac:dyDescent="0.2">
      <c r="C1437">
        <v>670</v>
      </c>
      <c r="D1437" t="s">
        <v>2760</v>
      </c>
      <c r="E1437" t="s">
        <v>59</v>
      </c>
      <c r="F1437" t="s">
        <v>682</v>
      </c>
      <c r="G1437">
        <v>23</v>
      </c>
      <c r="H1437" t="s">
        <v>64</v>
      </c>
      <c r="I1437">
        <v>55073464</v>
      </c>
    </row>
    <row r="1438" spans="3:9" x14ac:dyDescent="0.2">
      <c r="C1438">
        <v>1074</v>
      </c>
      <c r="D1438" t="s">
        <v>2761</v>
      </c>
      <c r="E1438" t="s">
        <v>69</v>
      </c>
      <c r="F1438" t="s">
        <v>2762</v>
      </c>
      <c r="G1438">
        <v>23</v>
      </c>
      <c r="H1438" t="s">
        <v>64</v>
      </c>
      <c r="I1438">
        <v>76383655</v>
      </c>
    </row>
    <row r="1439" spans="3:9" x14ac:dyDescent="0.2">
      <c r="C1439">
        <v>448</v>
      </c>
      <c r="D1439" t="s">
        <v>2763</v>
      </c>
      <c r="E1439" t="s">
        <v>69</v>
      </c>
      <c r="F1439" t="s">
        <v>2764</v>
      </c>
      <c r="G1439">
        <v>33</v>
      </c>
      <c r="H1439" t="s">
        <v>64</v>
      </c>
      <c r="I1439">
        <v>79646737</v>
      </c>
    </row>
    <row r="1440" spans="3:9" x14ac:dyDescent="0.2">
      <c r="C1440">
        <v>915</v>
      </c>
      <c r="D1440" t="s">
        <v>2765</v>
      </c>
      <c r="E1440" t="s">
        <v>69</v>
      </c>
      <c r="F1440" t="s">
        <v>2766</v>
      </c>
      <c r="G1440">
        <v>25</v>
      </c>
      <c r="H1440" t="s">
        <v>64</v>
      </c>
      <c r="I1440">
        <v>79608934</v>
      </c>
    </row>
    <row r="1441" spans="3:11" x14ac:dyDescent="0.2">
      <c r="C1441">
        <v>34</v>
      </c>
      <c r="D1441" t="s">
        <v>2767</v>
      </c>
      <c r="E1441" t="s">
        <v>69</v>
      </c>
      <c r="F1441" t="s">
        <v>2768</v>
      </c>
      <c r="G1441">
        <v>36</v>
      </c>
      <c r="H1441" t="s">
        <v>64</v>
      </c>
      <c r="I1441">
        <v>15798865</v>
      </c>
    </row>
    <row r="1442" spans="3:11" x14ac:dyDescent="0.2">
      <c r="C1442">
        <v>1071</v>
      </c>
      <c r="D1442" t="s">
        <v>2769</v>
      </c>
      <c r="E1442" t="s">
        <v>59</v>
      </c>
      <c r="F1442" t="s">
        <v>2374</v>
      </c>
      <c r="G1442">
        <v>29</v>
      </c>
      <c r="H1442" t="s">
        <v>87</v>
      </c>
      <c r="I1442">
        <v>61601664</v>
      </c>
    </row>
    <row r="1443" spans="3:11" x14ac:dyDescent="0.2">
      <c r="C1443">
        <v>305</v>
      </c>
      <c r="D1443" t="s">
        <v>2770</v>
      </c>
      <c r="E1443" t="s">
        <v>69</v>
      </c>
      <c r="F1443" t="s">
        <v>2771</v>
      </c>
      <c r="G1443">
        <v>25</v>
      </c>
      <c r="H1443" t="s">
        <v>64</v>
      </c>
      <c r="I1443">
        <v>25327505</v>
      </c>
    </row>
    <row r="1444" spans="3:11" x14ac:dyDescent="0.2">
      <c r="C1444">
        <v>622</v>
      </c>
      <c r="D1444" t="s">
        <v>2772</v>
      </c>
      <c r="E1444" t="s">
        <v>59</v>
      </c>
      <c r="F1444" t="s">
        <v>2603</v>
      </c>
      <c r="G1444">
        <v>20</v>
      </c>
      <c r="H1444" t="s">
        <v>64</v>
      </c>
      <c r="I1444">
        <v>19050439</v>
      </c>
    </row>
    <row r="1445" spans="3:11" x14ac:dyDescent="0.2">
      <c r="C1445">
        <v>1747</v>
      </c>
      <c r="D1445" t="s">
        <v>2773</v>
      </c>
      <c r="E1445" t="s">
        <v>59</v>
      </c>
      <c r="F1445" t="s">
        <v>2774</v>
      </c>
      <c r="G1445">
        <v>34</v>
      </c>
      <c r="H1445" t="s">
        <v>64</v>
      </c>
      <c r="I1445">
        <v>42635760</v>
      </c>
    </row>
    <row r="1446" spans="3:11" x14ac:dyDescent="0.2">
      <c r="C1446">
        <v>437</v>
      </c>
      <c r="D1446" t="s">
        <v>2775</v>
      </c>
      <c r="E1446" t="s">
        <v>69</v>
      </c>
      <c r="F1446" t="s">
        <v>2299</v>
      </c>
      <c r="G1446">
        <v>34</v>
      </c>
      <c r="H1446" t="s">
        <v>121</v>
      </c>
      <c r="I1446">
        <v>99406973</v>
      </c>
    </row>
    <row r="1447" spans="3:11" x14ac:dyDescent="0.2">
      <c r="C1447">
        <v>392</v>
      </c>
      <c r="D1447" t="s">
        <v>2776</v>
      </c>
      <c r="E1447" t="s">
        <v>69</v>
      </c>
      <c r="F1447" t="s">
        <v>2777</v>
      </c>
      <c r="G1447">
        <v>33</v>
      </c>
      <c r="H1447" t="s">
        <v>121</v>
      </c>
      <c r="I1447">
        <v>6548726</v>
      </c>
    </row>
    <row r="1448" spans="3:11" x14ac:dyDescent="0.2">
      <c r="C1448">
        <v>1227</v>
      </c>
      <c r="D1448" t="s">
        <v>2778</v>
      </c>
      <c r="E1448" t="s">
        <v>69</v>
      </c>
      <c r="F1448" t="s">
        <v>2779</v>
      </c>
      <c r="G1448">
        <v>36</v>
      </c>
      <c r="H1448" t="s">
        <v>78</v>
      </c>
      <c r="I1448">
        <v>94893579</v>
      </c>
    </row>
    <row r="1449" spans="3:11" x14ac:dyDescent="0.2">
      <c r="C1449">
        <v>136</v>
      </c>
      <c r="D1449" t="s">
        <v>2780</v>
      </c>
      <c r="E1449" t="s">
        <v>59</v>
      </c>
      <c r="F1449" t="s">
        <v>2781</v>
      </c>
      <c r="G1449">
        <v>23</v>
      </c>
      <c r="H1449" t="s">
        <v>64</v>
      </c>
      <c r="I1449">
        <v>17871741</v>
      </c>
    </row>
    <row r="1450" spans="3:11" x14ac:dyDescent="0.2">
      <c r="C1450">
        <v>401</v>
      </c>
      <c r="D1450" t="s">
        <v>2782</v>
      </c>
      <c r="E1450" t="s">
        <v>59</v>
      </c>
      <c r="F1450" t="s">
        <v>2783</v>
      </c>
      <c r="G1450">
        <v>23</v>
      </c>
      <c r="H1450" t="s">
        <v>64</v>
      </c>
      <c r="I1450">
        <v>71121165</v>
      </c>
    </row>
    <row r="1451" spans="3:11" x14ac:dyDescent="0.2">
      <c r="C1451">
        <v>642</v>
      </c>
      <c r="D1451" t="s">
        <v>2784</v>
      </c>
      <c r="E1451" t="s">
        <v>59</v>
      </c>
      <c r="F1451" t="s">
        <v>2785</v>
      </c>
      <c r="G1451">
        <v>33</v>
      </c>
      <c r="H1451" t="s">
        <v>144</v>
      </c>
      <c r="I1451">
        <v>31343656</v>
      </c>
      <c r="K1451">
        <f>COUNTIF(H2:H1452,"Швейцария")</f>
        <v>1</v>
      </c>
    </row>
    <row r="1452" spans="3:11" x14ac:dyDescent="0.2">
      <c r="C1452">
        <v>56</v>
      </c>
      <c r="D1452" t="s">
        <v>2786</v>
      </c>
      <c r="E1452" t="s">
        <v>59</v>
      </c>
      <c r="F1452" t="s">
        <v>2787</v>
      </c>
      <c r="G1452">
        <v>36</v>
      </c>
      <c r="H1452" t="s">
        <v>224</v>
      </c>
      <c r="I1452">
        <v>59317309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
  <sheetViews>
    <sheetView workbookViewId="0">
      <selection activeCell="B1" sqref="B1"/>
    </sheetView>
  </sheetViews>
  <sheetFormatPr baseColWidth="10" defaultColWidth="8.83203125" defaultRowHeight="15" x14ac:dyDescent="0.2"/>
  <sheetData>
    <row r="1" spans="2:2" x14ac:dyDescent="0.2">
      <c r="B1" t="s">
        <v>2788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AC25"/>
  <sheetViews>
    <sheetView workbookViewId="0"/>
  </sheetViews>
  <sheetFormatPr baseColWidth="10" defaultColWidth="8.83203125" defaultRowHeight="15" x14ac:dyDescent="0.2"/>
  <sheetData>
    <row r="1" spans="5:29" x14ac:dyDescent="0.2">
      <c r="E1">
        <v>8</v>
      </c>
      <c r="F1">
        <v>16</v>
      </c>
      <c r="G1">
        <v>37</v>
      </c>
      <c r="H1">
        <v>98</v>
      </c>
      <c r="I1">
        <v>71</v>
      </c>
      <c r="J1">
        <v>6</v>
      </c>
      <c r="K1">
        <v>56</v>
      </c>
      <c r="L1">
        <v>10</v>
      </c>
      <c r="M1">
        <v>5</v>
      </c>
      <c r="N1">
        <v>24</v>
      </c>
      <c r="O1">
        <v>11</v>
      </c>
      <c r="P1">
        <v>76</v>
      </c>
      <c r="Q1">
        <v>69</v>
      </c>
      <c r="R1">
        <v>60</v>
      </c>
      <c r="S1">
        <v>67</v>
      </c>
      <c r="T1">
        <v>88</v>
      </c>
      <c r="U1">
        <v>47</v>
      </c>
      <c r="V1">
        <v>16</v>
      </c>
      <c r="W1">
        <v>64</v>
      </c>
      <c r="X1">
        <v>74</v>
      </c>
      <c r="Y1">
        <v>69</v>
      </c>
      <c r="Z1">
        <v>44</v>
      </c>
      <c r="AA1">
        <v>33</v>
      </c>
      <c r="AB1">
        <v>25</v>
      </c>
      <c r="AC1">
        <v>50</v>
      </c>
    </row>
    <row r="2" spans="5:29" x14ac:dyDescent="0.2">
      <c r="E2">
        <v>8</v>
      </c>
      <c r="F2">
        <v>73</v>
      </c>
      <c r="G2">
        <v>17</v>
      </c>
      <c r="H2">
        <v>18</v>
      </c>
      <c r="I2">
        <v>4</v>
      </c>
      <c r="J2">
        <v>90</v>
      </c>
      <c r="K2">
        <v>46</v>
      </c>
      <c r="L2">
        <v>88</v>
      </c>
      <c r="M2">
        <v>77</v>
      </c>
      <c r="N2">
        <v>75</v>
      </c>
      <c r="O2">
        <v>65</v>
      </c>
      <c r="P2">
        <v>46</v>
      </c>
      <c r="Q2">
        <v>46</v>
      </c>
      <c r="R2">
        <v>88</v>
      </c>
      <c r="S2">
        <v>20</v>
      </c>
      <c r="T2">
        <v>60</v>
      </c>
      <c r="U2">
        <v>60</v>
      </c>
      <c r="V2">
        <v>12</v>
      </c>
      <c r="W2">
        <v>58</v>
      </c>
      <c r="X2">
        <v>79</v>
      </c>
      <c r="Y2">
        <v>54</v>
      </c>
      <c r="Z2">
        <v>14</v>
      </c>
      <c r="AA2">
        <v>25</v>
      </c>
      <c r="AB2">
        <v>67</v>
      </c>
      <c r="AC2">
        <v>14</v>
      </c>
    </row>
    <row r="3" spans="5:29" x14ac:dyDescent="0.2">
      <c r="E3">
        <v>7</v>
      </c>
      <c r="F3">
        <v>32</v>
      </c>
      <c r="G3">
        <v>71</v>
      </c>
      <c r="H3">
        <v>83</v>
      </c>
      <c r="I3">
        <v>46</v>
      </c>
      <c r="J3">
        <v>19</v>
      </c>
      <c r="K3">
        <v>46</v>
      </c>
      <c r="L3">
        <v>16</v>
      </c>
      <c r="M3">
        <v>12</v>
      </c>
      <c r="N3">
        <v>58</v>
      </c>
      <c r="O3">
        <v>3</v>
      </c>
      <c r="P3">
        <v>11</v>
      </c>
      <c r="Q3">
        <v>5</v>
      </c>
      <c r="R3">
        <v>70</v>
      </c>
      <c r="S3">
        <v>87</v>
      </c>
      <c r="T3">
        <v>77</v>
      </c>
      <c r="U3">
        <v>46</v>
      </c>
      <c r="V3">
        <v>49</v>
      </c>
      <c r="W3">
        <v>3</v>
      </c>
      <c r="X3">
        <v>96</v>
      </c>
      <c r="Y3">
        <v>46</v>
      </c>
      <c r="Z3">
        <v>12</v>
      </c>
      <c r="AA3">
        <v>68</v>
      </c>
      <c r="AB3">
        <v>73</v>
      </c>
      <c r="AC3">
        <v>98</v>
      </c>
    </row>
    <row r="4" spans="5:29" x14ac:dyDescent="0.2">
      <c r="E4">
        <v>79</v>
      </c>
      <c r="F4">
        <v>12</v>
      </c>
      <c r="G4">
        <v>46</v>
      </c>
      <c r="H4">
        <v>43</v>
      </c>
      <c r="I4">
        <v>20</v>
      </c>
      <c r="J4">
        <v>49</v>
      </c>
      <c r="K4">
        <v>46</v>
      </c>
      <c r="L4">
        <v>63</v>
      </c>
      <c r="M4">
        <v>69</v>
      </c>
      <c r="N4">
        <v>66</v>
      </c>
      <c r="O4">
        <v>15</v>
      </c>
      <c r="P4">
        <v>50</v>
      </c>
      <c r="Q4">
        <v>80</v>
      </c>
      <c r="R4">
        <v>48</v>
      </c>
      <c r="S4">
        <v>57</v>
      </c>
      <c r="T4">
        <v>82</v>
      </c>
      <c r="U4">
        <v>30</v>
      </c>
      <c r="V4">
        <v>79</v>
      </c>
      <c r="W4">
        <v>87</v>
      </c>
      <c r="X4">
        <v>42</v>
      </c>
      <c r="Y4">
        <v>75</v>
      </c>
      <c r="Z4">
        <v>82</v>
      </c>
      <c r="AA4">
        <v>13</v>
      </c>
      <c r="AB4">
        <v>45</v>
      </c>
      <c r="AC4">
        <v>10</v>
      </c>
    </row>
    <row r="5" spans="5:29" x14ac:dyDescent="0.2">
      <c r="E5">
        <v>36</v>
      </c>
      <c r="F5">
        <v>34</v>
      </c>
      <c r="G5">
        <v>85</v>
      </c>
      <c r="H5">
        <v>66</v>
      </c>
      <c r="I5">
        <v>46</v>
      </c>
      <c r="J5">
        <v>5</v>
      </c>
      <c r="K5">
        <v>29</v>
      </c>
      <c r="L5">
        <v>77</v>
      </c>
      <c r="M5">
        <v>59</v>
      </c>
      <c r="N5">
        <v>19</v>
      </c>
      <c r="O5">
        <v>40</v>
      </c>
      <c r="P5">
        <v>13</v>
      </c>
      <c r="Q5">
        <v>83</v>
      </c>
      <c r="R5">
        <v>87</v>
      </c>
      <c r="S5">
        <v>72</v>
      </c>
      <c r="T5">
        <v>98</v>
      </c>
      <c r="U5">
        <v>87</v>
      </c>
      <c r="V5">
        <v>51</v>
      </c>
      <c r="W5">
        <v>45</v>
      </c>
      <c r="X5">
        <v>71</v>
      </c>
      <c r="Y5">
        <v>57</v>
      </c>
      <c r="Z5">
        <v>23</v>
      </c>
      <c r="AA5">
        <v>62</v>
      </c>
      <c r="AB5">
        <v>6</v>
      </c>
      <c r="AC5">
        <v>49</v>
      </c>
    </row>
    <row r="6" spans="5:29" x14ac:dyDescent="0.2">
      <c r="E6">
        <v>25</v>
      </c>
      <c r="F6">
        <v>75</v>
      </c>
      <c r="G6">
        <v>61</v>
      </c>
      <c r="H6">
        <v>73</v>
      </c>
      <c r="I6">
        <v>98</v>
      </c>
      <c r="J6">
        <v>10</v>
      </c>
      <c r="K6">
        <v>74</v>
      </c>
      <c r="L6">
        <v>44</v>
      </c>
      <c r="M6">
        <v>77</v>
      </c>
      <c r="N6">
        <v>44</v>
      </c>
      <c r="O6">
        <v>56</v>
      </c>
      <c r="P6">
        <v>66</v>
      </c>
      <c r="Q6">
        <v>60</v>
      </c>
      <c r="R6">
        <v>12</v>
      </c>
      <c r="S6">
        <v>37</v>
      </c>
      <c r="T6">
        <v>93</v>
      </c>
      <c r="U6">
        <v>24</v>
      </c>
      <c r="V6">
        <v>22</v>
      </c>
      <c r="W6">
        <v>93</v>
      </c>
      <c r="X6">
        <v>88</v>
      </c>
      <c r="Y6">
        <v>92</v>
      </c>
      <c r="Z6">
        <v>69</v>
      </c>
      <c r="AA6">
        <v>94</v>
      </c>
      <c r="AB6">
        <v>76</v>
      </c>
      <c r="AC6">
        <v>2</v>
      </c>
    </row>
    <row r="7" spans="5:29" x14ac:dyDescent="0.2">
      <c r="E7">
        <v>67</v>
      </c>
      <c r="F7">
        <v>65</v>
      </c>
      <c r="G7">
        <v>45</v>
      </c>
      <c r="H7">
        <v>34</v>
      </c>
      <c r="I7">
        <v>71</v>
      </c>
      <c r="J7">
        <v>15</v>
      </c>
      <c r="K7">
        <v>9</v>
      </c>
      <c r="L7">
        <v>18</v>
      </c>
      <c r="M7">
        <v>79</v>
      </c>
      <c r="N7">
        <v>96</v>
      </c>
      <c r="O7">
        <v>50</v>
      </c>
      <c r="P7">
        <v>47</v>
      </c>
      <c r="Q7">
        <v>20</v>
      </c>
      <c r="R7">
        <v>63</v>
      </c>
      <c r="S7">
        <v>68</v>
      </c>
      <c r="T7">
        <v>73</v>
      </c>
      <c r="U7">
        <v>16</v>
      </c>
      <c r="V7">
        <v>44</v>
      </c>
      <c r="W7">
        <v>97</v>
      </c>
      <c r="X7">
        <v>64</v>
      </c>
      <c r="Y7">
        <v>7</v>
      </c>
      <c r="Z7">
        <v>86</v>
      </c>
      <c r="AA7">
        <v>55</v>
      </c>
      <c r="AB7">
        <v>18</v>
      </c>
      <c r="AC7">
        <v>29</v>
      </c>
    </row>
    <row r="8" spans="5:29" x14ac:dyDescent="0.2">
      <c r="E8">
        <v>57</v>
      </c>
      <c r="F8">
        <v>36</v>
      </c>
      <c r="G8">
        <v>99</v>
      </c>
      <c r="H8">
        <v>41</v>
      </c>
      <c r="I8">
        <v>24</v>
      </c>
      <c r="J8">
        <v>57</v>
      </c>
      <c r="K8">
        <v>55</v>
      </c>
      <c r="L8">
        <v>71</v>
      </c>
      <c r="M8">
        <v>95</v>
      </c>
      <c r="N8">
        <v>34</v>
      </c>
      <c r="O8">
        <v>82</v>
      </c>
      <c r="P8">
        <v>17</v>
      </c>
      <c r="Q8">
        <v>41</v>
      </c>
      <c r="R8">
        <v>60</v>
      </c>
      <c r="S8">
        <v>98</v>
      </c>
      <c r="T8">
        <v>82</v>
      </c>
      <c r="U8">
        <v>80</v>
      </c>
      <c r="V8">
        <v>34</v>
      </c>
      <c r="W8">
        <v>80</v>
      </c>
      <c r="X8">
        <v>19</v>
      </c>
      <c r="Y8">
        <v>8</v>
      </c>
      <c r="Z8">
        <v>25</v>
      </c>
      <c r="AA8">
        <v>89</v>
      </c>
      <c r="AB8">
        <v>28</v>
      </c>
      <c r="AC8">
        <v>1</v>
      </c>
    </row>
    <row r="9" spans="5:29" x14ac:dyDescent="0.2">
      <c r="E9">
        <v>6</v>
      </c>
      <c r="F9">
        <v>78</v>
      </c>
      <c r="G9">
        <v>2</v>
      </c>
      <c r="H9">
        <v>94</v>
      </c>
      <c r="I9">
        <v>44</v>
      </c>
      <c r="J9">
        <v>32</v>
      </c>
      <c r="K9">
        <v>15</v>
      </c>
      <c r="L9">
        <v>39</v>
      </c>
      <c r="M9">
        <v>90</v>
      </c>
      <c r="N9">
        <v>38</v>
      </c>
      <c r="O9">
        <v>64</v>
      </c>
      <c r="P9">
        <v>42</v>
      </c>
      <c r="Q9">
        <v>99</v>
      </c>
      <c r="R9">
        <v>67</v>
      </c>
      <c r="S9">
        <v>84</v>
      </c>
      <c r="T9">
        <v>10</v>
      </c>
      <c r="U9">
        <v>22</v>
      </c>
      <c r="V9">
        <v>56</v>
      </c>
      <c r="W9">
        <v>96</v>
      </c>
      <c r="X9">
        <v>28</v>
      </c>
      <c r="Y9">
        <v>78</v>
      </c>
      <c r="Z9">
        <v>52</v>
      </c>
      <c r="AA9">
        <v>34</v>
      </c>
      <c r="AB9">
        <v>5</v>
      </c>
      <c r="AC9">
        <v>29</v>
      </c>
    </row>
    <row r="10" spans="5:29" x14ac:dyDescent="0.2">
      <c r="E10">
        <v>18</v>
      </c>
      <c r="F10">
        <v>64</v>
      </c>
      <c r="G10">
        <v>71</v>
      </c>
      <c r="H10">
        <v>29</v>
      </c>
      <c r="I10">
        <v>82</v>
      </c>
      <c r="J10">
        <v>41</v>
      </c>
      <c r="K10">
        <v>53</v>
      </c>
      <c r="L10">
        <v>37</v>
      </c>
      <c r="M10">
        <v>75</v>
      </c>
      <c r="N10">
        <v>66</v>
      </c>
      <c r="O10">
        <v>48</v>
      </c>
      <c r="P10">
        <v>22</v>
      </c>
      <c r="Q10">
        <v>16</v>
      </c>
      <c r="R10">
        <v>58</v>
      </c>
      <c r="S10">
        <v>73</v>
      </c>
      <c r="T10">
        <v>3</v>
      </c>
      <c r="U10">
        <v>35</v>
      </c>
      <c r="V10">
        <v>58</v>
      </c>
      <c r="W10">
        <v>34</v>
      </c>
      <c r="X10">
        <v>75</v>
      </c>
      <c r="Y10">
        <v>59</v>
      </c>
      <c r="Z10">
        <v>67</v>
      </c>
      <c r="AA10">
        <v>97</v>
      </c>
      <c r="AB10">
        <v>31</v>
      </c>
      <c r="AC10">
        <v>5</v>
      </c>
    </row>
    <row r="11" spans="5:29" x14ac:dyDescent="0.2">
      <c r="E11">
        <v>21</v>
      </c>
      <c r="F11">
        <v>45</v>
      </c>
      <c r="G11">
        <v>95</v>
      </c>
      <c r="H11">
        <v>29</v>
      </c>
      <c r="I11">
        <v>68</v>
      </c>
      <c r="J11">
        <v>27</v>
      </c>
      <c r="K11">
        <v>69</v>
      </c>
      <c r="L11">
        <v>77</v>
      </c>
      <c r="M11">
        <v>24</v>
      </c>
      <c r="N11">
        <v>15</v>
      </c>
      <c r="O11">
        <v>87</v>
      </c>
      <c r="P11">
        <v>38</v>
      </c>
      <c r="Q11">
        <v>97</v>
      </c>
      <c r="R11">
        <v>62</v>
      </c>
      <c r="S11">
        <v>49</v>
      </c>
      <c r="T11">
        <v>39</v>
      </c>
      <c r="U11">
        <v>13</v>
      </c>
      <c r="V11">
        <v>51</v>
      </c>
      <c r="W11">
        <v>70</v>
      </c>
      <c r="X11">
        <v>33</v>
      </c>
      <c r="Y11">
        <v>59</v>
      </c>
      <c r="Z11">
        <v>10</v>
      </c>
      <c r="AA11">
        <v>31</v>
      </c>
      <c r="AB11">
        <v>37</v>
      </c>
      <c r="AC11">
        <v>41</v>
      </c>
    </row>
    <row r="12" spans="5:29" x14ac:dyDescent="0.2">
      <c r="E12">
        <v>34</v>
      </c>
      <c r="F12">
        <v>72</v>
      </c>
      <c r="G12">
        <v>68</v>
      </c>
      <c r="H12">
        <v>63</v>
      </c>
      <c r="I12">
        <v>20</v>
      </c>
      <c r="J12">
        <v>53</v>
      </c>
      <c r="K12">
        <v>94</v>
      </c>
      <c r="L12">
        <v>42</v>
      </c>
      <c r="M12">
        <v>73</v>
      </c>
      <c r="N12">
        <v>87</v>
      </c>
      <c r="O12">
        <v>2</v>
      </c>
      <c r="P12">
        <v>69</v>
      </c>
      <c r="Q12">
        <v>28</v>
      </c>
      <c r="R12">
        <v>81</v>
      </c>
      <c r="S12">
        <v>16</v>
      </c>
      <c r="T12">
        <v>96</v>
      </c>
      <c r="U12">
        <v>38</v>
      </c>
      <c r="V12">
        <v>66</v>
      </c>
      <c r="W12">
        <v>52</v>
      </c>
      <c r="X12">
        <v>78</v>
      </c>
      <c r="Y12">
        <v>17</v>
      </c>
      <c r="Z12">
        <v>64</v>
      </c>
      <c r="AA12">
        <v>14</v>
      </c>
      <c r="AB12">
        <v>20</v>
      </c>
      <c r="AC12">
        <v>49</v>
      </c>
    </row>
    <row r="13" spans="5:29" x14ac:dyDescent="0.2">
      <c r="E13">
        <v>36</v>
      </c>
      <c r="F13">
        <v>70</v>
      </c>
      <c r="G13">
        <v>94</v>
      </c>
      <c r="H13">
        <v>85</v>
      </c>
      <c r="I13">
        <v>81</v>
      </c>
      <c r="J13">
        <v>88</v>
      </c>
      <c r="K13">
        <v>51</v>
      </c>
      <c r="L13">
        <v>72</v>
      </c>
      <c r="M13">
        <v>61</v>
      </c>
      <c r="N13">
        <v>84</v>
      </c>
      <c r="O13">
        <v>64</v>
      </c>
      <c r="P13">
        <v>79</v>
      </c>
      <c r="Q13">
        <v>45</v>
      </c>
      <c r="R13">
        <v>68</v>
      </c>
      <c r="S13">
        <v>69</v>
      </c>
      <c r="T13">
        <v>94</v>
      </c>
      <c r="U13">
        <v>23</v>
      </c>
      <c r="V13">
        <v>6</v>
      </c>
      <c r="W13">
        <v>56</v>
      </c>
      <c r="X13">
        <v>83</v>
      </c>
      <c r="Y13">
        <v>75</v>
      </c>
      <c r="Z13">
        <v>20</v>
      </c>
      <c r="AA13">
        <v>66</v>
      </c>
      <c r="AB13">
        <v>97</v>
      </c>
      <c r="AC13">
        <v>35</v>
      </c>
    </row>
    <row r="14" spans="5:29" x14ac:dyDescent="0.2">
      <c r="E14">
        <v>23</v>
      </c>
      <c r="F14">
        <v>86</v>
      </c>
      <c r="G14">
        <v>70</v>
      </c>
      <c r="H14">
        <v>2</v>
      </c>
      <c r="I14">
        <v>94</v>
      </c>
      <c r="J14">
        <v>92</v>
      </c>
      <c r="K14">
        <v>58</v>
      </c>
      <c r="L14">
        <v>82</v>
      </c>
      <c r="M14">
        <v>31</v>
      </c>
      <c r="N14">
        <v>35</v>
      </c>
      <c r="O14">
        <v>19</v>
      </c>
      <c r="P14">
        <v>43</v>
      </c>
      <c r="Q14">
        <v>46</v>
      </c>
      <c r="R14">
        <v>30</v>
      </c>
      <c r="S14">
        <v>7</v>
      </c>
      <c r="T14">
        <v>37</v>
      </c>
      <c r="U14">
        <v>27</v>
      </c>
      <c r="V14">
        <v>3</v>
      </c>
      <c r="W14">
        <v>43</v>
      </c>
      <c r="X14">
        <v>48</v>
      </c>
      <c r="Y14">
        <v>29</v>
      </c>
      <c r="Z14">
        <v>15</v>
      </c>
      <c r="AA14">
        <v>55</v>
      </c>
      <c r="AB14">
        <v>84</v>
      </c>
      <c r="AC14">
        <v>33</v>
      </c>
    </row>
    <row r="15" spans="5:29" x14ac:dyDescent="0.2">
      <c r="E15">
        <v>59</v>
      </c>
      <c r="F15">
        <v>35</v>
      </c>
      <c r="G15">
        <v>51</v>
      </c>
      <c r="H15">
        <v>98</v>
      </c>
      <c r="I15">
        <v>77</v>
      </c>
      <c r="J15">
        <v>87</v>
      </c>
      <c r="K15">
        <v>64</v>
      </c>
      <c r="L15">
        <v>86</v>
      </c>
      <c r="M15">
        <v>7</v>
      </c>
      <c r="N15">
        <v>78</v>
      </c>
      <c r="O15">
        <v>9</v>
      </c>
      <c r="P15">
        <v>23</v>
      </c>
      <c r="Q15">
        <v>70</v>
      </c>
      <c r="R15">
        <v>39</v>
      </c>
      <c r="S15">
        <v>66</v>
      </c>
      <c r="T15">
        <v>11</v>
      </c>
      <c r="U15">
        <v>95</v>
      </c>
      <c r="V15">
        <v>74</v>
      </c>
      <c r="W15">
        <v>58</v>
      </c>
      <c r="X15">
        <v>78</v>
      </c>
      <c r="Y15">
        <v>87</v>
      </c>
      <c r="Z15">
        <v>18</v>
      </c>
      <c r="AA15">
        <v>81</v>
      </c>
      <c r="AB15">
        <v>19</v>
      </c>
      <c r="AC15">
        <v>47</v>
      </c>
    </row>
    <row r="16" spans="5:29" x14ac:dyDescent="0.2">
      <c r="E16">
        <v>84</v>
      </c>
      <c r="F16">
        <v>15</v>
      </c>
      <c r="G16">
        <v>55</v>
      </c>
      <c r="H16">
        <v>61</v>
      </c>
      <c r="I16">
        <v>98</v>
      </c>
      <c r="J16">
        <v>70</v>
      </c>
      <c r="K16">
        <v>36</v>
      </c>
      <c r="L16">
        <v>37</v>
      </c>
      <c r="M16">
        <v>55</v>
      </c>
      <c r="N16">
        <v>86</v>
      </c>
      <c r="O16">
        <v>54</v>
      </c>
      <c r="P16">
        <v>43</v>
      </c>
      <c r="Q16">
        <v>84</v>
      </c>
      <c r="R16">
        <v>46</v>
      </c>
      <c r="S16">
        <v>8</v>
      </c>
      <c r="T16">
        <v>42</v>
      </c>
      <c r="U16">
        <v>80</v>
      </c>
      <c r="V16">
        <v>6</v>
      </c>
      <c r="W16">
        <v>7</v>
      </c>
      <c r="X16">
        <v>88</v>
      </c>
      <c r="Y16">
        <v>34</v>
      </c>
      <c r="Z16">
        <v>69</v>
      </c>
      <c r="AA16">
        <v>5</v>
      </c>
      <c r="AB16">
        <v>22</v>
      </c>
      <c r="AC16">
        <v>15</v>
      </c>
    </row>
    <row r="17" spans="5:29" x14ac:dyDescent="0.2">
      <c r="E17">
        <v>54</v>
      </c>
      <c r="F17">
        <v>8</v>
      </c>
      <c r="G17">
        <v>95</v>
      </c>
      <c r="H17">
        <v>9</v>
      </c>
      <c r="I17">
        <v>54</v>
      </c>
      <c r="J17">
        <v>35</v>
      </c>
      <c r="K17">
        <v>70</v>
      </c>
      <c r="L17">
        <v>30</v>
      </c>
      <c r="M17">
        <v>50</v>
      </c>
      <c r="N17">
        <v>49</v>
      </c>
      <c r="O17">
        <v>7</v>
      </c>
      <c r="P17">
        <v>71</v>
      </c>
      <c r="Q17">
        <v>71</v>
      </c>
      <c r="R17">
        <v>10</v>
      </c>
      <c r="S17">
        <v>90</v>
      </c>
      <c r="T17">
        <v>80</v>
      </c>
      <c r="U17">
        <v>51</v>
      </c>
      <c r="V17">
        <v>65</v>
      </c>
      <c r="W17">
        <v>52</v>
      </c>
      <c r="X17">
        <v>20</v>
      </c>
      <c r="Y17">
        <v>8</v>
      </c>
      <c r="Z17">
        <v>15</v>
      </c>
      <c r="AA17">
        <v>64</v>
      </c>
      <c r="AB17">
        <v>53</v>
      </c>
      <c r="AC17">
        <v>52</v>
      </c>
    </row>
    <row r="18" spans="5:29" x14ac:dyDescent="0.2">
      <c r="E18">
        <v>35</v>
      </c>
      <c r="F18">
        <v>14</v>
      </c>
      <c r="G18">
        <v>94</v>
      </c>
      <c r="H18">
        <v>82</v>
      </c>
      <c r="I18">
        <v>85</v>
      </c>
      <c r="J18">
        <v>19</v>
      </c>
      <c r="K18">
        <v>61</v>
      </c>
      <c r="L18">
        <v>34</v>
      </c>
      <c r="M18">
        <v>65</v>
      </c>
      <c r="N18">
        <v>22</v>
      </c>
      <c r="O18">
        <v>21</v>
      </c>
      <c r="P18">
        <v>27</v>
      </c>
      <c r="Q18">
        <v>28</v>
      </c>
      <c r="R18">
        <v>65</v>
      </c>
      <c r="S18">
        <v>89</v>
      </c>
      <c r="T18">
        <v>48</v>
      </c>
      <c r="U18">
        <v>82</v>
      </c>
      <c r="V18">
        <v>23</v>
      </c>
      <c r="W18">
        <v>95</v>
      </c>
      <c r="X18">
        <v>22</v>
      </c>
      <c r="Y18">
        <v>40</v>
      </c>
      <c r="Z18">
        <v>26</v>
      </c>
      <c r="AA18">
        <v>71</v>
      </c>
      <c r="AB18">
        <v>62</v>
      </c>
      <c r="AC18">
        <v>40</v>
      </c>
    </row>
    <row r="19" spans="5:29" x14ac:dyDescent="0.2">
      <c r="E19">
        <v>85</v>
      </c>
      <c r="F19">
        <v>71</v>
      </c>
      <c r="G19">
        <v>57</v>
      </c>
      <c r="H19">
        <v>94</v>
      </c>
      <c r="I19">
        <v>19</v>
      </c>
      <c r="J19">
        <v>71</v>
      </c>
      <c r="K19">
        <v>48</v>
      </c>
      <c r="L19">
        <v>34</v>
      </c>
      <c r="M19">
        <v>25</v>
      </c>
      <c r="N19">
        <v>48</v>
      </c>
      <c r="O19">
        <v>2</v>
      </c>
      <c r="P19">
        <v>14</v>
      </c>
      <c r="Q19">
        <v>70</v>
      </c>
      <c r="R19">
        <v>82</v>
      </c>
      <c r="S19">
        <v>68</v>
      </c>
      <c r="T19">
        <v>30</v>
      </c>
      <c r="U19">
        <v>78</v>
      </c>
      <c r="V19">
        <v>44</v>
      </c>
      <c r="W19">
        <v>11</v>
      </c>
      <c r="X19">
        <v>24</v>
      </c>
      <c r="Y19">
        <v>89</v>
      </c>
      <c r="Z19">
        <v>69</v>
      </c>
      <c r="AA19">
        <v>75</v>
      </c>
      <c r="AB19">
        <v>51</v>
      </c>
      <c r="AC19">
        <v>93</v>
      </c>
    </row>
    <row r="20" spans="5:29" x14ac:dyDescent="0.2">
      <c r="E20">
        <v>21</v>
      </c>
      <c r="F20">
        <v>31</v>
      </c>
      <c r="G20">
        <v>76</v>
      </c>
      <c r="H20">
        <v>7</v>
      </c>
      <c r="I20">
        <v>1</v>
      </c>
      <c r="J20">
        <v>61</v>
      </c>
      <c r="K20">
        <v>10</v>
      </c>
      <c r="L20">
        <v>91</v>
      </c>
      <c r="M20">
        <v>6</v>
      </c>
      <c r="N20">
        <v>57</v>
      </c>
      <c r="O20">
        <v>51</v>
      </c>
      <c r="P20">
        <v>36</v>
      </c>
      <c r="Q20">
        <v>3</v>
      </c>
      <c r="R20">
        <v>84</v>
      </c>
      <c r="S20">
        <v>19</v>
      </c>
      <c r="T20">
        <v>50</v>
      </c>
      <c r="U20">
        <v>47</v>
      </c>
      <c r="V20">
        <v>81</v>
      </c>
      <c r="W20">
        <v>22</v>
      </c>
      <c r="X20">
        <v>14</v>
      </c>
      <c r="Y20">
        <v>81</v>
      </c>
      <c r="Z20">
        <v>57</v>
      </c>
      <c r="AA20">
        <v>48</v>
      </c>
      <c r="AB20">
        <v>48</v>
      </c>
      <c r="AC20">
        <v>71</v>
      </c>
    </row>
    <row r="21" spans="5:29" x14ac:dyDescent="0.2">
      <c r="E21">
        <v>55</v>
      </c>
      <c r="F21">
        <v>17</v>
      </c>
      <c r="G21">
        <v>92</v>
      </c>
      <c r="H21">
        <v>56</v>
      </c>
      <c r="I21">
        <v>78</v>
      </c>
      <c r="J21">
        <v>37</v>
      </c>
      <c r="K21">
        <v>29</v>
      </c>
      <c r="L21">
        <v>22</v>
      </c>
      <c r="M21">
        <v>1</v>
      </c>
      <c r="N21">
        <v>32</v>
      </c>
      <c r="O21">
        <v>7</v>
      </c>
      <c r="P21">
        <v>7</v>
      </c>
      <c r="Q21">
        <v>12</v>
      </c>
      <c r="R21">
        <v>59</v>
      </c>
      <c r="S21">
        <v>58</v>
      </c>
      <c r="T21">
        <v>68</v>
      </c>
      <c r="U21">
        <v>75</v>
      </c>
      <c r="V21">
        <v>80</v>
      </c>
      <c r="W21">
        <v>96</v>
      </c>
      <c r="X21">
        <v>88</v>
      </c>
      <c r="Y21">
        <v>67</v>
      </c>
      <c r="Z21">
        <v>88</v>
      </c>
      <c r="AA21">
        <v>96</v>
      </c>
      <c r="AB21">
        <v>22</v>
      </c>
      <c r="AC21">
        <v>96</v>
      </c>
    </row>
    <row r="22" spans="5:29" x14ac:dyDescent="0.2">
      <c r="E22">
        <v>28</v>
      </c>
      <c r="F22">
        <v>84</v>
      </c>
      <c r="G22">
        <v>12</v>
      </c>
      <c r="H22">
        <v>91</v>
      </c>
      <c r="I22">
        <v>40</v>
      </c>
      <c r="J22">
        <v>66</v>
      </c>
      <c r="K22">
        <v>52</v>
      </c>
      <c r="L22">
        <v>65</v>
      </c>
      <c r="M22">
        <v>63</v>
      </c>
      <c r="N22">
        <v>99</v>
      </c>
      <c r="O22">
        <v>47</v>
      </c>
      <c r="P22">
        <v>92</v>
      </c>
      <c r="Q22">
        <v>62</v>
      </c>
      <c r="R22">
        <v>94</v>
      </c>
      <c r="S22">
        <v>80</v>
      </c>
      <c r="T22">
        <v>15</v>
      </c>
      <c r="U22">
        <v>80</v>
      </c>
      <c r="V22">
        <v>13</v>
      </c>
      <c r="W22">
        <v>23</v>
      </c>
      <c r="X22">
        <v>34</v>
      </c>
      <c r="Y22">
        <v>56</v>
      </c>
      <c r="Z22">
        <v>52</v>
      </c>
      <c r="AA22">
        <v>92</v>
      </c>
      <c r="AB22">
        <v>80</v>
      </c>
      <c r="AC22">
        <v>28</v>
      </c>
    </row>
    <row r="23" spans="5:29" x14ac:dyDescent="0.2">
      <c r="E23">
        <v>91</v>
      </c>
      <c r="F23">
        <v>17</v>
      </c>
      <c r="G23">
        <v>82</v>
      </c>
      <c r="H23">
        <v>44</v>
      </c>
      <c r="I23">
        <v>75</v>
      </c>
      <c r="J23">
        <v>47</v>
      </c>
      <c r="K23">
        <v>65</v>
      </c>
      <c r="L23">
        <v>57</v>
      </c>
      <c r="M23">
        <v>18</v>
      </c>
      <c r="N23">
        <v>64</v>
      </c>
      <c r="O23">
        <v>23</v>
      </c>
      <c r="P23">
        <v>59</v>
      </c>
      <c r="Q23">
        <v>24</v>
      </c>
      <c r="R23">
        <v>20</v>
      </c>
      <c r="S23">
        <v>44</v>
      </c>
      <c r="T23">
        <v>52</v>
      </c>
      <c r="U23">
        <v>72</v>
      </c>
      <c r="V23">
        <v>49</v>
      </c>
      <c r="W23">
        <v>53</v>
      </c>
      <c r="X23">
        <v>86</v>
      </c>
      <c r="Y23">
        <v>88</v>
      </c>
      <c r="Z23">
        <v>23</v>
      </c>
      <c r="AA23">
        <v>64</v>
      </c>
      <c r="AB23">
        <v>6</v>
      </c>
      <c r="AC23">
        <v>37</v>
      </c>
    </row>
    <row r="24" spans="5:29" x14ac:dyDescent="0.2">
      <c r="E24">
        <v>48</v>
      </c>
      <c r="F24">
        <v>77</v>
      </c>
      <c r="G24">
        <v>34</v>
      </c>
      <c r="H24">
        <v>17</v>
      </c>
      <c r="I24">
        <v>31</v>
      </c>
      <c r="J24">
        <v>41</v>
      </c>
      <c r="K24">
        <v>1</v>
      </c>
      <c r="L24">
        <v>13</v>
      </c>
      <c r="M24">
        <v>82</v>
      </c>
      <c r="N24">
        <v>61</v>
      </c>
      <c r="O24">
        <v>77</v>
      </c>
      <c r="P24">
        <v>45</v>
      </c>
      <c r="Q24">
        <v>30</v>
      </c>
      <c r="R24">
        <v>9</v>
      </c>
      <c r="S24">
        <v>44</v>
      </c>
      <c r="T24">
        <v>41</v>
      </c>
      <c r="U24">
        <v>15</v>
      </c>
      <c r="V24">
        <v>14</v>
      </c>
      <c r="W24">
        <v>10</v>
      </c>
      <c r="X24">
        <v>98</v>
      </c>
      <c r="Y24">
        <v>85</v>
      </c>
      <c r="Z24">
        <v>29</v>
      </c>
      <c r="AA24">
        <v>56</v>
      </c>
      <c r="AB24">
        <v>4</v>
      </c>
      <c r="AC24">
        <v>63</v>
      </c>
    </row>
    <row r="25" spans="5:29" x14ac:dyDescent="0.2">
      <c r="E25">
        <v>82</v>
      </c>
      <c r="F25">
        <v>47</v>
      </c>
      <c r="G25">
        <v>82</v>
      </c>
      <c r="H25">
        <v>60</v>
      </c>
      <c r="I25">
        <v>98</v>
      </c>
      <c r="J25">
        <v>91</v>
      </c>
      <c r="K25">
        <v>60</v>
      </c>
      <c r="L25">
        <v>69</v>
      </c>
      <c r="M25">
        <v>69</v>
      </c>
      <c r="N25">
        <v>68</v>
      </c>
      <c r="O25">
        <v>62</v>
      </c>
      <c r="P25">
        <v>32</v>
      </c>
      <c r="Q25">
        <v>15</v>
      </c>
      <c r="R25">
        <v>21</v>
      </c>
      <c r="S25">
        <v>1</v>
      </c>
      <c r="T25">
        <v>7</v>
      </c>
      <c r="U25">
        <v>19</v>
      </c>
      <c r="V25">
        <v>72</v>
      </c>
      <c r="W25">
        <v>20</v>
      </c>
      <c r="X25">
        <v>97</v>
      </c>
      <c r="Y25">
        <v>91</v>
      </c>
      <c r="Z25">
        <v>26</v>
      </c>
      <c r="AA25">
        <v>29</v>
      </c>
      <c r="AB25">
        <v>21</v>
      </c>
      <c r="AC25">
        <v>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8</vt:i4>
      </vt:variant>
    </vt:vector>
  </HeadingPairs>
  <TitlesOfParts>
    <vt:vector size="8" baseType="lpstr">
      <vt:lpstr>Задание</vt:lpstr>
      <vt:lpstr>Сделки</vt:lpstr>
      <vt:lpstr>Сделки подбор</vt:lpstr>
      <vt:lpstr>Акции</vt:lpstr>
      <vt:lpstr>Продажи</vt:lpstr>
      <vt:lpstr>КХЛ</vt:lpstr>
      <vt:lpstr>Текст</vt:lpstr>
      <vt:lpstr>Массив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2021-01-11T19:21:56Z</dcterms:created>
  <dcterms:modified xsi:type="dcterms:W3CDTF">2022-01-10T21:04:29Z</dcterms:modified>
</cp:coreProperties>
</file>