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d8b85212dad72ac8/Документы/"/>
    </mc:Choice>
  </mc:AlternateContent>
  <xr:revisionPtr revIDLastSave="731" documentId="8_{34A6F168-1C14-4C7B-A4C5-CABB9622C826}" xr6:coauthVersionLast="47" xr6:coauthVersionMax="47" xr10:uidLastSave="{CA18C893-9140-455F-B79B-159FC54565D2}"/>
  <bookViews>
    <workbookView xWindow="-108" yWindow="-108" windowWidth="23256" windowHeight="12576" xr2:uid="{D20D241B-A4CE-4AAF-9C2D-347F258EEFDD}"/>
  </bookViews>
  <sheets>
    <sheet name="Задание" sheetId="1" r:id="rId1"/>
    <sheet name="Акции" sheetId="3" r:id="rId2"/>
    <sheet name="КХЛ" sheetId="2" r:id="rId3"/>
    <sheet name="Текст" sheetId="4" r:id="rId4"/>
    <sheet name="Продажи" sheetId="5" r:id="rId5"/>
    <sheet name="Массив" sheetId="6" r:id="rId6"/>
    <sheet name="Сделки" sheetId="7" r:id="rId7"/>
  </sheets>
  <externalReferences>
    <externalReference r:id="rId8"/>
  </externalReferences>
  <definedNames>
    <definedName name="_xlchart.v1.0" hidden="1">Задание!$A$68:$A$504</definedName>
    <definedName name="_xlchart.v1.1" hidden="1">Задание!$B$68:$B$504</definedName>
    <definedName name="_xlchart.v1.10" hidden="1">Задание!$K$68:$K$504</definedName>
    <definedName name="_xlchart.v1.11" hidden="1">Задание!$L$68:$L$504</definedName>
    <definedName name="_xlchart.v1.12" hidden="1">Задание!$M$68:$M$504</definedName>
    <definedName name="_xlchart.v1.13" hidden="1">Задание!$N$68:$N$504</definedName>
    <definedName name="_xlchart.v1.14" hidden="1">Задание!$O$68:$O$504</definedName>
    <definedName name="_xlchart.v1.15" hidden="1">Задание!$P$68:$P$504</definedName>
    <definedName name="_xlchart.v1.16" hidden="1">Сделки!$A$1</definedName>
    <definedName name="_xlchart.v1.17" hidden="1">Сделки!$A$2:$A$494</definedName>
    <definedName name="_xlchart.v1.18" hidden="1">Сделки!$A$2:$A$494</definedName>
    <definedName name="_xlchart.v1.19" hidden="1">Сделки!$E$1</definedName>
    <definedName name="_xlchart.v1.2" hidden="1">Задание!$C$68:$C$504</definedName>
    <definedName name="_xlchart.v1.20" hidden="1">Сделки!$E$2:$E$494</definedName>
    <definedName name="_xlchart.v1.21" hidden="1">Сделки!$A$2:$A$494</definedName>
    <definedName name="_xlchart.v1.22" hidden="1">Сделки!$E$1</definedName>
    <definedName name="_xlchart.v1.23" hidden="1">Сделки!$E$2:$E$494</definedName>
    <definedName name="_xlchart.v1.3" hidden="1">Задание!$D$68:$D$504</definedName>
    <definedName name="_xlchart.v1.4" hidden="1">Задание!$E$68:$E$504</definedName>
    <definedName name="_xlchart.v1.5" hidden="1">Задание!$F$68:$F$504</definedName>
    <definedName name="_xlchart.v1.6" hidden="1">Задание!$G$68:$G$504</definedName>
    <definedName name="_xlchart.v1.7" hidden="1">Задание!$H$68:$H$504</definedName>
    <definedName name="_xlchart.v1.8" hidden="1">Задание!$I$68:$I$504</definedName>
    <definedName name="_xlchart.v1.9" hidden="1">Задание!$J$68:$J$504</definedName>
  </definedNames>
  <calcPr calcId="191029"/>
  <pivotCaches>
    <pivotCache cacheId="9"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02" i="1" l="1" a="1"/>
  <c r="C502" i="1" s="1"/>
  <c r="B498" i="1" a="1"/>
  <c r="B498" i="1" s="1"/>
  <c r="B47" i="1" a="1"/>
  <c r="B47" i="1" s="1"/>
  <c r="B49" i="1" a="1"/>
  <c r="B49" i="1" s="1"/>
  <c r="C53" i="1" a="1"/>
  <c r="C53" i="1" s="1"/>
  <c r="C51" i="1" a="1"/>
  <c r="C51" i="1" s="1"/>
  <c r="B51" i="1"/>
  <c r="C45" i="1" a="1"/>
  <c r="C45" i="1" s="1"/>
  <c r="B45" i="1"/>
  <c r="C43" i="1" a="1"/>
  <c r="C43" i="1" s="1"/>
  <c r="B43" i="1"/>
  <c r="E2" i="7"/>
  <c r="E4" i="7"/>
  <c r="E3"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B70" i="1"/>
  <c r="D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B56" i="1" a="1"/>
  <c r="B56" i="1" s="1"/>
  <c r="B66" i="1" a="1"/>
  <c r="B66" i="1" s="1"/>
  <c r="B62" i="1"/>
  <c r="B60" i="1" a="1"/>
  <c r="B60" i="1" s="1"/>
  <c r="B58" i="1"/>
  <c r="B53" i="1"/>
  <c r="B495" i="1" l="1"/>
  <c r="B40" i="1"/>
  <c r="B36" i="1"/>
  <c r="B34" i="1"/>
  <c r="C32" i="1"/>
  <c r="B32" i="1"/>
  <c r="B27" i="1"/>
  <c r="B25" i="1"/>
  <c r="B23" i="1"/>
  <c r="B21" i="1"/>
  <c r="B19" i="1"/>
  <c r="B17" i="1"/>
  <c r="B14" i="1"/>
  <c r="B2" i="1"/>
  <c r="B12" i="1"/>
  <c r="B4" i="1" l="1"/>
  <c r="B8" i="1" l="1"/>
  <c r="F7" i="3"/>
  <c r="F6" i="3"/>
  <c r="F5" i="3"/>
  <c r="F4" i="3"/>
  <c r="U4" i="5"/>
  <c r="U5" i="5"/>
  <c r="U6" i="5"/>
  <c r="U7" i="5"/>
  <c r="U8" i="5"/>
  <c r="U9" i="5"/>
  <c r="U10" i="5"/>
  <c r="U11" i="5"/>
  <c r="U12" i="5"/>
  <c r="U13" i="5"/>
  <c r="U14" i="5"/>
  <c r="W4" i="5" s="1"/>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U51" i="5"/>
  <c r="U52" i="5"/>
  <c r="U53" i="5"/>
  <c r="U54" i="5"/>
  <c r="U55" i="5"/>
  <c r="U56" i="5"/>
  <c r="U57" i="5"/>
  <c r="U58" i="5"/>
  <c r="U59" i="5"/>
  <c r="U60" i="5"/>
  <c r="U61" i="5"/>
  <c r="U62" i="5"/>
  <c r="U63" i="5"/>
  <c r="U64" i="5"/>
  <c r="U65" i="5"/>
  <c r="U66" i="5"/>
  <c r="U67" i="5"/>
  <c r="U68" i="5"/>
  <c r="U69" i="5"/>
  <c r="U70" i="5"/>
  <c r="U71" i="5"/>
  <c r="U72" i="5"/>
  <c r="U73" i="5"/>
  <c r="U74" i="5"/>
  <c r="U75" i="5"/>
  <c r="U76" i="5"/>
  <c r="U77" i="5"/>
  <c r="U78" i="5"/>
  <c r="U79" i="5"/>
  <c r="U80" i="5"/>
  <c r="U81" i="5"/>
  <c r="U82" i="5"/>
  <c r="U83" i="5"/>
  <c r="U84" i="5"/>
  <c r="U85" i="5"/>
  <c r="U86" i="5"/>
  <c r="U87" i="5"/>
  <c r="U88" i="5"/>
  <c r="U89" i="5"/>
  <c r="U90" i="5"/>
  <c r="U91" i="5"/>
  <c r="U92" i="5"/>
  <c r="U93" i="5"/>
  <c r="U94" i="5"/>
  <c r="U95" i="5"/>
  <c r="U96" i="5"/>
  <c r="U97" i="5"/>
  <c r="U98" i="5"/>
  <c r="U99" i="5"/>
  <c r="U100" i="5"/>
  <c r="U101" i="5"/>
  <c r="U102" i="5"/>
  <c r="U103" i="5"/>
  <c r="U104" i="5"/>
  <c r="U105" i="5"/>
  <c r="U106" i="5"/>
  <c r="U107" i="5"/>
  <c r="U108" i="5"/>
  <c r="U109" i="5"/>
  <c r="U110" i="5"/>
  <c r="U111" i="5"/>
  <c r="U112" i="5"/>
  <c r="U113" i="5"/>
  <c r="U114" i="5"/>
  <c r="U115" i="5"/>
  <c r="U116" i="5"/>
  <c r="U117" i="5"/>
  <c r="U118" i="5"/>
  <c r="U119" i="5"/>
  <c r="U120" i="5"/>
  <c r="U121" i="5"/>
  <c r="U122" i="5"/>
  <c r="U123" i="5"/>
  <c r="U124" i="5"/>
  <c r="U125" i="5"/>
  <c r="U126" i="5"/>
  <c r="U127" i="5"/>
  <c r="U128" i="5"/>
  <c r="U129" i="5"/>
  <c r="U130" i="5"/>
  <c r="U131" i="5"/>
  <c r="U132" i="5"/>
  <c r="U133" i="5"/>
  <c r="U134" i="5"/>
  <c r="U135" i="5"/>
  <c r="U136" i="5"/>
  <c r="U137" i="5"/>
  <c r="U138" i="5"/>
  <c r="U139" i="5"/>
  <c r="U140" i="5"/>
  <c r="U141" i="5"/>
  <c r="U142" i="5"/>
  <c r="U143" i="5"/>
  <c r="U144" i="5"/>
  <c r="U145" i="5"/>
  <c r="U146" i="5"/>
  <c r="U147" i="5"/>
  <c r="U148" i="5"/>
  <c r="U149" i="5"/>
  <c r="U150" i="5"/>
  <c r="U151" i="5"/>
  <c r="U152" i="5"/>
  <c r="U153" i="5"/>
  <c r="U154" i="5"/>
  <c r="U155" i="5"/>
  <c r="U156" i="5"/>
  <c r="U157" i="5"/>
  <c r="U158" i="5"/>
  <c r="U159" i="5"/>
  <c r="U160" i="5"/>
  <c r="U161" i="5"/>
  <c r="U162" i="5"/>
  <c r="U163" i="5"/>
  <c r="U164" i="5"/>
  <c r="U165" i="5"/>
  <c r="U166" i="5"/>
  <c r="U167" i="5"/>
  <c r="U168" i="5"/>
  <c r="U169" i="5"/>
  <c r="U170" i="5"/>
  <c r="U171" i="5"/>
  <c r="U172" i="5"/>
  <c r="U173" i="5"/>
  <c r="U174" i="5"/>
  <c r="U175" i="5"/>
  <c r="U176" i="5"/>
  <c r="U177" i="5"/>
  <c r="U178" i="5"/>
  <c r="U179" i="5"/>
  <c r="U180" i="5"/>
  <c r="U181" i="5"/>
  <c r="U182" i="5"/>
  <c r="U183" i="5"/>
  <c r="U184" i="5"/>
  <c r="U185" i="5"/>
  <c r="U186" i="5"/>
  <c r="U187" i="5"/>
  <c r="U188" i="5"/>
  <c r="U189" i="5"/>
  <c r="U190" i="5"/>
  <c r="U191" i="5"/>
  <c r="U192" i="5"/>
  <c r="U193" i="5"/>
  <c r="U194" i="5"/>
  <c r="U195" i="5"/>
  <c r="U196" i="5"/>
  <c r="U197" i="5"/>
  <c r="U198" i="5"/>
  <c r="U199" i="5"/>
  <c r="U200" i="5"/>
  <c r="U201" i="5"/>
  <c r="U202" i="5"/>
  <c r="U203" i="5"/>
  <c r="U204" i="5"/>
  <c r="U205" i="5"/>
  <c r="U206" i="5"/>
  <c r="U207" i="5"/>
  <c r="U208" i="5"/>
  <c r="U209" i="5"/>
  <c r="U210" i="5"/>
  <c r="U211" i="5"/>
  <c r="U212" i="5"/>
  <c r="U213" i="5"/>
  <c r="U214" i="5"/>
  <c r="U215" i="5"/>
  <c r="U216" i="5"/>
  <c r="U217" i="5"/>
  <c r="U218" i="5"/>
  <c r="U219" i="5"/>
  <c r="U220" i="5"/>
  <c r="U221" i="5"/>
  <c r="U222" i="5"/>
  <c r="U223" i="5"/>
  <c r="U224" i="5"/>
  <c r="U225" i="5"/>
  <c r="U226" i="5"/>
  <c r="U227" i="5"/>
  <c r="U228" i="5"/>
  <c r="U229" i="5"/>
  <c r="U230" i="5"/>
  <c r="U231" i="5"/>
  <c r="U232" i="5"/>
  <c r="U233" i="5"/>
  <c r="U234" i="5"/>
  <c r="U235" i="5"/>
  <c r="U236" i="5"/>
  <c r="U237" i="5"/>
  <c r="U238" i="5"/>
  <c r="U239" i="5"/>
  <c r="U240" i="5"/>
  <c r="U241" i="5"/>
  <c r="U242" i="5"/>
  <c r="U243" i="5"/>
  <c r="U244" i="5"/>
  <c r="U245" i="5"/>
  <c r="U246" i="5"/>
  <c r="U247" i="5"/>
  <c r="U248" i="5"/>
  <c r="U249" i="5"/>
  <c r="U250" i="5"/>
  <c r="U251" i="5"/>
  <c r="U252" i="5"/>
  <c r="U253" i="5"/>
  <c r="U254" i="5"/>
  <c r="U255" i="5"/>
  <c r="U256" i="5"/>
  <c r="U257" i="5"/>
  <c r="U258" i="5"/>
  <c r="U259" i="5"/>
  <c r="U260" i="5"/>
  <c r="U261" i="5"/>
  <c r="U262" i="5"/>
  <c r="U263" i="5"/>
  <c r="U264" i="5"/>
  <c r="U265" i="5"/>
  <c r="U266" i="5"/>
  <c r="U267" i="5"/>
  <c r="U268" i="5"/>
  <c r="U269" i="5"/>
  <c r="U270" i="5"/>
  <c r="U271" i="5"/>
  <c r="U272" i="5"/>
  <c r="U273" i="5"/>
  <c r="U274" i="5"/>
  <c r="U275" i="5"/>
  <c r="U276" i="5"/>
  <c r="U277" i="5"/>
  <c r="U278" i="5"/>
  <c r="U279" i="5"/>
  <c r="U280" i="5"/>
  <c r="U281" i="5"/>
  <c r="U282" i="5"/>
  <c r="U283" i="5"/>
  <c r="U284" i="5"/>
  <c r="U285" i="5"/>
  <c r="U286" i="5"/>
  <c r="U287" i="5"/>
  <c r="U288" i="5"/>
  <c r="U289" i="5"/>
  <c r="U290" i="5"/>
  <c r="U291" i="5"/>
  <c r="U292" i="5"/>
  <c r="U293" i="5"/>
  <c r="U294" i="5"/>
  <c r="U295" i="5"/>
  <c r="U296" i="5"/>
  <c r="U297" i="5"/>
  <c r="U298" i="5"/>
  <c r="U299" i="5"/>
  <c r="U300" i="5"/>
  <c r="U301" i="5"/>
  <c r="U302" i="5"/>
  <c r="U303" i="5"/>
  <c r="U304" i="5"/>
  <c r="U305" i="5"/>
  <c r="U306" i="5"/>
  <c r="U307" i="5"/>
  <c r="U308" i="5"/>
  <c r="U309" i="5"/>
  <c r="U310" i="5"/>
  <c r="U311" i="5"/>
  <c r="U312" i="5"/>
  <c r="U313" i="5"/>
  <c r="U314" i="5"/>
  <c r="U315" i="5"/>
  <c r="U316" i="5"/>
  <c r="U317" i="5"/>
  <c r="U318" i="5"/>
  <c r="U319" i="5"/>
  <c r="U320" i="5"/>
  <c r="U321" i="5"/>
  <c r="U322" i="5"/>
  <c r="U323" i="5"/>
  <c r="U324" i="5"/>
  <c r="U325" i="5"/>
  <c r="U326" i="5"/>
  <c r="U327" i="5"/>
  <c r="U328" i="5"/>
  <c r="U329" i="5"/>
  <c r="U330" i="5"/>
  <c r="U331" i="5"/>
  <c r="U332" i="5"/>
  <c r="U333" i="5"/>
  <c r="U334" i="5"/>
  <c r="U335" i="5"/>
  <c r="U336" i="5"/>
  <c r="U337" i="5"/>
  <c r="U338" i="5"/>
  <c r="U339" i="5"/>
  <c r="U340" i="5"/>
  <c r="U341" i="5"/>
  <c r="U342" i="5"/>
  <c r="U343" i="5"/>
  <c r="U344" i="5"/>
  <c r="U345" i="5"/>
  <c r="U346" i="5"/>
  <c r="U347" i="5"/>
  <c r="U348" i="5"/>
  <c r="U349" i="5"/>
  <c r="U350" i="5"/>
  <c r="U351" i="5"/>
  <c r="U352" i="5"/>
  <c r="U353" i="5"/>
  <c r="U354" i="5"/>
  <c r="U355" i="5"/>
  <c r="U356" i="5"/>
  <c r="U357" i="5"/>
  <c r="U358" i="5"/>
  <c r="U359" i="5"/>
  <c r="U360" i="5"/>
  <c r="U361" i="5"/>
  <c r="U362" i="5"/>
  <c r="U363" i="5"/>
  <c r="U364" i="5"/>
  <c r="U365" i="5"/>
  <c r="U366" i="5"/>
  <c r="U367" i="5"/>
  <c r="U368" i="5"/>
  <c r="U369" i="5"/>
  <c r="U370" i="5"/>
  <c r="U371" i="5"/>
  <c r="U372" i="5"/>
  <c r="U373" i="5"/>
  <c r="U374" i="5"/>
  <c r="U375" i="5"/>
  <c r="U376" i="5"/>
  <c r="U377" i="5"/>
  <c r="U378" i="5"/>
  <c r="U379" i="5"/>
  <c r="U380" i="5"/>
  <c r="U381" i="5"/>
  <c r="U382" i="5"/>
  <c r="U383" i="5"/>
  <c r="U384" i="5"/>
  <c r="U385" i="5"/>
  <c r="U386" i="5"/>
  <c r="U387" i="5"/>
  <c r="U388" i="5"/>
  <c r="U389" i="5"/>
  <c r="U390" i="5"/>
  <c r="U391" i="5"/>
  <c r="U392" i="5"/>
  <c r="U393" i="5"/>
  <c r="U394" i="5"/>
  <c r="U395" i="5"/>
  <c r="U396" i="5"/>
  <c r="U397" i="5"/>
  <c r="U398" i="5"/>
  <c r="U399" i="5"/>
  <c r="U400" i="5"/>
  <c r="U401" i="5"/>
  <c r="U402" i="5"/>
  <c r="U403" i="5"/>
  <c r="U404" i="5"/>
  <c r="U405" i="5"/>
  <c r="U406" i="5"/>
  <c r="U407" i="5"/>
  <c r="U408" i="5"/>
  <c r="U409" i="5"/>
  <c r="U410" i="5"/>
  <c r="U411" i="5"/>
  <c r="U412" i="5"/>
  <c r="U413" i="5"/>
  <c r="U414" i="5"/>
  <c r="U415" i="5"/>
  <c r="U416" i="5"/>
  <c r="U417" i="5"/>
  <c r="U418" i="5"/>
  <c r="U419" i="5"/>
  <c r="U420" i="5"/>
  <c r="U421" i="5"/>
  <c r="U422" i="5"/>
  <c r="U423" i="5"/>
  <c r="U424" i="5"/>
  <c r="U425" i="5"/>
  <c r="U426" i="5"/>
  <c r="U427" i="5"/>
  <c r="U428" i="5"/>
  <c r="U429" i="5"/>
  <c r="Q4" i="5"/>
  <c r="B64" i="1" a="1"/>
  <c r="B64" i="1" s="1"/>
  <c r="R32" i="6"/>
  <c r="M32" i="6"/>
  <c r="L32" i="6"/>
  <c r="J32" i="6"/>
  <c r="H32" i="6"/>
  <c r="G32" i="6"/>
  <c r="F32" i="6"/>
  <c r="E32" i="6"/>
  <c r="C32" i="6" a="1"/>
  <c r="AB32" i="6" s="1"/>
  <c r="AB31" i="6"/>
  <c r="AA31" i="6"/>
  <c r="Y31" i="6"/>
  <c r="W31" i="6"/>
  <c r="V31" i="6"/>
  <c r="U31" i="6"/>
  <c r="T31" i="6"/>
  <c r="R31" i="6"/>
  <c r="Q31" i="6"/>
  <c r="P31" i="6"/>
  <c r="O31" i="6"/>
  <c r="M31" i="6"/>
  <c r="K31" i="6"/>
  <c r="J31" i="6"/>
  <c r="I31" i="6"/>
  <c r="H31" i="6"/>
  <c r="F31" i="6"/>
  <c r="E31" i="6"/>
  <c r="D31" i="6"/>
  <c r="C31" i="6"/>
  <c r="C31" i="6" a="1"/>
  <c r="S31" i="6" s="1"/>
  <c r="T5" i="5"/>
  <c r="T4"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4" i="5"/>
  <c r="T185" i="5"/>
  <c r="T186" i="5"/>
  <c r="T187" i="5"/>
  <c r="T188" i="5"/>
  <c r="T189" i="5"/>
  <c r="T190" i="5"/>
  <c r="T191" i="5"/>
  <c r="T192" i="5"/>
  <c r="T193" i="5"/>
  <c r="T194" i="5"/>
  <c r="T195" i="5"/>
  <c r="T196" i="5"/>
  <c r="T197" i="5"/>
  <c r="T198" i="5"/>
  <c r="T199" i="5"/>
  <c r="T200" i="5"/>
  <c r="T201" i="5"/>
  <c r="T202" i="5"/>
  <c r="T203" i="5"/>
  <c r="T204" i="5"/>
  <c r="T205" i="5"/>
  <c r="T206" i="5"/>
  <c r="T207" i="5"/>
  <c r="T208" i="5"/>
  <c r="T209" i="5"/>
  <c r="T210" i="5"/>
  <c r="T211" i="5"/>
  <c r="T212" i="5"/>
  <c r="T213" i="5"/>
  <c r="T214" i="5"/>
  <c r="T215" i="5"/>
  <c r="T216" i="5"/>
  <c r="T217" i="5"/>
  <c r="T218" i="5"/>
  <c r="T219" i="5"/>
  <c r="T220" i="5"/>
  <c r="T221" i="5"/>
  <c r="T222" i="5"/>
  <c r="T223" i="5"/>
  <c r="T224" i="5"/>
  <c r="T225" i="5"/>
  <c r="T226" i="5"/>
  <c r="T227" i="5"/>
  <c r="T228" i="5"/>
  <c r="T229" i="5"/>
  <c r="T230" i="5"/>
  <c r="T231" i="5"/>
  <c r="T232" i="5"/>
  <c r="T233" i="5"/>
  <c r="T234" i="5"/>
  <c r="T235" i="5"/>
  <c r="T236" i="5"/>
  <c r="T237" i="5"/>
  <c r="T238" i="5"/>
  <c r="T239" i="5"/>
  <c r="T240" i="5"/>
  <c r="T241" i="5"/>
  <c r="T242" i="5"/>
  <c r="T243" i="5"/>
  <c r="T244" i="5"/>
  <c r="T245" i="5"/>
  <c r="T246" i="5"/>
  <c r="T247" i="5"/>
  <c r="T248" i="5"/>
  <c r="T249" i="5"/>
  <c r="T250" i="5"/>
  <c r="T251" i="5"/>
  <c r="T252" i="5"/>
  <c r="T253" i="5"/>
  <c r="T254" i="5"/>
  <c r="T255" i="5"/>
  <c r="T256" i="5"/>
  <c r="T257" i="5"/>
  <c r="T258" i="5"/>
  <c r="T259" i="5"/>
  <c r="T260" i="5"/>
  <c r="T261" i="5"/>
  <c r="T262" i="5"/>
  <c r="T263" i="5"/>
  <c r="T264" i="5"/>
  <c r="T265" i="5"/>
  <c r="T266" i="5"/>
  <c r="T267" i="5"/>
  <c r="T268" i="5"/>
  <c r="T269" i="5"/>
  <c r="T270" i="5"/>
  <c r="T271" i="5"/>
  <c r="T272" i="5"/>
  <c r="T273" i="5"/>
  <c r="T274" i="5"/>
  <c r="T275" i="5"/>
  <c r="T276" i="5"/>
  <c r="T277" i="5"/>
  <c r="T278" i="5"/>
  <c r="T279" i="5"/>
  <c r="T280" i="5"/>
  <c r="T281" i="5"/>
  <c r="T282" i="5"/>
  <c r="T283" i="5"/>
  <c r="T284" i="5"/>
  <c r="T285" i="5"/>
  <c r="T286" i="5"/>
  <c r="T287" i="5"/>
  <c r="T288" i="5"/>
  <c r="T289" i="5"/>
  <c r="T290" i="5"/>
  <c r="T291" i="5"/>
  <c r="T292" i="5"/>
  <c r="T293" i="5"/>
  <c r="T294" i="5"/>
  <c r="T295" i="5"/>
  <c r="T296" i="5"/>
  <c r="T297" i="5"/>
  <c r="T298" i="5"/>
  <c r="T299" i="5"/>
  <c r="T300" i="5"/>
  <c r="T301" i="5"/>
  <c r="T302" i="5"/>
  <c r="T303" i="5"/>
  <c r="T304" i="5"/>
  <c r="T305" i="5"/>
  <c r="T306" i="5"/>
  <c r="T307" i="5"/>
  <c r="T308" i="5"/>
  <c r="T309" i="5"/>
  <c r="T310" i="5"/>
  <c r="T311" i="5"/>
  <c r="T312" i="5"/>
  <c r="T313" i="5"/>
  <c r="T314" i="5"/>
  <c r="T315" i="5"/>
  <c r="T316" i="5"/>
  <c r="T317" i="5"/>
  <c r="T318" i="5"/>
  <c r="T319" i="5"/>
  <c r="T320" i="5"/>
  <c r="T321" i="5"/>
  <c r="T322" i="5"/>
  <c r="T323" i="5"/>
  <c r="T324" i="5"/>
  <c r="T325" i="5"/>
  <c r="T326" i="5"/>
  <c r="T327" i="5"/>
  <c r="T328" i="5"/>
  <c r="T329" i="5"/>
  <c r="T330" i="5"/>
  <c r="T331" i="5"/>
  <c r="T332" i="5"/>
  <c r="T333" i="5"/>
  <c r="T334" i="5"/>
  <c r="T335" i="5"/>
  <c r="T336" i="5"/>
  <c r="T337" i="5"/>
  <c r="T338" i="5"/>
  <c r="T339" i="5"/>
  <c r="T340" i="5"/>
  <c r="T341" i="5"/>
  <c r="T342" i="5"/>
  <c r="T343" i="5"/>
  <c r="T344" i="5"/>
  <c r="T345" i="5"/>
  <c r="T346" i="5"/>
  <c r="T347" i="5"/>
  <c r="T348" i="5"/>
  <c r="T349" i="5"/>
  <c r="T350" i="5"/>
  <c r="T351" i="5"/>
  <c r="T352" i="5"/>
  <c r="T353" i="5"/>
  <c r="T354" i="5"/>
  <c r="T355" i="5"/>
  <c r="T356" i="5"/>
  <c r="T357" i="5"/>
  <c r="T358" i="5"/>
  <c r="T359" i="5"/>
  <c r="T360" i="5"/>
  <c r="T361" i="5"/>
  <c r="T362" i="5"/>
  <c r="T363" i="5"/>
  <c r="T364" i="5"/>
  <c r="T365" i="5"/>
  <c r="T366" i="5"/>
  <c r="T367" i="5"/>
  <c r="T368" i="5"/>
  <c r="T369" i="5"/>
  <c r="T370" i="5"/>
  <c r="T371" i="5"/>
  <c r="T372" i="5"/>
  <c r="T373" i="5"/>
  <c r="T374" i="5"/>
  <c r="T375" i="5"/>
  <c r="T376" i="5"/>
  <c r="T377" i="5"/>
  <c r="T378" i="5"/>
  <c r="T379" i="5"/>
  <c r="T380" i="5"/>
  <c r="T381" i="5"/>
  <c r="T382" i="5"/>
  <c r="T383" i="5"/>
  <c r="T384" i="5"/>
  <c r="T385" i="5"/>
  <c r="T386" i="5"/>
  <c r="T387" i="5"/>
  <c r="T388" i="5"/>
  <c r="T389" i="5"/>
  <c r="T390" i="5"/>
  <c r="T391" i="5"/>
  <c r="T392" i="5"/>
  <c r="T393" i="5"/>
  <c r="T394" i="5"/>
  <c r="T395" i="5"/>
  <c r="T396" i="5"/>
  <c r="T397" i="5"/>
  <c r="T398" i="5"/>
  <c r="T399" i="5"/>
  <c r="T400" i="5"/>
  <c r="T401" i="5"/>
  <c r="T402" i="5"/>
  <c r="T403" i="5"/>
  <c r="T404" i="5"/>
  <c r="T405" i="5"/>
  <c r="T406" i="5"/>
  <c r="T407" i="5"/>
  <c r="T408" i="5"/>
  <c r="T409" i="5"/>
  <c r="T410" i="5"/>
  <c r="T411" i="5"/>
  <c r="T412" i="5"/>
  <c r="T413" i="5"/>
  <c r="T414" i="5"/>
  <c r="T415" i="5"/>
  <c r="T416" i="5"/>
  <c r="T417" i="5"/>
  <c r="T418" i="5"/>
  <c r="T419" i="5"/>
  <c r="T420" i="5"/>
  <c r="T421" i="5"/>
  <c r="T422" i="5"/>
  <c r="T423" i="5"/>
  <c r="T424" i="5"/>
  <c r="T425" i="5"/>
  <c r="T426" i="5"/>
  <c r="T427" i="5"/>
  <c r="T428" i="5"/>
  <c r="T429"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Q385" i="5"/>
  <c r="Q386" i="5"/>
  <c r="Q387" i="5"/>
  <c r="Q388" i="5"/>
  <c r="Q389" i="5"/>
  <c r="Q390" i="5"/>
  <c r="Q391" i="5"/>
  <c r="Q392" i="5"/>
  <c r="Q393" i="5"/>
  <c r="Q394" i="5"/>
  <c r="Q395" i="5"/>
  <c r="Q396" i="5"/>
  <c r="Q397" i="5"/>
  <c r="Q398" i="5"/>
  <c r="Q399" i="5"/>
  <c r="Q400" i="5"/>
  <c r="Q401" i="5"/>
  <c r="Q402" i="5"/>
  <c r="Q403" i="5"/>
  <c r="Q404" i="5"/>
  <c r="Q405" i="5"/>
  <c r="Q406" i="5"/>
  <c r="Q407" i="5"/>
  <c r="Q408" i="5"/>
  <c r="Q409" i="5"/>
  <c r="Q410" i="5"/>
  <c r="Q411" i="5"/>
  <c r="Q412" i="5"/>
  <c r="Q413" i="5"/>
  <c r="Q414" i="5"/>
  <c r="Q415" i="5"/>
  <c r="Q416" i="5"/>
  <c r="Q417" i="5"/>
  <c r="Q418" i="5"/>
  <c r="Q419" i="5"/>
  <c r="Q420" i="5"/>
  <c r="Q421" i="5"/>
  <c r="Q422" i="5"/>
  <c r="Q423" i="5"/>
  <c r="Q424" i="5"/>
  <c r="Q425" i="5"/>
  <c r="Q426" i="5"/>
  <c r="Q427" i="5"/>
  <c r="Q428" i="5"/>
  <c r="Q429" i="5"/>
  <c r="O4" i="5"/>
  <c r="P414" i="5"/>
  <c r="J7" i="2"/>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5" i="5"/>
  <c r="P416" i="5"/>
  <c r="P417" i="5"/>
  <c r="P418" i="5"/>
  <c r="P419" i="5"/>
  <c r="P420" i="5"/>
  <c r="P421" i="5"/>
  <c r="P422" i="5"/>
  <c r="P423" i="5"/>
  <c r="P424" i="5"/>
  <c r="P425" i="5"/>
  <c r="P426" i="5"/>
  <c r="P427" i="5"/>
  <c r="P428" i="5"/>
  <c r="P429"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B38" i="1"/>
  <c r="B30" i="1"/>
  <c r="J1398" i="2"/>
  <c r="J1397" i="2"/>
  <c r="J1396" i="2"/>
  <c r="J1395" i="2"/>
  <c r="J1394" i="2"/>
  <c r="J1393" i="2"/>
  <c r="J1392" i="2"/>
  <c r="J1391" i="2"/>
  <c r="J1390" i="2"/>
  <c r="J1389" i="2"/>
  <c r="J1388" i="2"/>
  <c r="J1387" i="2"/>
  <c r="J1386" i="2"/>
  <c r="J1385" i="2"/>
  <c r="J1384" i="2"/>
  <c r="J1383" i="2"/>
  <c r="J1382" i="2"/>
  <c r="J1381" i="2"/>
  <c r="J1380" i="2"/>
  <c r="J1379" i="2"/>
  <c r="J1378" i="2"/>
  <c r="J1377" i="2"/>
  <c r="J1376" i="2"/>
  <c r="J1375" i="2"/>
  <c r="J1374" i="2"/>
  <c r="J1373" i="2"/>
  <c r="J1372" i="2"/>
  <c r="J1371" i="2"/>
  <c r="J1370" i="2"/>
  <c r="J1369" i="2"/>
  <c r="J1368" i="2"/>
  <c r="J1367" i="2"/>
  <c r="J1366" i="2"/>
  <c r="J1365" i="2"/>
  <c r="J1364" i="2"/>
  <c r="J1363" i="2"/>
  <c r="J1362" i="2"/>
  <c r="J1361" i="2"/>
  <c r="J1360" i="2"/>
  <c r="J1359" i="2"/>
  <c r="J1358" i="2"/>
  <c r="J1357" i="2"/>
  <c r="J1356" i="2"/>
  <c r="J1355" i="2"/>
  <c r="J1354" i="2"/>
  <c r="J1353" i="2"/>
  <c r="J1352" i="2"/>
  <c r="J1351" i="2"/>
  <c r="J1350" i="2"/>
  <c r="J1349" i="2"/>
  <c r="J1348" i="2"/>
  <c r="J1347" i="2"/>
  <c r="J1346" i="2"/>
  <c r="J1345" i="2"/>
  <c r="J1344" i="2"/>
  <c r="J1343" i="2"/>
  <c r="J1342" i="2"/>
  <c r="J1341" i="2"/>
  <c r="J1340" i="2"/>
  <c r="J1339" i="2"/>
  <c r="J1338" i="2"/>
  <c r="J1337" i="2"/>
  <c r="J1336" i="2"/>
  <c r="J1335" i="2"/>
  <c r="J1334" i="2"/>
  <c r="J1333" i="2"/>
  <c r="J1332" i="2"/>
  <c r="J1331" i="2"/>
  <c r="J1330" i="2"/>
  <c r="J1329" i="2"/>
  <c r="J1328" i="2"/>
  <c r="J1327" i="2"/>
  <c r="J1326" i="2"/>
  <c r="J1325" i="2"/>
  <c r="J1324" i="2"/>
  <c r="J1323" i="2"/>
  <c r="J1322" i="2"/>
  <c r="J1321" i="2"/>
  <c r="J1320" i="2"/>
  <c r="J1319" i="2"/>
  <c r="J1318" i="2"/>
  <c r="J1317" i="2"/>
  <c r="J1316" i="2"/>
  <c r="J1315" i="2"/>
  <c r="J1314" i="2"/>
  <c r="J1313" i="2"/>
  <c r="J1312" i="2"/>
  <c r="J1311" i="2"/>
  <c r="J1310" i="2"/>
  <c r="J1309" i="2"/>
  <c r="J1308" i="2"/>
  <c r="J1307" i="2"/>
  <c r="J1306" i="2"/>
  <c r="J1305" i="2"/>
  <c r="J1304" i="2"/>
  <c r="J1303" i="2"/>
  <c r="J1302" i="2"/>
  <c r="J1301" i="2"/>
  <c r="J1300" i="2"/>
  <c r="J1299" i="2"/>
  <c r="J1298" i="2"/>
  <c r="J1297" i="2"/>
  <c r="J1296" i="2"/>
  <c r="J1295" i="2"/>
  <c r="J1294" i="2"/>
  <c r="J1293" i="2"/>
  <c r="J1292" i="2"/>
  <c r="J1291" i="2"/>
  <c r="J1290" i="2"/>
  <c r="J1289" i="2"/>
  <c r="J1288" i="2"/>
  <c r="J1287" i="2"/>
  <c r="J1286" i="2"/>
  <c r="J1285" i="2"/>
  <c r="J1284" i="2"/>
  <c r="J1283" i="2"/>
  <c r="J1282" i="2"/>
  <c r="J1281" i="2"/>
  <c r="J1280" i="2"/>
  <c r="J1279" i="2"/>
  <c r="J1278" i="2"/>
  <c r="J1277" i="2"/>
  <c r="J1276" i="2"/>
  <c r="J1275" i="2"/>
  <c r="J1274" i="2"/>
  <c r="J1273" i="2"/>
  <c r="J1272" i="2"/>
  <c r="J1271" i="2"/>
  <c r="J1270" i="2"/>
  <c r="J1269" i="2"/>
  <c r="J1268" i="2"/>
  <c r="J1267" i="2"/>
  <c r="J1266" i="2"/>
  <c r="J1265" i="2"/>
  <c r="J1264" i="2"/>
  <c r="J1263" i="2"/>
  <c r="J1262" i="2"/>
  <c r="J1261" i="2"/>
  <c r="J1260" i="2"/>
  <c r="J1259" i="2"/>
  <c r="J1258" i="2"/>
  <c r="J1257" i="2"/>
  <c r="J1256" i="2"/>
  <c r="J1255" i="2"/>
  <c r="J1254" i="2"/>
  <c r="J1253" i="2"/>
  <c r="J1252" i="2"/>
  <c r="J1251" i="2"/>
  <c r="J1250" i="2"/>
  <c r="J1249" i="2"/>
  <c r="J1248" i="2"/>
  <c r="J1247" i="2"/>
  <c r="J1246" i="2"/>
  <c r="J1245" i="2"/>
  <c r="J1244" i="2"/>
  <c r="J1243" i="2"/>
  <c r="J1242" i="2"/>
  <c r="J1241" i="2"/>
  <c r="J1240" i="2"/>
  <c r="J1239" i="2"/>
  <c r="J1238" i="2"/>
  <c r="J1237" i="2"/>
  <c r="J1236" i="2"/>
  <c r="J1235" i="2"/>
  <c r="J1234" i="2"/>
  <c r="J1233" i="2"/>
  <c r="J1232" i="2"/>
  <c r="J1231" i="2"/>
  <c r="J1230" i="2"/>
  <c r="J1229" i="2"/>
  <c r="J1228" i="2"/>
  <c r="J1227" i="2"/>
  <c r="J1226" i="2"/>
  <c r="J1225" i="2"/>
  <c r="J1224" i="2"/>
  <c r="J1223" i="2"/>
  <c r="J1222" i="2"/>
  <c r="J1221" i="2"/>
  <c r="J1220" i="2"/>
  <c r="J1219" i="2"/>
  <c r="J1218" i="2"/>
  <c r="J1217" i="2"/>
  <c r="J1216" i="2"/>
  <c r="J1215" i="2"/>
  <c r="J1214" i="2"/>
  <c r="J1213" i="2"/>
  <c r="J1212" i="2"/>
  <c r="J1211" i="2"/>
  <c r="J1210" i="2"/>
  <c r="J1209" i="2"/>
  <c r="J1208" i="2"/>
  <c r="J1207" i="2"/>
  <c r="J1206" i="2"/>
  <c r="J1205" i="2"/>
  <c r="J1204" i="2"/>
  <c r="J1203" i="2"/>
  <c r="J1202" i="2"/>
  <c r="J1201" i="2"/>
  <c r="J1200" i="2"/>
  <c r="J1199" i="2"/>
  <c r="J1198" i="2"/>
  <c r="J1197" i="2"/>
  <c r="J1196" i="2"/>
  <c r="J1195" i="2"/>
  <c r="J1194" i="2"/>
  <c r="J1193" i="2"/>
  <c r="J1192" i="2"/>
  <c r="J1191" i="2"/>
  <c r="J1190" i="2"/>
  <c r="J1189" i="2"/>
  <c r="J1188" i="2"/>
  <c r="J1187" i="2"/>
  <c r="J1186" i="2"/>
  <c r="J1185" i="2"/>
  <c r="J1184" i="2"/>
  <c r="J1183" i="2"/>
  <c r="J1182" i="2"/>
  <c r="J1181" i="2"/>
  <c r="J1180" i="2"/>
  <c r="J1179" i="2"/>
  <c r="J1178" i="2"/>
  <c r="J1177" i="2"/>
  <c r="J1176" i="2"/>
  <c r="J1175" i="2"/>
  <c r="J1174" i="2"/>
  <c r="J1173" i="2"/>
  <c r="J1172" i="2"/>
  <c r="J1171" i="2"/>
  <c r="J1170" i="2"/>
  <c r="J1169" i="2"/>
  <c r="J1168" i="2"/>
  <c r="J1167" i="2"/>
  <c r="J1166" i="2"/>
  <c r="J1165" i="2"/>
  <c r="J1164" i="2"/>
  <c r="J1163" i="2"/>
  <c r="J1162" i="2"/>
  <c r="J1161" i="2"/>
  <c r="J1160" i="2"/>
  <c r="J1159" i="2"/>
  <c r="J1158" i="2"/>
  <c r="J1157" i="2"/>
  <c r="J1156" i="2"/>
  <c r="J1155" i="2"/>
  <c r="J1154" i="2"/>
  <c r="J1153" i="2"/>
  <c r="J1152" i="2"/>
  <c r="J1151" i="2"/>
  <c r="J1150" i="2"/>
  <c r="J1149" i="2"/>
  <c r="J1148" i="2"/>
  <c r="J1147" i="2"/>
  <c r="J1146" i="2"/>
  <c r="J1145" i="2"/>
  <c r="J1144" i="2"/>
  <c r="J1143" i="2"/>
  <c r="J1142" i="2"/>
  <c r="J1141" i="2"/>
  <c r="J1140" i="2"/>
  <c r="J1139" i="2"/>
  <c r="J1138" i="2"/>
  <c r="J1137" i="2"/>
  <c r="J1136" i="2"/>
  <c r="J1135" i="2"/>
  <c r="J1134" i="2"/>
  <c r="J1133" i="2"/>
  <c r="J1132" i="2"/>
  <c r="J1131" i="2"/>
  <c r="J1130" i="2"/>
  <c r="J1129" i="2"/>
  <c r="J1128" i="2"/>
  <c r="J1127" i="2"/>
  <c r="J1126" i="2"/>
  <c r="J1125" i="2"/>
  <c r="J1124" i="2"/>
  <c r="J1123" i="2"/>
  <c r="J1122" i="2"/>
  <c r="J1121" i="2"/>
  <c r="J1120" i="2"/>
  <c r="J1119" i="2"/>
  <c r="J1118" i="2"/>
  <c r="J1117" i="2"/>
  <c r="J1116" i="2"/>
  <c r="J1115" i="2"/>
  <c r="J1114" i="2"/>
  <c r="J1113" i="2"/>
  <c r="J1112" i="2"/>
  <c r="J1111" i="2"/>
  <c r="J1110" i="2"/>
  <c r="J1109" i="2"/>
  <c r="J1108" i="2"/>
  <c r="J1107" i="2"/>
  <c r="J1106" i="2"/>
  <c r="J1105" i="2"/>
  <c r="J1104" i="2"/>
  <c r="J1103" i="2"/>
  <c r="J1102" i="2"/>
  <c r="J1101" i="2"/>
  <c r="J1100" i="2"/>
  <c r="J1099" i="2"/>
  <c r="J1098" i="2"/>
  <c r="J1097" i="2"/>
  <c r="J1096" i="2"/>
  <c r="J1095" i="2"/>
  <c r="J1094" i="2"/>
  <c r="J1093" i="2"/>
  <c r="J1092" i="2"/>
  <c r="J1091" i="2"/>
  <c r="J1090" i="2"/>
  <c r="J1089" i="2"/>
  <c r="J1088" i="2"/>
  <c r="J1087" i="2"/>
  <c r="J1086" i="2"/>
  <c r="J1085" i="2"/>
  <c r="J1084" i="2"/>
  <c r="J1083" i="2"/>
  <c r="J1082" i="2"/>
  <c r="J1081" i="2"/>
  <c r="J1080" i="2"/>
  <c r="J1079" i="2"/>
  <c r="J1078" i="2"/>
  <c r="J1077" i="2"/>
  <c r="J1076" i="2"/>
  <c r="J1075" i="2"/>
  <c r="J1074" i="2"/>
  <c r="J1073" i="2"/>
  <c r="J1072" i="2"/>
  <c r="J1071" i="2"/>
  <c r="J1070" i="2"/>
  <c r="J1069" i="2"/>
  <c r="J1068" i="2"/>
  <c r="J1067" i="2"/>
  <c r="J1066" i="2"/>
  <c r="J1065" i="2"/>
  <c r="J1064" i="2"/>
  <c r="J1063" i="2"/>
  <c r="J1062" i="2"/>
  <c r="J1061" i="2"/>
  <c r="J1060" i="2"/>
  <c r="J1059" i="2"/>
  <c r="J1058" i="2"/>
  <c r="J1057" i="2"/>
  <c r="J1056" i="2"/>
  <c r="J1055" i="2"/>
  <c r="J1054" i="2"/>
  <c r="J1053" i="2"/>
  <c r="J1052" i="2"/>
  <c r="J1051" i="2"/>
  <c r="J1050" i="2"/>
  <c r="J1049" i="2"/>
  <c r="J1048" i="2"/>
  <c r="J1047" i="2"/>
  <c r="J1046" i="2"/>
  <c r="J1045" i="2"/>
  <c r="J1044" i="2"/>
  <c r="J1043" i="2"/>
  <c r="J1042" i="2"/>
  <c r="J1041" i="2"/>
  <c r="J1040" i="2"/>
  <c r="J1039" i="2"/>
  <c r="J1038" i="2"/>
  <c r="J1037" i="2"/>
  <c r="J1036" i="2"/>
  <c r="J1035" i="2"/>
  <c r="J1034" i="2"/>
  <c r="J1033" i="2"/>
  <c r="J1032" i="2"/>
  <c r="J1031" i="2"/>
  <c r="J1030" i="2"/>
  <c r="J1029" i="2"/>
  <c r="J1028" i="2"/>
  <c r="J1027" i="2"/>
  <c r="J1026" i="2"/>
  <c r="J1025" i="2"/>
  <c r="J1024" i="2"/>
  <c r="J1023" i="2"/>
  <c r="J1022" i="2"/>
  <c r="J1021" i="2"/>
  <c r="J1020" i="2"/>
  <c r="J1019" i="2"/>
  <c r="J1018" i="2"/>
  <c r="J1017" i="2"/>
  <c r="J1016" i="2"/>
  <c r="J1015" i="2"/>
  <c r="J1014" i="2"/>
  <c r="J1013" i="2"/>
  <c r="J1012" i="2"/>
  <c r="J1011" i="2"/>
  <c r="J1010" i="2"/>
  <c r="J1009" i="2"/>
  <c r="J1008" i="2"/>
  <c r="J1007" i="2"/>
  <c r="J1006" i="2"/>
  <c r="J1005" i="2"/>
  <c r="J1004" i="2"/>
  <c r="J1003" i="2"/>
  <c r="J1002" i="2"/>
  <c r="J1001" i="2"/>
  <c r="J1000" i="2"/>
  <c r="J999" i="2"/>
  <c r="J998" i="2"/>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6" i="2"/>
  <c r="B10" i="1"/>
  <c r="B6" i="1"/>
  <c r="F1431" i="3"/>
  <c r="F1430" i="3"/>
  <c r="F1429" i="3"/>
  <c r="F1428" i="3"/>
  <c r="F1427" i="3"/>
  <c r="F1426" i="3"/>
  <c r="F1425" i="3"/>
  <c r="F1424" i="3"/>
  <c r="F1423" i="3"/>
  <c r="F1422" i="3"/>
  <c r="F1421" i="3"/>
  <c r="F1420" i="3"/>
  <c r="F1419" i="3"/>
  <c r="F1418" i="3"/>
  <c r="F1417" i="3"/>
  <c r="F1416" i="3"/>
  <c r="F1415" i="3"/>
  <c r="F1414" i="3"/>
  <c r="F1413" i="3"/>
  <c r="F1412" i="3"/>
  <c r="F1411" i="3"/>
  <c r="F1410" i="3"/>
  <c r="F1409" i="3"/>
  <c r="F1408" i="3"/>
  <c r="F1407" i="3"/>
  <c r="F1406" i="3"/>
  <c r="F1405" i="3"/>
  <c r="F1404" i="3"/>
  <c r="F1403" i="3"/>
  <c r="F1402" i="3"/>
  <c r="F1401" i="3"/>
  <c r="F1400" i="3"/>
  <c r="F1399" i="3"/>
  <c r="F1398" i="3"/>
  <c r="F1397" i="3"/>
  <c r="F1396" i="3"/>
  <c r="F1395" i="3"/>
  <c r="F1394" i="3"/>
  <c r="F1393" i="3"/>
  <c r="F1392" i="3"/>
  <c r="F1391" i="3"/>
  <c r="F1390" i="3"/>
  <c r="F1389" i="3"/>
  <c r="F1388" i="3"/>
  <c r="F1387" i="3"/>
  <c r="F1386" i="3"/>
  <c r="F1385" i="3"/>
  <c r="F1384" i="3"/>
  <c r="F1383" i="3"/>
  <c r="F1382" i="3"/>
  <c r="F1381" i="3"/>
  <c r="F1380" i="3"/>
  <c r="F1379" i="3"/>
  <c r="F1378" i="3"/>
  <c r="F1377" i="3"/>
  <c r="F1376" i="3"/>
  <c r="F1375" i="3"/>
  <c r="F1374" i="3"/>
  <c r="F1373" i="3"/>
  <c r="F1372" i="3"/>
  <c r="F1371" i="3"/>
  <c r="F1370" i="3"/>
  <c r="F1369" i="3"/>
  <c r="F1368" i="3"/>
  <c r="F1367" i="3"/>
  <c r="F1366" i="3"/>
  <c r="F1365" i="3"/>
  <c r="F1364" i="3"/>
  <c r="F1363" i="3"/>
  <c r="F1362" i="3"/>
  <c r="F1361" i="3"/>
  <c r="F1360" i="3"/>
  <c r="F1359" i="3"/>
  <c r="F1358" i="3"/>
  <c r="F1357" i="3"/>
  <c r="F1356" i="3"/>
  <c r="F1355" i="3"/>
  <c r="F1354" i="3"/>
  <c r="F1353" i="3"/>
  <c r="F1352" i="3"/>
  <c r="F1351" i="3"/>
  <c r="F1350" i="3"/>
  <c r="F1349" i="3"/>
  <c r="F1348" i="3"/>
  <c r="F1347" i="3"/>
  <c r="F1346" i="3"/>
  <c r="F1345" i="3"/>
  <c r="F1344" i="3"/>
  <c r="F1343" i="3"/>
  <c r="F1342" i="3"/>
  <c r="F1341" i="3"/>
  <c r="F1340" i="3"/>
  <c r="F1339" i="3"/>
  <c r="F1338" i="3"/>
  <c r="F1337" i="3"/>
  <c r="F1336" i="3"/>
  <c r="F1335" i="3"/>
  <c r="F1334" i="3"/>
  <c r="F1333" i="3"/>
  <c r="F1332" i="3"/>
  <c r="F1331" i="3"/>
  <c r="F1330" i="3"/>
  <c r="F1329" i="3"/>
  <c r="F1328" i="3"/>
  <c r="F1327" i="3"/>
  <c r="F1326" i="3"/>
  <c r="F1325" i="3"/>
  <c r="F1324" i="3"/>
  <c r="F1323" i="3"/>
  <c r="F1322" i="3"/>
  <c r="F1321" i="3"/>
  <c r="F1320" i="3"/>
  <c r="F1319" i="3"/>
  <c r="F1318" i="3"/>
  <c r="F1317" i="3"/>
  <c r="F1316" i="3"/>
  <c r="F1315" i="3"/>
  <c r="F1314" i="3"/>
  <c r="F1313" i="3"/>
  <c r="F1312" i="3"/>
  <c r="F1311" i="3"/>
  <c r="F1310" i="3"/>
  <c r="F1309" i="3"/>
  <c r="F1308" i="3"/>
  <c r="F1307" i="3"/>
  <c r="F1306" i="3"/>
  <c r="F1305" i="3"/>
  <c r="F1304" i="3"/>
  <c r="F1303" i="3"/>
  <c r="F1302" i="3"/>
  <c r="F1301" i="3"/>
  <c r="F1300" i="3"/>
  <c r="F1299" i="3"/>
  <c r="F1298" i="3"/>
  <c r="F1297" i="3"/>
  <c r="F1296" i="3"/>
  <c r="F1295" i="3"/>
  <c r="F1294" i="3"/>
  <c r="F1293" i="3"/>
  <c r="F1292" i="3"/>
  <c r="F1291" i="3"/>
  <c r="F1290" i="3"/>
  <c r="F1289" i="3"/>
  <c r="F1288" i="3"/>
  <c r="F1287" i="3"/>
  <c r="F1286" i="3"/>
  <c r="F1285" i="3"/>
  <c r="F1284" i="3"/>
  <c r="F1283" i="3"/>
  <c r="F1282" i="3"/>
  <c r="F1281" i="3"/>
  <c r="F1280" i="3"/>
  <c r="F1279" i="3"/>
  <c r="F1278" i="3"/>
  <c r="F1277" i="3"/>
  <c r="F1276" i="3"/>
  <c r="F1275" i="3"/>
  <c r="F1274" i="3"/>
  <c r="F1273" i="3"/>
  <c r="F1272" i="3"/>
  <c r="F1271" i="3"/>
  <c r="F1270" i="3"/>
  <c r="F1269" i="3"/>
  <c r="F1268" i="3"/>
  <c r="F1267" i="3"/>
  <c r="F1266" i="3"/>
  <c r="F1265" i="3"/>
  <c r="F1264" i="3"/>
  <c r="F1263" i="3"/>
  <c r="F1262" i="3"/>
  <c r="F1261" i="3"/>
  <c r="F1260" i="3"/>
  <c r="F1259" i="3"/>
  <c r="F1258" i="3"/>
  <c r="F1257" i="3"/>
  <c r="F1256" i="3"/>
  <c r="F1255" i="3"/>
  <c r="F1254" i="3"/>
  <c r="F1253" i="3"/>
  <c r="F1252" i="3"/>
  <c r="F1251" i="3"/>
  <c r="F1250" i="3"/>
  <c r="F1249" i="3"/>
  <c r="F1248" i="3"/>
  <c r="F1247" i="3"/>
  <c r="F1246" i="3"/>
  <c r="F1245" i="3"/>
  <c r="F1244" i="3"/>
  <c r="F1243" i="3"/>
  <c r="F1242" i="3"/>
  <c r="F1241" i="3"/>
  <c r="F1240" i="3"/>
  <c r="F1239" i="3"/>
  <c r="F1238" i="3"/>
  <c r="F1237" i="3"/>
  <c r="F1236" i="3"/>
  <c r="F1235" i="3"/>
  <c r="F1234" i="3"/>
  <c r="F1233" i="3"/>
  <c r="F1232" i="3"/>
  <c r="F1231" i="3"/>
  <c r="F1230" i="3"/>
  <c r="F1229" i="3"/>
  <c r="F1228" i="3"/>
  <c r="F1227" i="3"/>
  <c r="F1226" i="3"/>
  <c r="F1225" i="3"/>
  <c r="F1224" i="3"/>
  <c r="F1223" i="3"/>
  <c r="F1222" i="3"/>
  <c r="F1221" i="3"/>
  <c r="F1220" i="3"/>
  <c r="F1219" i="3"/>
  <c r="F1218" i="3"/>
  <c r="F1217" i="3"/>
  <c r="F1216" i="3"/>
  <c r="F1215" i="3"/>
  <c r="F1214" i="3"/>
  <c r="F1213" i="3"/>
  <c r="F1212" i="3"/>
  <c r="F1211" i="3"/>
  <c r="F1210" i="3"/>
  <c r="F1209" i="3"/>
  <c r="F1208" i="3"/>
  <c r="F1207" i="3"/>
  <c r="F1206" i="3"/>
  <c r="F1205" i="3"/>
  <c r="F1204" i="3"/>
  <c r="F1203" i="3"/>
  <c r="F1202" i="3"/>
  <c r="F1201" i="3"/>
  <c r="F1200" i="3"/>
  <c r="F1199" i="3"/>
  <c r="F1198" i="3"/>
  <c r="F1197" i="3"/>
  <c r="F1196" i="3"/>
  <c r="F1195" i="3"/>
  <c r="F1194" i="3"/>
  <c r="F1193" i="3"/>
  <c r="F1192" i="3"/>
  <c r="F1191" i="3"/>
  <c r="F1190" i="3"/>
  <c r="F1189" i="3"/>
  <c r="F1188" i="3"/>
  <c r="F1187" i="3"/>
  <c r="F1186" i="3"/>
  <c r="F1185" i="3"/>
  <c r="F1184" i="3"/>
  <c r="F1183" i="3"/>
  <c r="F1182" i="3"/>
  <c r="F1181" i="3"/>
  <c r="F1180" i="3"/>
  <c r="F1179" i="3"/>
  <c r="F1178" i="3"/>
  <c r="F1177" i="3"/>
  <c r="F1176" i="3"/>
  <c r="F1175" i="3"/>
  <c r="F1174" i="3"/>
  <c r="F1173" i="3"/>
  <c r="F1172" i="3"/>
  <c r="F1171" i="3"/>
  <c r="F1170" i="3"/>
  <c r="F1169" i="3"/>
  <c r="F1168" i="3"/>
  <c r="F1167" i="3"/>
  <c r="F1166" i="3"/>
  <c r="F1165" i="3"/>
  <c r="F1164" i="3"/>
  <c r="F1163" i="3"/>
  <c r="F1162" i="3"/>
  <c r="F1161" i="3"/>
  <c r="F1160" i="3"/>
  <c r="F1159" i="3"/>
  <c r="F1158" i="3"/>
  <c r="F1157" i="3"/>
  <c r="F1156" i="3"/>
  <c r="F1155" i="3"/>
  <c r="F1154" i="3"/>
  <c r="F1153" i="3"/>
  <c r="F1152" i="3"/>
  <c r="F1151" i="3"/>
  <c r="F1150" i="3"/>
  <c r="F1149" i="3"/>
  <c r="F1148" i="3"/>
  <c r="F1147" i="3"/>
  <c r="F1146" i="3"/>
  <c r="F1145" i="3"/>
  <c r="F1144" i="3"/>
  <c r="F1143" i="3"/>
  <c r="F1142" i="3"/>
  <c r="F1141" i="3"/>
  <c r="F1140" i="3"/>
  <c r="F1139" i="3"/>
  <c r="F1138" i="3"/>
  <c r="F1137" i="3"/>
  <c r="F1136" i="3"/>
  <c r="F1135" i="3"/>
  <c r="F1134" i="3"/>
  <c r="F1133" i="3"/>
  <c r="F1132" i="3"/>
  <c r="F1131" i="3"/>
  <c r="F1130" i="3"/>
  <c r="F1129" i="3"/>
  <c r="F1128" i="3"/>
  <c r="F1127" i="3"/>
  <c r="F1126" i="3"/>
  <c r="F1125" i="3"/>
  <c r="F1124" i="3"/>
  <c r="F1123" i="3"/>
  <c r="F1122" i="3"/>
  <c r="F1121" i="3"/>
  <c r="F1120" i="3"/>
  <c r="F1119" i="3"/>
  <c r="F1118" i="3"/>
  <c r="F1117" i="3"/>
  <c r="F1116" i="3"/>
  <c r="F1115" i="3"/>
  <c r="F1114" i="3"/>
  <c r="F1113" i="3"/>
  <c r="F1112" i="3"/>
  <c r="F1111" i="3"/>
  <c r="F1110" i="3"/>
  <c r="F1109" i="3"/>
  <c r="F1108" i="3"/>
  <c r="F1107" i="3"/>
  <c r="F1106" i="3"/>
  <c r="F1105" i="3"/>
  <c r="F1104" i="3"/>
  <c r="F1103" i="3"/>
  <c r="F1102" i="3"/>
  <c r="F1101" i="3"/>
  <c r="F1100" i="3"/>
  <c r="F1099" i="3"/>
  <c r="F1098" i="3"/>
  <c r="F1097" i="3"/>
  <c r="F1096" i="3"/>
  <c r="F1095" i="3"/>
  <c r="F1094" i="3"/>
  <c r="F1093" i="3"/>
  <c r="F1092" i="3"/>
  <c r="F1091" i="3"/>
  <c r="F1090" i="3"/>
  <c r="F1089" i="3"/>
  <c r="F1088" i="3"/>
  <c r="F1087" i="3"/>
  <c r="F1086" i="3"/>
  <c r="F1085" i="3"/>
  <c r="F1084" i="3"/>
  <c r="F1083" i="3"/>
  <c r="F1082" i="3"/>
  <c r="F1081" i="3"/>
  <c r="F1080" i="3"/>
  <c r="F1079" i="3"/>
  <c r="F1078" i="3"/>
  <c r="F1077" i="3"/>
  <c r="F1076" i="3"/>
  <c r="F1075" i="3"/>
  <c r="F1074" i="3"/>
  <c r="F1073" i="3"/>
  <c r="F1072" i="3"/>
  <c r="F1071" i="3"/>
  <c r="F1070" i="3"/>
  <c r="F1069" i="3"/>
  <c r="F1068" i="3"/>
  <c r="F1067" i="3"/>
  <c r="F1066" i="3"/>
  <c r="F1065" i="3"/>
  <c r="F1064" i="3"/>
  <c r="F1063" i="3"/>
  <c r="F1062" i="3"/>
  <c r="F1061" i="3"/>
  <c r="F1060" i="3"/>
  <c r="F1059" i="3"/>
  <c r="F1058" i="3"/>
  <c r="F1057" i="3"/>
  <c r="F1056" i="3"/>
  <c r="F1055" i="3"/>
  <c r="F1054" i="3"/>
  <c r="F1053" i="3"/>
  <c r="F1052" i="3"/>
  <c r="F1051" i="3"/>
  <c r="F1050" i="3"/>
  <c r="F1049" i="3"/>
  <c r="F1048" i="3"/>
  <c r="F1047" i="3"/>
  <c r="F1046" i="3"/>
  <c r="F1045" i="3"/>
  <c r="F1044" i="3"/>
  <c r="F1043" i="3"/>
  <c r="F1042" i="3"/>
  <c r="F1041" i="3"/>
  <c r="F1040" i="3"/>
  <c r="F1039" i="3"/>
  <c r="F1038" i="3"/>
  <c r="F1037" i="3"/>
  <c r="F1036" i="3"/>
  <c r="F1035" i="3"/>
  <c r="F1034" i="3"/>
  <c r="F1033" i="3"/>
  <c r="F1032" i="3"/>
  <c r="F1031" i="3"/>
  <c r="F1030" i="3"/>
  <c r="F1029" i="3"/>
  <c r="F1028" i="3"/>
  <c r="F1027" i="3"/>
  <c r="F1026" i="3"/>
  <c r="F1025" i="3"/>
  <c r="F1024" i="3"/>
  <c r="F1023" i="3"/>
  <c r="F1022" i="3"/>
  <c r="F1021" i="3"/>
  <c r="F1020" i="3"/>
  <c r="F1019" i="3"/>
  <c r="F1018" i="3"/>
  <c r="F1017" i="3"/>
  <c r="F1016" i="3"/>
  <c r="F1015" i="3"/>
  <c r="F1014" i="3"/>
  <c r="F1013" i="3"/>
  <c r="F1012" i="3"/>
  <c r="F1011" i="3"/>
  <c r="F1010" i="3"/>
  <c r="F1009" i="3"/>
  <c r="F1008" i="3"/>
  <c r="F1007" i="3"/>
  <c r="F1006" i="3"/>
  <c r="F1005" i="3"/>
  <c r="F1004" i="3"/>
  <c r="F1003" i="3"/>
  <c r="F1002" i="3"/>
  <c r="F1001" i="3"/>
  <c r="F1000" i="3"/>
  <c r="F999" i="3"/>
  <c r="F998" i="3"/>
  <c r="F997" i="3"/>
  <c r="F996" i="3"/>
  <c r="F995" i="3"/>
  <c r="F994" i="3"/>
  <c r="F993" i="3"/>
  <c r="F992" i="3"/>
  <c r="F991" i="3"/>
  <c r="F990" i="3"/>
  <c r="F989" i="3"/>
  <c r="F988" i="3"/>
  <c r="F987" i="3"/>
  <c r="F986" i="3"/>
  <c r="F985" i="3"/>
  <c r="F984" i="3"/>
  <c r="F983" i="3"/>
  <c r="F982" i="3"/>
  <c r="F981" i="3"/>
  <c r="F980" i="3"/>
  <c r="F979" i="3"/>
  <c r="F978" i="3"/>
  <c r="F977" i="3"/>
  <c r="F976" i="3"/>
  <c r="F975" i="3"/>
  <c r="F974" i="3"/>
  <c r="F973" i="3"/>
  <c r="F972" i="3"/>
  <c r="F971" i="3"/>
  <c r="F970" i="3"/>
  <c r="F969" i="3"/>
  <c r="F968" i="3"/>
  <c r="F967" i="3"/>
  <c r="F966" i="3"/>
  <c r="F965" i="3"/>
  <c r="F964" i="3"/>
  <c r="F963" i="3"/>
  <c r="F962" i="3"/>
  <c r="F961" i="3"/>
  <c r="F960" i="3"/>
  <c r="F959" i="3"/>
  <c r="F958" i="3"/>
  <c r="F957" i="3"/>
  <c r="F956" i="3"/>
  <c r="F955" i="3"/>
  <c r="F954" i="3"/>
  <c r="F953" i="3"/>
  <c r="F952" i="3"/>
  <c r="F951" i="3"/>
  <c r="F950" i="3"/>
  <c r="F949" i="3"/>
  <c r="F948" i="3"/>
  <c r="F947" i="3"/>
  <c r="F946" i="3"/>
  <c r="F945" i="3"/>
  <c r="F944" i="3"/>
  <c r="F943" i="3"/>
  <c r="F942" i="3"/>
  <c r="F941" i="3"/>
  <c r="F940" i="3"/>
  <c r="F939" i="3"/>
  <c r="F938" i="3"/>
  <c r="F937" i="3"/>
  <c r="F936" i="3"/>
  <c r="F935" i="3"/>
  <c r="F934" i="3"/>
  <c r="F933" i="3"/>
  <c r="F932" i="3"/>
  <c r="F931" i="3"/>
  <c r="F930" i="3"/>
  <c r="F929" i="3"/>
  <c r="F928" i="3"/>
  <c r="F927" i="3"/>
  <c r="F926" i="3"/>
  <c r="F925" i="3"/>
  <c r="F924" i="3"/>
  <c r="F923" i="3"/>
  <c r="F922" i="3"/>
  <c r="F921" i="3"/>
  <c r="F920" i="3"/>
  <c r="F919" i="3"/>
  <c r="F918" i="3"/>
  <c r="F917" i="3"/>
  <c r="F916" i="3"/>
  <c r="F915" i="3"/>
  <c r="F914" i="3"/>
  <c r="F913" i="3"/>
  <c r="F912" i="3"/>
  <c r="F911" i="3"/>
  <c r="F910" i="3"/>
  <c r="F909" i="3"/>
  <c r="F908" i="3"/>
  <c r="F907" i="3"/>
  <c r="F906" i="3"/>
  <c r="F905" i="3"/>
  <c r="F904" i="3"/>
  <c r="F903" i="3"/>
  <c r="F902" i="3"/>
  <c r="F901" i="3"/>
  <c r="F900" i="3"/>
  <c r="F899" i="3"/>
  <c r="F898" i="3"/>
  <c r="F897" i="3"/>
  <c r="F896" i="3"/>
  <c r="F895" i="3"/>
  <c r="F894" i="3"/>
  <c r="F893" i="3"/>
  <c r="F892" i="3"/>
  <c r="F891" i="3"/>
  <c r="F890" i="3"/>
  <c r="F889" i="3"/>
  <c r="F888" i="3"/>
  <c r="F887" i="3"/>
  <c r="F886" i="3"/>
  <c r="F885" i="3"/>
  <c r="F884" i="3"/>
  <c r="F883" i="3"/>
  <c r="F882" i="3"/>
  <c r="F881" i="3"/>
  <c r="F880" i="3"/>
  <c r="F879" i="3"/>
  <c r="F878" i="3"/>
  <c r="F877" i="3"/>
  <c r="F876" i="3"/>
  <c r="F875" i="3"/>
  <c r="F874" i="3"/>
  <c r="F873" i="3"/>
  <c r="F872" i="3"/>
  <c r="F871" i="3"/>
  <c r="F870" i="3"/>
  <c r="F869" i="3"/>
  <c r="F868" i="3"/>
  <c r="F867" i="3"/>
  <c r="F866" i="3"/>
  <c r="F865" i="3"/>
  <c r="F864" i="3"/>
  <c r="F863" i="3"/>
  <c r="F862" i="3"/>
  <c r="F861" i="3"/>
  <c r="F860" i="3"/>
  <c r="F859" i="3"/>
  <c r="F858" i="3"/>
  <c r="F857" i="3"/>
  <c r="F856" i="3"/>
  <c r="F855" i="3"/>
  <c r="F854" i="3"/>
  <c r="F853" i="3"/>
  <c r="F852" i="3"/>
  <c r="F851" i="3"/>
  <c r="F850" i="3"/>
  <c r="F849" i="3"/>
  <c r="F848" i="3"/>
  <c r="F847" i="3"/>
  <c r="F846" i="3"/>
  <c r="F845" i="3"/>
  <c r="F844" i="3"/>
  <c r="F843" i="3"/>
  <c r="F842" i="3"/>
  <c r="F841" i="3"/>
  <c r="F840" i="3"/>
  <c r="F839" i="3"/>
  <c r="F838" i="3"/>
  <c r="F837" i="3"/>
  <c r="F836" i="3"/>
  <c r="F835" i="3"/>
  <c r="F834" i="3"/>
  <c r="F833" i="3"/>
  <c r="F832" i="3"/>
  <c r="F831" i="3"/>
  <c r="F830" i="3"/>
  <c r="F829" i="3"/>
  <c r="F828" i="3"/>
  <c r="F827" i="3"/>
  <c r="F826" i="3"/>
  <c r="F825" i="3"/>
  <c r="F824" i="3"/>
  <c r="F823" i="3"/>
  <c r="F822" i="3"/>
  <c r="F821" i="3"/>
  <c r="F820" i="3"/>
  <c r="F819" i="3"/>
  <c r="F818" i="3"/>
  <c r="F817" i="3"/>
  <c r="F816" i="3"/>
  <c r="F815" i="3"/>
  <c r="F814" i="3"/>
  <c r="F813" i="3"/>
  <c r="F812" i="3"/>
  <c r="F811" i="3"/>
  <c r="F810" i="3"/>
  <c r="F809" i="3"/>
  <c r="F808" i="3"/>
  <c r="F807" i="3"/>
  <c r="F806" i="3"/>
  <c r="F805" i="3"/>
  <c r="F804" i="3"/>
  <c r="F803" i="3"/>
  <c r="F802" i="3"/>
  <c r="F801" i="3"/>
  <c r="F800" i="3"/>
  <c r="F799" i="3"/>
  <c r="F798" i="3"/>
  <c r="F797" i="3"/>
  <c r="F796" i="3"/>
  <c r="F795" i="3"/>
  <c r="F794" i="3"/>
  <c r="F793" i="3"/>
  <c r="F792" i="3"/>
  <c r="F791" i="3"/>
  <c r="F790" i="3"/>
  <c r="F789" i="3"/>
  <c r="F788" i="3"/>
  <c r="F787" i="3"/>
  <c r="F786" i="3"/>
  <c r="F785" i="3"/>
  <c r="F784" i="3"/>
  <c r="F783" i="3"/>
  <c r="F782" i="3"/>
  <c r="F781" i="3"/>
  <c r="F780" i="3"/>
  <c r="F779" i="3"/>
  <c r="F778" i="3"/>
  <c r="F777" i="3"/>
  <c r="F776" i="3"/>
  <c r="F775" i="3"/>
  <c r="F774" i="3"/>
  <c r="F773" i="3"/>
  <c r="F772" i="3"/>
  <c r="F771" i="3"/>
  <c r="F770" i="3"/>
  <c r="F769" i="3"/>
  <c r="F768" i="3"/>
  <c r="F767" i="3"/>
  <c r="F766" i="3"/>
  <c r="F765" i="3"/>
  <c r="F764" i="3"/>
  <c r="F763" i="3"/>
  <c r="F762" i="3"/>
  <c r="F761" i="3"/>
  <c r="F760" i="3"/>
  <c r="F759" i="3"/>
  <c r="F758" i="3"/>
  <c r="F757" i="3"/>
  <c r="F756" i="3"/>
  <c r="F755" i="3"/>
  <c r="F754" i="3"/>
  <c r="F753" i="3"/>
  <c r="F752" i="3"/>
  <c r="F751" i="3"/>
  <c r="F750" i="3"/>
  <c r="F749" i="3"/>
  <c r="F748" i="3"/>
  <c r="F747" i="3"/>
  <c r="F746" i="3"/>
  <c r="F745" i="3"/>
  <c r="F744" i="3"/>
  <c r="F743" i="3"/>
  <c r="F742" i="3"/>
  <c r="F741" i="3"/>
  <c r="F740" i="3"/>
  <c r="F739" i="3"/>
  <c r="F738" i="3"/>
  <c r="F737" i="3"/>
  <c r="F736" i="3"/>
  <c r="F735" i="3"/>
  <c r="F734" i="3"/>
  <c r="F733" i="3"/>
  <c r="F732" i="3"/>
  <c r="F731" i="3"/>
  <c r="F730" i="3"/>
  <c r="F729" i="3"/>
  <c r="F728" i="3"/>
  <c r="F727" i="3"/>
  <c r="F726" i="3"/>
  <c r="F725" i="3"/>
  <c r="F724" i="3"/>
  <c r="F723" i="3"/>
  <c r="F722" i="3"/>
  <c r="F721" i="3"/>
  <c r="F720" i="3"/>
  <c r="F719" i="3"/>
  <c r="F718" i="3"/>
  <c r="F717" i="3"/>
  <c r="F716" i="3"/>
  <c r="F715" i="3"/>
  <c r="F714" i="3"/>
  <c r="F713" i="3"/>
  <c r="F712" i="3"/>
  <c r="F711" i="3"/>
  <c r="F710" i="3"/>
  <c r="F709" i="3"/>
  <c r="F708" i="3"/>
  <c r="F707" i="3"/>
  <c r="F706" i="3"/>
  <c r="F705" i="3"/>
  <c r="F704" i="3"/>
  <c r="F703" i="3"/>
  <c r="F702" i="3"/>
  <c r="F701" i="3"/>
  <c r="F700" i="3"/>
  <c r="F699" i="3"/>
  <c r="F698" i="3"/>
  <c r="F697" i="3"/>
  <c r="F696" i="3"/>
  <c r="F695" i="3"/>
  <c r="F694" i="3"/>
  <c r="F693" i="3"/>
  <c r="F692" i="3"/>
  <c r="F691" i="3"/>
  <c r="F690" i="3"/>
  <c r="F689" i="3"/>
  <c r="F688" i="3"/>
  <c r="F687" i="3"/>
  <c r="F686" i="3"/>
  <c r="F685" i="3"/>
  <c r="F684" i="3"/>
  <c r="F683" i="3"/>
  <c r="F682" i="3"/>
  <c r="F681" i="3"/>
  <c r="F680" i="3"/>
  <c r="F679" i="3"/>
  <c r="F678" i="3"/>
  <c r="F677" i="3"/>
  <c r="F676" i="3"/>
  <c r="F675" i="3"/>
  <c r="F674" i="3"/>
  <c r="F673" i="3"/>
  <c r="F672" i="3"/>
  <c r="F671" i="3"/>
  <c r="F670" i="3"/>
  <c r="F669" i="3"/>
  <c r="F668" i="3"/>
  <c r="F667" i="3"/>
  <c r="F666" i="3"/>
  <c r="F665" i="3"/>
  <c r="F664" i="3"/>
  <c r="F663" i="3"/>
  <c r="F662" i="3"/>
  <c r="F661" i="3"/>
  <c r="F660" i="3"/>
  <c r="F659" i="3"/>
  <c r="F658" i="3"/>
  <c r="F657" i="3"/>
  <c r="F656" i="3"/>
  <c r="F655" i="3"/>
  <c r="F654" i="3"/>
  <c r="F653" i="3"/>
  <c r="F652" i="3"/>
  <c r="F651" i="3"/>
  <c r="F650" i="3"/>
  <c r="F649" i="3"/>
  <c r="F648" i="3"/>
  <c r="F647" i="3"/>
  <c r="F646" i="3"/>
  <c r="F645" i="3"/>
  <c r="F644" i="3"/>
  <c r="F643" i="3"/>
  <c r="F642" i="3"/>
  <c r="F641" i="3"/>
  <c r="F640" i="3"/>
  <c r="F639" i="3"/>
  <c r="F638" i="3"/>
  <c r="F637" i="3"/>
  <c r="F636" i="3"/>
  <c r="F635" i="3"/>
  <c r="F634" i="3"/>
  <c r="F633" i="3"/>
  <c r="F632" i="3"/>
  <c r="F631" i="3"/>
  <c r="F630" i="3"/>
  <c r="F629" i="3"/>
  <c r="F628" i="3"/>
  <c r="F627" i="3"/>
  <c r="F626" i="3"/>
  <c r="F625" i="3"/>
  <c r="F624" i="3"/>
  <c r="F623" i="3"/>
  <c r="F622" i="3"/>
  <c r="F621" i="3"/>
  <c r="F620" i="3"/>
  <c r="F619" i="3"/>
  <c r="F618" i="3"/>
  <c r="F617" i="3"/>
  <c r="F616" i="3"/>
  <c r="F615" i="3"/>
  <c r="F614" i="3"/>
  <c r="F613" i="3"/>
  <c r="F612" i="3"/>
  <c r="F611" i="3"/>
  <c r="F610" i="3"/>
  <c r="F609" i="3"/>
  <c r="F608" i="3"/>
  <c r="F607" i="3"/>
  <c r="F606" i="3"/>
  <c r="F605" i="3"/>
  <c r="F604" i="3"/>
  <c r="F603" i="3"/>
  <c r="F602" i="3"/>
  <c r="F601" i="3"/>
  <c r="F600" i="3"/>
  <c r="F599" i="3"/>
  <c r="F598" i="3"/>
  <c r="F597" i="3"/>
  <c r="F596" i="3"/>
  <c r="F595" i="3"/>
  <c r="F594" i="3"/>
  <c r="F593" i="3"/>
  <c r="F592" i="3"/>
  <c r="F591" i="3"/>
  <c r="F590" i="3"/>
  <c r="F589" i="3"/>
  <c r="F588" i="3"/>
  <c r="F587" i="3"/>
  <c r="F586" i="3"/>
  <c r="F585" i="3"/>
  <c r="F584" i="3"/>
  <c r="F583" i="3"/>
  <c r="F582" i="3"/>
  <c r="F581" i="3"/>
  <c r="F580" i="3"/>
  <c r="F579" i="3"/>
  <c r="F578" i="3"/>
  <c r="F577" i="3"/>
  <c r="F576" i="3"/>
  <c r="F575" i="3"/>
  <c r="F574" i="3"/>
  <c r="F573" i="3"/>
  <c r="F572" i="3"/>
  <c r="F571" i="3"/>
  <c r="F570" i="3"/>
  <c r="F569" i="3"/>
  <c r="F568" i="3"/>
  <c r="F567" i="3"/>
  <c r="F566" i="3"/>
  <c r="F565" i="3"/>
  <c r="F564" i="3"/>
  <c r="F563" i="3"/>
  <c r="F562" i="3"/>
  <c r="F561" i="3"/>
  <c r="F560" i="3"/>
  <c r="F559" i="3"/>
  <c r="F558" i="3"/>
  <c r="F557" i="3"/>
  <c r="F556" i="3"/>
  <c r="F555" i="3"/>
  <c r="F554" i="3"/>
  <c r="F553" i="3"/>
  <c r="F552" i="3"/>
  <c r="F551" i="3"/>
  <c r="F550" i="3"/>
  <c r="F549" i="3"/>
  <c r="F548" i="3"/>
  <c r="F547" i="3"/>
  <c r="F546" i="3"/>
  <c r="F545" i="3"/>
  <c r="F544" i="3"/>
  <c r="F543" i="3"/>
  <c r="F542" i="3"/>
  <c r="F541" i="3"/>
  <c r="F540" i="3"/>
  <c r="F539" i="3"/>
  <c r="F538" i="3"/>
  <c r="F537" i="3"/>
  <c r="F536" i="3"/>
  <c r="F535" i="3"/>
  <c r="F534" i="3"/>
  <c r="F533" i="3"/>
  <c r="F532" i="3"/>
  <c r="F531" i="3"/>
  <c r="F530" i="3"/>
  <c r="F529" i="3"/>
  <c r="F528" i="3"/>
  <c r="F527" i="3"/>
  <c r="F526" i="3"/>
  <c r="F525" i="3"/>
  <c r="F524" i="3"/>
  <c r="F523" i="3"/>
  <c r="F522" i="3"/>
  <c r="F521" i="3"/>
  <c r="F520" i="3"/>
  <c r="F519" i="3"/>
  <c r="F518" i="3"/>
  <c r="F517" i="3"/>
  <c r="F516" i="3"/>
  <c r="F515" i="3"/>
  <c r="F514" i="3"/>
  <c r="F513" i="3"/>
  <c r="F512" i="3"/>
  <c r="F511" i="3"/>
  <c r="F510" i="3"/>
  <c r="F509" i="3"/>
  <c r="F508" i="3"/>
  <c r="F507" i="3"/>
  <c r="F506" i="3"/>
  <c r="F505" i="3"/>
  <c r="F504" i="3"/>
  <c r="F503" i="3"/>
  <c r="F502" i="3"/>
  <c r="F501" i="3"/>
  <c r="F500" i="3"/>
  <c r="F499" i="3"/>
  <c r="F498" i="3"/>
  <c r="F497" i="3"/>
  <c r="F496" i="3"/>
  <c r="F495" i="3"/>
  <c r="F494" i="3"/>
  <c r="F493" i="3"/>
  <c r="F492" i="3"/>
  <c r="F491" i="3"/>
  <c r="F490" i="3"/>
  <c r="F489" i="3"/>
  <c r="F488" i="3"/>
  <c r="F487" i="3"/>
  <c r="F486" i="3"/>
  <c r="F485" i="3"/>
  <c r="F484" i="3"/>
  <c r="F483" i="3"/>
  <c r="F482" i="3"/>
  <c r="F481" i="3"/>
  <c r="F480" i="3"/>
  <c r="F479" i="3"/>
  <c r="F478" i="3"/>
  <c r="F477" i="3"/>
  <c r="F476" i="3"/>
  <c r="F475" i="3"/>
  <c r="F474" i="3"/>
  <c r="F473" i="3"/>
  <c r="F472" i="3"/>
  <c r="F471" i="3"/>
  <c r="F470" i="3"/>
  <c r="F469" i="3"/>
  <c r="F468" i="3"/>
  <c r="F467" i="3"/>
  <c r="F466" i="3"/>
  <c r="F465" i="3"/>
  <c r="F464" i="3"/>
  <c r="F463" i="3"/>
  <c r="F462" i="3"/>
  <c r="F461" i="3"/>
  <c r="F460" i="3"/>
  <c r="F459" i="3"/>
  <c r="F458" i="3"/>
  <c r="F457" i="3"/>
  <c r="F456" i="3"/>
  <c r="F455" i="3"/>
  <c r="F454" i="3"/>
  <c r="F453" i="3"/>
  <c r="F452" i="3"/>
  <c r="F451" i="3"/>
  <c r="F450" i="3"/>
  <c r="F449" i="3"/>
  <c r="F448" i="3"/>
  <c r="F447" i="3"/>
  <c r="F446" i="3"/>
  <c r="F445" i="3"/>
  <c r="F444" i="3"/>
  <c r="F443" i="3"/>
  <c r="F442" i="3"/>
  <c r="F441" i="3"/>
  <c r="F440" i="3"/>
  <c r="F439" i="3"/>
  <c r="F438" i="3"/>
  <c r="F437" i="3"/>
  <c r="F436" i="3"/>
  <c r="F435" i="3"/>
  <c r="F434" i="3"/>
  <c r="F433" i="3"/>
  <c r="F432" i="3"/>
  <c r="F431" i="3"/>
  <c r="F430" i="3"/>
  <c r="F429" i="3"/>
  <c r="F428" i="3"/>
  <c r="F427" i="3"/>
  <c r="F426" i="3"/>
  <c r="F425" i="3"/>
  <c r="F424" i="3"/>
  <c r="F423" i="3"/>
  <c r="F422" i="3"/>
  <c r="F421" i="3"/>
  <c r="F420" i="3"/>
  <c r="F419" i="3"/>
  <c r="F418" i="3"/>
  <c r="F417" i="3"/>
  <c r="F416" i="3"/>
  <c r="F415" i="3"/>
  <c r="F414" i="3"/>
  <c r="F413" i="3"/>
  <c r="F412" i="3"/>
  <c r="F411" i="3"/>
  <c r="F410" i="3"/>
  <c r="F409" i="3"/>
  <c r="F408" i="3"/>
  <c r="F407" i="3"/>
  <c r="F406" i="3"/>
  <c r="F405" i="3"/>
  <c r="F404" i="3"/>
  <c r="F403" i="3"/>
  <c r="F402" i="3"/>
  <c r="F401" i="3"/>
  <c r="F400" i="3"/>
  <c r="F399" i="3"/>
  <c r="F398" i="3"/>
  <c r="F397" i="3"/>
  <c r="F396" i="3"/>
  <c r="F395" i="3"/>
  <c r="F394" i="3"/>
  <c r="F393" i="3"/>
  <c r="F392" i="3"/>
  <c r="F391" i="3"/>
  <c r="F390" i="3"/>
  <c r="F389" i="3"/>
  <c r="F388" i="3"/>
  <c r="F387" i="3"/>
  <c r="F386" i="3"/>
  <c r="F385" i="3"/>
  <c r="F384" i="3"/>
  <c r="F383" i="3"/>
  <c r="F382" i="3"/>
  <c r="F381" i="3"/>
  <c r="F380" i="3"/>
  <c r="F379" i="3"/>
  <c r="F378" i="3"/>
  <c r="F377" i="3"/>
  <c r="F376" i="3"/>
  <c r="F375" i="3"/>
  <c r="F374" i="3"/>
  <c r="F373" i="3"/>
  <c r="F372" i="3"/>
  <c r="F371" i="3"/>
  <c r="F370" i="3"/>
  <c r="F369" i="3"/>
  <c r="F368" i="3"/>
  <c r="F367" i="3"/>
  <c r="F366" i="3"/>
  <c r="F365" i="3"/>
  <c r="F364" i="3"/>
  <c r="F363" i="3"/>
  <c r="F362" i="3"/>
  <c r="F361" i="3"/>
  <c r="F360" i="3"/>
  <c r="F359" i="3"/>
  <c r="F358" i="3"/>
  <c r="F357" i="3"/>
  <c r="F356" i="3"/>
  <c r="F355" i="3"/>
  <c r="F354" i="3"/>
  <c r="F353" i="3"/>
  <c r="F352" i="3"/>
  <c r="F351" i="3"/>
  <c r="F350" i="3"/>
  <c r="F349" i="3"/>
  <c r="F348" i="3"/>
  <c r="F347" i="3"/>
  <c r="F346" i="3"/>
  <c r="F345" i="3"/>
  <c r="F344" i="3"/>
  <c r="F343" i="3"/>
  <c r="F342" i="3"/>
  <c r="F341" i="3"/>
  <c r="F340" i="3"/>
  <c r="F339" i="3"/>
  <c r="F338" i="3"/>
  <c r="F337" i="3"/>
  <c r="F336" i="3"/>
  <c r="F335" i="3"/>
  <c r="F334" i="3"/>
  <c r="F333" i="3"/>
  <c r="F332" i="3"/>
  <c r="F331" i="3"/>
  <c r="F330" i="3"/>
  <c r="F329" i="3"/>
  <c r="F328" i="3"/>
  <c r="F327" i="3"/>
  <c r="F326" i="3"/>
  <c r="F325" i="3"/>
  <c r="F324" i="3"/>
  <c r="F323" i="3"/>
  <c r="F322" i="3"/>
  <c r="F321" i="3"/>
  <c r="F320" i="3"/>
  <c r="F319" i="3"/>
  <c r="F318" i="3"/>
  <c r="F317" i="3"/>
  <c r="F316" i="3"/>
  <c r="F315" i="3"/>
  <c r="F314" i="3"/>
  <c r="F313" i="3"/>
  <c r="F312" i="3"/>
  <c r="F311" i="3"/>
  <c r="F310" i="3"/>
  <c r="F309" i="3"/>
  <c r="F308" i="3"/>
  <c r="F307"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Q32" i="6" l="1"/>
  <c r="S32" i="6"/>
  <c r="T32" i="6"/>
  <c r="L31" i="6"/>
  <c r="X31" i="6"/>
  <c r="I32" i="6"/>
  <c r="U32" i="6"/>
  <c r="V32" i="6"/>
  <c r="N31" i="6"/>
  <c r="Z31" i="6"/>
  <c r="K32" i="6"/>
  <c r="W32" i="6"/>
  <c r="X32" i="6"/>
  <c r="Y32" i="6"/>
  <c r="N32" i="6"/>
  <c r="Z32" i="6"/>
  <c r="C32" i="6"/>
  <c r="O32" i="6"/>
  <c r="AA32" i="6"/>
  <c r="G31" i="6"/>
  <c r="D32" i="6"/>
  <c r="P32"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<sst xmlns="http://schemas.openxmlformats.org/spreadsheetml/2006/main" count="9279" uniqueCount="2802">
  <si>
    <t>Date</t>
  </si>
  <si>
    <t>Close</t>
  </si>
  <si>
    <t>Volume</t>
  </si>
  <si>
    <t>Stockname</t>
  </si>
  <si>
    <t>Доходность</t>
  </si>
  <si>
    <t>ABBV</t>
  </si>
  <si>
    <t>Третья квартиль дневной доходности акции</t>
  </si>
  <si>
    <t>Номер</t>
  </si>
  <si>
    <t>Фамилия, имя</t>
  </si>
  <si>
    <t>Амплуа</t>
  </si>
  <si>
    <t>Дата рождения</t>
  </si>
  <si>
    <t>Возраст</t>
  </si>
  <si>
    <t>Гражданство</t>
  </si>
  <si>
    <t>Зарплата</t>
  </si>
  <si>
    <t>Год рождения</t>
  </si>
  <si>
    <t>Демагин Сергей</t>
  </si>
  <si>
    <t>нападающий</t>
  </si>
  <si>
    <t>19 Июля 1986</t>
  </si>
  <si>
    <t>Россия</t>
  </si>
  <si>
    <t>Клименко Глеб</t>
  </si>
  <si>
    <t>28 Июля 1983</t>
  </si>
  <si>
    <t>Цулыгин Кирилл</t>
  </si>
  <si>
    <t>защитник</t>
  </si>
  <si>
    <t>1 Марта 1996</t>
  </si>
  <si>
    <t>Пережогин Александр</t>
  </si>
  <si>
    <t>10 Августа 1983</t>
  </si>
  <si>
    <t>Варянов Владимир</t>
  </si>
  <si>
    <t>вратарь</t>
  </si>
  <si>
    <t>30 Марта 1990</t>
  </si>
  <si>
    <t>Ткачёв Владимир Э.</t>
  </si>
  <si>
    <t>5 Октября 1995</t>
  </si>
  <si>
    <t>Йокела Микко</t>
  </si>
  <si>
    <t>4 Марта 1980</t>
  </si>
  <si>
    <t>Финляндия</t>
  </si>
  <si>
    <t>Вянянен Осси</t>
  </si>
  <si>
    <t>18 Августа 1980</t>
  </si>
  <si>
    <t>Будкин Александр</t>
  </si>
  <si>
    <t>8 Сентября 1986</t>
  </si>
  <si>
    <t>Кудрявцев Сергей</t>
  </si>
  <si>
    <t>5 Апреля 1995</t>
  </si>
  <si>
    <t>Казахстан</t>
  </si>
  <si>
    <t>Шевченко Эрикс</t>
  </si>
  <si>
    <t>28 Апреля 1991</t>
  </si>
  <si>
    <t>Латвия</t>
  </si>
  <si>
    <t>Камаев Денис</t>
  </si>
  <si>
    <t>6 Марта 1994</t>
  </si>
  <si>
    <t>Якимов Богдан</t>
  </si>
  <si>
    <t>4 Октября 1994</t>
  </si>
  <si>
    <t>Шинкевич Илья</t>
  </si>
  <si>
    <t>1 Сентября 1989</t>
  </si>
  <si>
    <t>Беларусь</t>
  </si>
  <si>
    <t>Окса Мика</t>
  </si>
  <si>
    <t>6 Июля 1976</t>
  </si>
  <si>
    <t>Сергеенко Георгий</t>
  </si>
  <si>
    <t>14 Января 1994</t>
  </si>
  <si>
    <t>Гончаров Сергей</t>
  </si>
  <si>
    <t>22 Февраля 1989</t>
  </si>
  <si>
    <t>Кокарев Денис</t>
  </si>
  <si>
    <t>17 Июня 1985</t>
  </si>
  <si>
    <t>Эминджер Стивен</t>
  </si>
  <si>
    <t>31 Октября 1983</t>
  </si>
  <si>
    <t>Канада</t>
  </si>
  <si>
    <t>Воронин Артём</t>
  </si>
  <si>
    <t>22 Июля 1991</t>
  </si>
  <si>
    <t>Жуков Валерий</t>
  </si>
  <si>
    <t>8 Февраля 1988</t>
  </si>
  <si>
    <t>Рябыкин Дмитрий</t>
  </si>
  <si>
    <t>24 Марта 1976</t>
  </si>
  <si>
    <t>Сестито Тим</t>
  </si>
  <si>
    <t>28 Августа 1984</t>
  </si>
  <si>
    <t>США</t>
  </si>
  <si>
    <t>Бойд Дастин</t>
  </si>
  <si>
    <t>16 Июля 1986</t>
  </si>
  <si>
    <t>Зиго Томаш</t>
  </si>
  <si>
    <t>11 Апреля 1992</t>
  </si>
  <si>
    <t>Словакия</t>
  </si>
  <si>
    <t>Хагман Никлас</t>
  </si>
  <si>
    <t>5 Декабря 1979</t>
  </si>
  <si>
    <t>Креган Александр</t>
  </si>
  <si>
    <t>23 Февраля 1996</t>
  </si>
  <si>
    <t>Мойжиш Томаш</t>
  </si>
  <si>
    <t>2 Мая 1982</t>
  </si>
  <si>
    <t>Чехия</t>
  </si>
  <si>
    <t>Волков Алексей</t>
  </si>
  <si>
    <t>15 Марта 1980</t>
  </si>
  <si>
    <t>Радулов Александр</t>
  </si>
  <si>
    <t>5 Июля 1986</t>
  </si>
  <si>
    <t>Егоров Алексей</t>
  </si>
  <si>
    <t>22 Октября 1976</t>
  </si>
  <si>
    <t>Парфеевец Максим</t>
  </si>
  <si>
    <t>15 Апреля 1992</t>
  </si>
  <si>
    <t>Литовченко Вячеслав</t>
  </si>
  <si>
    <t>7 Января 1990</t>
  </si>
  <si>
    <t>Михалёв Андрей</t>
  </si>
  <si>
    <t>23 Февраля 1978</t>
  </si>
  <si>
    <t>Александров Евгений</t>
  </si>
  <si>
    <t>20 Апреля 1982</t>
  </si>
  <si>
    <t>Иванов Максим</t>
  </si>
  <si>
    <t>16 Августа 1993</t>
  </si>
  <si>
    <t>Щукин Кирилл</t>
  </si>
  <si>
    <t>24 Февраля 1996</t>
  </si>
  <si>
    <t>Широков Алексей</t>
  </si>
  <si>
    <t>20 Февраля 1981</t>
  </si>
  <si>
    <t>Мозякин Сергей</t>
  </si>
  <si>
    <t>30 Марта 1981</t>
  </si>
  <si>
    <t>Горохов Илья</t>
  </si>
  <si>
    <t>23 Августа 1977</t>
  </si>
  <si>
    <t>Холлоуэй Бад</t>
  </si>
  <si>
    <t>1 Марта 1988</t>
  </si>
  <si>
    <t>Фрейбергс Ральфс</t>
  </si>
  <si>
    <t>17 Мая 1991</t>
  </si>
  <si>
    <t>Лемтюгов Николай</t>
  </si>
  <si>
    <t>15 Января 1986</t>
  </si>
  <si>
    <t>Неколенко Архип</t>
  </si>
  <si>
    <t>11 Марта 1996</t>
  </si>
  <si>
    <t>Акифьев Алексей</t>
  </si>
  <si>
    <t>22 Января 1976</t>
  </si>
  <si>
    <t>Дойч Адам</t>
  </si>
  <si>
    <t>22 Мая 1995</t>
  </si>
  <si>
    <t>Швеция</t>
  </si>
  <si>
    <t>Эло Эро</t>
  </si>
  <si>
    <t>26 Апреля 1990</t>
  </si>
  <si>
    <t>Кетов Евгений</t>
  </si>
  <si>
    <t>17 Января 1986</t>
  </si>
  <si>
    <t>Стольберг Виктор</t>
  </si>
  <si>
    <t>Тимкин Евгений</t>
  </si>
  <si>
    <t>3 Сентября 1990</t>
  </si>
  <si>
    <t>Губарев Данил</t>
  </si>
  <si>
    <t>15 Октября 1991</t>
  </si>
  <si>
    <t>Гимбатов Пахрудин</t>
  </si>
  <si>
    <t>24 Марта 1987</t>
  </si>
  <si>
    <t>Подомацкий Егор</t>
  </si>
  <si>
    <t>22 Ноября 1976</t>
  </si>
  <si>
    <t>Родионычев Дмитрий</t>
  </si>
  <si>
    <t>12 Января 1999</t>
  </si>
  <si>
    <t>Сергушкин Денис</t>
  </si>
  <si>
    <t>29 Июня 1996</t>
  </si>
  <si>
    <t>Андрущенко Виктор</t>
  </si>
  <si>
    <t>10 Мая 1986</t>
  </si>
  <si>
    <t>Коньков Роман</t>
  </si>
  <si>
    <t>4 Марта 1993</t>
  </si>
  <si>
    <t>Мунро Адам</t>
  </si>
  <si>
    <t>12 Ноября 1982</t>
  </si>
  <si>
    <t>Черноок Павел</t>
  </si>
  <si>
    <t>28 Сентября 1986</t>
  </si>
  <si>
    <t>Рылов Яков</t>
  </si>
  <si>
    <t>15 Января 1985</t>
  </si>
  <si>
    <t>Кулагин Александр</t>
  </si>
  <si>
    <t>12 Января 1994</t>
  </si>
  <si>
    <t>Блатяк Мирослав</t>
  </si>
  <si>
    <t>25 Мая 1982</t>
  </si>
  <si>
    <t>Джо Брэйден</t>
  </si>
  <si>
    <t>24 Апреля 1992</t>
  </si>
  <si>
    <t>Китай</t>
  </si>
  <si>
    <t>Подлубошнов Павел</t>
  </si>
  <si>
    <t>20 Апреля 1997</t>
  </si>
  <si>
    <t>Бодуэн Эрик</t>
  </si>
  <si>
    <t>3 Мая 1980</t>
  </si>
  <si>
    <t>Тврдонь Марек</t>
  </si>
  <si>
    <t>31 Января 1993</t>
  </si>
  <si>
    <t>Турукин Константин</t>
  </si>
  <si>
    <t>28 Сентября 1990</t>
  </si>
  <si>
    <t>Петров Олег</t>
  </si>
  <si>
    <t>18 Апреля 1971</t>
  </si>
  <si>
    <t>Кулик Евгений</t>
  </si>
  <si>
    <t>12 Июня 1993</t>
  </si>
  <si>
    <t>Бумагин Евгений</t>
  </si>
  <si>
    <t>7 Апреля 1982</t>
  </si>
  <si>
    <t>Гальярди Терри</t>
  </si>
  <si>
    <t>22 Апреля 1988</t>
  </si>
  <si>
    <t>Василевский Андрей</t>
  </si>
  <si>
    <t>25 Июля 1994</t>
  </si>
  <si>
    <t>Колдер Кайл</t>
  </si>
  <si>
    <t>5 Января 1979</t>
  </si>
  <si>
    <t>Чернов Павел</t>
  </si>
  <si>
    <t>30 Января 1990</t>
  </si>
  <si>
    <t>Зуборев Сергей</t>
  </si>
  <si>
    <t>7 Апреля 1983</t>
  </si>
  <si>
    <t>Логинов Владимир</t>
  </si>
  <si>
    <t>1 Января 1981</t>
  </si>
  <si>
    <t>Грачёв Максим</t>
  </si>
  <si>
    <t>26 Сентября 1988</t>
  </si>
  <si>
    <t>Романцев Данил</t>
  </si>
  <si>
    <t>5 Июня 1993</t>
  </si>
  <si>
    <t>Шумаков Сергей</t>
  </si>
  <si>
    <t>4 Сентября 1992</t>
  </si>
  <si>
    <t>Лоцанс Робертс</t>
  </si>
  <si>
    <t>3 Марта 1996</t>
  </si>
  <si>
    <t>Шахрайчук Вадим</t>
  </si>
  <si>
    <t>12 Июня 1974</t>
  </si>
  <si>
    <t>Клементьев Антон</t>
  </si>
  <si>
    <t>25 Марта 1990</t>
  </si>
  <si>
    <t>Швалёв Алексей</t>
  </si>
  <si>
    <t>25 Мая 1987</t>
  </si>
  <si>
    <t>Гуркин Ефим</t>
  </si>
  <si>
    <t>13 Ноября 1992</t>
  </si>
  <si>
    <t>Гурьянов Георгий</t>
  </si>
  <si>
    <t>26 Июня 1990</t>
  </si>
  <si>
    <t>Лахти Янне</t>
  </si>
  <si>
    <t>20 Июля 1982</t>
  </si>
  <si>
    <t>Смирнов Василий</t>
  </si>
  <si>
    <t>25 Июня 1973</t>
  </si>
  <si>
    <t>Копиенко Роман</t>
  </si>
  <si>
    <t>5 Ноября 1995</t>
  </si>
  <si>
    <t>Франссон Юхан</t>
  </si>
  <si>
    <t>18 Февраля 1985</t>
  </si>
  <si>
    <t>Щемеров Александр</t>
  </si>
  <si>
    <t>2 Июня 1997</t>
  </si>
  <si>
    <t>Барош Самуэль</t>
  </si>
  <si>
    <t>10 Февраля 1994</t>
  </si>
  <si>
    <t>Ситников Максим</t>
  </si>
  <si>
    <t>24 Июня 1992</t>
  </si>
  <si>
    <t>Хайкин Андрей</t>
  </si>
  <si>
    <t>26 Февраля 1988</t>
  </si>
  <si>
    <t>Гришин Алексей</t>
  </si>
  <si>
    <t>28 Сентября 1988</t>
  </si>
  <si>
    <t>Жолобов Михаил</t>
  </si>
  <si>
    <t>5 Января 1997</t>
  </si>
  <si>
    <t>Павлинов Александр</t>
  </si>
  <si>
    <t>21 Декабря 1989</t>
  </si>
  <si>
    <t>Твердовский Олег</t>
  </si>
  <si>
    <t>18 Мая 1976</t>
  </si>
  <si>
    <t>Батлер Бобби</t>
  </si>
  <si>
    <t>26 Апреля 1987</t>
  </si>
  <si>
    <t>Маслов Артём</t>
  </si>
  <si>
    <t>12 Июля 1990</t>
  </si>
  <si>
    <t>Ландин Майк</t>
  </si>
  <si>
    <t>24 Сентября 1984</t>
  </si>
  <si>
    <t>Ничушкин Валерий</t>
  </si>
  <si>
    <t>4 Марта 1995</t>
  </si>
  <si>
    <t>Капризов Кирилл</t>
  </si>
  <si>
    <t>26 Апреля 1997</t>
  </si>
  <si>
    <t>Тэйлор Дэнни</t>
  </si>
  <si>
    <t>28 Апреля 1986</t>
  </si>
  <si>
    <t>Ойстрик Натан</t>
  </si>
  <si>
    <t>17 Декабря 1982</t>
  </si>
  <si>
    <t>Шаров Александр П.</t>
  </si>
  <si>
    <t>23 Июня 1995</t>
  </si>
  <si>
    <t>Репин Владимир</t>
  </si>
  <si>
    <t>19 Июля 1989</t>
  </si>
  <si>
    <t>Палола Олли</t>
  </si>
  <si>
    <t>8 Апреля 1988</t>
  </si>
  <si>
    <t>Коларж Ян</t>
  </si>
  <si>
    <t>22 Ноября 1986</t>
  </si>
  <si>
    <t>Набоков Евгений</t>
  </si>
  <si>
    <t>25 Июля 1975</t>
  </si>
  <si>
    <t>Коледаев Алексей</t>
  </si>
  <si>
    <t>27 Марта 1976</t>
  </si>
  <si>
    <t>Лужа Патрик</t>
  </si>
  <si>
    <t>27 Июля 1994</t>
  </si>
  <si>
    <t>Сапожков Евгений</t>
  </si>
  <si>
    <t>2 Мая 1978</t>
  </si>
  <si>
    <t>Ли Олег</t>
  </si>
  <si>
    <t>28 Февраля 1991</t>
  </si>
  <si>
    <t>Шталс Юрис</t>
  </si>
  <si>
    <t>8 Апреля 1982</t>
  </si>
  <si>
    <t>Ханьяров Артур</t>
  </si>
  <si>
    <t>29 Сентября 1993</t>
  </si>
  <si>
    <t>Фейхи Брайан</t>
  </si>
  <si>
    <t>2 Марта 1981</t>
  </si>
  <si>
    <t>Ролинек Томаш</t>
  </si>
  <si>
    <t>17 Февраля 1980</t>
  </si>
  <si>
    <t>Коммодор Майкл</t>
  </si>
  <si>
    <t>7 Ноября 1979</t>
  </si>
  <si>
    <t>Еглич Жига</t>
  </si>
  <si>
    <t>24 Февраля 1988</t>
  </si>
  <si>
    <t>Словения</t>
  </si>
  <si>
    <t>Мусин Илья</t>
  </si>
  <si>
    <t>3 Февраля 1991</t>
  </si>
  <si>
    <t>Гросс Владислав</t>
  </si>
  <si>
    <t>3 Января 1998</t>
  </si>
  <si>
    <t>Ерофеев Александр</t>
  </si>
  <si>
    <t>12 Апреля 1984</t>
  </si>
  <si>
    <t>Барбашев Сергей</t>
  </si>
  <si>
    <t>26 Июля 1992</t>
  </si>
  <si>
    <t>Земчёнок Артём</t>
  </si>
  <si>
    <t>24 Июня 1991</t>
  </si>
  <si>
    <t>Жиру Александр</t>
  </si>
  <si>
    <t>16 Июня 1981</t>
  </si>
  <si>
    <t>Даугавиньш Каспарс</t>
  </si>
  <si>
    <t>18 Мая 1988</t>
  </si>
  <si>
    <t>Блохин Евгений</t>
  </si>
  <si>
    <t>29 Мая 1979</t>
  </si>
  <si>
    <t>Сапрыкин Олег</t>
  </si>
  <si>
    <t>12 Февраля 1981</t>
  </si>
  <si>
    <t>Вяливаара Юрки</t>
  </si>
  <si>
    <t>30 Мая 1976</t>
  </si>
  <si>
    <t>Первышин Андрей</t>
  </si>
  <si>
    <t>2 Февраля 1985</t>
  </si>
  <si>
    <t>Шуленин Дмитрий</t>
  </si>
  <si>
    <t>17 Декабря 1995</t>
  </si>
  <si>
    <t>Смирнов Алексей</t>
  </si>
  <si>
    <t>28 Января 1982</t>
  </si>
  <si>
    <t>Никитенко Андрей</t>
  </si>
  <si>
    <t>13 Января 1979</t>
  </si>
  <si>
    <t>Бартечко Любош</t>
  </si>
  <si>
    <t>14 Июля 1976</t>
  </si>
  <si>
    <t>Висневский Джеймс</t>
  </si>
  <si>
    <t>21 Февраля 1984</t>
  </si>
  <si>
    <t>Маккарти Стив</t>
  </si>
  <si>
    <t>3 Февраля 1981</t>
  </si>
  <si>
    <t>Левандовский Эдуард</t>
  </si>
  <si>
    <t>Адамчук Кирилл</t>
  </si>
  <si>
    <t>24 Мая 1994</t>
  </si>
  <si>
    <t>Шевченко Александр</t>
  </si>
  <si>
    <t>20 Августа 1992</t>
  </si>
  <si>
    <t>Шкоула Мартин</t>
  </si>
  <si>
    <t>28 Октября 1979</t>
  </si>
  <si>
    <t>Савенков Константин</t>
  </si>
  <si>
    <t>Батрак Артём</t>
  </si>
  <si>
    <t>9 Марта 1993</t>
  </si>
  <si>
    <t>Алексеев Андрей</t>
  </si>
  <si>
    <t>9 Августа 1988</t>
  </si>
  <si>
    <t>Перетягин Сергей</t>
  </si>
  <si>
    <t>19 Апреля 1984</t>
  </si>
  <si>
    <t>Серсен Михал</t>
  </si>
  <si>
    <t>28 Декабря 1985</t>
  </si>
  <si>
    <t>Полыгалов Игорь</t>
  </si>
  <si>
    <t>21 Октября 1986</t>
  </si>
  <si>
    <t>Белов Николай</t>
  </si>
  <si>
    <t>13 Августа 1987</t>
  </si>
  <si>
    <t>Годла Денис</t>
  </si>
  <si>
    <t>4 Апреля 1995</t>
  </si>
  <si>
    <t>Купцов Егор</t>
  </si>
  <si>
    <t>24 Февраля 1989</t>
  </si>
  <si>
    <t>Лупул Джоффри</t>
  </si>
  <si>
    <t>23 Сентября 1983</t>
  </si>
  <si>
    <t>Губачек Петр</t>
  </si>
  <si>
    <t>2 Сентября 1979</t>
  </si>
  <si>
    <t>Алтарёв Дмитрий</t>
  </si>
  <si>
    <t>13 Августа 1980</t>
  </si>
  <si>
    <t>Бирюков Михаил</t>
  </si>
  <si>
    <t>13 Октября 1985</t>
  </si>
  <si>
    <t>Михайлов Егор</t>
  </si>
  <si>
    <t>23 Июля 1978</t>
  </si>
  <si>
    <t>Комаристый Александр</t>
  </si>
  <si>
    <t>2 Октября 1989</t>
  </si>
  <si>
    <t>Ушенин Вячеслав</t>
  </si>
  <si>
    <t>12 Мая 1992</t>
  </si>
  <si>
    <t>Густафссон Эрик</t>
  </si>
  <si>
    <t>15 Декабря 1988</t>
  </si>
  <si>
    <t>Шевчук Михаил</t>
  </si>
  <si>
    <t>19 Сентября 1994</t>
  </si>
  <si>
    <t>Украина</t>
  </si>
  <si>
    <t>Шемелин Денис</t>
  </si>
  <si>
    <t>24 Июля 1978</t>
  </si>
  <si>
    <t>Гаврус Артур</t>
  </si>
  <si>
    <t>3 Января 1994</t>
  </si>
  <si>
    <t>Бурк Крис</t>
  </si>
  <si>
    <t>29 Января 1986</t>
  </si>
  <si>
    <t>Грачёв Евгений</t>
  </si>
  <si>
    <t>21 Февраля 1990</t>
  </si>
  <si>
    <t>Тарасов Дмитрий</t>
  </si>
  <si>
    <t>13 Февраля 1979</t>
  </si>
  <si>
    <t>Юханссон Микаэль</t>
  </si>
  <si>
    <t>27 Июня 1985</t>
  </si>
  <si>
    <t>Панков Александр</t>
  </si>
  <si>
    <t>17 Ноября 1991</t>
  </si>
  <si>
    <t>Дудик Дмитрий</t>
  </si>
  <si>
    <t>2 Ноября 1977</t>
  </si>
  <si>
    <t>Лопачук Станислав</t>
  </si>
  <si>
    <t>16 Февраля 1992</t>
  </si>
  <si>
    <t>Лещёв Имантс</t>
  </si>
  <si>
    <t>23 Июля 1994</t>
  </si>
  <si>
    <t>Карев Андрей</t>
  </si>
  <si>
    <t>12 Февраля 1985</t>
  </si>
  <si>
    <t>Шалимов Владислав</t>
  </si>
  <si>
    <t>23 Сентября 1993</t>
  </si>
  <si>
    <t>Салминен Сакари</t>
  </si>
  <si>
    <t>31 Мая 1988</t>
  </si>
  <si>
    <t>Кузьмин Кирилл</t>
  </si>
  <si>
    <t>3 Октября 1994</t>
  </si>
  <si>
    <t>Хиршовиц Ким</t>
  </si>
  <si>
    <t>9 Мая 1982</t>
  </si>
  <si>
    <t>Пиганович Олег</t>
  </si>
  <si>
    <t>12 Мая 1985</t>
  </si>
  <si>
    <t>Демидов Михаил</t>
  </si>
  <si>
    <t>20 Июня 1986</t>
  </si>
  <si>
    <t>Угольников Антон</t>
  </si>
  <si>
    <t>27 Июня 1996</t>
  </si>
  <si>
    <t>Иконен Хенри</t>
  </si>
  <si>
    <t>17 Апреля 1994</t>
  </si>
  <si>
    <t>Корпикари Оскари</t>
  </si>
  <si>
    <t>5 Апреля 1984</t>
  </si>
  <si>
    <t>Стась Андрей</t>
  </si>
  <si>
    <t>18 Октября 1988</t>
  </si>
  <si>
    <t>Гладун Игорь</t>
  </si>
  <si>
    <t>Валах Юрай</t>
  </si>
  <si>
    <t>1 Февраля 1989</t>
  </si>
  <si>
    <t>Депре Симон</t>
  </si>
  <si>
    <t>27 Июля 1991</t>
  </si>
  <si>
    <t>Волков Артём</t>
  </si>
  <si>
    <t>28 Января 1985</t>
  </si>
  <si>
    <t>Бэйлен Ник</t>
  </si>
  <si>
    <t>12 Декабря 1989</t>
  </si>
  <si>
    <t>Попов Роман</t>
  </si>
  <si>
    <t>Рымарев Евгений</t>
  </si>
  <si>
    <t>9 Сентября 1988</t>
  </si>
  <si>
    <t>Петерс Ваутер</t>
  </si>
  <si>
    <t>31 Июля 1998</t>
  </si>
  <si>
    <t>Бельгия</t>
  </si>
  <si>
    <t>Олвецки Петер</t>
  </si>
  <si>
    <t>11 Октября 1985</t>
  </si>
  <si>
    <t>Носов Артём</t>
  </si>
  <si>
    <t>4 Апреля 1985</t>
  </si>
  <si>
    <t>Милёхин Михаил</t>
  </si>
  <si>
    <t>2 Ноября 1988</t>
  </si>
  <si>
    <t>Мирасти Джон</t>
  </si>
  <si>
    <t>4 Июня 1982</t>
  </si>
  <si>
    <t>Шинин Александр</t>
  </si>
  <si>
    <t>7 Января 1984</t>
  </si>
  <si>
    <t>Павлов Виталий</t>
  </si>
  <si>
    <t>17 Июня 1989</t>
  </si>
  <si>
    <t>Турковский Василий</t>
  </si>
  <si>
    <t>3 Сентября 1974</t>
  </si>
  <si>
    <t>Марков Даниил</t>
  </si>
  <si>
    <t>30 Июля 1976</t>
  </si>
  <si>
    <t>Рогачёв Степан</t>
  </si>
  <si>
    <t>9 Мая 1995</t>
  </si>
  <si>
    <t>Подкорытов Александр</t>
  </si>
  <si>
    <t>3 Февраля 1998</t>
  </si>
  <si>
    <t>Стальнов Даниил</t>
  </si>
  <si>
    <t>4 Ноября 1994</t>
  </si>
  <si>
    <t>Липин Александр</t>
  </si>
  <si>
    <t>19 Декабря 1985</t>
  </si>
  <si>
    <t>Григоренко Игорь</t>
  </si>
  <si>
    <t>9 Апреля 1983</t>
  </si>
  <si>
    <t>Беркутов Александр</t>
  </si>
  <si>
    <t>31 Мая 1986</t>
  </si>
  <si>
    <t>Фаунтин Майк</t>
  </si>
  <si>
    <t>26 Января 1972</t>
  </si>
  <si>
    <t>Яковенко Александр</t>
  </si>
  <si>
    <t>22 Февраля 1998</t>
  </si>
  <si>
    <t>Телегин Иван</t>
  </si>
  <si>
    <t>28 Февраля 1992</t>
  </si>
  <si>
    <t>Гедера Томаш</t>
  </si>
  <si>
    <t>7 Ноября 1998</t>
  </si>
  <si>
    <t>Кольцов Кирилл</t>
  </si>
  <si>
    <t>1 Февраля 1983</t>
  </si>
  <si>
    <t>Зиазов Айрат</t>
  </si>
  <si>
    <t>24 Января 1991</t>
  </si>
  <si>
    <t>Евсеенков Александр</t>
  </si>
  <si>
    <t>2 Октября 1985</t>
  </si>
  <si>
    <t>Томленович Мате</t>
  </si>
  <si>
    <t>3 Августа 1993</t>
  </si>
  <si>
    <t>Хорватия</t>
  </si>
  <si>
    <t>Кочетков Денис</t>
  </si>
  <si>
    <t>27 Марта 1980</t>
  </si>
  <si>
    <t>Константинов Евгений</t>
  </si>
  <si>
    <t>29 Марта 1981</t>
  </si>
  <si>
    <t>Метсола Юха</t>
  </si>
  <si>
    <t>Сперрле Даниэль</t>
  </si>
  <si>
    <t>7 Октября 1982</t>
  </si>
  <si>
    <t>Барзман Кирилл</t>
  </si>
  <si>
    <t>14 Июля 1993</t>
  </si>
  <si>
    <t>Хелльберг Магнус</t>
  </si>
  <si>
    <t>4 Апреля 1991</t>
  </si>
  <si>
    <t>Блэкер Джесси</t>
  </si>
  <si>
    <t>19 Апреля 1991</t>
  </si>
  <si>
    <t>Перкович Натан</t>
  </si>
  <si>
    <t>15 Октября 1985</t>
  </si>
  <si>
    <t>Захаров Константин</t>
  </si>
  <si>
    <t>2 Мая 1985</t>
  </si>
  <si>
    <t>Гребенщиков Святослав</t>
  </si>
  <si>
    <t>1 Июня 1994</t>
  </si>
  <si>
    <t>Якуценя Максим</t>
  </si>
  <si>
    <t>14 Февраля 1981</t>
  </si>
  <si>
    <t>Ринне Пекка</t>
  </si>
  <si>
    <t>3 Ноября 1982</t>
  </si>
  <si>
    <t>Эрикссон Джимми</t>
  </si>
  <si>
    <t>22 Февраля 1980</t>
  </si>
  <si>
    <t>Чистоклетов Василий</t>
  </si>
  <si>
    <t>23 Сентября 1976</t>
  </si>
  <si>
    <t>Коршков Егор</t>
  </si>
  <si>
    <t>10 Июля 1996</t>
  </si>
  <si>
    <t>Кошечкин Василий</t>
  </si>
  <si>
    <t>27 Марта 1983</t>
  </si>
  <si>
    <t>Шмелёв Сергей</t>
  </si>
  <si>
    <t>28 Августа 1993</t>
  </si>
  <si>
    <t>Подзиньш Айнарс</t>
  </si>
  <si>
    <t>16 Марта 1992</t>
  </si>
  <si>
    <t>Шаров Александр А.</t>
  </si>
  <si>
    <t>Сэнфорд Кёртис</t>
  </si>
  <si>
    <t>5 Октября 1979</t>
  </si>
  <si>
    <t>Рядинский Александр</t>
  </si>
  <si>
    <t>1 Апреля 1978</t>
  </si>
  <si>
    <t>Волков Александр</t>
  </si>
  <si>
    <t>2 Августа 1997</t>
  </si>
  <si>
    <t>Голубцов Вадим</t>
  </si>
  <si>
    <t>2 Января 1988</t>
  </si>
  <si>
    <t>Короваев Денис</t>
  </si>
  <si>
    <t>21 Июля 1990</t>
  </si>
  <si>
    <t>Гафиуллин Ильяс</t>
  </si>
  <si>
    <t>15 Февраля 1993</t>
  </si>
  <si>
    <t>Демченко Василий</t>
  </si>
  <si>
    <t>16 Марта 1994</t>
  </si>
  <si>
    <t>Жмакин Станислав</t>
  </si>
  <si>
    <t>25 Июня 1982</t>
  </si>
  <si>
    <t>Андерсон Мэтт</t>
  </si>
  <si>
    <t>31 Октября 1982</t>
  </si>
  <si>
    <t>Армстронг Райли</t>
  </si>
  <si>
    <t>8 Ноября 1984</t>
  </si>
  <si>
    <t>Счастливый Пётр</t>
  </si>
  <si>
    <t>18 Апреля 1979</t>
  </si>
  <si>
    <t>Петров Кирилл</t>
  </si>
  <si>
    <t>13 Апреля 1990</t>
  </si>
  <si>
    <t>Азеведо Джастин</t>
  </si>
  <si>
    <t>1 Апреля 1988</t>
  </si>
  <si>
    <t>Насыбуллин Даниэль</t>
  </si>
  <si>
    <t>2 Июня 1986</t>
  </si>
  <si>
    <t>Зюзин Андрей</t>
  </si>
  <si>
    <t>21 Января 1978</t>
  </si>
  <si>
    <t>Льюис Грант</t>
  </si>
  <si>
    <t>20 Января 1985</t>
  </si>
  <si>
    <t>Царёв Алексей</t>
  </si>
  <si>
    <t>23 Июня 1997</t>
  </si>
  <si>
    <t>Арзамасцев Захар</t>
  </si>
  <si>
    <t>6 Ноября 1992</t>
  </si>
  <si>
    <t>Прохоркин Николай</t>
  </si>
  <si>
    <t>17 Сентября 1993</t>
  </si>
  <si>
    <t>Уэллвуд Кайл</t>
  </si>
  <si>
    <t>16 Мая 1983</t>
  </si>
  <si>
    <t>Липсбергс Робертс</t>
  </si>
  <si>
    <t>29 Июля 1994</t>
  </si>
  <si>
    <t>Андронов Сергей</t>
  </si>
  <si>
    <t>Благой Роман</t>
  </si>
  <si>
    <t>25 Октября 1987</t>
  </si>
  <si>
    <t>Лютов Дмитрий</t>
  </si>
  <si>
    <t>6 Декабря 1988</t>
  </si>
  <si>
    <t>Обшут Ярослав</t>
  </si>
  <si>
    <t>3 Сентября 1976</t>
  </si>
  <si>
    <t>Денисов Сергей</t>
  </si>
  <si>
    <t>12 Мая 1990</t>
  </si>
  <si>
    <t>Варламов Семён</t>
  </si>
  <si>
    <t>27 Апреля 1988</t>
  </si>
  <si>
    <t>Дрозд Сергей</t>
  </si>
  <si>
    <t>14 Апреля 1990</t>
  </si>
  <si>
    <t>Воробьёв Иван</t>
  </si>
  <si>
    <t>1 Августа 1996</t>
  </si>
  <si>
    <t>Цингел Лукаш</t>
  </si>
  <si>
    <t>10 Июня 1992</t>
  </si>
  <si>
    <t>Емелин Константин</t>
  </si>
  <si>
    <t>4 Декабря 1988</t>
  </si>
  <si>
    <t>Зиновьев Кирилл</t>
  </si>
  <si>
    <t>3 Ноября 1997</t>
  </si>
  <si>
    <t>Обидин Андрей</t>
  </si>
  <si>
    <t>28 Февраля 1997</t>
  </si>
  <si>
    <t>Павлик Филип</t>
  </si>
  <si>
    <t>20 Июля 1992</t>
  </si>
  <si>
    <t>Седлачек Якуб</t>
  </si>
  <si>
    <t>5 Апреля 1990</t>
  </si>
  <si>
    <t>Да Коста Стефан</t>
  </si>
  <si>
    <t>11 Июля 1989</t>
  </si>
  <si>
    <t>Франция</t>
  </si>
  <si>
    <t>Дюрягин Денис</t>
  </si>
  <si>
    <t>10 Мая 1995</t>
  </si>
  <si>
    <t>Вишняков Альберт</t>
  </si>
  <si>
    <t>30 Декабря 1983</t>
  </si>
  <si>
    <t>Швиденко Дмитрий</t>
  </si>
  <si>
    <t>13 Октября 1992</t>
  </si>
  <si>
    <t>Григорьев Михаил</t>
  </si>
  <si>
    <t>1 Февраля 1991</t>
  </si>
  <si>
    <t>Воробьёв Михаил</t>
  </si>
  <si>
    <t>Мыльников Сергей</t>
  </si>
  <si>
    <t>15 Июля 1999</t>
  </si>
  <si>
    <t>Каралахти Ере</t>
  </si>
  <si>
    <t>25 Марта 1975</t>
  </si>
  <si>
    <t>Андрюхов Илья</t>
  </si>
  <si>
    <t>25 Мая 1990</t>
  </si>
  <si>
    <t>Чебатуркин Владимир</t>
  </si>
  <si>
    <t>23 Апреля 1975</t>
  </si>
  <si>
    <t>Дефацио Брэндон</t>
  </si>
  <si>
    <t>13 Сентября 1988</t>
  </si>
  <si>
    <t>Назаров Егор</t>
  </si>
  <si>
    <t>14 Июня 1995</t>
  </si>
  <si>
    <t>Ступин Сергей</t>
  </si>
  <si>
    <t>14 Сентября 1979</t>
  </si>
  <si>
    <t>Баранов Илья</t>
  </si>
  <si>
    <t>22 Сентября 1995</t>
  </si>
  <si>
    <t>Сазонов Александр</t>
  </si>
  <si>
    <t>29 Ноября 1980</t>
  </si>
  <si>
    <t>Башкатов Егор</t>
  </si>
  <si>
    <t>23 Апреля 1971</t>
  </si>
  <si>
    <t>Забис Бруно</t>
  </si>
  <si>
    <t>15 Января 1991</t>
  </si>
  <si>
    <t>Ландер Антон</t>
  </si>
  <si>
    <t>24 Апреля 1991</t>
  </si>
  <si>
    <t>Калетник Владислав</t>
  </si>
  <si>
    <t>24 Марта 1995</t>
  </si>
  <si>
    <t>Мисбахов Артур</t>
  </si>
  <si>
    <t>18 Марта 1996</t>
  </si>
  <si>
    <t>Белоцкий Артём</t>
  </si>
  <si>
    <t>24 Мая 1999</t>
  </si>
  <si>
    <t>Фролов Александр</t>
  </si>
  <si>
    <t>19 Июня 1982</t>
  </si>
  <si>
    <t>Алишаускас Нериюс</t>
  </si>
  <si>
    <t>6 Июня 1991</t>
  </si>
  <si>
    <t>Литва</t>
  </si>
  <si>
    <t>Юньков Михаил</t>
  </si>
  <si>
    <t>16 Февраля 1986</t>
  </si>
  <si>
    <t>Секера Андрей</t>
  </si>
  <si>
    <t>8 Июня 1986</t>
  </si>
  <si>
    <t>Макаров Данил</t>
  </si>
  <si>
    <t>11 Мая 1992</t>
  </si>
  <si>
    <t>Гусев Владимир</t>
  </si>
  <si>
    <t>24 Ноября 1982</t>
  </si>
  <si>
    <t>Фортэн Жан-Франсуа</t>
  </si>
  <si>
    <t>15 Марта 1979</t>
  </si>
  <si>
    <t>Балдаев Виктор</t>
  </si>
  <si>
    <t>Хлыстов Никита</t>
  </si>
  <si>
    <t>23 Июля 1993</t>
  </si>
  <si>
    <t>Горачек Ян</t>
  </si>
  <si>
    <t>22 Мая 1979</t>
  </si>
  <si>
    <t>Матаи Якуб</t>
  </si>
  <si>
    <t>9 Мая 1993</t>
  </si>
  <si>
    <t>Жульдиков Никита</t>
  </si>
  <si>
    <t>16 Августа 1996</t>
  </si>
  <si>
    <t>Иванов Георгий</t>
  </si>
  <si>
    <t>25 Сентября 1998</t>
  </si>
  <si>
    <t>Мильчаков Дмитрий</t>
  </si>
  <si>
    <t>2 Марта 1986</t>
  </si>
  <si>
    <t>Ван Гуаньхуа</t>
  </si>
  <si>
    <t>7 Мая 1992</t>
  </si>
  <si>
    <t>Махановский Павел</t>
  </si>
  <si>
    <t>2 Сентября 1993</t>
  </si>
  <si>
    <t>Поллок Джеймс</t>
  </si>
  <si>
    <t>16 Апреля 1979</t>
  </si>
  <si>
    <t>Юдов Егор</t>
  </si>
  <si>
    <t>8 Марта 1995</t>
  </si>
  <si>
    <t>Гашек Доминик</t>
  </si>
  <si>
    <t>29 Января 1965</t>
  </si>
  <si>
    <t>Ковалёв Денис</t>
  </si>
  <si>
    <t>29 Апреля 1992</t>
  </si>
  <si>
    <t>Казаков Максим</t>
  </si>
  <si>
    <t>27 Марта 1993</t>
  </si>
  <si>
    <t>Костицын Сергей</t>
  </si>
  <si>
    <t>20 Марта 1987</t>
  </si>
  <si>
    <t>Самарин Дмитрий</t>
  </si>
  <si>
    <t>4 Октября 1984</t>
  </si>
  <si>
    <t>Маркканен Юсси</t>
  </si>
  <si>
    <t>8 Мая 1975</t>
  </si>
  <si>
    <t>Яремчук Александр</t>
  </si>
  <si>
    <t>22 Августа 1999</t>
  </si>
  <si>
    <t>Коукал Петр</t>
  </si>
  <si>
    <t>16 Августа 1982</t>
  </si>
  <si>
    <t>Кучин Андрей</t>
  </si>
  <si>
    <t>11 Февраля 1991</t>
  </si>
  <si>
    <t>Чмыхов Артём</t>
  </si>
  <si>
    <t>28 Ноября 1997</t>
  </si>
  <si>
    <t>Джиллсон Джефф</t>
  </si>
  <si>
    <t>24 Июля 1980</t>
  </si>
  <si>
    <t>Ковалёв Алексей</t>
  </si>
  <si>
    <t>24 Февраля 1973</t>
  </si>
  <si>
    <t>Алиу Аким</t>
  </si>
  <si>
    <t>24 Апреля 1989</t>
  </si>
  <si>
    <t>Букартс Робертс</t>
  </si>
  <si>
    <t>27 Июня 1990</t>
  </si>
  <si>
    <t>Швырёв Игорь</t>
  </si>
  <si>
    <t>10 Июля 1998</t>
  </si>
  <si>
    <t>Лепистё Сами</t>
  </si>
  <si>
    <t>17 Октября 1984</t>
  </si>
  <si>
    <t>Полуэктов Павел</t>
  </si>
  <si>
    <t>20 Января 1992</t>
  </si>
  <si>
    <t>Дорофеев Михаил</t>
  </si>
  <si>
    <t>7 Марта 1995</t>
  </si>
  <si>
    <t>Меларт Илари</t>
  </si>
  <si>
    <t>11 Февраля 1989</t>
  </si>
  <si>
    <t>Ляпустин Денис</t>
  </si>
  <si>
    <t>6 Марта 1995</t>
  </si>
  <si>
    <t>Дьяков Кирилл</t>
  </si>
  <si>
    <t>21 Мая 1993</t>
  </si>
  <si>
    <t>Сигарёв Андрей</t>
  </si>
  <si>
    <t>10 Марта 1993</t>
  </si>
  <si>
    <t>Олонов Илья</t>
  </si>
  <si>
    <t>2 Августа 1993</t>
  </si>
  <si>
    <t>Ревай Мартин</t>
  </si>
  <si>
    <t>24 Января 1995</t>
  </si>
  <si>
    <t>Ворачек Томаш</t>
  </si>
  <si>
    <t>27 Февраля 1990</t>
  </si>
  <si>
    <t>Куликов Павел</t>
  </si>
  <si>
    <t>14 Января 1992</t>
  </si>
  <si>
    <t>Колник Юрай</t>
  </si>
  <si>
    <t>13 Ноября 1980</t>
  </si>
  <si>
    <t>Першин Артём</t>
  </si>
  <si>
    <t>Лихотников Артём</t>
  </si>
  <si>
    <t>11 Мая 1994</t>
  </si>
  <si>
    <t>Цыганов Егор</t>
  </si>
  <si>
    <t>17 Июля 1991</t>
  </si>
  <si>
    <t>Жихарев Антон</t>
  </si>
  <si>
    <t>Манкинен Ессе</t>
  </si>
  <si>
    <t>20 Мая 1991</t>
  </si>
  <si>
    <t>Самсонов Илья</t>
  </si>
  <si>
    <t>22 Февраля 1997</t>
  </si>
  <si>
    <t>Яценков Павел</t>
  </si>
  <si>
    <t>18 Июля 1991</t>
  </si>
  <si>
    <t>Захаров Владилен</t>
  </si>
  <si>
    <t>Петров Марк</t>
  </si>
  <si>
    <t>11 Января 1997</t>
  </si>
  <si>
    <t>Филиппов Алексей</t>
  </si>
  <si>
    <t>8 Марта 1994</t>
  </si>
  <si>
    <t>Болдижар Давид</t>
  </si>
  <si>
    <t>6 Января 1999</t>
  </si>
  <si>
    <t>Горбунов Денис</t>
  </si>
  <si>
    <t>11 Ноября 1994</t>
  </si>
  <si>
    <t>Свобода Адам</t>
  </si>
  <si>
    <t>26 Января 1978</t>
  </si>
  <si>
    <t>Рыбин Максим</t>
  </si>
  <si>
    <t>15 Июня 1981</t>
  </si>
  <si>
    <t>Тимченко Данил</t>
  </si>
  <si>
    <t>9 Июня 1998</t>
  </si>
  <si>
    <t>Зубарев Андрей</t>
  </si>
  <si>
    <t>3 Марта 1987</t>
  </si>
  <si>
    <t>Карлссон Маттиас</t>
  </si>
  <si>
    <t>15 Апреля 1985</t>
  </si>
  <si>
    <t>Савченко Филипп</t>
  </si>
  <si>
    <t>20 Ноября 1991</t>
  </si>
  <si>
    <t>Михнов Алексей</t>
  </si>
  <si>
    <t>31 Августа 1982</t>
  </si>
  <si>
    <t>Ярвинен Йоонас</t>
  </si>
  <si>
    <t>5 Января 1989</t>
  </si>
  <si>
    <t>Жеребцов Семён</t>
  </si>
  <si>
    <t>23 Ноября 1992</t>
  </si>
  <si>
    <t>Коскиранта Ярно</t>
  </si>
  <si>
    <t>9 Декабря 1986</t>
  </si>
  <si>
    <t>Лазушин Александр</t>
  </si>
  <si>
    <t>9 Апреля 1988</t>
  </si>
  <si>
    <t>Шишков Владислав</t>
  </si>
  <si>
    <t>19 Марта 1997</t>
  </si>
  <si>
    <t>Пикар Александр</t>
  </si>
  <si>
    <t>9 Октября 1985</t>
  </si>
  <si>
    <t>Щехура Пол</t>
  </si>
  <si>
    <t>30 Ноября 1985</t>
  </si>
  <si>
    <t>Рекис Арвидс</t>
  </si>
  <si>
    <t>1 Января 1979</t>
  </si>
  <si>
    <t>Антонов Андрей</t>
  </si>
  <si>
    <t>27 Апреля 1985</t>
  </si>
  <si>
    <t>Афиногенов Максим</t>
  </si>
  <si>
    <t>4 Сентября 1979</t>
  </si>
  <si>
    <t>Плэтт Джефф</t>
  </si>
  <si>
    <t>10 Июля 1985</t>
  </si>
  <si>
    <t>Филоненко Андрей</t>
  </si>
  <si>
    <t>5 Мая 1995</t>
  </si>
  <si>
    <t>Новотны Штепан</t>
  </si>
  <si>
    <t>21 Сентября 1990</t>
  </si>
  <si>
    <t>Ильенко Артём</t>
  </si>
  <si>
    <t>30 Апреля 1996</t>
  </si>
  <si>
    <t>Берестенников Илья</t>
  </si>
  <si>
    <t>9 Августа 1995</t>
  </si>
  <si>
    <t>Попов Александр</t>
  </si>
  <si>
    <t>31 Августа 1980</t>
  </si>
  <si>
    <t>Складниченко Николай</t>
  </si>
  <si>
    <t>13 Июля 1994</t>
  </si>
  <si>
    <t>Киселёв Евгений</t>
  </si>
  <si>
    <t>7 Сентября 1997</t>
  </si>
  <si>
    <t>Артёмов Артём</t>
  </si>
  <si>
    <t>17 Января 1997</t>
  </si>
  <si>
    <t>Зубенко Алексей</t>
  </si>
  <si>
    <t>20 Марта 1990</t>
  </si>
  <si>
    <t>Глухов Михаил</t>
  </si>
  <si>
    <t>13 Мая 1988</t>
  </si>
  <si>
    <t>Бабенко Юрий</t>
  </si>
  <si>
    <t>2 Января 1978</t>
  </si>
  <si>
    <t>Покровский Валерий</t>
  </si>
  <si>
    <t>17 Мая 1978</t>
  </si>
  <si>
    <t>Пулен Кевин</t>
  </si>
  <si>
    <t>12 Апреля 1990</t>
  </si>
  <si>
    <t>Гареев Артём</t>
  </si>
  <si>
    <t>4 Марта 1992</t>
  </si>
  <si>
    <t>Ерёменко Евгений</t>
  </si>
  <si>
    <t>13 Января 1990</t>
  </si>
  <si>
    <t>Свитт Ли</t>
  </si>
  <si>
    <t>13 Августа 1985</t>
  </si>
  <si>
    <t>Заношки Томислав</t>
  </si>
  <si>
    <t>3 Марта 1984</t>
  </si>
  <si>
    <t>Литвиненко Алексей</t>
  </si>
  <si>
    <t>7 Марта 1980</t>
  </si>
  <si>
    <t>Стулов Владимир</t>
  </si>
  <si>
    <t>4 Апреля 1983</t>
  </si>
  <si>
    <t>Смоленяк Радек</t>
  </si>
  <si>
    <t>3 Декабря 1986</t>
  </si>
  <si>
    <t>Хёгстрём Маркус</t>
  </si>
  <si>
    <t>20 Марта 1989</t>
  </si>
  <si>
    <t>Штюмпель Йозеф</t>
  </si>
  <si>
    <t>20 Июля 1972</t>
  </si>
  <si>
    <t>Орлов Дмитрий</t>
  </si>
  <si>
    <t>9 Марта 1991</t>
  </si>
  <si>
    <t>Кудашев Данил</t>
  </si>
  <si>
    <t>10 Ноября 1996</t>
  </si>
  <si>
    <t>Мнихович Андрей</t>
  </si>
  <si>
    <t>16 Декабря 1994</t>
  </si>
  <si>
    <t>Бачурин Денис</t>
  </si>
  <si>
    <t>7 Июня 1991</t>
  </si>
  <si>
    <t>Лофквист Сэм</t>
  </si>
  <si>
    <t>15 Марта 1990</t>
  </si>
  <si>
    <t>Колычев Евгений</t>
  </si>
  <si>
    <t>25 Февраля 1994</t>
  </si>
  <si>
    <t>Носек Давид</t>
  </si>
  <si>
    <t>19 Февраля 1981</t>
  </si>
  <si>
    <t>Шишканов Тимофей</t>
  </si>
  <si>
    <t>10 Июня 1983</t>
  </si>
  <si>
    <t>Федин Илья</t>
  </si>
  <si>
    <t>6 Мая 1989</t>
  </si>
  <si>
    <t>Ходжмэн Джастин</t>
  </si>
  <si>
    <t>27 Июня 1988</t>
  </si>
  <si>
    <t>Малевич Владимир</t>
  </si>
  <si>
    <t>2 Июля 1985</t>
  </si>
  <si>
    <t>Метлюк Филипп</t>
  </si>
  <si>
    <t>13 Декабря 1981</t>
  </si>
  <si>
    <t>Шуинар Эрик</t>
  </si>
  <si>
    <t>8 Июля 1980</t>
  </si>
  <si>
    <t>Сааринен Ессе</t>
  </si>
  <si>
    <t>29 Июля 1985</t>
  </si>
  <si>
    <t>Павлов Николай</t>
  </si>
  <si>
    <t>20 Июня 1998</t>
  </si>
  <si>
    <t>Зинченко Станислав</t>
  </si>
  <si>
    <t>5 Июля 1995</t>
  </si>
  <si>
    <t>Коренев Илья</t>
  </si>
  <si>
    <t>10 Февраля 1995</t>
  </si>
  <si>
    <t>Орлов Егор</t>
  </si>
  <si>
    <t>20 Июля 1996</t>
  </si>
  <si>
    <t>Скилли Джек</t>
  </si>
  <si>
    <t>19 Мая 1987</t>
  </si>
  <si>
    <t>Сентюрин Сергей</t>
  </si>
  <si>
    <t>12 Июля 1987</t>
  </si>
  <si>
    <t>Сегал Брэндон</t>
  </si>
  <si>
    <t>12 Июля 1983</t>
  </si>
  <si>
    <t>Чистяков Сергей Н.</t>
  </si>
  <si>
    <t>3 Мая 1990</t>
  </si>
  <si>
    <t>Калашников Станислав</t>
  </si>
  <si>
    <t>26 Октября 1991</t>
  </si>
  <si>
    <t>Семёнов Кирилл</t>
  </si>
  <si>
    <t>27 Октября 1994</t>
  </si>
  <si>
    <t>Аликин Евгений</t>
  </si>
  <si>
    <t>18 Октября 1994</t>
  </si>
  <si>
    <t>Рита Яни</t>
  </si>
  <si>
    <t>25 Июля 1981</t>
  </si>
  <si>
    <t>Хенкель Кристиан</t>
  </si>
  <si>
    <t>7 Ноября 1995</t>
  </si>
  <si>
    <t>Ванделль Том</t>
  </si>
  <si>
    <t>29 Января 1987</t>
  </si>
  <si>
    <t>Мюйр Брайан</t>
  </si>
  <si>
    <t>8 Июня 1973</t>
  </si>
  <si>
    <t>Каюмов Артур</t>
  </si>
  <si>
    <t>14 Февраля 1998</t>
  </si>
  <si>
    <t>Епишин Михаил</t>
  </si>
  <si>
    <t>23 Марта 1997</t>
  </si>
  <si>
    <t>Лапенков Евгений</t>
  </si>
  <si>
    <t>1 Августа 1984</t>
  </si>
  <si>
    <t>Дарзиньш Лаурис</t>
  </si>
  <si>
    <t>Ся Шэнжун</t>
  </si>
  <si>
    <t>24 Ноября 1994</t>
  </si>
  <si>
    <t>Быков Иван</t>
  </si>
  <si>
    <t>15 Апреля 1990</t>
  </si>
  <si>
    <t>Трясунов Вячеслав</t>
  </si>
  <si>
    <t>24 Июня 1985</t>
  </si>
  <si>
    <t>Глухов Николай</t>
  </si>
  <si>
    <t>28 Апреля 1995</t>
  </si>
  <si>
    <t>Кожевников Александр</t>
  </si>
  <si>
    <t>Нискала Янне</t>
  </si>
  <si>
    <t>22 Сентября 1981</t>
  </si>
  <si>
    <t>Уайт Иэн</t>
  </si>
  <si>
    <t>4 Июня 1984</t>
  </si>
  <si>
    <t>Орехов Валерий</t>
  </si>
  <si>
    <t>17 Июля 1999</t>
  </si>
  <si>
    <t>Энрот Юнас</t>
  </si>
  <si>
    <t>25 Июня 1988</t>
  </si>
  <si>
    <t>Юнланд Юнас</t>
  </si>
  <si>
    <t>15 Ноября 1987</t>
  </si>
  <si>
    <t>Шибаев Александр</t>
  </si>
  <si>
    <t>18 Апреля 1987</t>
  </si>
  <si>
    <t>Болякин Евгений</t>
  </si>
  <si>
    <t>30 Апреля 1990</t>
  </si>
  <si>
    <t>Яковлев Егор</t>
  </si>
  <si>
    <t>17 Сентября 1991</t>
  </si>
  <si>
    <t>Казанцев Антон</t>
  </si>
  <si>
    <t>26 Августа 1986</t>
  </si>
  <si>
    <t>Хомяков Артур</t>
  </si>
  <si>
    <t>3 Июня 1998</t>
  </si>
  <si>
    <t>Чубукин Никита</t>
  </si>
  <si>
    <t>7 Августа 1994</t>
  </si>
  <si>
    <t>Марковин Дмитрий</t>
  </si>
  <si>
    <t>14 Декабря 1994</t>
  </si>
  <si>
    <t>Людучин Роман</t>
  </si>
  <si>
    <t>4 Мая 1988</t>
  </si>
  <si>
    <t>Эштон Картер</t>
  </si>
  <si>
    <t>1 Апреля 1991</t>
  </si>
  <si>
    <t>Паленга Евгений</t>
  </si>
  <si>
    <t>27 Января 1993</t>
  </si>
  <si>
    <t>Смирнов Александр</t>
  </si>
  <si>
    <t>8 Апреля 1997</t>
  </si>
  <si>
    <t>Коновалов Илья</t>
  </si>
  <si>
    <t>13 Июля 1998</t>
  </si>
  <si>
    <t>Усенко Иван</t>
  </si>
  <si>
    <t>12 Февраля 1983</t>
  </si>
  <si>
    <t>Перри Тодд</t>
  </si>
  <si>
    <t>13 Декабря 1986</t>
  </si>
  <si>
    <t>Лазарев Максим</t>
  </si>
  <si>
    <t>29 Января 1996</t>
  </si>
  <si>
    <t>Цыплаков Максим</t>
  </si>
  <si>
    <t>19 Сентября 1998</t>
  </si>
  <si>
    <t>Тополь Максим</t>
  </si>
  <si>
    <t>8 Февраля 1989</t>
  </si>
  <si>
    <t>Михайлов Владимир</t>
  </si>
  <si>
    <t>4 Января 1989</t>
  </si>
  <si>
    <t>Голик Петр</t>
  </si>
  <si>
    <t>3 Марта 1992</t>
  </si>
  <si>
    <t>Кривда Виталий</t>
  </si>
  <si>
    <t>13 Декабря 1992</t>
  </si>
  <si>
    <t>Райт Джеймс</t>
  </si>
  <si>
    <t>24 Марта 1990</t>
  </si>
  <si>
    <t>Клинкхаммер Роб</t>
  </si>
  <si>
    <t>12 Августа 1986</t>
  </si>
  <si>
    <t>Декало Илья</t>
  </si>
  <si>
    <t>5 Февраля 1993</t>
  </si>
  <si>
    <t>23 Июля 1991</t>
  </si>
  <si>
    <t>Чернов Артём</t>
  </si>
  <si>
    <t>28 Апреля 1982</t>
  </si>
  <si>
    <t>Волков Константин</t>
  </si>
  <si>
    <t>20 Сентября 1997</t>
  </si>
  <si>
    <t>Тесленко Виталий</t>
  </si>
  <si>
    <t>Бабинцев Семён</t>
  </si>
  <si>
    <t>8 Октября 1994</t>
  </si>
  <si>
    <t>Григоренко Михаил</t>
  </si>
  <si>
    <t>16 Мая 1994</t>
  </si>
  <si>
    <t>Медведев Евгений</t>
  </si>
  <si>
    <t>27 Августа 1982</t>
  </si>
  <si>
    <t>Федотов Иван</t>
  </si>
  <si>
    <t>28 Ноября 1996</t>
  </si>
  <si>
    <t>Гарипов Артур</t>
  </si>
  <si>
    <t>26 Января 1985</t>
  </si>
  <si>
    <t>Зюзякин Максим</t>
  </si>
  <si>
    <t>13 Января 1991</t>
  </si>
  <si>
    <t>Орлов Михаил</t>
  </si>
  <si>
    <t>21 Сентября 1992</t>
  </si>
  <si>
    <t>Лысенков Никита</t>
  </si>
  <si>
    <t>1 Марта 1998</t>
  </si>
  <si>
    <t>Бумагин Александр</t>
  </si>
  <si>
    <t>1 Марта 1987</t>
  </si>
  <si>
    <t>ДаСилва Дэн</t>
  </si>
  <si>
    <t>30 Апреля 1985</t>
  </si>
  <si>
    <t>Карпов Максим</t>
  </si>
  <si>
    <t>19 Октября 1991</t>
  </si>
  <si>
    <t>Брюклер Бернд</t>
  </si>
  <si>
    <t>26 Сентября 1981</t>
  </si>
  <si>
    <t>Австрия</t>
  </si>
  <si>
    <t>Ержабек Якуб</t>
  </si>
  <si>
    <t>12 Мая 1991</t>
  </si>
  <si>
    <t>Лейтон Майкл</t>
  </si>
  <si>
    <t>19 Мая 1981</t>
  </si>
  <si>
    <t>Ючерс Марис</t>
  </si>
  <si>
    <t>18 Июня 1987</t>
  </si>
  <si>
    <t>Талалуев Илья</t>
  </si>
  <si>
    <t>28 Января 1998</t>
  </si>
  <si>
    <t>Черны Томаш</t>
  </si>
  <si>
    <t>15 Августа 1997</t>
  </si>
  <si>
    <t>Микфликер Джейкоб</t>
  </si>
  <si>
    <t>11 Июля 1984</t>
  </si>
  <si>
    <t>Мартынов Егор</t>
  </si>
  <si>
    <t>15 Августа 1990</t>
  </si>
  <si>
    <t>Зацепилин Виталий</t>
  </si>
  <si>
    <t>15 Июня 1994</t>
  </si>
  <si>
    <t>Яруллин Альберт</t>
  </si>
  <si>
    <t>3 Мая 1993</t>
  </si>
  <si>
    <t>Отмахов Владислав</t>
  </si>
  <si>
    <t>29 Мая 1974</t>
  </si>
  <si>
    <t>Бегунц Рубен</t>
  </si>
  <si>
    <t>25 Июня 1989</t>
  </si>
  <si>
    <t>Полещенков Сергей</t>
  </si>
  <si>
    <t>10 Декабря 1997</t>
  </si>
  <si>
    <t>Юханссон Ларс</t>
  </si>
  <si>
    <t>11 Июля 1987</t>
  </si>
  <si>
    <t>Хишон Джои</t>
  </si>
  <si>
    <t>20 Октября 1991</t>
  </si>
  <si>
    <t>Лукин Павел</t>
  </si>
  <si>
    <t>10 Апреля 1990</t>
  </si>
  <si>
    <t>Конозов Альберт</t>
  </si>
  <si>
    <t>4 Июня 1991</t>
  </si>
  <si>
    <t>Варнаков Михаил</t>
  </si>
  <si>
    <t>1 Марта 1985</t>
  </si>
  <si>
    <t>Ермаков Андрей</t>
  </si>
  <si>
    <t>12 Марта 1994</t>
  </si>
  <si>
    <t>Щербина Александр</t>
  </si>
  <si>
    <t>6 Августа 1988</t>
  </si>
  <si>
    <t>Пиманкин Александр</t>
  </si>
  <si>
    <t>28 Марта 1990</t>
  </si>
  <si>
    <t>Катичев Евгений</t>
  </si>
  <si>
    <t>3 Сентября 1986</t>
  </si>
  <si>
    <t>Кузнецов Георгий</t>
  </si>
  <si>
    <t>Грнка Томаш</t>
  </si>
  <si>
    <t>11 Ноября 1991</t>
  </si>
  <si>
    <t>Павлюков Илья</t>
  </si>
  <si>
    <t>24 Июня 1995</t>
  </si>
  <si>
    <t>Шафаренко Олег</t>
  </si>
  <si>
    <t>31 Октября 1981</t>
  </si>
  <si>
    <t>Доус Найджел</t>
  </si>
  <si>
    <t>9 Февраля 1985</t>
  </si>
  <si>
    <t>Иванов Андрей</t>
  </si>
  <si>
    <t>10 Марта 1981</t>
  </si>
  <si>
    <t>Сорокин Александр</t>
  </si>
  <si>
    <t>5 Июля 1994</t>
  </si>
  <si>
    <t>Шестёркин Игорь</t>
  </si>
  <si>
    <t>30 Декабря 1995</t>
  </si>
  <si>
    <t>Богословский Владислав</t>
  </si>
  <si>
    <t>Хауден Куинтон</t>
  </si>
  <si>
    <t>21 Января 1992</t>
  </si>
  <si>
    <t>Лаланд Кевин</t>
  </si>
  <si>
    <t>19 Февраля 1987</t>
  </si>
  <si>
    <t>Глазков Игорь</t>
  </si>
  <si>
    <t>Жайлауов Талгат</t>
  </si>
  <si>
    <t>7 Июля 1985</t>
  </si>
  <si>
    <t>Бадун Алексей</t>
  </si>
  <si>
    <t>30 Августа 1989</t>
  </si>
  <si>
    <t>Брент Тим</t>
  </si>
  <si>
    <t>10 Марта 1984</t>
  </si>
  <si>
    <t>Беднарж Ярослав</t>
  </si>
  <si>
    <t>9 Ноября 1976</t>
  </si>
  <si>
    <t>Зубов Алексей</t>
  </si>
  <si>
    <t>12 Января 1998</t>
  </si>
  <si>
    <t>Бобылёв Владимир</t>
  </si>
  <si>
    <t>18 Апреля 1997</t>
  </si>
  <si>
    <t>Емелеев Игорь</t>
  </si>
  <si>
    <t>7 Марта 1981</t>
  </si>
  <si>
    <t>Белльмор Бретт</t>
  </si>
  <si>
    <t>Мёрли Мэтт</t>
  </si>
  <si>
    <t>17 Декабря 1979</t>
  </si>
  <si>
    <t>Лаута Артур</t>
  </si>
  <si>
    <t>14 Февраля 1996</t>
  </si>
  <si>
    <t>Яласваара Янне</t>
  </si>
  <si>
    <t>15 Апреля 1984</t>
  </si>
  <si>
    <t>Линдстрём Юаким</t>
  </si>
  <si>
    <t>5 Декабря 1983</t>
  </si>
  <si>
    <t>Муршак Ян</t>
  </si>
  <si>
    <t>20 Января 1988</t>
  </si>
  <si>
    <t>Шипов Илья</t>
  </si>
  <si>
    <t>7 Октября 1993</t>
  </si>
  <si>
    <t>Кицын Максим</t>
  </si>
  <si>
    <t>24 Декабря 1991</t>
  </si>
  <si>
    <t>Докшин Илья</t>
  </si>
  <si>
    <t>9 Октября 1981</t>
  </si>
  <si>
    <t>Моисеев Дмитрий Ал.</t>
  </si>
  <si>
    <t>12 Июня 1995</t>
  </si>
  <si>
    <t>Хауген Ларс</t>
  </si>
  <si>
    <t>19 Марта 1987</t>
  </si>
  <si>
    <t>Норвегия</t>
  </si>
  <si>
    <t>Трибунцов Атварс</t>
  </si>
  <si>
    <t>14 Октября 1976</t>
  </si>
  <si>
    <t>Яковлев Мартиньш</t>
  </si>
  <si>
    <t>4 Мая 1991</t>
  </si>
  <si>
    <t>Костович Дарио</t>
  </si>
  <si>
    <t>8 Августа 1980</t>
  </si>
  <si>
    <t>Шпирко Растислав</t>
  </si>
  <si>
    <t>21 Июня 1984</t>
  </si>
  <si>
    <t>Язьков Никита</t>
  </si>
  <si>
    <t>27 Февраля 1996</t>
  </si>
  <si>
    <t>Хара Здено</t>
  </si>
  <si>
    <t>18 Марта 1977</t>
  </si>
  <si>
    <t>Березин Максим</t>
  </si>
  <si>
    <t>29 Января 1991</t>
  </si>
  <si>
    <t>Капуш Рихард</t>
  </si>
  <si>
    <t>9 Февраля 1973</t>
  </si>
  <si>
    <t>Варламов Сергей</t>
  </si>
  <si>
    <t>21 Июля 1978</t>
  </si>
  <si>
    <t>Столяренко Николай</t>
  </si>
  <si>
    <t>27 Сентября 1991</t>
  </si>
  <si>
    <t>Роса Павел</t>
  </si>
  <si>
    <t>7 Июня 1977</t>
  </si>
  <si>
    <t>Караваев Андрей</t>
  </si>
  <si>
    <t>12 Марта 1997</t>
  </si>
  <si>
    <t>Борисов Сергей</t>
  </si>
  <si>
    <t>18 Октября 1985</t>
  </si>
  <si>
    <t>Гончар Сергей</t>
  </si>
  <si>
    <t>13 Апреля 1974</t>
  </si>
  <si>
    <t>Ниинимяки Ессе</t>
  </si>
  <si>
    <t>19 Августа 1983</t>
  </si>
  <si>
    <t>Джериньш Андрис</t>
  </si>
  <si>
    <t>14 Февраля 1988</t>
  </si>
  <si>
    <t>Троттер Брок</t>
  </si>
  <si>
    <t>16 Января 1987</t>
  </si>
  <si>
    <t>Валеев Ильдар</t>
  </si>
  <si>
    <t>29 Ноября 1991</t>
  </si>
  <si>
    <t>Кучеров Никита</t>
  </si>
  <si>
    <t>17 Июня 1993</t>
  </si>
  <si>
    <t>Субботин Андрей</t>
  </si>
  <si>
    <t>1 Февраля 1973</t>
  </si>
  <si>
    <t>Андерсен Лукас</t>
  </si>
  <si>
    <t>30 Января 1999</t>
  </si>
  <si>
    <t>Дания</t>
  </si>
  <si>
    <t>Антоновский Илья</t>
  </si>
  <si>
    <t>3 Июля 1989</t>
  </si>
  <si>
    <t>Чубаров Артём</t>
  </si>
  <si>
    <t>13 Декабря 1979</t>
  </si>
  <si>
    <t>Раутанен Юхо</t>
  </si>
  <si>
    <t>25 Мая 1997</t>
  </si>
  <si>
    <t>Волошенко Роман</t>
  </si>
  <si>
    <t>12 Мая 1986</t>
  </si>
  <si>
    <t>Якупов Наиль</t>
  </si>
  <si>
    <t>6 Октября 1993</t>
  </si>
  <si>
    <t>Пильстрём Антти</t>
  </si>
  <si>
    <t>22 Октября 1984</t>
  </si>
  <si>
    <t>Букарев Семён</t>
  </si>
  <si>
    <t>21 Февраля 1997</t>
  </si>
  <si>
    <t>Янчевский Марк</t>
  </si>
  <si>
    <t>30 Июня 1998</t>
  </si>
  <si>
    <t>Клоучек Томаш</t>
  </si>
  <si>
    <t>Мишенин Дмитрий</t>
  </si>
  <si>
    <t>8 Января 1991</t>
  </si>
  <si>
    <t>Михнов Андрей</t>
  </si>
  <si>
    <t>26 Ноября 1983</t>
  </si>
  <si>
    <t>Дадонов Евгений</t>
  </si>
  <si>
    <t>12 Марта 1989</t>
  </si>
  <si>
    <t>Лямкин Никита</t>
  </si>
  <si>
    <t>6 Февраля 1996</t>
  </si>
  <si>
    <t>Каутто Яни</t>
  </si>
  <si>
    <t>25 Октября 1989</t>
  </si>
  <si>
    <t>Акмальдинов Александр</t>
  </si>
  <si>
    <t>23 Июня 1994</t>
  </si>
  <si>
    <t>25 Апреля 1997</t>
  </si>
  <si>
    <t>Зубов Игорь</t>
  </si>
  <si>
    <t>4 Июля 1988</t>
  </si>
  <si>
    <t>Игнатович Максим</t>
  </si>
  <si>
    <t>7 Апреля 1991</t>
  </si>
  <si>
    <t>Шитиков Дмитрий</t>
  </si>
  <si>
    <t>21 Января 1986</t>
  </si>
  <si>
    <t>Веханен Петри</t>
  </si>
  <si>
    <t>9 Октября 1977</t>
  </si>
  <si>
    <t>Ефремов Антон</t>
  </si>
  <si>
    <t>3 Ноября 1993</t>
  </si>
  <si>
    <t>Шэн Павел</t>
  </si>
  <si>
    <t>14 Августа 1999</t>
  </si>
  <si>
    <t>Иванюженков Антон</t>
  </si>
  <si>
    <t>2 Января 1994</t>
  </si>
  <si>
    <t>Фёдоров Сергей</t>
  </si>
  <si>
    <t>13 Декабря 1969</t>
  </si>
  <si>
    <t>Телюкин Андрей</t>
  </si>
  <si>
    <t>29 Мая 1976</t>
  </si>
  <si>
    <t>Клингберг Карл</t>
  </si>
  <si>
    <t>28 Января 1991</t>
  </si>
  <si>
    <t>Картаев Владислав</t>
  </si>
  <si>
    <t>10 Февраля 1992</t>
  </si>
  <si>
    <t>Салак Александр</t>
  </si>
  <si>
    <t>5 Января 1987</t>
  </si>
  <si>
    <t>Бэкстрём Никлас</t>
  </si>
  <si>
    <t>23 Ноября 1987</t>
  </si>
  <si>
    <t>Бутузов Станислав</t>
  </si>
  <si>
    <t>31 Мая 1996</t>
  </si>
  <si>
    <t>Александров Денис</t>
  </si>
  <si>
    <t>17 Января 1995</t>
  </si>
  <si>
    <t>Руденков Игорь</t>
  </si>
  <si>
    <t>5 Марта 1995</t>
  </si>
  <si>
    <t>Балмочных Максим</t>
  </si>
  <si>
    <t>7 Марта 1979</t>
  </si>
  <si>
    <t>Подскребалин Никита</t>
  </si>
  <si>
    <t>10 Июня 1998</t>
  </si>
  <si>
    <t>Франскевич Денис</t>
  </si>
  <si>
    <t>6 Июня 1981</t>
  </si>
  <si>
    <t>Мамин Максим</t>
  </si>
  <si>
    <t>13 Января 1995</t>
  </si>
  <si>
    <t>Берард Брайан</t>
  </si>
  <si>
    <t>5 Марта 1977</t>
  </si>
  <si>
    <t>Яшин Олег</t>
  </si>
  <si>
    <t>3 Декабря 1990</t>
  </si>
  <si>
    <t>Канарский Павел</t>
  </si>
  <si>
    <t>25 Февраля 1982</t>
  </si>
  <si>
    <t>Альшевский Станислав</t>
  </si>
  <si>
    <t>9 Мая 1991</t>
  </si>
  <si>
    <t>Караваев Артём</t>
  </si>
  <si>
    <t>Хютёнен Юха-Пекка</t>
  </si>
  <si>
    <t>22 Мая 1981</t>
  </si>
  <si>
    <t>Косов Ярослав</t>
  </si>
  <si>
    <t>5 Июля 1993</t>
  </si>
  <si>
    <t>Кваша Олег</t>
  </si>
  <si>
    <t>26 Июля 1978</t>
  </si>
  <si>
    <t>Комаров Виктор</t>
  </si>
  <si>
    <t>17 Февраля 1994</t>
  </si>
  <si>
    <t>Дятелинка Иван</t>
  </si>
  <si>
    <t>6 Марта 1983</t>
  </si>
  <si>
    <t>Бобряшов Никита</t>
  </si>
  <si>
    <t>10 Октября 1995</t>
  </si>
  <si>
    <t>Закиев Радик</t>
  </si>
  <si>
    <t>23 Декабря 1986</t>
  </si>
  <si>
    <t>Бицадзе Михаил</t>
  </si>
  <si>
    <t>18 Ноября 1999</t>
  </si>
  <si>
    <t>Локтионов Андрей</t>
  </si>
  <si>
    <t>30 Мая 1990</t>
  </si>
  <si>
    <t>Шамыгин Дмитрий</t>
  </si>
  <si>
    <t>17 Июня 1987</t>
  </si>
  <si>
    <t>Кирющенков Виталий</t>
  </si>
  <si>
    <t>31 Января 1992</t>
  </si>
  <si>
    <t>Петопрсты Денис</t>
  </si>
  <si>
    <t>5 Ноября 1997</t>
  </si>
  <si>
    <t>Микуш Петер</t>
  </si>
  <si>
    <t>10 Января 1985</t>
  </si>
  <si>
    <t>Абрамов Сергей</t>
  </si>
  <si>
    <t>1 Февраля 1993</t>
  </si>
  <si>
    <t>Энджелл Ник</t>
  </si>
  <si>
    <t>31 Октября 1979</t>
  </si>
  <si>
    <t>Кукумберг Роман</t>
  </si>
  <si>
    <t>8 Апреля 1980</t>
  </si>
  <si>
    <t>Данилишин Александр</t>
  </si>
  <si>
    <t>22 Декабря 1989</t>
  </si>
  <si>
    <t>Шатан Мирослав</t>
  </si>
  <si>
    <t>22 Октября 1974</t>
  </si>
  <si>
    <t>Шакич Марко</t>
  </si>
  <si>
    <t>13 Апреля 1994</t>
  </si>
  <si>
    <t>Полозов Кирилл</t>
  </si>
  <si>
    <t>Сушинский Максим</t>
  </si>
  <si>
    <t>1 Июля 1974</t>
  </si>
  <si>
    <t>Шабунов Константин</t>
  </si>
  <si>
    <t>28 Декабря 1994</t>
  </si>
  <si>
    <t>Свитов Александр</t>
  </si>
  <si>
    <t>Кудрна Андрей</t>
  </si>
  <si>
    <t>11 Мая 1991</t>
  </si>
  <si>
    <t>Власкин Алексей</t>
  </si>
  <si>
    <t>8 Февраля 1997</t>
  </si>
  <si>
    <t>Загидулин Артём</t>
  </si>
  <si>
    <t>8 Августа 1995</t>
  </si>
  <si>
    <t>Гутов Александр</t>
  </si>
  <si>
    <t>23 Марта 1982</t>
  </si>
  <si>
    <t>Черник Иван</t>
  </si>
  <si>
    <t>30 Октября 1977</t>
  </si>
  <si>
    <t>Ворошнин Павел</t>
  </si>
  <si>
    <t>23 Марта 1984</t>
  </si>
  <si>
    <t>Башкиров Руслан</t>
  </si>
  <si>
    <t>7 Марта 1989</t>
  </si>
  <si>
    <t>Стасюк Денис</t>
  </si>
  <si>
    <t>2 Сентября 1985</t>
  </si>
  <si>
    <t>Шинкарь Александр</t>
  </si>
  <si>
    <t>3 Июля 1981</t>
  </si>
  <si>
    <t>Богочанов Артём</t>
  </si>
  <si>
    <t>11 Января 1991</t>
  </si>
  <si>
    <t>Белинский Виталий</t>
  </si>
  <si>
    <t>27 Ноября 1989</t>
  </si>
  <si>
    <t>Бортников Игорь</t>
  </si>
  <si>
    <t>8 Июня 1989</t>
  </si>
  <si>
    <t>Ахметов Данияр</t>
  </si>
  <si>
    <t>30 Марта 1988</t>
  </si>
  <si>
    <t>Арютин Никита</t>
  </si>
  <si>
    <t>7 Июня 1994</t>
  </si>
  <si>
    <t>Медведев Алексей</t>
  </si>
  <si>
    <t>13 Января 1982</t>
  </si>
  <si>
    <t>Гренков Андрей</t>
  </si>
  <si>
    <t>31 Мая 1990</t>
  </si>
  <si>
    <t>Ярославлев Евгений</t>
  </si>
  <si>
    <t>6 Апреля 1994</t>
  </si>
  <si>
    <t>Пархоменко Константин</t>
  </si>
  <si>
    <t>13 Июля 1996</t>
  </si>
  <si>
    <t>Бронников Сергей</t>
  </si>
  <si>
    <t>Анкипанс Гиртс</t>
  </si>
  <si>
    <t>29 Ноября 1975</t>
  </si>
  <si>
    <t>Халь Рику</t>
  </si>
  <si>
    <t>1 Ноября 1980</t>
  </si>
  <si>
    <t>Щадилов Игорь</t>
  </si>
  <si>
    <t>7 Июня 1980</t>
  </si>
  <si>
    <t>Шишка Юрай</t>
  </si>
  <si>
    <t>17 Мая 1996</t>
  </si>
  <si>
    <t>Цветков Алексей</t>
  </si>
  <si>
    <t>28 Августа 1981</t>
  </si>
  <si>
    <t>Метальников Леонид</t>
  </si>
  <si>
    <t>25 Апреля 1990</t>
  </si>
  <si>
    <t>Билялов Тимур</t>
  </si>
  <si>
    <t>28 Марта 1995</t>
  </si>
  <si>
    <t>Харью Юхан</t>
  </si>
  <si>
    <t>15 Мая 1986</t>
  </si>
  <si>
    <t>Розаков Раиль</t>
  </si>
  <si>
    <t>Грэттон Джош</t>
  </si>
  <si>
    <t>9 Сентября 1982</t>
  </si>
  <si>
    <t>Семёнов Дмитрий</t>
  </si>
  <si>
    <t>19 Апреля 1982</t>
  </si>
  <si>
    <t>Терещенко Виктор</t>
  </si>
  <si>
    <t>22 Апреля 1995</t>
  </si>
  <si>
    <t>Хешка Шон</t>
  </si>
  <si>
    <t>30 Июля 1985</t>
  </si>
  <si>
    <t>Скачков Евгений</t>
  </si>
  <si>
    <t>14 Июля 1984</t>
  </si>
  <si>
    <t>Крстев Ангел</t>
  </si>
  <si>
    <t>15 Декабря 1980</t>
  </si>
  <si>
    <t>Скотт Грег</t>
  </si>
  <si>
    <t>3 Июня 1988</t>
  </si>
  <si>
    <t>Мозес Стив</t>
  </si>
  <si>
    <t>9 Августа 1989</t>
  </si>
  <si>
    <t>Заделёнов Сергей</t>
  </si>
  <si>
    <t>27 Февраля 1976</t>
  </si>
  <si>
    <t>Овуя Марк</t>
  </si>
  <si>
    <t>18 Июля 1989</t>
  </si>
  <si>
    <t>Красиков Алексей</t>
  </si>
  <si>
    <t>14 Декабря 1995</t>
  </si>
  <si>
    <t>Панюков Кирилл</t>
  </si>
  <si>
    <t>22 Мая 1997</t>
  </si>
  <si>
    <t>Ячанов Дмитрий</t>
  </si>
  <si>
    <t>17 Апреля 1972</t>
  </si>
  <si>
    <t>Евсеев Владислав</t>
  </si>
  <si>
    <t>10 Сентября 1984</t>
  </si>
  <si>
    <t>Гункес Иржи</t>
  </si>
  <si>
    <t>31 Июля 1984</t>
  </si>
  <si>
    <t>Фаст Виктор</t>
  </si>
  <si>
    <t>8 Августа 1982</t>
  </si>
  <si>
    <t>Мокшанцев Александр</t>
  </si>
  <si>
    <t>17 Февраля 1995</t>
  </si>
  <si>
    <t>Горбунов Роман</t>
  </si>
  <si>
    <t>14 Ноября 1996</t>
  </si>
  <si>
    <t>Мищенко Григорий</t>
  </si>
  <si>
    <t>5 Января 1992</t>
  </si>
  <si>
    <t>Джильяти Стефано</t>
  </si>
  <si>
    <t>7 Октября 1987</t>
  </si>
  <si>
    <t>Италия</t>
  </si>
  <si>
    <t>Томас Билл</t>
  </si>
  <si>
    <t>20 Июня 1983</t>
  </si>
  <si>
    <t>Стефанович Михаил</t>
  </si>
  <si>
    <t>11 Мая 1989</t>
  </si>
  <si>
    <t>Кудлаев Даниил</t>
  </si>
  <si>
    <t>20 Июля 1991</t>
  </si>
  <si>
    <t>Волжанкин Александр</t>
  </si>
  <si>
    <t>9 Апреля 1990</t>
  </si>
  <si>
    <t>Хентунен Юкка</t>
  </si>
  <si>
    <t>3 Мая 1974</t>
  </si>
  <si>
    <t>Дюков Роман</t>
  </si>
  <si>
    <t>29 Сентября 1995</t>
  </si>
  <si>
    <t>Дюкарев Владислав</t>
  </si>
  <si>
    <t>16 Января 1997</t>
  </si>
  <si>
    <t>Пайгин Зият</t>
  </si>
  <si>
    <t>8 Февраля 1995</t>
  </si>
  <si>
    <t>Рычагов Андрей</t>
  </si>
  <si>
    <t>25 Августа 1982</t>
  </si>
  <si>
    <t>Кудинов Роман</t>
  </si>
  <si>
    <t>23 Июня 1992</t>
  </si>
  <si>
    <t>Васильев Алексей</t>
  </si>
  <si>
    <t>1 Сентября 1977</t>
  </si>
  <si>
    <t>Полинин Альберт</t>
  </si>
  <si>
    <t>13 Января 1989</t>
  </si>
  <si>
    <t>Риддервалль Калле</t>
  </si>
  <si>
    <t>28 Мая 1988</t>
  </si>
  <si>
    <t>Редлихс Микелис</t>
  </si>
  <si>
    <t>1 Июля 1984</t>
  </si>
  <si>
    <t>Хвостов Евгений</t>
  </si>
  <si>
    <t>28 Мая 1981</t>
  </si>
  <si>
    <t>Гюмер Франк</t>
  </si>
  <si>
    <t>7 Июня 1996</t>
  </si>
  <si>
    <t>Худяков Максим</t>
  </si>
  <si>
    <t>18 Августа 1986</t>
  </si>
  <si>
    <t>Галкин Евгений</t>
  </si>
  <si>
    <t>27 Ноября 1975</t>
  </si>
  <si>
    <t>Зубов Илья</t>
  </si>
  <si>
    <t>14 Февраля 1987</t>
  </si>
  <si>
    <t>Райан Майкл</t>
  </si>
  <si>
    <t>16 Мая 1980</t>
  </si>
  <si>
    <t>Епанчинцев Вадим</t>
  </si>
  <si>
    <t>16 Марта 1976</t>
  </si>
  <si>
    <t>Рябев Александр</t>
  </si>
  <si>
    <t>24 Августа 1988</t>
  </si>
  <si>
    <t>Кулда Артурс</t>
  </si>
  <si>
    <t>25 Июля 1988</t>
  </si>
  <si>
    <t>Сильницкий Юрий</t>
  </si>
  <si>
    <t>Терещенко Сергей</t>
  </si>
  <si>
    <t>28 Декабря 1991</t>
  </si>
  <si>
    <t>Клаймер Бен</t>
  </si>
  <si>
    <t>11 Апреля 1978</t>
  </si>
  <si>
    <t>Евпалов Никита</t>
  </si>
  <si>
    <t>9 Сентября 1994</t>
  </si>
  <si>
    <t>Шведов Игорь</t>
  </si>
  <si>
    <t>6 Марта 1987</t>
  </si>
  <si>
    <t>Страупе Янис</t>
  </si>
  <si>
    <t>3 Июня 1989</t>
  </si>
  <si>
    <t>Тарнаски Ник</t>
  </si>
  <si>
    <t>25 Ноября 1984</t>
  </si>
  <si>
    <t>Куусела Кристиан</t>
  </si>
  <si>
    <t>19 Февраля 1983</t>
  </si>
  <si>
    <t>Приступлюк Максим</t>
  </si>
  <si>
    <t>2 Января 1991</t>
  </si>
  <si>
    <t>Наместников Егор</t>
  </si>
  <si>
    <t>5 Апреля 1992</t>
  </si>
  <si>
    <t>Юшкевич Дмитрий</t>
  </si>
  <si>
    <t>3 Июня 1997</t>
  </si>
  <si>
    <t>Шиафотдинов Камиль</t>
  </si>
  <si>
    <t>Китаров Александр</t>
  </si>
  <si>
    <t>Майоров Константин</t>
  </si>
  <si>
    <t>25 Мая 1988</t>
  </si>
  <si>
    <t>Штепанек Якуб</t>
  </si>
  <si>
    <t>Дергачёв Александр</t>
  </si>
  <si>
    <t>27 Сентября 1996</t>
  </si>
  <si>
    <t>Монс Евгений</t>
  </si>
  <si>
    <t>23 Марта 1989</t>
  </si>
  <si>
    <t>Страхов Алексей</t>
  </si>
  <si>
    <t>16 Октября 1975</t>
  </si>
  <si>
    <t>Швец-Роговой Артём</t>
  </si>
  <si>
    <t>3 Марта 1995</t>
  </si>
  <si>
    <t>Галенюк Данила</t>
  </si>
  <si>
    <t>11 Февраля 2000</t>
  </si>
  <si>
    <t>Прайзингер Мирослав</t>
  </si>
  <si>
    <t>Шилин Олег</t>
  </si>
  <si>
    <t>Кинрейд Джеффри</t>
  </si>
  <si>
    <t>Мальцев Дмитрий</t>
  </si>
  <si>
    <t>20 Января 1991</t>
  </si>
  <si>
    <t>Мёллер Оскар</t>
  </si>
  <si>
    <t>22 Января 1989</t>
  </si>
  <si>
    <t>Савичев Роман</t>
  </si>
  <si>
    <t>22 Января 1985</t>
  </si>
  <si>
    <t>Вьеденски Марек</t>
  </si>
  <si>
    <t>18 Августа 1990</t>
  </si>
  <si>
    <t>Енюшин Александр</t>
  </si>
  <si>
    <t>7 Марта 1997</t>
  </si>
  <si>
    <t>Кутузов Александр</t>
  </si>
  <si>
    <t>23 Ноября 1985</t>
  </si>
  <si>
    <t>Лехтеря Йори</t>
  </si>
  <si>
    <t>23 Декабря 1987</t>
  </si>
  <si>
    <t>Погге Джастин</t>
  </si>
  <si>
    <t>22 Апреля 1986</t>
  </si>
  <si>
    <t>Кривоножкин Максим</t>
  </si>
  <si>
    <t>18 Февраля 1984</t>
  </si>
  <si>
    <t>Карнаухов Михаил</t>
  </si>
  <si>
    <t>22 Февраля 1994</t>
  </si>
  <si>
    <t>Чалпа Улдис</t>
  </si>
  <si>
    <t>4 Сентября 1991</t>
  </si>
  <si>
    <t>Костючёнок Виктор</t>
  </si>
  <si>
    <t>7 Июня 1979</t>
  </si>
  <si>
    <t>Твердохлебов Сергей</t>
  </si>
  <si>
    <t>26 Января 1993</t>
  </si>
  <si>
    <t>Нестрашил Андрей</t>
  </si>
  <si>
    <t>22 Февраля 1991</t>
  </si>
  <si>
    <t>Кокуёв Семён</t>
  </si>
  <si>
    <t>2 Января 1987</t>
  </si>
  <si>
    <t>Лессио Лукас</t>
  </si>
  <si>
    <t>23 Января 1993</t>
  </si>
  <si>
    <t>Достойнов Алексей</t>
  </si>
  <si>
    <t>3 Августа 1989</t>
  </si>
  <si>
    <t>Брит Александр</t>
  </si>
  <si>
    <t>Егин Владислав</t>
  </si>
  <si>
    <t>13 Апреля 1989</t>
  </si>
  <si>
    <t>Голещихин Игорь</t>
  </si>
  <si>
    <t>11 Августа 1997</t>
  </si>
  <si>
    <t>Сенькевич Артём</t>
  </si>
  <si>
    <t>4 Мая 1982</t>
  </si>
  <si>
    <t>Джулиано Джефф</t>
  </si>
  <si>
    <t>20 Июня 1979</t>
  </si>
  <si>
    <t>Сотниекс Кристапс</t>
  </si>
  <si>
    <t>Упитис Юрис</t>
  </si>
  <si>
    <t>16 Июня 1991</t>
  </si>
  <si>
    <t>Белов Вячеслав</t>
  </si>
  <si>
    <t>17 Апреля 1983</t>
  </si>
  <si>
    <t>Амиров Артур</t>
  </si>
  <si>
    <t>3 Апреля 1992</t>
  </si>
  <si>
    <t>Гарбатт Райан</t>
  </si>
  <si>
    <t>12 Августа 1985</t>
  </si>
  <si>
    <t>Скутар Марк</t>
  </si>
  <si>
    <t>15 Марта 1994</t>
  </si>
  <si>
    <t>Фарафонов Иван</t>
  </si>
  <si>
    <t>7 Апреля 1994</t>
  </si>
  <si>
    <t>Токранов Василий</t>
  </si>
  <si>
    <t>2 Августа 1989</t>
  </si>
  <si>
    <t>Кейн Эвандер</t>
  </si>
  <si>
    <t>2 Августа 1991</t>
  </si>
  <si>
    <t>Макаров Игорь</t>
  </si>
  <si>
    <t>19 Сентября 1987</t>
  </si>
  <si>
    <t>Остроушко Артём</t>
  </si>
  <si>
    <t>18 Марта 1974</t>
  </si>
  <si>
    <t>Гордиюк Виктор</t>
  </si>
  <si>
    <t>11 Апреля 1970</t>
  </si>
  <si>
    <t>Стельмах Андрей</t>
  </si>
  <si>
    <t>Богданов Александр</t>
  </si>
  <si>
    <t>25 Марта 1988</t>
  </si>
  <si>
    <t>Булатов Алексей</t>
  </si>
  <si>
    <t>24 Января 1978</t>
  </si>
  <si>
    <t>Макаренко Павел</t>
  </si>
  <si>
    <t>20 Октября 1994</t>
  </si>
  <si>
    <t>Авцин Александр</t>
  </si>
  <si>
    <t>19 Марта 1991</t>
  </si>
  <si>
    <t>Волков Игорь</t>
  </si>
  <si>
    <t>24 Января 1983</t>
  </si>
  <si>
    <t>Лажо Мирослав</t>
  </si>
  <si>
    <t>18 Октября 1977</t>
  </si>
  <si>
    <t>Афонасьевский Семён</t>
  </si>
  <si>
    <t>15 Октября 1996</t>
  </si>
  <si>
    <t>Коршунов Андрей</t>
  </si>
  <si>
    <t>10 Мая 1983</t>
  </si>
  <si>
    <t>Курепанов Денис</t>
  </si>
  <si>
    <t>Крошель Гашпер</t>
  </si>
  <si>
    <t>9 Февраля 1987</t>
  </si>
  <si>
    <t>Новотны Филип</t>
  </si>
  <si>
    <t>6 Мая 1991</t>
  </si>
  <si>
    <t>Малыхин Фёдор</t>
  </si>
  <si>
    <t>13 Ноября 1990</t>
  </si>
  <si>
    <t>Волзер Деррик</t>
  </si>
  <si>
    <t>12 Мая 1978</t>
  </si>
  <si>
    <t>Попов Кирилл</t>
  </si>
  <si>
    <t>14 Июня 1999</t>
  </si>
  <si>
    <t>Белл Брендэн</t>
  </si>
  <si>
    <t>31 Марта 1983</t>
  </si>
  <si>
    <t>Горечишников Максим</t>
  </si>
  <si>
    <t>Титов Александр</t>
  </si>
  <si>
    <t>21 Июня 1991</t>
  </si>
  <si>
    <t>Во Джефф</t>
  </si>
  <si>
    <t>25 Августа 1983</t>
  </si>
  <si>
    <t>Муратов Евгений</t>
  </si>
  <si>
    <t>28 Января 1981</t>
  </si>
  <si>
    <t>Яакола Топи</t>
  </si>
  <si>
    <t>15 Ноября 1983</t>
  </si>
  <si>
    <t>Полищук Фёдор</t>
  </si>
  <si>
    <t>4 Июля 1979</t>
  </si>
  <si>
    <t>Полохов Кирилл</t>
  </si>
  <si>
    <t>23 Марта 1998</t>
  </si>
  <si>
    <t>Толванен Эли</t>
  </si>
  <si>
    <t>22 Апреля 1999</t>
  </si>
  <si>
    <t>Селуянов Александр</t>
  </si>
  <si>
    <t>24 Марта 1982</t>
  </si>
  <si>
    <t>Шютц Феликс</t>
  </si>
  <si>
    <t>3 Ноября 1987</t>
  </si>
  <si>
    <t>Германия</t>
  </si>
  <si>
    <t>Костичкин Николай</t>
  </si>
  <si>
    <t>24 Марта 1989</t>
  </si>
  <si>
    <t>Колена Милан</t>
  </si>
  <si>
    <t>12 Мая 1994</t>
  </si>
  <si>
    <t>Каллен Марк</t>
  </si>
  <si>
    <t>28 Октября 1978</t>
  </si>
  <si>
    <t>Шёгрен Маттиас</t>
  </si>
  <si>
    <t>27 Ноября 1987</t>
  </si>
  <si>
    <t>Ниеми Мика</t>
  </si>
  <si>
    <t>10 Марта 1988</t>
  </si>
  <si>
    <t>Люткевич Виталий</t>
  </si>
  <si>
    <t>4 Апреля 1980</t>
  </si>
  <si>
    <t>Власенков Дмитрий</t>
  </si>
  <si>
    <t>1 Января 1978</t>
  </si>
  <si>
    <t>Брынцев Александр</t>
  </si>
  <si>
    <t>21 Мая 1995</t>
  </si>
  <si>
    <t>Малышев Антон</t>
  </si>
  <si>
    <t>24 Февраля 1985</t>
  </si>
  <si>
    <t>Ольховцев Сергей</t>
  </si>
  <si>
    <t>19 Октября 1987</t>
  </si>
  <si>
    <t>Девяткин Антон</t>
  </si>
  <si>
    <t>30 Января 2000</t>
  </si>
  <si>
    <t>Грэм Джон</t>
  </si>
  <si>
    <t>31 Августа 1975</t>
  </si>
  <si>
    <t>Голованов Станислав</t>
  </si>
  <si>
    <t>15 Сентября 1983</t>
  </si>
  <si>
    <t>Бойков Александр</t>
  </si>
  <si>
    <t>3 Февраля 1975</t>
  </si>
  <si>
    <t>Коваль Виталий</t>
  </si>
  <si>
    <t>31 Марта 1980</t>
  </si>
  <si>
    <t>Верёвкин Максим</t>
  </si>
  <si>
    <t>12 Января 1990</t>
  </si>
  <si>
    <t>Прошкин Виталий</t>
  </si>
  <si>
    <t>8 Мая 1976</t>
  </si>
  <si>
    <t>Гуляев Иван</t>
  </si>
  <si>
    <t>18 Марта 1989</t>
  </si>
  <si>
    <t>Шегало Павел</t>
  </si>
  <si>
    <t>7 Февраля 1993</t>
  </si>
  <si>
    <t>Иммонен Яркко</t>
  </si>
  <si>
    <t>Ландри Эрик</t>
  </si>
  <si>
    <t>20 Января 1975</t>
  </si>
  <si>
    <t>Генри Джордан</t>
  </si>
  <si>
    <t>11 Февраля 1986</t>
  </si>
  <si>
    <t>Гундерсон Райан</t>
  </si>
  <si>
    <t>16 Августа 1985</t>
  </si>
  <si>
    <t>Мальцев Михаил</t>
  </si>
  <si>
    <t>12 Марта 1998</t>
  </si>
  <si>
    <t>Гиздатуллин Артур</t>
  </si>
  <si>
    <t>8 Августа 1997</t>
  </si>
  <si>
    <t>Липсбергс Микс</t>
  </si>
  <si>
    <t>9 Июня 1991</t>
  </si>
  <si>
    <t>Бреннан Кристофер</t>
  </si>
  <si>
    <t>27 Августа 1980</t>
  </si>
  <si>
    <t>Гаврилин Андрей</t>
  </si>
  <si>
    <t>7 Августа 1992</t>
  </si>
  <si>
    <t>Щегольков Вадим</t>
  </si>
  <si>
    <t>19 Апреля 1994</t>
  </si>
  <si>
    <t>Мюррэй Эндрю</t>
  </si>
  <si>
    <t>6 Ноября 1981</t>
  </si>
  <si>
    <t>Лехтонен Микко</t>
  </si>
  <si>
    <t>1 Апреля 1987</t>
  </si>
  <si>
    <t>Глазков Иван</t>
  </si>
  <si>
    <t>13 Февраля 1992</t>
  </si>
  <si>
    <t>Воробьёв Дмитрий</t>
  </si>
  <si>
    <t>Дугин Егор</t>
  </si>
  <si>
    <t>4 Ноября 1990</t>
  </si>
  <si>
    <t>Тодыков Антон</t>
  </si>
  <si>
    <t>24 Сентября 1992</t>
  </si>
  <si>
    <t>Наумов Владислав</t>
  </si>
  <si>
    <t>26 Ноября 1996</t>
  </si>
  <si>
    <t>Силланпя Севери</t>
  </si>
  <si>
    <t>7 Февраля 1988</t>
  </si>
  <si>
    <t>Гоголев Александр</t>
  </si>
  <si>
    <t>18 Мая 1992</t>
  </si>
  <si>
    <t>Пельтонен Вилле</t>
  </si>
  <si>
    <t>24 Мая 1973</t>
  </si>
  <si>
    <t>Вышедкевич Сергей</t>
  </si>
  <si>
    <t>3 Января 1975</t>
  </si>
  <si>
    <t>Шенфельд Антон</t>
  </si>
  <si>
    <t>Ипатов Вячеслав</t>
  </si>
  <si>
    <t>11 Сентября 1995</t>
  </si>
  <si>
    <t>Атюшов Виталий</t>
  </si>
  <si>
    <t>Гринфогелс Нилс</t>
  </si>
  <si>
    <t>28 Мая 1994</t>
  </si>
  <si>
    <t>Бут Антон</t>
  </si>
  <si>
    <t>3 Июля 1980</t>
  </si>
  <si>
    <t>Моррисон Джастин</t>
  </si>
  <si>
    <t>10 Августа 1978</t>
  </si>
  <si>
    <t>Рукавишников Роман</t>
  </si>
  <si>
    <t>Бернацкий Сергей</t>
  </si>
  <si>
    <t>1 Марта 1982</t>
  </si>
  <si>
    <t>Иванов Семён</t>
  </si>
  <si>
    <t>10 Июля 1995</t>
  </si>
  <si>
    <t>21 Марта 1981</t>
  </si>
  <si>
    <t>Пёпперле Томаш</t>
  </si>
  <si>
    <t>10 Октября 1984</t>
  </si>
  <si>
    <t>Делорье Джефф</t>
  </si>
  <si>
    <t>15 Мая 1984</t>
  </si>
  <si>
    <t>Коуса Микко</t>
  </si>
  <si>
    <t>11 Мая 1988</t>
  </si>
  <si>
    <t>Савченко Роман</t>
  </si>
  <si>
    <t>28 Июля 1988</t>
  </si>
  <si>
    <t>Анисимов Артём</t>
  </si>
  <si>
    <t>24 Мая 1988</t>
  </si>
  <si>
    <t>Шиксатдаров Ильдар</t>
  </si>
  <si>
    <t>11 Июля 1994</t>
  </si>
  <si>
    <t>Индрашис Микс</t>
  </si>
  <si>
    <t>30 Сентября 1990</t>
  </si>
  <si>
    <t>Малков Андрей</t>
  </si>
  <si>
    <t>29 Апреля 1973</t>
  </si>
  <si>
    <t>Шашков Глеб</t>
  </si>
  <si>
    <t>13 Апреля 1996</t>
  </si>
  <si>
    <t>Демков Артём</t>
  </si>
  <si>
    <t>26 Сентября 1989</t>
  </si>
  <si>
    <t>Пиккарайнен Ханну</t>
  </si>
  <si>
    <t>13 Октября 1983</t>
  </si>
  <si>
    <t>Фрэттин Мэттью</t>
  </si>
  <si>
    <t>3 Января 1988</t>
  </si>
  <si>
    <t>Пронин Николай</t>
  </si>
  <si>
    <t>13 Апреля 1979</t>
  </si>
  <si>
    <t>Безина Горан</t>
  </si>
  <si>
    <t>21 Марта 1980</t>
  </si>
  <si>
    <t>Мицкевич Никита</t>
  </si>
  <si>
    <t>25 Ноября 1994</t>
  </si>
  <si>
    <t>Крейчик Якуб</t>
  </si>
  <si>
    <t>25 Июня 1991</t>
  </si>
  <si>
    <t>Сварс Паулс</t>
  </si>
  <si>
    <t>11 Марта 1998</t>
  </si>
  <si>
    <t>Микуш Томаш</t>
  </si>
  <si>
    <t>1 Июля 1993</t>
  </si>
  <si>
    <t>Трунёв Максим</t>
  </si>
  <si>
    <t>7 Сентября 1990</t>
  </si>
  <si>
    <t>Кудрна Ярослав</t>
  </si>
  <si>
    <t>5 Декабря 1975</t>
  </si>
  <si>
    <t>Корабейников Андрей</t>
  </si>
  <si>
    <t>Полухин Александр</t>
  </si>
  <si>
    <t>19 Декабря 1988</t>
  </si>
  <si>
    <t>Скворцов Гунарс</t>
  </si>
  <si>
    <t>Кручинин Алексей</t>
  </si>
  <si>
    <t>Пупков Евгений</t>
  </si>
  <si>
    <t>18 Января 1976</t>
  </si>
  <si>
    <t>Климчук Михаил</t>
  </si>
  <si>
    <t>Падакин Павел</t>
  </si>
  <si>
    <t>8 Июня 1994</t>
  </si>
  <si>
    <t>Воробьёв Артём</t>
  </si>
  <si>
    <t>15 Июля 1993</t>
  </si>
  <si>
    <t>Зарипов Марат</t>
  </si>
  <si>
    <t>6 Февраля 1990</t>
  </si>
  <si>
    <t>Назаркин Евгений</t>
  </si>
  <si>
    <t>21 Октября 1996</t>
  </si>
  <si>
    <t>Лукьянчиков Николай</t>
  </si>
  <si>
    <t>23 Мая 1989</t>
  </si>
  <si>
    <t>Кундратек Томаш</t>
  </si>
  <si>
    <t>26 Декабря 1989</t>
  </si>
  <si>
    <t>Гареев Станислав</t>
  </si>
  <si>
    <t>13 Августа 1994</t>
  </si>
  <si>
    <t>Хайруллин Марат</t>
  </si>
  <si>
    <t>15 Июля 1996</t>
  </si>
  <si>
    <t>Минеев Максим</t>
  </si>
  <si>
    <t>26 Июня 1997</t>
  </si>
  <si>
    <t>Белохвостиков Евгений</t>
  </si>
  <si>
    <t>1 Февраля 1992</t>
  </si>
  <si>
    <t>Парлетт Блэйк</t>
  </si>
  <si>
    <t>13 Мая 1989</t>
  </si>
  <si>
    <t>Совэ Янн</t>
  </si>
  <si>
    <t>18 Февраля 1990</t>
  </si>
  <si>
    <t>Рой Дерек</t>
  </si>
  <si>
    <t>4 Мая 1983</t>
  </si>
  <si>
    <t>Жданов Степан</t>
  </si>
  <si>
    <t>25 Августа 1989</t>
  </si>
  <si>
    <t>Двуреченский Никита</t>
  </si>
  <si>
    <t>30 Июля 1991</t>
  </si>
  <si>
    <t>Шикун Александр</t>
  </si>
  <si>
    <t>3 Августа 1999</t>
  </si>
  <si>
    <t>Веске Райан</t>
  </si>
  <si>
    <t>Севостьянов Александр</t>
  </si>
  <si>
    <t>7 Января 1998</t>
  </si>
  <si>
    <t>Олвер Марк</t>
  </si>
  <si>
    <t>1 Января 1988</t>
  </si>
  <si>
    <t>Паршин Денис</t>
  </si>
  <si>
    <t>1 Февраля 1986</t>
  </si>
  <si>
    <t>Лацо Ян</t>
  </si>
  <si>
    <t>1 Декабря 1981</t>
  </si>
  <si>
    <t>Акишин Дмитрий</t>
  </si>
  <si>
    <t>21 Апреля 1992</t>
  </si>
  <si>
    <t>7 Февраля 1975</t>
  </si>
  <si>
    <t>Сёмин Александр</t>
  </si>
  <si>
    <t>Рыбаков Александр В.</t>
  </si>
  <si>
    <t>11 Августа 1985</t>
  </si>
  <si>
    <t>Бешаров Тимур</t>
  </si>
  <si>
    <t>23 Ноября 1996</t>
  </si>
  <si>
    <t>Носов Антон</t>
  </si>
  <si>
    <t>7 Марта 1985</t>
  </si>
  <si>
    <t>Пуяц Георгий</t>
  </si>
  <si>
    <t>11 Июня 1981</t>
  </si>
  <si>
    <t>Микулович Александр</t>
  </si>
  <si>
    <t>1 Июля 1996</t>
  </si>
  <si>
    <t>Шаус Ник</t>
  </si>
  <si>
    <t>3 Июля 1986</t>
  </si>
  <si>
    <t>Каштанов Иван</t>
  </si>
  <si>
    <t>24 Февраля 1997</t>
  </si>
  <si>
    <t>Игер Бен</t>
  </si>
  <si>
    <t>22 Января 1984</t>
  </si>
  <si>
    <t>Кемпни Михал</t>
  </si>
  <si>
    <t>8 Сентября 1990</t>
  </si>
  <si>
    <t>Гру Дэнни</t>
  </si>
  <si>
    <t>23 Июня 1981</t>
  </si>
  <si>
    <t>Надь Ладислав</t>
  </si>
  <si>
    <t>1 Июня 1979</t>
  </si>
  <si>
    <t>Соловьёв Александр</t>
  </si>
  <si>
    <t>Куваев Александр</t>
  </si>
  <si>
    <t>2 Мая 1993</t>
  </si>
  <si>
    <t>Кручинин Андрей</t>
  </si>
  <si>
    <t>18 Мая 1978</t>
  </si>
  <si>
    <t>Купаринен Матти</t>
  </si>
  <si>
    <t>16 Октября 1984</t>
  </si>
  <si>
    <t>Кулда Эдгарс</t>
  </si>
  <si>
    <t>13 Ноября 1994</t>
  </si>
  <si>
    <t>Казаковцев Николай</t>
  </si>
  <si>
    <t>23 Марта 1990</t>
  </si>
  <si>
    <t>Хохлачёв Александр</t>
  </si>
  <si>
    <t>9 Сентября 1993</t>
  </si>
  <si>
    <t>Кузнецов Сергей</t>
  </si>
  <si>
    <t>5 Января 1991</t>
  </si>
  <si>
    <t>Полак Войтех</t>
  </si>
  <si>
    <t>Гавриков Владислав</t>
  </si>
  <si>
    <t>21 Ноября 1995</t>
  </si>
  <si>
    <t>Лещенко Вячеслав</t>
  </si>
  <si>
    <t>24 Апреля 1995</t>
  </si>
  <si>
    <t>Слепышев Антон</t>
  </si>
  <si>
    <t>13 Мая 1994</t>
  </si>
  <si>
    <t>Феоктистов Никита</t>
  </si>
  <si>
    <t>23 Июня 1990</t>
  </si>
  <si>
    <t>Свобода Ярослав</t>
  </si>
  <si>
    <t>1 Июня 1980</t>
  </si>
  <si>
    <t>Макдона Райан</t>
  </si>
  <si>
    <t>13 Июня 1989</t>
  </si>
  <si>
    <t>Синегубкин Егор</t>
  </si>
  <si>
    <t>8 Января 2000</t>
  </si>
  <si>
    <t>Марченко Алексей</t>
  </si>
  <si>
    <t>2 Января 1992</t>
  </si>
  <si>
    <t>Кемпе Марио</t>
  </si>
  <si>
    <t>19 Сентября 1988</t>
  </si>
  <si>
    <t>Семёнов Алексей</t>
  </si>
  <si>
    <t>10 Декабря 1986</t>
  </si>
  <si>
    <t>Гиллис Тревор</t>
  </si>
  <si>
    <t>30 Января 1979</t>
  </si>
  <si>
    <t>Галимов Эмиль</t>
  </si>
  <si>
    <t>9 Мая 1992</t>
  </si>
  <si>
    <t>Варг Томми</t>
  </si>
  <si>
    <t>19 Декабря 1986</t>
  </si>
  <si>
    <t>Секач Иржи</t>
  </si>
  <si>
    <t>Сибгатуллин Адель</t>
  </si>
  <si>
    <t>21 Апреля 1995</t>
  </si>
  <si>
    <t>Малкин Евгений</t>
  </si>
  <si>
    <t>31 Июля 1986</t>
  </si>
  <si>
    <t>Немировски Дэвид</t>
  </si>
  <si>
    <t>1 Августа 1976</t>
  </si>
  <si>
    <t>Бердников Сергей</t>
  </si>
  <si>
    <t>5 Января 1971</t>
  </si>
  <si>
    <t>Кубалик Доминик</t>
  </si>
  <si>
    <t>21 Августа 1995</t>
  </si>
  <si>
    <t>Хлебников Валерий</t>
  </si>
  <si>
    <t>13 Октября 1981</t>
  </si>
  <si>
    <t>Гиматов Эдуард</t>
  </si>
  <si>
    <t>22 Января 1994</t>
  </si>
  <si>
    <t>Вольский Войтек</t>
  </si>
  <si>
    <t>24 Февраля 1986</t>
  </si>
  <si>
    <t>Польша</t>
  </si>
  <si>
    <t>Торяник Александр</t>
  </si>
  <si>
    <t>5 Января 1990</t>
  </si>
  <si>
    <t>Герасимов Юрий</t>
  </si>
  <si>
    <t>14 Февраля 1979</t>
  </si>
  <si>
    <t>Попов Виталий</t>
  </si>
  <si>
    <t>Устиненко Никита</t>
  </si>
  <si>
    <t>Шарыченков Александр</t>
  </si>
  <si>
    <t>3 Октября 1991</t>
  </si>
  <si>
    <t>Демидов Николай</t>
  </si>
  <si>
    <t>16 Ноября 1995</t>
  </si>
  <si>
    <t>Скориков Даниил</t>
  </si>
  <si>
    <t>1 Апреля 1999</t>
  </si>
  <si>
    <t>Чудинов Максим</t>
  </si>
  <si>
    <t>Семёнов Данил</t>
  </si>
  <si>
    <t>21 Октября 1997</t>
  </si>
  <si>
    <t>Кодола Владислав</t>
  </si>
  <si>
    <t>30 Октября 1996</t>
  </si>
  <si>
    <t>Галама Марко</t>
  </si>
  <si>
    <t>2 Января 1996</t>
  </si>
  <si>
    <t>Чванов Сергей</t>
  </si>
  <si>
    <t>Дыбленко Ярослав</t>
  </si>
  <si>
    <t>28 Декабря 1993</t>
  </si>
  <si>
    <t>Мищенко Иван</t>
  </si>
  <si>
    <t>22 Июля 1995</t>
  </si>
  <si>
    <t>Пластино Ник</t>
  </si>
  <si>
    <t>20 Февраля 1986</t>
  </si>
  <si>
    <t>Канифадин Дмитрий</t>
  </si>
  <si>
    <t>3 Апреля 1991</t>
  </si>
  <si>
    <t>Шарипзянов Дамир</t>
  </si>
  <si>
    <t>17 Февраля 1996</t>
  </si>
  <si>
    <t>Димитракос Николас</t>
  </si>
  <si>
    <t>21 Мая 1979</t>
  </si>
  <si>
    <t>Штрбак Мартин</t>
  </si>
  <si>
    <t>15 Января 1975</t>
  </si>
  <si>
    <t>Гецл Марек</t>
  </si>
  <si>
    <t>30 Декабря 1997</t>
  </si>
  <si>
    <t>Граньяни Марк-Андре</t>
  </si>
  <si>
    <t>11 Марта 1987</t>
  </si>
  <si>
    <t>Прусек Мартин</t>
  </si>
  <si>
    <t>11 Декабря 1975</t>
  </si>
  <si>
    <t>Жлоба Никита</t>
  </si>
  <si>
    <t>16 Августа 1995</t>
  </si>
  <si>
    <t>Мусатов Игорь</t>
  </si>
  <si>
    <t>23 Сентября 1987</t>
  </si>
  <si>
    <t>Лушняк Патрик</t>
  </si>
  <si>
    <t>6 Ноября 1988</t>
  </si>
  <si>
    <t>Хэмилл Зак</t>
  </si>
  <si>
    <t>23 Сентября 1988</t>
  </si>
  <si>
    <t>Гайсберс Саймон</t>
  </si>
  <si>
    <t>7 Мая 1987</t>
  </si>
  <si>
    <t>Пулиш Радован</t>
  </si>
  <si>
    <t>Хабаров Ярослав</t>
  </si>
  <si>
    <t>5 Марта 1989</t>
  </si>
  <si>
    <t>Сергеев Артём</t>
  </si>
  <si>
    <t>20 Апреля 1993</t>
  </si>
  <si>
    <t>Коварж Ян</t>
  </si>
  <si>
    <t>Бергстрём Александр</t>
  </si>
  <si>
    <t>18 Января 1986</t>
  </si>
  <si>
    <t>Грушка Петр</t>
  </si>
  <si>
    <t>3 Января 1990</t>
  </si>
  <si>
    <t>Шангин Георгий</t>
  </si>
  <si>
    <t>21 Февраля 1989</t>
  </si>
  <si>
    <t>Гарнетт Майкл</t>
  </si>
  <si>
    <t>25 Ноября 1982</t>
  </si>
  <si>
    <t>Рот Владимир</t>
  </si>
  <si>
    <t>25 Июня 1990</t>
  </si>
  <si>
    <t>Скокан Давид</t>
  </si>
  <si>
    <t>Петров Александр</t>
  </si>
  <si>
    <t>27 Сентября 1993</t>
  </si>
  <si>
    <t>Толпеко Денис</t>
  </si>
  <si>
    <t>29 Января 1985</t>
  </si>
  <si>
    <t>Скабелка Алексей</t>
  </si>
  <si>
    <t>7 Декабря 1992</t>
  </si>
  <si>
    <t>Страхов Андрей</t>
  </si>
  <si>
    <t>17 Ноября 1978</t>
  </si>
  <si>
    <t>Кинг Дуайт</t>
  </si>
  <si>
    <t>5 Июля 1989</t>
  </si>
  <si>
    <t>Петтерссон Тимми</t>
  </si>
  <si>
    <t>15 Марта 1977</t>
  </si>
  <si>
    <t>Чащухин Константин</t>
  </si>
  <si>
    <t>6 Мая 1978</t>
  </si>
  <si>
    <t>Тарасов Даниил</t>
  </si>
  <si>
    <t>20 Июня 1991</t>
  </si>
  <si>
    <t>Лакиза Артемий</t>
  </si>
  <si>
    <t>2 Июля 1987</t>
  </si>
  <si>
    <t>Койвисто Тони</t>
  </si>
  <si>
    <t>5 Ноября 1982</t>
  </si>
  <si>
    <t>Максвелл Бен</t>
  </si>
  <si>
    <t>Дубровский Георгий</t>
  </si>
  <si>
    <t>21 Марта 2000</t>
  </si>
  <si>
    <t>Плотников Сергей</t>
  </si>
  <si>
    <t>3 Июня 1990</t>
  </si>
  <si>
    <t>Радивоевич Бранко</t>
  </si>
  <si>
    <t>24 Ноября 1980</t>
  </si>
  <si>
    <t>Разин Геннадий</t>
  </si>
  <si>
    <t>3 Февраля 1978</t>
  </si>
  <si>
    <t>Дажене Пьер</t>
  </si>
  <si>
    <t>4 Марта 1978</t>
  </si>
  <si>
    <t>Угольников Александр</t>
  </si>
  <si>
    <t>14 Января 1989</t>
  </si>
  <si>
    <t>Мамкин Михаил</t>
  </si>
  <si>
    <t>7 Августа 1990</t>
  </si>
  <si>
    <t>Журавлёв Егор</t>
  </si>
  <si>
    <t>Савин Иван</t>
  </si>
  <si>
    <t>4 Января 1981</t>
  </si>
  <si>
    <t>Кухтинов Роман</t>
  </si>
  <si>
    <t>1 Декабря 1975</t>
  </si>
  <si>
    <t>Серебряков Никита</t>
  </si>
  <si>
    <t>1 Ноября 1995</t>
  </si>
  <si>
    <t>Варфоломеев Павел</t>
  </si>
  <si>
    <t>15 Апреля 1995</t>
  </si>
  <si>
    <t>Елисеев Николай</t>
  </si>
  <si>
    <t>7 Июля 1994</t>
  </si>
  <si>
    <t>Сагадеев Антон</t>
  </si>
  <si>
    <t>6 Сентября 1993</t>
  </si>
  <si>
    <t>Старостин Иван</t>
  </si>
  <si>
    <t>19 Мая 1996</t>
  </si>
  <si>
    <t>Макконен Юсси</t>
  </si>
  <si>
    <t>24 Апреля 1985</t>
  </si>
  <si>
    <t>Гловацкий Антон</t>
  </si>
  <si>
    <t>Бренёв Илья</t>
  </si>
  <si>
    <t>16 Мая 1990</t>
  </si>
  <si>
    <t>Кутейкин Андрей</t>
  </si>
  <si>
    <t>30 Сентября 1984</t>
  </si>
  <si>
    <t>Зуев Андрей</t>
  </si>
  <si>
    <t>18 Мая 1964</t>
  </si>
  <si>
    <t>Емелин Алексей</t>
  </si>
  <si>
    <t>25 Апреля 1986</t>
  </si>
  <si>
    <t>Тёрнберг Мартин</t>
  </si>
  <si>
    <t>6 Августа 1983</t>
  </si>
  <si>
    <t>Беланже Эрик</t>
  </si>
  <si>
    <t>16 Декабря 1977</t>
  </si>
  <si>
    <t>Угрюмов Евгений</t>
  </si>
  <si>
    <t>29 Апреля 1996</t>
  </si>
  <si>
    <t>Ружичка Штефан</t>
  </si>
  <si>
    <t>17 Февраля 1985</t>
  </si>
  <si>
    <t>Макаров Андрей</t>
  </si>
  <si>
    <t>Гуна Рудольф</t>
  </si>
  <si>
    <t>27 Мая 1980</t>
  </si>
  <si>
    <t>Янк Богумил</t>
  </si>
  <si>
    <t>6 Июля 1992</t>
  </si>
  <si>
    <t>Энгквист Андреас</t>
  </si>
  <si>
    <t>Снек Ере</t>
  </si>
  <si>
    <t>5 Мая 1994</t>
  </si>
  <si>
    <t>Гуськов Александр</t>
  </si>
  <si>
    <t>26 Ноября 1976</t>
  </si>
  <si>
    <t>Юрьев Кирилл</t>
  </si>
  <si>
    <t>Бартович Милан</t>
  </si>
  <si>
    <t>9 Апреля 1981</t>
  </si>
  <si>
    <t>Фомичёв Александр</t>
  </si>
  <si>
    <t>19 Февраля 1979</t>
  </si>
  <si>
    <t>Козак Лукаш</t>
  </si>
  <si>
    <t>29 Октября 1991</t>
  </si>
  <si>
    <t>Протасеня Анатолий</t>
  </si>
  <si>
    <t>26 Января 1990</t>
  </si>
  <si>
    <t>Моренец Антон</t>
  </si>
  <si>
    <t>30 Января 1996</t>
  </si>
  <si>
    <t>Шингареев Тимур</t>
  </si>
  <si>
    <t>30 Июля 1994</t>
  </si>
  <si>
    <t>Паренто Пьер-Александр</t>
  </si>
  <si>
    <t>24 Марта 1983</t>
  </si>
  <si>
    <t>Кузьмин Глеб</t>
  </si>
  <si>
    <t>Белов Олег</t>
  </si>
  <si>
    <t>20 Апреля 1973</t>
  </si>
  <si>
    <t>Прохоров Артём</t>
  </si>
  <si>
    <t>Иггулден Майк</t>
  </si>
  <si>
    <t>9 Ноября 1982</t>
  </si>
  <si>
    <t>Меньшиков Виталий</t>
  </si>
  <si>
    <t>15 Июля 1989</t>
  </si>
  <si>
    <t>17 Мая 1988</t>
  </si>
  <si>
    <t>Лучинкин Сергей</t>
  </si>
  <si>
    <t>16 Октября 1976</t>
  </si>
  <si>
    <t>Хелениус Рику</t>
  </si>
  <si>
    <t>Циркуль Никита</t>
  </si>
  <si>
    <t>4 Марта 1997</t>
  </si>
  <si>
    <t>Саймон Крис</t>
  </si>
  <si>
    <t>30 Января 1972</t>
  </si>
  <si>
    <t>Соловьёв Евгений</t>
  </si>
  <si>
    <t>14 Февраля 1992</t>
  </si>
  <si>
    <t>Бульин Владислав</t>
  </si>
  <si>
    <t>18 Мая 1972</t>
  </si>
  <si>
    <t>Ващенко Григорий</t>
  </si>
  <si>
    <t>29 Января 1995</t>
  </si>
  <si>
    <t>Емелин Сергей</t>
  </si>
  <si>
    <t>1 Мая 1991</t>
  </si>
  <si>
    <t>Бегов Рустам</t>
  </si>
  <si>
    <t>26 Июня 1993</t>
  </si>
  <si>
    <t>Захарчук Иван</t>
  </si>
  <si>
    <t>7 Мая 1989</t>
  </si>
  <si>
    <t>Саболич Роберт</t>
  </si>
  <si>
    <t>18 Сентября 1988</t>
  </si>
  <si>
    <t>Петерссон Андре</t>
  </si>
  <si>
    <t>11 Сентября 1990</t>
  </si>
  <si>
    <t>Каширский Никита</t>
  </si>
  <si>
    <t>24 Января 1985</t>
  </si>
  <si>
    <t>Челышев Максим</t>
  </si>
  <si>
    <t>18 Сентября 1991</t>
  </si>
  <si>
    <t>Скороходов Игорь</t>
  </si>
  <si>
    <t>4 Мая 1986</t>
  </si>
  <si>
    <t>Безруков Артём</t>
  </si>
  <si>
    <t>1 Августа 1982</t>
  </si>
  <si>
    <t>Седунов Артём</t>
  </si>
  <si>
    <t>18 Января 1988</t>
  </si>
  <si>
    <t>Кириллов Дмитрий</t>
  </si>
  <si>
    <t>30 Июля 1990</t>
  </si>
  <si>
    <t>Сигалет Джонатан</t>
  </si>
  <si>
    <t>12 Февраля 1986</t>
  </si>
  <si>
    <t>Морозов Илья</t>
  </si>
  <si>
    <t>20 Января 1999</t>
  </si>
  <si>
    <t>Ибрайбеков Мадияр</t>
  </si>
  <si>
    <t>4 Сентября 1995</t>
  </si>
  <si>
    <t>Гавриленко Иван</t>
  </si>
  <si>
    <t>5 Июня 1992</t>
  </si>
  <si>
    <t>Турессон Андреас</t>
  </si>
  <si>
    <t>18 Ноября 1987</t>
  </si>
  <si>
    <t>Лусениус Никлас</t>
  </si>
  <si>
    <t>3 Мая 1989</t>
  </si>
  <si>
    <t>Сухи Радослав</t>
  </si>
  <si>
    <t>7 Апреля 1976</t>
  </si>
  <si>
    <t>Зотов Виталий</t>
  </si>
  <si>
    <t>1 Апреля 1992</t>
  </si>
  <si>
    <t>Елисеенко Антон</t>
  </si>
  <si>
    <t>21 Июля 1991</t>
  </si>
  <si>
    <t>Сидоров Максим</t>
  </si>
  <si>
    <t>3 Апреля 1996</t>
  </si>
  <si>
    <t>Казнадей Илья</t>
  </si>
  <si>
    <t>22 Июня 1989</t>
  </si>
  <si>
    <t>Хацей Арсений</t>
  </si>
  <si>
    <t>28 Января 1994</t>
  </si>
  <si>
    <t>Машковцев Сергей</t>
  </si>
  <si>
    <t>26 Ноября 1992</t>
  </si>
  <si>
    <t>Кацуба Станислав</t>
  </si>
  <si>
    <t>8 Мая 1991</t>
  </si>
  <si>
    <t>Тимашов Николай</t>
  </si>
  <si>
    <t>3 Мая 1994</t>
  </si>
  <si>
    <t>Педан Руслан</t>
  </si>
  <si>
    <t>16 Ноября 1994</t>
  </si>
  <si>
    <t>Телльквист Микаэль</t>
  </si>
  <si>
    <t>19 Сентября 1979</t>
  </si>
  <si>
    <t>Ларсен Филип</t>
  </si>
  <si>
    <t>7 Декабря 1989</t>
  </si>
  <si>
    <t>Смирнов Кирилл</t>
  </si>
  <si>
    <t>23 Мая 1994</t>
  </si>
  <si>
    <t>Риссанен Расмус</t>
  </si>
  <si>
    <t>13 Июля 1991</t>
  </si>
  <si>
    <t>Лучников Алексей</t>
  </si>
  <si>
    <t>Сорокин Олег</t>
  </si>
  <si>
    <t>4 Января 1974</t>
  </si>
  <si>
    <t>Лебедев Кирилл</t>
  </si>
  <si>
    <t>1 Октября 1991</t>
  </si>
  <si>
    <t>Квартальнов Данила</t>
  </si>
  <si>
    <t>7 Июля 1997</t>
  </si>
  <si>
    <t>Гребешков Денис</t>
  </si>
  <si>
    <t>11 Октября 1983</t>
  </si>
  <si>
    <t>Порейс Мартиньш</t>
  </si>
  <si>
    <t>6 Июля 1991</t>
  </si>
  <si>
    <t>Карле Мэтью</t>
  </si>
  <si>
    <t>30 Сентября 1987</t>
  </si>
  <si>
    <t>Данилов Денис</t>
  </si>
  <si>
    <t>2 Января 1990</t>
  </si>
  <si>
    <t>Пивко Либор</t>
  </si>
  <si>
    <t>29 Марта 1980</t>
  </si>
  <si>
    <t>Вальберг Микаэль</t>
  </si>
  <si>
    <t>28 Декабря 1976</t>
  </si>
  <si>
    <t>Новосельцев Иван</t>
  </si>
  <si>
    <t>23 Января 1979</t>
  </si>
  <si>
    <t>Крутов Алексей</t>
  </si>
  <si>
    <t>1 Февраля 1984</t>
  </si>
  <si>
    <t>Валеев Игорь</t>
  </si>
  <si>
    <t>9 Января 1981</t>
  </si>
  <si>
    <t>Яхин Алексей</t>
  </si>
  <si>
    <t>26 Марта 1984</t>
  </si>
  <si>
    <t>Пепеляев Алексей</t>
  </si>
  <si>
    <t>16 Июня 1984</t>
  </si>
  <si>
    <t>Андрющенко Вячеслав</t>
  </si>
  <si>
    <t>4 Июля 1989</t>
  </si>
  <si>
    <t>Лейно Вилле</t>
  </si>
  <si>
    <t>6 Октября 1983</t>
  </si>
  <si>
    <t>Макеев Алексей</t>
  </si>
  <si>
    <t>25 Ноября 1991</t>
  </si>
  <si>
    <t>Мянтюля Туукка</t>
  </si>
  <si>
    <t>25 Мая 1981</t>
  </si>
  <si>
    <t>Штястни Ян</t>
  </si>
  <si>
    <t>30 Сентября 1982</t>
  </si>
  <si>
    <t>Кара Владислав</t>
  </si>
  <si>
    <t>20 Апреля 1998</t>
  </si>
  <si>
    <t>Пиларж Карел</t>
  </si>
  <si>
    <t>23 Декабря 1977</t>
  </si>
  <si>
    <t>Дуба Томаш</t>
  </si>
  <si>
    <t>2 Июля 1981</t>
  </si>
  <si>
    <t>Ежек Алеш</t>
  </si>
  <si>
    <t>Суглобов Александр</t>
  </si>
  <si>
    <t>15 Января 1982</t>
  </si>
  <si>
    <t>Лунтер Марио</t>
  </si>
  <si>
    <t>20 Июня 1994</t>
  </si>
  <si>
    <t>Мортенссон Тони</t>
  </si>
  <si>
    <t>23 Июня 1980</t>
  </si>
  <si>
    <t>Бирнер Михал</t>
  </si>
  <si>
    <t>Енсен Еспер Б.</t>
  </si>
  <si>
    <t>Полторак Евгений</t>
  </si>
  <si>
    <t>15 Апреля 1993</t>
  </si>
  <si>
    <t>Пёрселл Тедди</t>
  </si>
  <si>
    <t>8 Сентября 1985</t>
  </si>
  <si>
    <t>Слобода Карол</t>
  </si>
  <si>
    <t>Петриков Евгений</t>
  </si>
  <si>
    <t>26 Января 1995</t>
  </si>
  <si>
    <t>Миронов Андрей А.</t>
  </si>
  <si>
    <t>Жульдиков Владимир</t>
  </si>
  <si>
    <t>11 Июня 1994</t>
  </si>
  <si>
    <t>Шафигулин Григорий</t>
  </si>
  <si>
    <t>13 Января 1985</t>
  </si>
  <si>
    <t>Джиошвили Максим</t>
  </si>
  <si>
    <t>15 Января 1996</t>
  </si>
  <si>
    <t>Осипов Максим</t>
  </si>
  <si>
    <t>31 Августа 1993</t>
  </si>
  <si>
    <t>Йормакка Пекка</t>
  </si>
  <si>
    <t>14 Сентября 1990</t>
  </si>
  <si>
    <t>Горохов Игорь</t>
  </si>
  <si>
    <t>28 Ноября 1990</t>
  </si>
  <si>
    <t>Граборенко Роман</t>
  </si>
  <si>
    <t>24 Августа 1992</t>
  </si>
  <si>
    <t>Логинов Александр</t>
  </si>
  <si>
    <t>18 Февраля 1987</t>
  </si>
  <si>
    <t>Крепс Камил</t>
  </si>
  <si>
    <t>18 Ноября 1984</t>
  </si>
  <si>
    <t>Копытин Павел</t>
  </si>
  <si>
    <t>17 Марта 1987</t>
  </si>
  <si>
    <t>Кон Ладислав</t>
  </si>
  <si>
    <t>4 Марта 1975</t>
  </si>
  <si>
    <t>Фурх Доминик</t>
  </si>
  <si>
    <t>19 Апреля 1990</t>
  </si>
  <si>
    <t>Бородин Савва</t>
  </si>
  <si>
    <t>6 Декабря 1991</t>
  </si>
  <si>
    <t>Лемешевский Евгений</t>
  </si>
  <si>
    <t>8 Февраля 1981</t>
  </si>
  <si>
    <t>Ханнула Мика</t>
  </si>
  <si>
    <t>2 Апреля 1979</t>
  </si>
  <si>
    <t>Гурков Дмитрий</t>
  </si>
  <si>
    <t>3 Июня 1996</t>
  </si>
  <si>
    <t>Контиола Петри</t>
  </si>
  <si>
    <t>Корсо Даниэль</t>
  </si>
  <si>
    <t>3 Апреля 1978</t>
  </si>
  <si>
    <t>Юмангулов Ринат</t>
  </si>
  <si>
    <t>3 Января 1996</t>
  </si>
  <si>
    <t>Корчемкин Дмитрий</t>
  </si>
  <si>
    <t>2 Сентября 1996</t>
  </si>
  <si>
    <t>Флягин Михаил</t>
  </si>
  <si>
    <t>10 Мая 1993</t>
  </si>
  <si>
    <t>Красоткин Дмитрий</t>
  </si>
  <si>
    <t>28 Августа 1971</t>
  </si>
  <si>
    <t>Коротеев Денис</t>
  </si>
  <si>
    <t>9 Декабря 1983</t>
  </si>
  <si>
    <t>Эберт Ник</t>
  </si>
  <si>
    <t>Сопин Алексей</t>
  </si>
  <si>
    <t>4 Марта 1987</t>
  </si>
  <si>
    <t>Бабчук Антон</t>
  </si>
  <si>
    <t>6 Мая 1984</t>
  </si>
  <si>
    <t>Игнатов Николай</t>
  </si>
  <si>
    <t>22 Апреля 1978</t>
  </si>
  <si>
    <t>Шиндел Якуб</t>
  </si>
  <si>
    <t>24 Января 1986</t>
  </si>
  <si>
    <t>Коньков Сергей</t>
  </si>
  <si>
    <t>30 Мая 1982</t>
  </si>
  <si>
    <t>Фостер Кёртис</t>
  </si>
  <si>
    <t>24 Ноября 1981</t>
  </si>
  <si>
    <t>Неколенко Илья</t>
  </si>
  <si>
    <t>31 Июля 1993</t>
  </si>
  <si>
    <t>Мегалинский Дмитрий</t>
  </si>
  <si>
    <t>Локхарт Лукас</t>
  </si>
  <si>
    <t>1 Ноября 1992</t>
  </si>
  <si>
    <t>Эш Роберт</t>
  </si>
  <si>
    <t>22 Января 1978</t>
  </si>
  <si>
    <t>Калинин Дмитрий</t>
  </si>
  <si>
    <t>22 Июля 1980</t>
  </si>
  <si>
    <t>Энлунд Йонас</t>
  </si>
  <si>
    <t>Кудако Вадим</t>
  </si>
  <si>
    <t>Заборски Томаш</t>
  </si>
  <si>
    <t>14 Ноября 1987</t>
  </si>
  <si>
    <t>Береглазов Алексей</t>
  </si>
  <si>
    <t>20 Апреля 1994</t>
  </si>
  <si>
    <t>Коларик Чад</t>
  </si>
  <si>
    <t>26 Января 1986</t>
  </si>
  <si>
    <t>Сарканис Дейвидс</t>
  </si>
  <si>
    <t>7 Ноября 1994</t>
  </si>
  <si>
    <t>Ворел Марек</t>
  </si>
  <si>
    <t>27 Августа 1977</t>
  </si>
  <si>
    <t>Когалев Александр</t>
  </si>
  <si>
    <t>22 Мая 1994</t>
  </si>
  <si>
    <t>Гичибеков Назир</t>
  </si>
  <si>
    <t>Каиров Данияр</t>
  </si>
  <si>
    <t>5 Апреля 1994</t>
  </si>
  <si>
    <t>Колппанен Вилле</t>
  </si>
  <si>
    <t>5 Сентября 1992</t>
  </si>
  <si>
    <t>Митякин Евгений</t>
  </si>
  <si>
    <t>24 Декабря 1997</t>
  </si>
  <si>
    <t>Макинтайр Дрю</t>
  </si>
  <si>
    <t>24 Июня 1983</t>
  </si>
  <si>
    <t>Васильев Валерий Ю.</t>
  </si>
  <si>
    <t>17 Марта 1990</t>
  </si>
  <si>
    <t>Архипов Денис</t>
  </si>
  <si>
    <t>19 Мая 1979</t>
  </si>
  <si>
    <t>Чичу Джонатан</t>
  </si>
  <si>
    <t>15 Июля 1980</t>
  </si>
  <si>
    <t>Тарасенко Владимир</t>
  </si>
  <si>
    <t>13 Декабря 1991</t>
  </si>
  <si>
    <t>Верещагин Иван</t>
  </si>
  <si>
    <t>19 Января 1995</t>
  </si>
  <si>
    <t>Петровицки Роберт</t>
  </si>
  <si>
    <t>26 Октября 1973</t>
  </si>
  <si>
    <t>Кашпар Лукаш</t>
  </si>
  <si>
    <t>23 Сентября 1985</t>
  </si>
  <si>
    <t>Тернавский Артём</t>
  </si>
  <si>
    <t>2 Июня 1983</t>
  </si>
  <si>
    <t>Прайссинг Том</t>
  </si>
  <si>
    <t>3 Декабря 1978</t>
  </si>
  <si>
    <t>Алексеев Кирилл</t>
  </si>
  <si>
    <t>27 Февраля 1981</t>
  </si>
  <si>
    <t>Николаев Сергей</t>
  </si>
  <si>
    <t>8 Июня 1972</t>
  </si>
  <si>
    <t>Косоуров Алексей</t>
  </si>
  <si>
    <t>29 Июля 1979</t>
  </si>
  <si>
    <t>Черепов Денис</t>
  </si>
  <si>
    <t>8 Июня 1996</t>
  </si>
  <si>
    <t>Ахметов Рафаэль</t>
  </si>
  <si>
    <t>31 Января 1989</t>
  </si>
  <si>
    <t>Сарматин Михаил</t>
  </si>
  <si>
    <t>26 Октября 1972</t>
  </si>
  <si>
    <t>Робитайл Рэнди</t>
  </si>
  <si>
    <t>12 Октября 1975</t>
  </si>
  <si>
    <t>14 Апреля 1975</t>
  </si>
  <si>
    <t>Лашак Ян</t>
  </si>
  <si>
    <t>10 Апреля 1979</t>
  </si>
  <si>
    <t>Павлас Христиан</t>
  </si>
  <si>
    <t>Кузменков Артур</t>
  </si>
  <si>
    <t>1 Декабря 1993</t>
  </si>
  <si>
    <t>Пеллетье Паскаль</t>
  </si>
  <si>
    <t>16 Июня 1983</t>
  </si>
  <si>
    <t>Первушин Владимир</t>
  </si>
  <si>
    <t>25 Марта 1986</t>
  </si>
  <si>
    <t>Денисов Владимир</t>
  </si>
  <si>
    <t>29 Июня 1984</t>
  </si>
  <si>
    <t>Туоккола Пекка</t>
  </si>
  <si>
    <t>22 Октября 1983</t>
  </si>
  <si>
    <t>Наумов Антон</t>
  </si>
  <si>
    <t>31 Декабря 1997</t>
  </si>
  <si>
    <t>Захарчук Степан</t>
  </si>
  <si>
    <t>30 Ноября 1986</t>
  </si>
  <si>
    <t>Варламов Евгений</t>
  </si>
  <si>
    <t>7 Декабря 1976</t>
  </si>
  <si>
    <t>Серкин Григорий</t>
  </si>
  <si>
    <t>14 Сентября 1991</t>
  </si>
  <si>
    <t>Ерёменко Александр</t>
  </si>
  <si>
    <t>10 Апреля 1980</t>
  </si>
  <si>
    <t>Теряев Сергей</t>
  </si>
  <si>
    <t>13 Октября 1994</t>
  </si>
  <si>
    <t>Беляков Иван</t>
  </si>
  <si>
    <t>9 Марта 1998</t>
  </si>
  <si>
    <t>Шалагин Михаил</t>
  </si>
  <si>
    <t>12 Сентября 1999</t>
  </si>
  <si>
    <t>Захаров Виктор</t>
  </si>
  <si>
    <t>8 Января 1994</t>
  </si>
  <si>
    <t>Курашов Даниил</t>
  </si>
  <si>
    <t>13 Апреля 1998</t>
  </si>
  <si>
    <t>Кучерявенко Александр</t>
  </si>
  <si>
    <t>27 Августа 1987</t>
  </si>
  <si>
    <t>Соколов Денис</t>
  </si>
  <si>
    <t>27 Января 1977</t>
  </si>
  <si>
    <t>Макеев Никита</t>
  </si>
  <si>
    <t>13 Февраля 1998</t>
  </si>
  <si>
    <t>Любушкин Илья</t>
  </si>
  <si>
    <t>Хомицкий Вадим</t>
  </si>
  <si>
    <t>21 Июля 1982</t>
  </si>
  <si>
    <t>Сидякин Андрей</t>
  </si>
  <si>
    <t>20 Января 1979</t>
  </si>
  <si>
    <t>Устьянцев Михаил</t>
  </si>
  <si>
    <t>21 Марта 1992</t>
  </si>
  <si>
    <t>Свиязов Кирилл</t>
  </si>
  <si>
    <t>23 Октября 1992</t>
  </si>
  <si>
    <t>Мальцев Артём</t>
  </si>
  <si>
    <t>27 Марта 1998</t>
  </si>
  <si>
    <t>Сидоров Михаил</t>
  </si>
  <si>
    <t>25 Июня 1997</t>
  </si>
  <si>
    <t>Максимкин Иван</t>
  </si>
  <si>
    <t>5 Марта 1988</t>
  </si>
  <si>
    <t>Лассила Тему</t>
  </si>
  <si>
    <t>26 Марта 1983</t>
  </si>
  <si>
    <t>Коротков Дмитрий</t>
  </si>
  <si>
    <t>26 Мая 1985</t>
  </si>
  <si>
    <t>Кучин Иван</t>
  </si>
  <si>
    <t>23 Августа 1988</t>
  </si>
  <si>
    <t>Черников Александр</t>
  </si>
  <si>
    <t>8 Сентября 1984</t>
  </si>
  <si>
    <t>Диксон Стивен</t>
  </si>
  <si>
    <t>7 Сентября 1985</t>
  </si>
  <si>
    <t>Мякинен Миро</t>
  </si>
  <si>
    <t>27 Апреля 1996</t>
  </si>
  <si>
    <t>Меляков Кирилл</t>
  </si>
  <si>
    <t>21 Декабря 1997</t>
  </si>
  <si>
    <t>Штястни Андрей</t>
  </si>
  <si>
    <t>Сидляров Дмитрий</t>
  </si>
  <si>
    <t>Бирюков Евгений</t>
  </si>
  <si>
    <t>19 Апреля 1986</t>
  </si>
  <si>
    <t>Попов Дмитрий</t>
  </si>
  <si>
    <t>Бурделёв Артём</t>
  </si>
  <si>
    <t>Хатчинсон Эндрю</t>
  </si>
  <si>
    <t>24 Марта 1980</t>
  </si>
  <si>
    <t>Шевченко Вячеслав</t>
  </si>
  <si>
    <t>3 Апреля 1998</t>
  </si>
  <si>
    <t>Ларин Иван</t>
  </si>
  <si>
    <t>Пуголовкин Артём</t>
  </si>
  <si>
    <t>26 Января 1992</t>
  </si>
  <si>
    <t>Мосс Тайлер</t>
  </si>
  <si>
    <t>29 Июня 1975</t>
  </si>
  <si>
    <t>Бельгибаев Нурсултан</t>
  </si>
  <si>
    <t>3 Августа 1991</t>
  </si>
  <si>
    <t>Ялванти Йоонас</t>
  </si>
  <si>
    <t>Уилсон Кайл</t>
  </si>
  <si>
    <t>15 Декабря 1984</t>
  </si>
  <si>
    <t>Ховинен Нико</t>
  </si>
  <si>
    <t>16 Марта 1988</t>
  </si>
  <si>
    <t>Ип Брэндон</t>
  </si>
  <si>
    <t>25 Апреля 1985</t>
  </si>
  <si>
    <t>Ямкин Илья</t>
  </si>
  <si>
    <t>Фэйрчайлд Кейд</t>
  </si>
  <si>
    <t>15 Января 1989</t>
  </si>
  <si>
    <t>Гудачек Юлиус</t>
  </si>
  <si>
    <t>Козловский Юрий</t>
  </si>
  <si>
    <t>29 Июня 1994</t>
  </si>
  <si>
    <t>Алексеев Никита</t>
  </si>
  <si>
    <t>27 Декабря 1981</t>
  </si>
  <si>
    <t>Королёв Евгений</t>
  </si>
  <si>
    <t>Бойченко Павел</t>
  </si>
  <si>
    <t>30 Апреля 1975</t>
  </si>
  <si>
    <t>Филатов Никита</t>
  </si>
  <si>
    <t>Тихомиров Антон</t>
  </si>
  <si>
    <t>23 Августа 1990</t>
  </si>
  <si>
    <t>Дорофеев Сергей</t>
  </si>
  <si>
    <t>Манухов Роман</t>
  </si>
  <si>
    <t>11 Марта 1994</t>
  </si>
  <si>
    <t>Игумнов Иван</t>
  </si>
  <si>
    <t>Хартикайнен Тему</t>
  </si>
  <si>
    <t>Дани Янн</t>
  </si>
  <si>
    <t>21 Июня 1981</t>
  </si>
  <si>
    <t>Секстон Дэн</t>
  </si>
  <si>
    <t>29 Апреля 1987</t>
  </si>
  <si>
    <t>Сахарусов Сергей</t>
  </si>
  <si>
    <t>9 Мая 1994</t>
  </si>
  <si>
    <t>Мезин Андрей</t>
  </si>
  <si>
    <t>8 Июля 1974</t>
  </si>
  <si>
    <t>Климонтов Константин</t>
  </si>
  <si>
    <t>15 Октября 1990</t>
  </si>
  <si>
    <t>Рыков Егор</t>
  </si>
  <si>
    <t>14 Апреля 1997</t>
  </si>
  <si>
    <t>Жердев Николай</t>
  </si>
  <si>
    <t>5 Ноября 1984</t>
  </si>
  <si>
    <t>Мелин Бьёрн</t>
  </si>
  <si>
    <t>4 Июля 1981</t>
  </si>
  <si>
    <t>Доненко Богдан</t>
  </si>
  <si>
    <t>24 Октября 1997</t>
  </si>
  <si>
    <t>Григоренко Евгений</t>
  </si>
  <si>
    <t>11 Августа 1992</t>
  </si>
  <si>
    <t>Карпов Владимир</t>
  </si>
  <si>
    <t>3 Октября 1986</t>
  </si>
  <si>
    <t>Блинов Виктор</t>
  </si>
  <si>
    <t>26 Июня 1981</t>
  </si>
  <si>
    <t>Осипов Александр</t>
  </si>
  <si>
    <t>Железнов Михаил</t>
  </si>
  <si>
    <t>15 Февраля 1991</t>
  </si>
  <si>
    <t>Безруков Иван</t>
  </si>
  <si>
    <t>11 Июня 1997</t>
  </si>
  <si>
    <t>Иванов Егор</t>
  </si>
  <si>
    <t>30 Июня 1995</t>
  </si>
  <si>
    <t>Бобровский Сергей</t>
  </si>
  <si>
    <t>20 Сентября 1988</t>
  </si>
  <si>
    <t>Шаршок Ярослав</t>
  </si>
  <si>
    <t>17 Мая 1990</t>
  </si>
  <si>
    <t>Денисов Денис</t>
  </si>
  <si>
    <t>31 Декабря 1981</t>
  </si>
  <si>
    <t>Шипин Максим</t>
  </si>
  <si>
    <t>11 Мая 1997</t>
  </si>
  <si>
    <t>Гаврилычев Кирилл</t>
  </si>
  <si>
    <t>Муштуков Эрвин</t>
  </si>
  <si>
    <t>7 Апреля 1984</t>
  </si>
  <si>
    <t>Питерс Джастин</t>
  </si>
  <si>
    <t>30 Августа 1986</t>
  </si>
  <si>
    <t>Рейтц Эрик</t>
  </si>
  <si>
    <t>29 Июля 1982</t>
  </si>
  <si>
    <t>Норонен Мика</t>
  </si>
  <si>
    <t>17 Июня 1979</t>
  </si>
  <si>
    <t>Мюттюнен Матиас</t>
  </si>
  <si>
    <t>12 Марта 1990</t>
  </si>
  <si>
    <t>Андрейчиков Руслан</t>
  </si>
  <si>
    <t>28 Июля 1992</t>
  </si>
  <si>
    <t>Коротков Евгений</t>
  </si>
  <si>
    <t>10 Декабря 1987</t>
  </si>
  <si>
    <t>Уиллси Брайан</t>
  </si>
  <si>
    <t>16 Марта 1978</t>
  </si>
  <si>
    <t>Ефименко Алексей</t>
  </si>
  <si>
    <t>20 Августа 1985</t>
  </si>
  <si>
    <t>Кривов Степан</t>
  </si>
  <si>
    <t>Шарангович Егор</t>
  </si>
  <si>
    <t>6 Июня 1998</t>
  </si>
  <si>
    <t>Клопов Дмитрий</t>
  </si>
  <si>
    <t>7 Октября 1989</t>
  </si>
  <si>
    <t>Зернов Денис</t>
  </si>
  <si>
    <t>10 Января 1996</t>
  </si>
  <si>
    <t>Насонов Владислав</t>
  </si>
  <si>
    <t>10 Мая 1997</t>
  </si>
  <si>
    <t>Херсли Патрик</t>
  </si>
  <si>
    <t>23 Июня 1986</t>
  </si>
  <si>
    <t>Недорост Вацлав</t>
  </si>
  <si>
    <t>16 Марта 1982</t>
  </si>
  <si>
    <t>Горелов Александр</t>
  </si>
  <si>
    <t>14 Октября 1981</t>
  </si>
  <si>
    <t>Манухов Никита</t>
  </si>
  <si>
    <t>28 Июня 1989</t>
  </si>
  <si>
    <t>Сёмин Николай</t>
  </si>
  <si>
    <t>20 Февраля 1973</t>
  </si>
  <si>
    <t>Бикмуллин Рафаэль</t>
  </si>
  <si>
    <t>12 Июля 1997</t>
  </si>
  <si>
    <t>Болдюк Александр</t>
  </si>
  <si>
    <t>26 Июня 1985</t>
  </si>
  <si>
    <t>О'Нилл Брайан</t>
  </si>
  <si>
    <t>1 Июня 1988</t>
  </si>
  <si>
    <t>Малюшкин Илья</t>
  </si>
  <si>
    <t>30 Января 1984</t>
  </si>
  <si>
    <t>Михеев Артём</t>
  </si>
  <si>
    <t>27 Мая 1995</t>
  </si>
  <si>
    <t>Рыбалкин Денис</t>
  </si>
  <si>
    <t>21 Апреля 2000</t>
  </si>
  <si>
    <t>Калинин Александр О.</t>
  </si>
  <si>
    <t>8 Февраля 1998</t>
  </si>
  <si>
    <t>Миклик Михел</t>
  </si>
  <si>
    <t>31 Июля 1982</t>
  </si>
  <si>
    <t>Маколей Кенни</t>
  </si>
  <si>
    <t>29 Апреля 1984</t>
  </si>
  <si>
    <t>Песонен Янне</t>
  </si>
  <si>
    <t>11 Мая 1982</t>
  </si>
  <si>
    <t>Савельев Михаил</t>
  </si>
  <si>
    <t>Нюстрём Эрик</t>
  </si>
  <si>
    <t>30 Октября 1993</t>
  </si>
  <si>
    <t>Манелюк Майк</t>
  </si>
  <si>
    <t>1 Октября 1973</t>
  </si>
  <si>
    <t>Мяки Томи</t>
  </si>
  <si>
    <t>Хлыстов Денис</t>
  </si>
  <si>
    <t>Паутов Юрий</t>
  </si>
  <si>
    <t>18 Марта 1995</t>
  </si>
  <si>
    <t>Веро Дарси</t>
  </si>
  <si>
    <t>13 Июля 1976</t>
  </si>
  <si>
    <t>Куклев Михаил</t>
  </si>
  <si>
    <t>24 Августа 1982</t>
  </si>
  <si>
    <t>Воробьёв Кирилл</t>
  </si>
  <si>
    <t>11 Февраля 1995</t>
  </si>
  <si>
    <t>Попов Андрей</t>
  </si>
  <si>
    <t>15 Июля 1988</t>
  </si>
  <si>
    <t>Эрсберг Эрик</t>
  </si>
  <si>
    <t>8 Марта 1982</t>
  </si>
  <si>
    <t>Шигапов Линар</t>
  </si>
  <si>
    <t>19 Ноября 1986</t>
  </si>
  <si>
    <t>Петров Алексей</t>
  </si>
  <si>
    <t>Афанасьев Максим</t>
  </si>
  <si>
    <t>11 Января 1998</t>
  </si>
  <si>
    <t>Рау Чед</t>
  </si>
  <si>
    <t>18 Января 1987</t>
  </si>
  <si>
    <t>Красоткин Антон</t>
  </si>
  <si>
    <t>20 Мая 1997</t>
  </si>
  <si>
    <t>Тортунов Борис</t>
  </si>
  <si>
    <t>14 Августа 1973</t>
  </si>
  <si>
    <t>Александров Виктор</t>
  </si>
  <si>
    <t>Зюзин Дмитрий</t>
  </si>
  <si>
    <t>21 Октября 1987</t>
  </si>
  <si>
    <t>Уокер Люк</t>
  </si>
  <si>
    <t>19 Февраля 1990</t>
  </si>
  <si>
    <t>Маслаков Андрей</t>
  </si>
  <si>
    <t>17 Марта 1991</t>
  </si>
  <si>
    <t>Холёс Йонас</t>
  </si>
  <si>
    <t>Давыдов Илья</t>
  </si>
  <si>
    <t>25 Января 1989</t>
  </si>
  <si>
    <t>Бондырев Игорь</t>
  </si>
  <si>
    <t>4 Июня 1997</t>
  </si>
  <si>
    <t>Звягин Сергей</t>
  </si>
  <si>
    <t>17 Февраля 1971</t>
  </si>
  <si>
    <t>Путилов Кирилл</t>
  </si>
  <si>
    <t>1 Ноября 1988</t>
  </si>
  <si>
    <t>Кагарлицкий Дмитрий</t>
  </si>
  <si>
    <t>1 Августа 1989</t>
  </si>
  <si>
    <t>Шабуров Дмитрий</t>
  </si>
  <si>
    <t>22 Августа 1996</t>
  </si>
  <si>
    <t>Гимаев Сергей</t>
  </si>
  <si>
    <t>16 Февраля 1984</t>
  </si>
  <si>
    <t>Шастин Егор</t>
  </si>
  <si>
    <t>10 Сентября 1982</t>
  </si>
  <si>
    <t>Матерухин Александр</t>
  </si>
  <si>
    <t>17 Октября 1981</t>
  </si>
  <si>
    <t>Гусманов Равиль</t>
  </si>
  <si>
    <t>25 Июля 1972</t>
  </si>
  <si>
    <t>Иванов Иван С.</t>
  </si>
  <si>
    <t>26 Января 1994</t>
  </si>
  <si>
    <t>Петраков Иван</t>
  </si>
  <si>
    <t>28 Февраля 1994</t>
  </si>
  <si>
    <t>Рассказов Кирилл</t>
  </si>
  <si>
    <t>3 Мая 1992</t>
  </si>
  <si>
    <t>Энгрен Атте</t>
  </si>
  <si>
    <t>19 Февраля 1988</t>
  </si>
  <si>
    <t>Зарипов Данис</t>
  </si>
  <si>
    <t>26 Марта 1981</t>
  </si>
  <si>
    <t>Василевич Андрей</t>
  </si>
  <si>
    <t>Основин Вячеслав</t>
  </si>
  <si>
    <t>5 Марта 1994</t>
  </si>
  <si>
    <t>Сундстрём Юхан</t>
  </si>
  <si>
    <t>Ионин Владимир</t>
  </si>
  <si>
    <t>22 Февраля 1995</t>
  </si>
  <si>
    <t>Керянен Михаэль</t>
  </si>
  <si>
    <t>4 Января 1990</t>
  </si>
  <si>
    <t>Фахрутдинов Денис</t>
  </si>
  <si>
    <t>21 Марта 1990</t>
  </si>
  <si>
    <t>Лугин Дмитрий</t>
  </si>
  <si>
    <t>1 Апреля 1990</t>
  </si>
  <si>
    <t>Калюжный Алексей</t>
  </si>
  <si>
    <t>13 Июня 1977</t>
  </si>
  <si>
    <t>Переляев Семён</t>
  </si>
  <si>
    <t>24 Августа 1999</t>
  </si>
  <si>
    <t>Заграпан Марек</t>
  </si>
  <si>
    <t>6 Декабря 1986</t>
  </si>
  <si>
    <t>Фёдоров Фёдор</t>
  </si>
  <si>
    <t>Ткаченко Павел</t>
  </si>
  <si>
    <t>11 Июля 1997</t>
  </si>
  <si>
    <t>Мингалеев Денис</t>
  </si>
  <si>
    <t>Стоа Райан</t>
  </si>
  <si>
    <t>13 Апреля 1987</t>
  </si>
  <si>
    <t>Порселанд Матиас</t>
  </si>
  <si>
    <t>12 Июня 1986</t>
  </si>
  <si>
    <t>Тарасов Александр</t>
  </si>
  <si>
    <t>24 Декабря 1990</t>
  </si>
  <si>
    <t>Петружалек Якуб</t>
  </si>
  <si>
    <t>Дацюк Павел</t>
  </si>
  <si>
    <t>20 Июля 1978</t>
  </si>
  <si>
    <t>Ивашов Роман</t>
  </si>
  <si>
    <t>5 Апреля 1997</t>
  </si>
  <si>
    <t>Филатов Владимир</t>
  </si>
  <si>
    <t>14 Апреля 1994</t>
  </si>
  <si>
    <t>Скворцов Юрий</t>
  </si>
  <si>
    <t>14 Марта 1991</t>
  </si>
  <si>
    <t>Марцинко Томаш</t>
  </si>
  <si>
    <t>11 Апреля 1988</t>
  </si>
  <si>
    <t>Свечников Евгений</t>
  </si>
  <si>
    <t>31 Октября 1996</t>
  </si>
  <si>
    <t>20 Марта 1993</t>
  </si>
  <si>
    <t>Горжава Милослав</t>
  </si>
  <si>
    <t>27 Октября 1982</t>
  </si>
  <si>
    <t>Кириллов Алексей</t>
  </si>
  <si>
    <t>18 Июня 1993</t>
  </si>
  <si>
    <t>Юртайкин Данил</t>
  </si>
  <si>
    <t>1 Июля 1997</t>
  </si>
  <si>
    <t>Томилин Артём</t>
  </si>
  <si>
    <t>16 Июля 1991</t>
  </si>
  <si>
    <t>Зырянов Глеб</t>
  </si>
  <si>
    <t>16 Апреля 1992</t>
  </si>
  <si>
    <t>Поляков Дмитрий</t>
  </si>
  <si>
    <t>23 Января 1985</t>
  </si>
  <si>
    <t>Гончаров Максим</t>
  </si>
  <si>
    <t>15 Июня 1989</t>
  </si>
  <si>
    <t>Разумов Алексей</t>
  </si>
  <si>
    <t>15 Сентября 1995</t>
  </si>
  <si>
    <t>Балаев Антон</t>
  </si>
  <si>
    <t>8 Июля 1996</t>
  </si>
  <si>
    <t>Савинайнен Вели-Матти</t>
  </si>
  <si>
    <t>5 Января 1986</t>
  </si>
  <si>
    <t>Якубов Михаил</t>
  </si>
  <si>
    <t>16 Февраля 1982</t>
  </si>
  <si>
    <t>Попов Никита</t>
  </si>
  <si>
    <t>11 Июля 1992</t>
  </si>
  <si>
    <t>Вейссманн Эрик</t>
  </si>
  <si>
    <t>27 Мая 1978</t>
  </si>
  <si>
    <t>Татаринов Александр</t>
  </si>
  <si>
    <t>14 Апреля 1982</t>
  </si>
  <si>
    <t>Князев Кирилл</t>
  </si>
  <si>
    <t>9 Июня 1983</t>
  </si>
  <si>
    <t>Летовски Тревор</t>
  </si>
  <si>
    <t>5 Апреля 1977</t>
  </si>
  <si>
    <t>Богданов Егор</t>
  </si>
  <si>
    <t>27 Января 1998</t>
  </si>
  <si>
    <t>Поснов Андрей</t>
  </si>
  <si>
    <t>19 Ноября 1981</t>
  </si>
  <si>
    <t>Камалетдинов Рустем</t>
  </si>
  <si>
    <t>30 Июня 1972</t>
  </si>
  <si>
    <t>Костицын Андрей</t>
  </si>
  <si>
    <t>3 Февраля 1985</t>
  </si>
  <si>
    <t>Акимов Сергей</t>
  </si>
  <si>
    <t>15 Октября 1976</t>
  </si>
  <si>
    <t>Ружичка Мартин</t>
  </si>
  <si>
    <t>15 Декабря 1985</t>
  </si>
  <si>
    <t>Эллиотт Стефан</t>
  </si>
  <si>
    <t>30 Января 1991</t>
  </si>
  <si>
    <t>Зеленин Никита</t>
  </si>
  <si>
    <t>30 Марта 1995</t>
  </si>
  <si>
    <t>Зайцев Егор</t>
  </si>
  <si>
    <t>3 Мая 1998</t>
  </si>
  <si>
    <t>Юшков Максим</t>
  </si>
  <si>
    <t>Шафигуллин Булат</t>
  </si>
  <si>
    <t>29 Декабря 1999</t>
  </si>
  <si>
    <t>Савиелс Агрис</t>
  </si>
  <si>
    <t>Королёв Сергей</t>
  </si>
  <si>
    <t>28 Декабря 1973</t>
  </si>
  <si>
    <t>Лукоянов Артём</t>
  </si>
  <si>
    <t>Мужжухин Алексей</t>
  </si>
  <si>
    <t>14 Июля 1987</t>
  </si>
  <si>
    <t>Умарк Линус</t>
  </si>
  <si>
    <t>5 Февраля 1987</t>
  </si>
  <si>
    <t>Ердаков Даниил</t>
  </si>
  <si>
    <t>4 Июня 1989</t>
  </si>
  <si>
    <t>Сорокин Илья</t>
  </si>
  <si>
    <t>4 Августа 1995</t>
  </si>
  <si>
    <t>Налимов Иван</t>
  </si>
  <si>
    <t>Елизаров Сергей</t>
  </si>
  <si>
    <t>5 Февраля 1985</t>
  </si>
  <si>
    <t>Дроков Константин</t>
  </si>
  <si>
    <t>8 Сентября 1995</t>
  </si>
  <si>
    <t>Шулаков Виталий</t>
  </si>
  <si>
    <t>9 Мая 1983</t>
  </si>
  <si>
    <t>Хабаров Макар</t>
  </si>
  <si>
    <t>10 Сентября 1999</t>
  </si>
  <si>
    <t>Хедберг Эдвин</t>
  </si>
  <si>
    <t>29 Января 1994</t>
  </si>
  <si>
    <t>Евдокимов Ярослав</t>
  </si>
  <si>
    <t>18 Сентября 1993</t>
  </si>
  <si>
    <t>Буйницкий Дмитрий</t>
  </si>
  <si>
    <t>1 Марта 1997</t>
  </si>
  <si>
    <t>Спруктс Янис</t>
  </si>
  <si>
    <t>31 Января 1982</t>
  </si>
  <si>
    <t>Гиллис Колтон</t>
  </si>
  <si>
    <t>12 Февраля 1989</t>
  </si>
  <si>
    <t>Назаров Юрий</t>
  </si>
  <si>
    <t>Бомерсбэк Марк</t>
  </si>
  <si>
    <t>8 Июля 1982</t>
  </si>
  <si>
    <t>Москалёв Сергей</t>
  </si>
  <si>
    <t>25 Мая 1974</t>
  </si>
  <si>
    <t>Андерссон Юнас</t>
  </si>
  <si>
    <t>24 Февраля 1981</t>
  </si>
  <si>
    <t>Дронов Григорий</t>
  </si>
  <si>
    <t>10 Января 1998</t>
  </si>
  <si>
    <t>Ивананс Райтис</t>
  </si>
  <si>
    <t>3 Января 1979</t>
  </si>
  <si>
    <t>Грибанов Сергей</t>
  </si>
  <si>
    <t>2 Января 1986</t>
  </si>
  <si>
    <t>Мерескин Александр</t>
  </si>
  <si>
    <t>3 Декабря 1987</t>
  </si>
  <si>
    <t>Таркки Туомас</t>
  </si>
  <si>
    <t>28 Февраля 1980</t>
  </si>
  <si>
    <t>Гимбатов Магомед</t>
  </si>
  <si>
    <t>11 Ноября 1990</t>
  </si>
  <si>
    <t>Лингле Шарль</t>
  </si>
  <si>
    <t>22 Июня 1982</t>
  </si>
  <si>
    <t>Окерман Юхан</t>
  </si>
  <si>
    <t>20 Ноября 1972</t>
  </si>
  <si>
    <t>Баклунд Юхан</t>
  </si>
  <si>
    <t>24 Июля 1981</t>
  </si>
  <si>
    <t>Филичкин Андрей</t>
  </si>
  <si>
    <t>24 Сентября 1987</t>
  </si>
  <si>
    <t>Потапов Максим</t>
  </si>
  <si>
    <t>25 Мая 1980</t>
  </si>
  <si>
    <t>Шкенин Николай</t>
  </si>
  <si>
    <t>20 Октября 1990</t>
  </si>
  <si>
    <t>Абдрахманов Руслан</t>
  </si>
  <si>
    <t>25 Декабря 1984</t>
  </si>
  <si>
    <t>Ритчи Байрон</t>
  </si>
  <si>
    <t>24 Апреля 1977</t>
  </si>
  <si>
    <t>Ся Тяньсян</t>
  </si>
  <si>
    <t>11 Сентября 1993</t>
  </si>
  <si>
    <t>Аншаков Сергей</t>
  </si>
  <si>
    <t>13 Января 1984</t>
  </si>
  <si>
    <t>Усов Никита</t>
  </si>
  <si>
    <t>20 Апреля 1995</t>
  </si>
  <si>
    <t>Воробьёв Владимир</t>
  </si>
  <si>
    <t>2 Ноября 1972</t>
  </si>
  <si>
    <t>Воронин Кирилл</t>
  </si>
  <si>
    <t>11 Января 1994</t>
  </si>
  <si>
    <t>Ежов Илья</t>
  </si>
  <si>
    <t>12 Января 1987</t>
  </si>
  <si>
    <t>We consider the automated recognition of human actions in surveillance videos. Most current methods build classifiers based on complex handcrafted features computed from the raw inputs. Convolutional neural networks (CNNs) are a type of deep model that can act directly on the raw inputs. However, such models are currently limited to handling 2D inputs. In this paper, we develop a novel 3D CNN model for action recognition. This model extracts features from both the spatial and the temporal dimensions by performing 3D convolutions, thereby capturing the motion information encoded in multiple adjacent frames. The developed model generates multiple channels of information from the input frames, and the final feature representation combines information from all channels. To further boost the performance, we propose regularizing the outputs with high-level features and combining the predictions of a variety of different models. We apply the developed models to recognize human actions in the real-world environment of airport surveillance videos, and they achieve superior performance in comparison to baseline methods. {\textcopyright} 1979-2012 IEEE.</t>
  </si>
  <si>
    <t>Какова длина текста?</t>
  </si>
  <si>
    <t>Сколько всего раз в тексте встречается символ M? (регистр важен)</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</si>
  <si>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</si>
  <si>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</si>
  <si>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</si>
  <si>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</si>
  <si>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</si>
  <si>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</si>
  <si>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</si>
  <si>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</si>
  <si>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</si>
  <si>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</si>
  <si>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Месяц заказа</t>
  </si>
  <si>
    <t>День недели</t>
  </si>
  <si>
    <t>GT-41</t>
  </si>
  <si>
    <t>Улун</t>
  </si>
  <si>
    <t>1 кг</t>
  </si>
  <si>
    <t>GT-24</t>
  </si>
  <si>
    <t>Добавки</t>
  </si>
  <si>
    <t>Имбирь</t>
  </si>
  <si>
    <t>0,5 кг</t>
  </si>
  <si>
    <t>BT-43</t>
  </si>
  <si>
    <t>Пуэр рассыпной</t>
  </si>
  <si>
    <t>Шен пуэр</t>
  </si>
  <si>
    <t>GT-22</t>
  </si>
  <si>
    <t>Роза</t>
  </si>
  <si>
    <t>GT-26</t>
  </si>
  <si>
    <t>Лайм</t>
  </si>
  <si>
    <t>GT-13</t>
  </si>
  <si>
    <t>Белый чай</t>
  </si>
  <si>
    <t>GT-44</t>
  </si>
  <si>
    <t>Улун выдержанный</t>
  </si>
  <si>
    <t>GT-29</t>
  </si>
  <si>
    <t>Связанный чай</t>
  </si>
  <si>
    <t xml:space="preserve">Цветок с ароматом персика </t>
  </si>
  <si>
    <t>BT-44</t>
  </si>
  <si>
    <t>Молочный пуэр</t>
  </si>
  <si>
    <t>GT-18</t>
  </si>
  <si>
    <t>Жасминовый чай</t>
  </si>
  <si>
    <t>Жасминовый чай крупный</t>
  </si>
  <si>
    <t>BT-38</t>
  </si>
  <si>
    <t>Пуэр дворцовый 2</t>
  </si>
  <si>
    <t>GT-02</t>
  </si>
  <si>
    <t>Зеленый чай</t>
  </si>
  <si>
    <t>Зеленый чай Премиум</t>
  </si>
  <si>
    <t>BT-45</t>
  </si>
  <si>
    <t xml:space="preserve">Пуэр дворцовый 1       </t>
  </si>
  <si>
    <t>GT-23</t>
  </si>
  <si>
    <t>Жасмин</t>
  </si>
  <si>
    <t>GT-28</t>
  </si>
  <si>
    <t xml:space="preserve">Цветок с ароматом жасмина  </t>
  </si>
  <si>
    <t>BT-36</t>
  </si>
  <si>
    <t>GT-30</t>
  </si>
  <si>
    <t>BT-42</t>
  </si>
  <si>
    <t>BT-09</t>
  </si>
  <si>
    <t>Фруктовый чай</t>
  </si>
  <si>
    <t>Лимонный</t>
  </si>
  <si>
    <t>BT-05</t>
  </si>
  <si>
    <t xml:space="preserve">Красный чай </t>
  </si>
  <si>
    <t>Красный чай мелкий</t>
  </si>
  <si>
    <t>GT-12</t>
  </si>
  <si>
    <t>Желтый чай</t>
  </si>
  <si>
    <t>GT-42A</t>
  </si>
  <si>
    <t>Улун премиум</t>
  </si>
  <si>
    <t>GT-14</t>
  </si>
  <si>
    <t>Белый чай Премиум</t>
  </si>
  <si>
    <t>GT-01</t>
  </si>
  <si>
    <t>Зеленый чай мелкий</t>
  </si>
  <si>
    <t>GT-27</t>
  </si>
  <si>
    <t>Цветок с ароматом молока</t>
  </si>
  <si>
    <t>GT-20</t>
  </si>
  <si>
    <t>Жасминовый чай мелкий</t>
  </si>
  <si>
    <t>BT-06</t>
  </si>
  <si>
    <t>Красный чай крупный</t>
  </si>
  <si>
    <t>BT-10</t>
  </si>
  <si>
    <t>Апельсиновый</t>
  </si>
  <si>
    <t>BT-07</t>
  </si>
  <si>
    <t>Молочный красный 1</t>
  </si>
  <si>
    <t>GT-04</t>
  </si>
  <si>
    <t>Зеленый чай крупнолистовой 2</t>
  </si>
  <si>
    <t>BT-04</t>
  </si>
  <si>
    <t>Молочный красный 2</t>
  </si>
  <si>
    <t>BT-37</t>
  </si>
  <si>
    <t>Пуэр рассыпной премиум</t>
  </si>
  <si>
    <t>BT-46</t>
  </si>
  <si>
    <t>GT-31</t>
  </si>
  <si>
    <t>BT-40</t>
  </si>
  <si>
    <t>Пуэр дворцовый 1</t>
  </si>
  <si>
    <t>Улун рассыпной</t>
  </si>
  <si>
    <t>GT-09</t>
  </si>
  <si>
    <t>Зеленый чай крупнолистовой 1</t>
  </si>
  <si>
    <t>GT-16</t>
  </si>
  <si>
    <t>Почки</t>
  </si>
  <si>
    <t>День заказа</t>
  </si>
  <si>
    <t>килограммы</t>
  </si>
  <si>
    <t>Год заказа</t>
  </si>
  <si>
    <t>Номер недели</t>
  </si>
  <si>
    <t>столбец13</t>
  </si>
  <si>
    <t>столбец11</t>
  </si>
  <si>
    <t>Столбец1</t>
  </si>
  <si>
    <t>Чему равен минимум цены закрытия?</t>
  </si>
  <si>
    <t>Чему равна медиана цены закрытия?</t>
  </si>
  <si>
    <t>Каково стандартное отклонение дневной доходности акции?</t>
  </si>
  <si>
    <t>Какова асимметрия объема торгов?</t>
  </si>
  <si>
    <t>Чему равен максимум объема торгов?</t>
  </si>
  <si>
    <t>Чему равно среднее значение дневной доходности акции?</t>
  </si>
  <si>
    <t>Сколько игроков имеют амплуа вратарь?</t>
  </si>
  <si>
    <t>Возраст скольких игроков с гражданством Латвия больше 20?</t>
  </si>
  <si>
    <t>Какова суммарная зарплата игроков с амплуа нападающий 1988 года рождения ?</t>
  </si>
  <si>
    <t>Какова средняя зарплата игроков с гражданством Франция с фамилией на букву Н? (ошибку #ДЕЛ/0 замените на 0)</t>
  </si>
  <si>
    <t>Каков возраст игрока под номером 1431?</t>
  </si>
  <si>
    <t>Под каким номером в списке идет игрок Енсен Еспер Б.?</t>
  </si>
  <si>
    <t>Какой фрагмент текста содержится с 859 по 864 символ включительно?</t>
  </si>
  <si>
    <t>На какой позиции первый раз встречается символ D? (регистр важен)</t>
  </si>
  <si>
    <t>Какова будет длина текста, если убрать все пробелы?</t>
  </si>
  <si>
    <t>Если сделать все буквы строчными, на какой позиции первый раз встретится символ i?</t>
  </si>
  <si>
    <t>Сколько заказов было сделано в августе?</t>
  </si>
  <si>
    <t>Какая доля от общего количества заказов приходится на среды?</t>
  </si>
  <si>
    <t>На какую сумму (без учета скидки) было продано чая с 2015-10-21 по 2019-08-30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</si>
  <si>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</si>
  <si>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Шен пуэр было заказано в 2015 году?</t>
  </si>
  <si>
    <t>Какова средняя скидка (десятичная дробь) по продажам в категории Пуэр рассыпной c 6-й по 31-ю неделю года включительно? (Номер недели по ISO, ошибку #ДЕЛ/0 замените на 0)</t>
  </si>
  <si>
    <t>Какова сумма 15ти наибольших элементов в строке номер 23?</t>
  </si>
  <si>
    <t>Какое значение содержится на пересечении строки номер 14и столбца номер 21?</t>
  </si>
  <si>
    <t>Чему равно скалярное произведение сроки номер 6и столбца номер 13?</t>
  </si>
  <si>
    <t>В какой(ом) строке массива находится наименьшее значение в столбце номер 25?</t>
  </si>
  <si>
    <t>Сколько четных значений в массиве?</t>
  </si>
  <si>
    <t>Чему равна сумма квадратов разностей элементов строки номер 17 и столбца номер 11?</t>
  </si>
  <si>
    <t>Дата сделки</t>
  </si>
  <si>
    <t>Тип сделки</t>
  </si>
  <si>
    <t>Количество</t>
  </si>
  <si>
    <t>Количество_net</t>
  </si>
  <si>
    <t>Ден поток</t>
  </si>
  <si>
    <t>Покупка</t>
  </si>
  <si>
    <t>Продажа</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</si>
  <si>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 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</si>
  <si>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 Сводную таблицу поместите на листе Задание (этот лист) в ячейке D42, удалите итоги, макет приведите к табличной форме.</t>
  </si>
  <si>
    <t>Сумма по полю Количество_net</t>
  </si>
  <si>
    <t># Для того, чтобы отобразить все даты -&gt; пкм - разгруппировать</t>
  </si>
  <si>
    <t># Остальное -&gt; Конструктор - макет</t>
  </si>
  <si>
    <t>В новом столбце определите стоимость купленных или проданных в каждый день акций на основе сведений о ценах закрытия с листа Акции. 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</si>
  <si>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r=5.67% , определите чистую приведенную стоимость всех денежных потоков на дату 2015-04-22.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</si>
  <si>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</si>
  <si>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ставка</t>
  </si>
  <si>
    <t>чпс</t>
  </si>
  <si>
    <t># Через подбор параметра</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</si>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</sst>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F800]dddd\,\ mmmm\ dd\,\ yyyy"/>
    <numFmt numFmtId="165" formatCode="0.000000000"/>
  </numFmts>
  <fonts count="3" x14ac:knownFonts="1">
    <font>
      <sz val="11"/>
      <color theme="1"/>
      <name val="Calibri"/>
      <family val="2"/>
      <charset val="204"/>
      <scheme val="minor"/>
    </font>
    <font>
      <b/>
      <sz val="11"/>
      <name val="Calibri"/>
      <family val="2"/>
    </font>
    <font>
      <sz val="11"/>
      <color rgb="FF000000"/>
      <name val="Calibri"/>
      <family val="2"/>
      <charset val="204"/>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
      <left/>
      <right style="thin">
        <color indexed="64"/>
      </right>
      <top/>
      <bottom/>
      <diagonal/>
    </border>
  </borders>
  <cellStyleXfs count="1">
    <xf numFmtId="0" fontId="0" fillId="0" borderId="0"/>
  </cellStyleXfs>
  <cellXfs count="27">
    <xf numFmtId="0" fontId="0" fillId="0" borderId="0" xfId="0"/>
    <xf numFmtId="14" fontId="0" fillId="0" borderId="0" xfId="0" applyNumberFormat="1"/>
    <xf numFmtId="0" fontId="1" fillId="0" borderId="1" xfId="0" applyFont="1" applyBorder="1" applyAlignment="1">
      <alignment horizontal="center" vertical="top"/>
    </xf>
    <xf numFmtId="0" fontId="1" fillId="0" borderId="2" xfId="0" applyFont="1" applyBorder="1" applyAlignment="1">
      <alignment horizontal="center" vertical="top"/>
    </xf>
    <xf numFmtId="14" fontId="1" fillId="0" borderId="3" xfId="0" applyNumberFormat="1" applyFont="1" applyBorder="1" applyAlignment="1">
      <alignment horizontal="center" vertical="top"/>
    </xf>
    <xf numFmtId="2" fontId="0" fillId="0" borderId="0" xfId="0" applyNumberFormat="1"/>
    <xf numFmtId="1" fontId="0" fillId="0" borderId="0" xfId="0" applyNumberFormat="1"/>
    <xf numFmtId="164" fontId="1" fillId="0" borderId="2" xfId="0" applyNumberFormat="1" applyFont="1" applyBorder="1" applyAlignment="1">
      <alignment horizontal="center" vertical="top"/>
    </xf>
    <xf numFmtId="164" fontId="0" fillId="0" borderId="0" xfId="0" applyNumberFormat="1"/>
    <xf numFmtId="0" fontId="0" fillId="0" borderId="0" xfId="0" applyAlignment="1">
      <alignment vertical="center"/>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0" xfId="0" quotePrefix="1"/>
    <xf numFmtId="0" fontId="0" fillId="0" borderId="0" xfId="0" applyNumberFormat="1"/>
    <xf numFmtId="2" fontId="1" fillId="0" borderId="5" xfId="0" applyNumberFormat="1" applyFont="1" applyBorder="1" applyAlignment="1">
      <alignment horizontal="center" vertical="top"/>
    </xf>
    <xf numFmtId="0" fontId="0" fillId="0" borderId="6" xfId="0" applyBorder="1"/>
    <xf numFmtId="0" fontId="0" fillId="0" borderId="7" xfId="0" applyBorder="1"/>
    <xf numFmtId="0" fontId="0" fillId="0" borderId="0" xfId="0" applyBorder="1" applyAlignment="1">
      <alignment vertical="center"/>
    </xf>
    <xf numFmtId="0" fontId="2" fillId="0" borderId="0" xfId="0" applyFont="1"/>
    <xf numFmtId="0" fontId="0" fillId="2" borderId="0" xfId="0" applyFill="1"/>
    <xf numFmtId="165" fontId="0" fillId="0" borderId="0" xfId="0" applyNumberFormat="1"/>
    <xf numFmtId="0" fontId="0" fillId="0" borderId="0" xfId="0" applyFill="1"/>
    <xf numFmtId="0" fontId="0" fillId="0" borderId="0" xfId="0" pivotButton="1"/>
    <xf numFmtId="0" fontId="0" fillId="0" borderId="0" xfId="0" applyAlignment="1">
      <alignment wrapText="1"/>
    </xf>
    <xf numFmtId="8" fontId="0" fillId="0" borderId="0" xfId="0" applyNumberFormat="1"/>
    <xf numFmtId="0" fontId="0" fillId="0" borderId="0" xfId="0" applyAlignment="1">
      <alignment horizontal="left" wrapText="1"/>
    </xf>
    <xf numFmtId="10" fontId="0" fillId="0" borderId="0" xfId="0" applyNumberFormat="1"/>
  </cellXfs>
  <cellStyles count="1">
    <cellStyle name="Обычный" xfId="0" builtinId="0"/>
  </cellStyles>
  <dxfs count="27">
    <dxf>
      <numFmt numFmtId="2" formatCode="0.00"/>
    </dxf>
    <dxf>
      <numFmt numFmtId="0" formatCode="General"/>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2" formatCode="0.00"/>
    </dxf>
    <dxf>
      <numFmt numFmtId="0" formatCode="General"/>
    </dxf>
    <dxf>
      <numFmt numFmtId="0" formatCode="General"/>
    </dxf>
    <dxf>
      <numFmt numFmtId="0" formatCode="General"/>
    </dxf>
    <dxf>
      <numFmt numFmtId="19" formatCode="dd/mm/yyyy"/>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64"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 formatCode="0"/>
    </dxf>
    <dxf>
      <numFmt numFmtId="2" formatCode="0.00"/>
      <border outline="0">
        <left style="thin">
          <color auto="1"/>
        </left>
      </border>
    </dxf>
    <dxf>
      <font>
        <b/>
        <i val="0"/>
        <strike val="0"/>
        <condense val="0"/>
        <extend val="0"/>
        <outline val="0"/>
        <shadow val="0"/>
        <u val="none"/>
        <vertAlign val="baseline"/>
        <sz val="11"/>
        <color auto="1"/>
        <name val="Calibri"/>
        <family val="2"/>
        <scheme val="none"/>
      </font>
      <numFmt numFmtId="19" formatCode="dd/mm/yyyy"/>
      <alignment horizontal="center" vertical="top" textRotation="0" wrapText="0" indent="0" justifyLastLine="0" shrinkToFit="0" readingOrder="0"/>
      <border diagonalUp="0" diagonalDown="0" outline="0">
        <left/>
        <right/>
        <top style="thin">
          <color auto="1"/>
        </top>
        <bottom style="thin">
          <color auto="1"/>
        </bottom>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Денежный поток по датам</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tx>
            <c:strRef>
              <c:f>Сделки!$E$1</c:f>
              <c:strCache>
                <c:ptCount val="1"/>
                <c:pt idx="0">
                  <c:v>Ден поток</c:v>
                </c:pt>
              </c:strCache>
            </c:strRef>
          </c:tx>
          <c:spPr>
            <a:solidFill>
              <a:schemeClr val="accent1"/>
            </a:solidFill>
            <a:ln>
              <a:noFill/>
            </a:ln>
            <a:effectLst/>
          </c:spPr>
          <c:invertIfNegative val="0"/>
          <c:cat>
            <c:numRef>
              <c:f>Сделки!$A$2:$A$494</c:f>
              <c:numCache>
                <c:formatCode>m/d/yyyy</c:formatCode>
                <c:ptCount val="493"/>
                <c:pt idx="0">
                  <c:v>42116</c:v>
                </c:pt>
                <c:pt idx="1">
                  <c:v>42117</c:v>
                </c:pt>
                <c:pt idx="2">
                  <c:v>42122</c:v>
                </c:pt>
                <c:pt idx="3">
                  <c:v>42124</c:v>
                </c:pt>
                <c:pt idx="4">
                  <c:v>42128</c:v>
                </c:pt>
                <c:pt idx="5">
                  <c:v>42128</c:v>
                </c:pt>
                <c:pt idx="6">
                  <c:v>42129</c:v>
                </c:pt>
                <c:pt idx="7">
                  <c:v>42131</c:v>
                </c:pt>
                <c:pt idx="8">
                  <c:v>42139</c:v>
                </c:pt>
                <c:pt idx="9">
                  <c:v>42171</c:v>
                </c:pt>
                <c:pt idx="10">
                  <c:v>42177</c:v>
                </c:pt>
                <c:pt idx="11">
                  <c:v>42178</c:v>
                </c:pt>
                <c:pt idx="12">
                  <c:v>42180</c:v>
                </c:pt>
                <c:pt idx="13">
                  <c:v>42185</c:v>
                </c:pt>
                <c:pt idx="14">
                  <c:v>42185</c:v>
                </c:pt>
                <c:pt idx="15">
                  <c:v>42186</c:v>
                </c:pt>
                <c:pt idx="16">
                  <c:v>42187</c:v>
                </c:pt>
                <c:pt idx="17">
                  <c:v>42191</c:v>
                </c:pt>
                <c:pt idx="18">
                  <c:v>42198</c:v>
                </c:pt>
                <c:pt idx="19">
                  <c:v>42199</c:v>
                </c:pt>
                <c:pt idx="20">
                  <c:v>42199</c:v>
                </c:pt>
                <c:pt idx="21">
                  <c:v>42202</c:v>
                </c:pt>
                <c:pt idx="22">
                  <c:v>42207</c:v>
                </c:pt>
                <c:pt idx="23">
                  <c:v>42212</c:v>
                </c:pt>
                <c:pt idx="24">
                  <c:v>42212</c:v>
                </c:pt>
                <c:pt idx="25">
                  <c:v>42214</c:v>
                </c:pt>
                <c:pt idx="26">
                  <c:v>42230</c:v>
                </c:pt>
                <c:pt idx="27">
                  <c:v>42233</c:v>
                </c:pt>
                <c:pt idx="28">
                  <c:v>42233</c:v>
                </c:pt>
                <c:pt idx="29">
                  <c:v>42237</c:v>
                </c:pt>
                <c:pt idx="30">
                  <c:v>42242</c:v>
                </c:pt>
                <c:pt idx="31">
                  <c:v>42242</c:v>
                </c:pt>
                <c:pt idx="32">
                  <c:v>42248</c:v>
                </c:pt>
                <c:pt idx="33">
                  <c:v>42251</c:v>
                </c:pt>
                <c:pt idx="34">
                  <c:v>42255</c:v>
                </c:pt>
                <c:pt idx="35">
                  <c:v>42258</c:v>
                </c:pt>
                <c:pt idx="36">
                  <c:v>42268</c:v>
                </c:pt>
                <c:pt idx="37">
                  <c:v>42272</c:v>
                </c:pt>
                <c:pt idx="38">
                  <c:v>42277</c:v>
                </c:pt>
                <c:pt idx="39">
                  <c:v>42285</c:v>
                </c:pt>
                <c:pt idx="40">
                  <c:v>42286</c:v>
                </c:pt>
                <c:pt idx="41">
                  <c:v>42291</c:v>
                </c:pt>
                <c:pt idx="42">
                  <c:v>42300</c:v>
                </c:pt>
                <c:pt idx="43">
                  <c:v>42303</c:v>
                </c:pt>
                <c:pt idx="44">
                  <c:v>42311</c:v>
                </c:pt>
                <c:pt idx="45">
                  <c:v>42319</c:v>
                </c:pt>
                <c:pt idx="46">
                  <c:v>42320</c:v>
                </c:pt>
                <c:pt idx="47">
                  <c:v>42327</c:v>
                </c:pt>
                <c:pt idx="48">
                  <c:v>42331</c:v>
                </c:pt>
                <c:pt idx="49">
                  <c:v>42338</c:v>
                </c:pt>
                <c:pt idx="50">
                  <c:v>42339</c:v>
                </c:pt>
                <c:pt idx="51">
                  <c:v>42340</c:v>
                </c:pt>
                <c:pt idx="52">
                  <c:v>42346</c:v>
                </c:pt>
                <c:pt idx="53">
                  <c:v>42348</c:v>
                </c:pt>
                <c:pt idx="54">
                  <c:v>42348</c:v>
                </c:pt>
                <c:pt idx="55">
                  <c:v>42348</c:v>
                </c:pt>
                <c:pt idx="56">
                  <c:v>42349</c:v>
                </c:pt>
                <c:pt idx="57">
                  <c:v>42352</c:v>
                </c:pt>
                <c:pt idx="58">
                  <c:v>42356</c:v>
                </c:pt>
                <c:pt idx="59">
                  <c:v>42361</c:v>
                </c:pt>
                <c:pt idx="60">
                  <c:v>42366</c:v>
                </c:pt>
                <c:pt idx="61">
                  <c:v>42367</c:v>
                </c:pt>
                <c:pt idx="62">
                  <c:v>42373</c:v>
                </c:pt>
                <c:pt idx="63">
                  <c:v>42373</c:v>
                </c:pt>
                <c:pt idx="64">
                  <c:v>42377</c:v>
                </c:pt>
                <c:pt idx="65">
                  <c:v>42377</c:v>
                </c:pt>
                <c:pt idx="66">
                  <c:v>42382</c:v>
                </c:pt>
                <c:pt idx="67">
                  <c:v>42384</c:v>
                </c:pt>
                <c:pt idx="68">
                  <c:v>42390</c:v>
                </c:pt>
                <c:pt idx="69">
                  <c:v>42402</c:v>
                </c:pt>
                <c:pt idx="70">
                  <c:v>42410</c:v>
                </c:pt>
                <c:pt idx="71">
                  <c:v>42411</c:v>
                </c:pt>
                <c:pt idx="72">
                  <c:v>42412</c:v>
                </c:pt>
                <c:pt idx="73">
                  <c:v>42417</c:v>
                </c:pt>
                <c:pt idx="74">
                  <c:v>42417</c:v>
                </c:pt>
                <c:pt idx="75">
                  <c:v>42429</c:v>
                </c:pt>
                <c:pt idx="76">
                  <c:v>42431</c:v>
                </c:pt>
                <c:pt idx="77">
                  <c:v>42431</c:v>
                </c:pt>
                <c:pt idx="78">
                  <c:v>42444</c:v>
                </c:pt>
                <c:pt idx="79">
                  <c:v>42447</c:v>
                </c:pt>
                <c:pt idx="80">
                  <c:v>42451</c:v>
                </c:pt>
                <c:pt idx="81">
                  <c:v>42453</c:v>
                </c:pt>
                <c:pt idx="82">
                  <c:v>42457</c:v>
                </c:pt>
                <c:pt idx="83">
                  <c:v>42458</c:v>
                </c:pt>
                <c:pt idx="84">
                  <c:v>42460</c:v>
                </c:pt>
                <c:pt idx="85">
                  <c:v>42461</c:v>
                </c:pt>
                <c:pt idx="86">
                  <c:v>42461</c:v>
                </c:pt>
                <c:pt idx="87">
                  <c:v>42472</c:v>
                </c:pt>
                <c:pt idx="88">
                  <c:v>42474</c:v>
                </c:pt>
                <c:pt idx="89">
                  <c:v>42478</c:v>
                </c:pt>
                <c:pt idx="90">
                  <c:v>42479</c:v>
                </c:pt>
                <c:pt idx="91">
                  <c:v>42481</c:v>
                </c:pt>
                <c:pt idx="92">
                  <c:v>42486</c:v>
                </c:pt>
                <c:pt idx="93">
                  <c:v>42494</c:v>
                </c:pt>
                <c:pt idx="94">
                  <c:v>42495</c:v>
                </c:pt>
                <c:pt idx="95">
                  <c:v>42500</c:v>
                </c:pt>
                <c:pt idx="96">
                  <c:v>42508</c:v>
                </c:pt>
                <c:pt idx="97">
                  <c:v>42522</c:v>
                </c:pt>
                <c:pt idx="98">
                  <c:v>42534</c:v>
                </c:pt>
                <c:pt idx="99">
                  <c:v>42535</c:v>
                </c:pt>
                <c:pt idx="100">
                  <c:v>42550</c:v>
                </c:pt>
                <c:pt idx="101">
                  <c:v>42550</c:v>
                </c:pt>
                <c:pt idx="102">
                  <c:v>42559</c:v>
                </c:pt>
                <c:pt idx="103">
                  <c:v>42570</c:v>
                </c:pt>
                <c:pt idx="104">
                  <c:v>42570</c:v>
                </c:pt>
                <c:pt idx="105">
                  <c:v>42573</c:v>
                </c:pt>
                <c:pt idx="106">
                  <c:v>42577</c:v>
                </c:pt>
                <c:pt idx="107">
                  <c:v>42579</c:v>
                </c:pt>
                <c:pt idx="108">
                  <c:v>42579</c:v>
                </c:pt>
                <c:pt idx="109">
                  <c:v>42583</c:v>
                </c:pt>
                <c:pt idx="110">
                  <c:v>42584</c:v>
                </c:pt>
                <c:pt idx="111">
                  <c:v>42584</c:v>
                </c:pt>
                <c:pt idx="112">
                  <c:v>42590</c:v>
                </c:pt>
                <c:pt idx="113">
                  <c:v>42590</c:v>
                </c:pt>
                <c:pt idx="114">
                  <c:v>42593</c:v>
                </c:pt>
                <c:pt idx="115">
                  <c:v>42594</c:v>
                </c:pt>
                <c:pt idx="116">
                  <c:v>42598</c:v>
                </c:pt>
                <c:pt idx="117">
                  <c:v>42600</c:v>
                </c:pt>
                <c:pt idx="118">
                  <c:v>42607</c:v>
                </c:pt>
                <c:pt idx="119">
                  <c:v>42614</c:v>
                </c:pt>
                <c:pt idx="120">
                  <c:v>42622</c:v>
                </c:pt>
                <c:pt idx="121">
                  <c:v>42634</c:v>
                </c:pt>
                <c:pt idx="122">
                  <c:v>42640</c:v>
                </c:pt>
                <c:pt idx="123">
                  <c:v>42643</c:v>
                </c:pt>
                <c:pt idx="124">
                  <c:v>42648</c:v>
                </c:pt>
                <c:pt idx="125">
                  <c:v>42649</c:v>
                </c:pt>
                <c:pt idx="126">
                  <c:v>42649</c:v>
                </c:pt>
                <c:pt idx="127">
                  <c:v>42655</c:v>
                </c:pt>
                <c:pt idx="128">
                  <c:v>42657</c:v>
                </c:pt>
                <c:pt idx="129">
                  <c:v>42661</c:v>
                </c:pt>
                <c:pt idx="130">
                  <c:v>42674</c:v>
                </c:pt>
                <c:pt idx="131">
                  <c:v>42675</c:v>
                </c:pt>
                <c:pt idx="132">
                  <c:v>42676</c:v>
                </c:pt>
                <c:pt idx="133">
                  <c:v>42677</c:v>
                </c:pt>
                <c:pt idx="134">
                  <c:v>42682</c:v>
                </c:pt>
                <c:pt idx="135">
                  <c:v>42683</c:v>
                </c:pt>
                <c:pt idx="136">
                  <c:v>42684</c:v>
                </c:pt>
                <c:pt idx="137">
                  <c:v>42685</c:v>
                </c:pt>
                <c:pt idx="138">
                  <c:v>42696</c:v>
                </c:pt>
                <c:pt idx="139">
                  <c:v>42697</c:v>
                </c:pt>
                <c:pt idx="140">
                  <c:v>42704</c:v>
                </c:pt>
                <c:pt idx="141">
                  <c:v>42705</c:v>
                </c:pt>
                <c:pt idx="142">
                  <c:v>42709</c:v>
                </c:pt>
                <c:pt idx="143">
                  <c:v>42712</c:v>
                </c:pt>
                <c:pt idx="144">
                  <c:v>42716</c:v>
                </c:pt>
                <c:pt idx="145">
                  <c:v>42716</c:v>
                </c:pt>
                <c:pt idx="146">
                  <c:v>42718</c:v>
                </c:pt>
                <c:pt idx="147">
                  <c:v>42725</c:v>
                </c:pt>
                <c:pt idx="148">
                  <c:v>42733</c:v>
                </c:pt>
                <c:pt idx="149">
                  <c:v>42734</c:v>
                </c:pt>
                <c:pt idx="150">
                  <c:v>42734</c:v>
                </c:pt>
                <c:pt idx="151">
                  <c:v>42739</c:v>
                </c:pt>
                <c:pt idx="152">
                  <c:v>42744</c:v>
                </c:pt>
                <c:pt idx="153">
                  <c:v>42746</c:v>
                </c:pt>
                <c:pt idx="154">
                  <c:v>42754</c:v>
                </c:pt>
                <c:pt idx="155">
                  <c:v>42758</c:v>
                </c:pt>
                <c:pt idx="156">
                  <c:v>42765</c:v>
                </c:pt>
                <c:pt idx="157">
                  <c:v>42773</c:v>
                </c:pt>
                <c:pt idx="158">
                  <c:v>42779</c:v>
                </c:pt>
                <c:pt idx="159">
                  <c:v>42780</c:v>
                </c:pt>
                <c:pt idx="160">
                  <c:v>42781</c:v>
                </c:pt>
                <c:pt idx="161">
                  <c:v>42782</c:v>
                </c:pt>
                <c:pt idx="162">
                  <c:v>42789</c:v>
                </c:pt>
                <c:pt idx="163">
                  <c:v>42793</c:v>
                </c:pt>
                <c:pt idx="164">
                  <c:v>42793</c:v>
                </c:pt>
                <c:pt idx="165">
                  <c:v>42802</c:v>
                </c:pt>
                <c:pt idx="166">
                  <c:v>42803</c:v>
                </c:pt>
                <c:pt idx="167">
                  <c:v>42803</c:v>
                </c:pt>
                <c:pt idx="168">
                  <c:v>42804</c:v>
                </c:pt>
                <c:pt idx="169">
                  <c:v>42808</c:v>
                </c:pt>
                <c:pt idx="170">
                  <c:v>42809</c:v>
                </c:pt>
                <c:pt idx="171">
                  <c:v>42810</c:v>
                </c:pt>
                <c:pt idx="172">
                  <c:v>42811</c:v>
                </c:pt>
                <c:pt idx="173">
                  <c:v>42817</c:v>
                </c:pt>
                <c:pt idx="174">
                  <c:v>42817</c:v>
                </c:pt>
                <c:pt idx="175">
                  <c:v>42822</c:v>
                </c:pt>
                <c:pt idx="176">
                  <c:v>42822</c:v>
                </c:pt>
                <c:pt idx="177">
                  <c:v>42822</c:v>
                </c:pt>
                <c:pt idx="178">
                  <c:v>42824</c:v>
                </c:pt>
                <c:pt idx="179">
                  <c:v>42829</c:v>
                </c:pt>
                <c:pt idx="180">
                  <c:v>42831</c:v>
                </c:pt>
                <c:pt idx="181">
                  <c:v>42836</c:v>
                </c:pt>
                <c:pt idx="182">
                  <c:v>42838</c:v>
                </c:pt>
                <c:pt idx="183">
                  <c:v>42844</c:v>
                </c:pt>
                <c:pt idx="184">
                  <c:v>42852</c:v>
                </c:pt>
                <c:pt idx="185">
                  <c:v>42857</c:v>
                </c:pt>
                <c:pt idx="186">
                  <c:v>42857</c:v>
                </c:pt>
                <c:pt idx="187">
                  <c:v>42859</c:v>
                </c:pt>
                <c:pt idx="188">
                  <c:v>42859</c:v>
                </c:pt>
                <c:pt idx="189">
                  <c:v>42859</c:v>
                </c:pt>
                <c:pt idx="190">
                  <c:v>42860</c:v>
                </c:pt>
                <c:pt idx="191">
                  <c:v>42860</c:v>
                </c:pt>
                <c:pt idx="192">
                  <c:v>42865</c:v>
                </c:pt>
                <c:pt idx="193">
                  <c:v>42865</c:v>
                </c:pt>
                <c:pt idx="194">
                  <c:v>42870</c:v>
                </c:pt>
                <c:pt idx="195">
                  <c:v>42877</c:v>
                </c:pt>
                <c:pt idx="196">
                  <c:v>42877</c:v>
                </c:pt>
                <c:pt idx="197">
                  <c:v>42885</c:v>
                </c:pt>
                <c:pt idx="198">
                  <c:v>42887</c:v>
                </c:pt>
                <c:pt idx="199">
                  <c:v>42888</c:v>
                </c:pt>
                <c:pt idx="200">
                  <c:v>42894</c:v>
                </c:pt>
                <c:pt idx="201">
                  <c:v>42894</c:v>
                </c:pt>
                <c:pt idx="202">
                  <c:v>42895</c:v>
                </c:pt>
                <c:pt idx="203">
                  <c:v>42899</c:v>
                </c:pt>
                <c:pt idx="204">
                  <c:v>42902</c:v>
                </c:pt>
                <c:pt idx="205">
                  <c:v>42907</c:v>
                </c:pt>
                <c:pt idx="206">
                  <c:v>42919</c:v>
                </c:pt>
                <c:pt idx="207">
                  <c:v>42921</c:v>
                </c:pt>
                <c:pt idx="208">
                  <c:v>42921</c:v>
                </c:pt>
                <c:pt idx="209">
                  <c:v>42921</c:v>
                </c:pt>
                <c:pt idx="210">
                  <c:v>42926</c:v>
                </c:pt>
                <c:pt idx="211">
                  <c:v>42926</c:v>
                </c:pt>
                <c:pt idx="212">
                  <c:v>42943</c:v>
                </c:pt>
                <c:pt idx="213">
                  <c:v>42943</c:v>
                </c:pt>
                <c:pt idx="214">
                  <c:v>42944</c:v>
                </c:pt>
                <c:pt idx="215">
                  <c:v>42950</c:v>
                </c:pt>
                <c:pt idx="216">
                  <c:v>42958</c:v>
                </c:pt>
                <c:pt idx="217">
                  <c:v>42961</c:v>
                </c:pt>
                <c:pt idx="218">
                  <c:v>42961</c:v>
                </c:pt>
                <c:pt idx="219">
                  <c:v>42963</c:v>
                </c:pt>
                <c:pt idx="220">
                  <c:v>42965</c:v>
                </c:pt>
                <c:pt idx="221">
                  <c:v>42970</c:v>
                </c:pt>
                <c:pt idx="222">
                  <c:v>42975</c:v>
                </c:pt>
                <c:pt idx="223">
                  <c:v>42976</c:v>
                </c:pt>
                <c:pt idx="224">
                  <c:v>42996</c:v>
                </c:pt>
                <c:pt idx="225">
                  <c:v>42996</c:v>
                </c:pt>
                <c:pt idx="226">
                  <c:v>43003</c:v>
                </c:pt>
                <c:pt idx="227">
                  <c:v>43004</c:v>
                </c:pt>
                <c:pt idx="228">
                  <c:v>43004</c:v>
                </c:pt>
                <c:pt idx="229">
                  <c:v>43010</c:v>
                </c:pt>
                <c:pt idx="230">
                  <c:v>43011</c:v>
                </c:pt>
                <c:pt idx="231">
                  <c:v>43013</c:v>
                </c:pt>
                <c:pt idx="232">
                  <c:v>43018</c:v>
                </c:pt>
                <c:pt idx="233">
                  <c:v>43019</c:v>
                </c:pt>
                <c:pt idx="234">
                  <c:v>43025</c:v>
                </c:pt>
                <c:pt idx="235">
                  <c:v>43026</c:v>
                </c:pt>
                <c:pt idx="236">
                  <c:v>43028</c:v>
                </c:pt>
                <c:pt idx="237">
                  <c:v>43032</c:v>
                </c:pt>
                <c:pt idx="238">
                  <c:v>43033</c:v>
                </c:pt>
                <c:pt idx="239">
                  <c:v>43052</c:v>
                </c:pt>
                <c:pt idx="240">
                  <c:v>43054</c:v>
                </c:pt>
                <c:pt idx="241">
                  <c:v>43061</c:v>
                </c:pt>
                <c:pt idx="242">
                  <c:v>43063</c:v>
                </c:pt>
                <c:pt idx="243">
                  <c:v>43080</c:v>
                </c:pt>
                <c:pt idx="244">
                  <c:v>43088</c:v>
                </c:pt>
                <c:pt idx="245">
                  <c:v>43103</c:v>
                </c:pt>
                <c:pt idx="246">
                  <c:v>43105</c:v>
                </c:pt>
                <c:pt idx="247">
                  <c:v>43110</c:v>
                </c:pt>
                <c:pt idx="248">
                  <c:v>43118</c:v>
                </c:pt>
                <c:pt idx="249">
                  <c:v>43119</c:v>
                </c:pt>
                <c:pt idx="250">
                  <c:v>43129</c:v>
                </c:pt>
                <c:pt idx="251">
                  <c:v>43130</c:v>
                </c:pt>
                <c:pt idx="252">
                  <c:v>43131</c:v>
                </c:pt>
                <c:pt idx="253">
                  <c:v>43137</c:v>
                </c:pt>
                <c:pt idx="254">
                  <c:v>43144</c:v>
                </c:pt>
                <c:pt idx="255">
                  <c:v>43151</c:v>
                </c:pt>
                <c:pt idx="256">
                  <c:v>43159</c:v>
                </c:pt>
                <c:pt idx="257">
                  <c:v>43159</c:v>
                </c:pt>
                <c:pt idx="258">
                  <c:v>43167</c:v>
                </c:pt>
                <c:pt idx="259">
                  <c:v>43167</c:v>
                </c:pt>
                <c:pt idx="260">
                  <c:v>43168</c:v>
                </c:pt>
                <c:pt idx="261">
                  <c:v>43175</c:v>
                </c:pt>
                <c:pt idx="262">
                  <c:v>43175</c:v>
                </c:pt>
                <c:pt idx="263">
                  <c:v>43180</c:v>
                </c:pt>
                <c:pt idx="264">
                  <c:v>43186</c:v>
                </c:pt>
                <c:pt idx="265">
                  <c:v>43188</c:v>
                </c:pt>
                <c:pt idx="266">
                  <c:v>43194</c:v>
                </c:pt>
                <c:pt idx="267">
                  <c:v>43195</c:v>
                </c:pt>
                <c:pt idx="268">
                  <c:v>43199</c:v>
                </c:pt>
                <c:pt idx="269">
                  <c:v>43208</c:v>
                </c:pt>
                <c:pt idx="270">
                  <c:v>43217</c:v>
                </c:pt>
                <c:pt idx="271">
                  <c:v>43217</c:v>
                </c:pt>
                <c:pt idx="272">
                  <c:v>43220</c:v>
                </c:pt>
                <c:pt idx="273">
                  <c:v>43224</c:v>
                </c:pt>
                <c:pt idx="274">
                  <c:v>43227</c:v>
                </c:pt>
                <c:pt idx="275">
                  <c:v>43235</c:v>
                </c:pt>
                <c:pt idx="276">
                  <c:v>43241</c:v>
                </c:pt>
                <c:pt idx="277">
                  <c:v>43249</c:v>
                </c:pt>
                <c:pt idx="278">
                  <c:v>43251</c:v>
                </c:pt>
                <c:pt idx="279">
                  <c:v>43251</c:v>
                </c:pt>
                <c:pt idx="280">
                  <c:v>43252</c:v>
                </c:pt>
                <c:pt idx="281">
                  <c:v>43259</c:v>
                </c:pt>
                <c:pt idx="282">
                  <c:v>43263</c:v>
                </c:pt>
                <c:pt idx="283">
                  <c:v>43284</c:v>
                </c:pt>
                <c:pt idx="284">
                  <c:v>43291</c:v>
                </c:pt>
                <c:pt idx="285">
                  <c:v>43301</c:v>
                </c:pt>
                <c:pt idx="286">
                  <c:v>43308</c:v>
                </c:pt>
                <c:pt idx="287">
                  <c:v>43308</c:v>
                </c:pt>
                <c:pt idx="288">
                  <c:v>43311</c:v>
                </c:pt>
                <c:pt idx="289">
                  <c:v>43311</c:v>
                </c:pt>
                <c:pt idx="290">
                  <c:v>43314</c:v>
                </c:pt>
                <c:pt idx="291">
                  <c:v>43315</c:v>
                </c:pt>
                <c:pt idx="292">
                  <c:v>43328</c:v>
                </c:pt>
                <c:pt idx="293">
                  <c:v>43329</c:v>
                </c:pt>
                <c:pt idx="294">
                  <c:v>43333</c:v>
                </c:pt>
                <c:pt idx="295">
                  <c:v>43339</c:v>
                </c:pt>
                <c:pt idx="296">
                  <c:v>43349</c:v>
                </c:pt>
                <c:pt idx="297">
                  <c:v>43350</c:v>
                </c:pt>
                <c:pt idx="298">
                  <c:v>43350</c:v>
                </c:pt>
                <c:pt idx="299">
                  <c:v>43362</c:v>
                </c:pt>
                <c:pt idx="300">
                  <c:v>43364</c:v>
                </c:pt>
                <c:pt idx="301">
                  <c:v>43368</c:v>
                </c:pt>
                <c:pt idx="302">
                  <c:v>43388</c:v>
                </c:pt>
                <c:pt idx="303">
                  <c:v>43390</c:v>
                </c:pt>
                <c:pt idx="304">
                  <c:v>43397</c:v>
                </c:pt>
                <c:pt idx="305">
                  <c:v>43398</c:v>
                </c:pt>
                <c:pt idx="306">
                  <c:v>43402</c:v>
                </c:pt>
                <c:pt idx="307">
                  <c:v>43403</c:v>
                </c:pt>
                <c:pt idx="308">
                  <c:v>43403</c:v>
                </c:pt>
                <c:pt idx="309">
                  <c:v>43404</c:v>
                </c:pt>
                <c:pt idx="310">
                  <c:v>43413</c:v>
                </c:pt>
                <c:pt idx="311">
                  <c:v>43418</c:v>
                </c:pt>
                <c:pt idx="312">
                  <c:v>43424</c:v>
                </c:pt>
                <c:pt idx="313">
                  <c:v>43432</c:v>
                </c:pt>
                <c:pt idx="314">
                  <c:v>43432</c:v>
                </c:pt>
                <c:pt idx="315">
                  <c:v>43437</c:v>
                </c:pt>
                <c:pt idx="316">
                  <c:v>43446</c:v>
                </c:pt>
                <c:pt idx="317">
                  <c:v>43452</c:v>
                </c:pt>
                <c:pt idx="318">
                  <c:v>43453</c:v>
                </c:pt>
                <c:pt idx="319">
                  <c:v>43458</c:v>
                </c:pt>
                <c:pt idx="320">
                  <c:v>43460</c:v>
                </c:pt>
                <c:pt idx="321">
                  <c:v>43461</c:v>
                </c:pt>
                <c:pt idx="322">
                  <c:v>43468</c:v>
                </c:pt>
                <c:pt idx="323">
                  <c:v>43473</c:v>
                </c:pt>
                <c:pt idx="324">
                  <c:v>43475</c:v>
                </c:pt>
                <c:pt idx="325">
                  <c:v>43483</c:v>
                </c:pt>
                <c:pt idx="326">
                  <c:v>43487</c:v>
                </c:pt>
                <c:pt idx="327">
                  <c:v>43488</c:v>
                </c:pt>
                <c:pt idx="328">
                  <c:v>43503</c:v>
                </c:pt>
                <c:pt idx="329">
                  <c:v>43508</c:v>
                </c:pt>
                <c:pt idx="330">
                  <c:v>43510</c:v>
                </c:pt>
                <c:pt idx="331">
                  <c:v>43510</c:v>
                </c:pt>
                <c:pt idx="332">
                  <c:v>43516</c:v>
                </c:pt>
                <c:pt idx="333">
                  <c:v>43518</c:v>
                </c:pt>
                <c:pt idx="334">
                  <c:v>43525</c:v>
                </c:pt>
                <c:pt idx="335">
                  <c:v>43532</c:v>
                </c:pt>
                <c:pt idx="336">
                  <c:v>43550</c:v>
                </c:pt>
                <c:pt idx="337">
                  <c:v>43559</c:v>
                </c:pt>
                <c:pt idx="338">
                  <c:v>43559</c:v>
                </c:pt>
                <c:pt idx="339">
                  <c:v>43560</c:v>
                </c:pt>
                <c:pt idx="340">
                  <c:v>43565</c:v>
                </c:pt>
                <c:pt idx="341">
                  <c:v>43571</c:v>
                </c:pt>
                <c:pt idx="342">
                  <c:v>43580</c:v>
                </c:pt>
                <c:pt idx="343">
                  <c:v>43584</c:v>
                </c:pt>
                <c:pt idx="344">
                  <c:v>43591</c:v>
                </c:pt>
                <c:pt idx="345">
                  <c:v>43591</c:v>
                </c:pt>
                <c:pt idx="346">
                  <c:v>43599</c:v>
                </c:pt>
                <c:pt idx="347">
                  <c:v>43601</c:v>
                </c:pt>
                <c:pt idx="348">
                  <c:v>43605</c:v>
                </c:pt>
                <c:pt idx="349">
                  <c:v>43614</c:v>
                </c:pt>
                <c:pt idx="350">
                  <c:v>43640</c:v>
                </c:pt>
                <c:pt idx="351">
                  <c:v>43642</c:v>
                </c:pt>
                <c:pt idx="352">
                  <c:v>43643</c:v>
                </c:pt>
                <c:pt idx="353">
                  <c:v>43644</c:v>
                </c:pt>
                <c:pt idx="354">
                  <c:v>43644</c:v>
                </c:pt>
                <c:pt idx="355">
                  <c:v>43644</c:v>
                </c:pt>
                <c:pt idx="356">
                  <c:v>43648</c:v>
                </c:pt>
                <c:pt idx="357">
                  <c:v>43655</c:v>
                </c:pt>
                <c:pt idx="358">
                  <c:v>43656</c:v>
                </c:pt>
                <c:pt idx="359">
                  <c:v>43657</c:v>
                </c:pt>
                <c:pt idx="360">
                  <c:v>43658</c:v>
                </c:pt>
                <c:pt idx="361">
                  <c:v>43665</c:v>
                </c:pt>
                <c:pt idx="362">
                  <c:v>43669</c:v>
                </c:pt>
                <c:pt idx="363">
                  <c:v>43670</c:v>
                </c:pt>
                <c:pt idx="364">
                  <c:v>43682</c:v>
                </c:pt>
                <c:pt idx="365">
                  <c:v>43685</c:v>
                </c:pt>
                <c:pt idx="366">
                  <c:v>43686</c:v>
                </c:pt>
                <c:pt idx="367">
                  <c:v>43689</c:v>
                </c:pt>
                <c:pt idx="368">
                  <c:v>43689</c:v>
                </c:pt>
                <c:pt idx="369">
                  <c:v>43689</c:v>
                </c:pt>
                <c:pt idx="370">
                  <c:v>43690</c:v>
                </c:pt>
                <c:pt idx="371">
                  <c:v>43691</c:v>
                </c:pt>
                <c:pt idx="372">
                  <c:v>43691</c:v>
                </c:pt>
                <c:pt idx="373">
                  <c:v>43692</c:v>
                </c:pt>
                <c:pt idx="374">
                  <c:v>43692</c:v>
                </c:pt>
                <c:pt idx="375">
                  <c:v>43703</c:v>
                </c:pt>
                <c:pt idx="376">
                  <c:v>43707</c:v>
                </c:pt>
                <c:pt idx="377">
                  <c:v>43711</c:v>
                </c:pt>
                <c:pt idx="378">
                  <c:v>43714</c:v>
                </c:pt>
                <c:pt idx="379">
                  <c:v>43719</c:v>
                </c:pt>
                <c:pt idx="380">
                  <c:v>43725</c:v>
                </c:pt>
                <c:pt idx="381">
                  <c:v>43726</c:v>
                </c:pt>
                <c:pt idx="382">
                  <c:v>43728</c:v>
                </c:pt>
                <c:pt idx="383">
                  <c:v>43728</c:v>
                </c:pt>
                <c:pt idx="384">
                  <c:v>43732</c:v>
                </c:pt>
                <c:pt idx="385">
                  <c:v>43733</c:v>
                </c:pt>
                <c:pt idx="386">
                  <c:v>43738</c:v>
                </c:pt>
                <c:pt idx="387">
                  <c:v>43739</c:v>
                </c:pt>
                <c:pt idx="388">
                  <c:v>43740</c:v>
                </c:pt>
                <c:pt idx="389">
                  <c:v>43749</c:v>
                </c:pt>
                <c:pt idx="390">
                  <c:v>43755</c:v>
                </c:pt>
                <c:pt idx="391">
                  <c:v>43762</c:v>
                </c:pt>
                <c:pt idx="392">
                  <c:v>43769</c:v>
                </c:pt>
                <c:pt idx="393">
                  <c:v>43770</c:v>
                </c:pt>
                <c:pt idx="394">
                  <c:v>43775</c:v>
                </c:pt>
                <c:pt idx="395">
                  <c:v>43777</c:v>
                </c:pt>
                <c:pt idx="396">
                  <c:v>43780</c:v>
                </c:pt>
                <c:pt idx="397">
                  <c:v>43782</c:v>
                </c:pt>
                <c:pt idx="398">
                  <c:v>43789</c:v>
                </c:pt>
                <c:pt idx="399">
                  <c:v>43798</c:v>
                </c:pt>
                <c:pt idx="400">
                  <c:v>43802</c:v>
                </c:pt>
                <c:pt idx="401">
                  <c:v>43805</c:v>
                </c:pt>
                <c:pt idx="402">
                  <c:v>43808</c:v>
                </c:pt>
                <c:pt idx="403">
                  <c:v>43810</c:v>
                </c:pt>
                <c:pt idx="404">
                  <c:v>43822</c:v>
                </c:pt>
                <c:pt idx="405">
                  <c:v>43826</c:v>
                </c:pt>
                <c:pt idx="406">
                  <c:v>43836</c:v>
                </c:pt>
                <c:pt idx="407">
                  <c:v>43837</c:v>
                </c:pt>
                <c:pt idx="408">
                  <c:v>43838</c:v>
                </c:pt>
                <c:pt idx="409">
                  <c:v>43839</c:v>
                </c:pt>
                <c:pt idx="410">
                  <c:v>43840</c:v>
                </c:pt>
                <c:pt idx="411">
                  <c:v>43844</c:v>
                </c:pt>
                <c:pt idx="412">
                  <c:v>43852</c:v>
                </c:pt>
                <c:pt idx="413">
                  <c:v>43854</c:v>
                </c:pt>
                <c:pt idx="414">
                  <c:v>43858</c:v>
                </c:pt>
                <c:pt idx="415">
                  <c:v>43859</c:v>
                </c:pt>
                <c:pt idx="416">
                  <c:v>43866</c:v>
                </c:pt>
                <c:pt idx="417">
                  <c:v>43867</c:v>
                </c:pt>
                <c:pt idx="418">
                  <c:v>43871</c:v>
                </c:pt>
                <c:pt idx="419">
                  <c:v>43871</c:v>
                </c:pt>
                <c:pt idx="420">
                  <c:v>43872</c:v>
                </c:pt>
                <c:pt idx="421">
                  <c:v>43879</c:v>
                </c:pt>
                <c:pt idx="422">
                  <c:v>43886</c:v>
                </c:pt>
                <c:pt idx="423">
                  <c:v>43887</c:v>
                </c:pt>
                <c:pt idx="424">
                  <c:v>43887</c:v>
                </c:pt>
                <c:pt idx="425">
                  <c:v>43892</c:v>
                </c:pt>
                <c:pt idx="426">
                  <c:v>43893</c:v>
                </c:pt>
                <c:pt idx="427">
                  <c:v>43899</c:v>
                </c:pt>
                <c:pt idx="428">
                  <c:v>43899</c:v>
                </c:pt>
                <c:pt idx="429">
                  <c:v>43902</c:v>
                </c:pt>
                <c:pt idx="430">
                  <c:v>43910</c:v>
                </c:pt>
                <c:pt idx="431">
                  <c:v>43915</c:v>
                </c:pt>
                <c:pt idx="432">
                  <c:v>43915</c:v>
                </c:pt>
                <c:pt idx="433">
                  <c:v>43920</c:v>
                </c:pt>
                <c:pt idx="434">
                  <c:v>43921</c:v>
                </c:pt>
                <c:pt idx="435">
                  <c:v>43934</c:v>
                </c:pt>
                <c:pt idx="436">
                  <c:v>43937</c:v>
                </c:pt>
                <c:pt idx="437">
                  <c:v>43943</c:v>
                </c:pt>
                <c:pt idx="438">
                  <c:v>43944</c:v>
                </c:pt>
                <c:pt idx="439">
                  <c:v>43945</c:v>
                </c:pt>
                <c:pt idx="440">
                  <c:v>43952</c:v>
                </c:pt>
                <c:pt idx="441">
                  <c:v>43956</c:v>
                </c:pt>
                <c:pt idx="442">
                  <c:v>43956</c:v>
                </c:pt>
                <c:pt idx="443">
                  <c:v>43958</c:v>
                </c:pt>
                <c:pt idx="444">
                  <c:v>43958</c:v>
                </c:pt>
                <c:pt idx="445">
                  <c:v>43959</c:v>
                </c:pt>
                <c:pt idx="446">
                  <c:v>43966</c:v>
                </c:pt>
                <c:pt idx="447">
                  <c:v>43966</c:v>
                </c:pt>
                <c:pt idx="448">
                  <c:v>43970</c:v>
                </c:pt>
                <c:pt idx="449">
                  <c:v>43970</c:v>
                </c:pt>
                <c:pt idx="450">
                  <c:v>43979</c:v>
                </c:pt>
                <c:pt idx="451">
                  <c:v>43979</c:v>
                </c:pt>
                <c:pt idx="452">
                  <c:v>43980</c:v>
                </c:pt>
                <c:pt idx="453">
                  <c:v>43984</c:v>
                </c:pt>
                <c:pt idx="454">
                  <c:v>43987</c:v>
                </c:pt>
                <c:pt idx="455">
                  <c:v>43987</c:v>
                </c:pt>
                <c:pt idx="456">
                  <c:v>43997</c:v>
                </c:pt>
                <c:pt idx="457">
                  <c:v>43999</c:v>
                </c:pt>
                <c:pt idx="458">
                  <c:v>44001</c:v>
                </c:pt>
                <c:pt idx="459">
                  <c:v>44005</c:v>
                </c:pt>
                <c:pt idx="460">
                  <c:v>44006</c:v>
                </c:pt>
                <c:pt idx="461">
                  <c:v>44008</c:v>
                </c:pt>
                <c:pt idx="462">
                  <c:v>44021</c:v>
                </c:pt>
                <c:pt idx="463">
                  <c:v>44021</c:v>
                </c:pt>
                <c:pt idx="464">
                  <c:v>44040</c:v>
                </c:pt>
                <c:pt idx="465">
                  <c:v>44046</c:v>
                </c:pt>
                <c:pt idx="466">
                  <c:v>44056</c:v>
                </c:pt>
                <c:pt idx="467">
                  <c:v>44061</c:v>
                </c:pt>
                <c:pt idx="468">
                  <c:v>44064</c:v>
                </c:pt>
                <c:pt idx="469">
                  <c:v>44067</c:v>
                </c:pt>
                <c:pt idx="470">
                  <c:v>44074</c:v>
                </c:pt>
                <c:pt idx="471">
                  <c:v>44088</c:v>
                </c:pt>
                <c:pt idx="472">
                  <c:v>44098</c:v>
                </c:pt>
                <c:pt idx="473">
                  <c:v>44099</c:v>
                </c:pt>
                <c:pt idx="474">
                  <c:v>44099</c:v>
                </c:pt>
                <c:pt idx="475">
                  <c:v>44106</c:v>
                </c:pt>
                <c:pt idx="476">
                  <c:v>44109</c:v>
                </c:pt>
                <c:pt idx="477">
                  <c:v>44109</c:v>
                </c:pt>
                <c:pt idx="478">
                  <c:v>44116</c:v>
                </c:pt>
                <c:pt idx="479">
                  <c:v>44120</c:v>
                </c:pt>
                <c:pt idx="480">
                  <c:v>44137</c:v>
                </c:pt>
                <c:pt idx="481">
                  <c:v>44138</c:v>
                </c:pt>
                <c:pt idx="482">
                  <c:v>44141</c:v>
                </c:pt>
                <c:pt idx="483">
                  <c:v>44144</c:v>
                </c:pt>
                <c:pt idx="484">
                  <c:v>44147</c:v>
                </c:pt>
                <c:pt idx="485">
                  <c:v>44151</c:v>
                </c:pt>
                <c:pt idx="486">
                  <c:v>44153</c:v>
                </c:pt>
                <c:pt idx="487">
                  <c:v>44154</c:v>
                </c:pt>
                <c:pt idx="488">
                  <c:v>44167</c:v>
                </c:pt>
                <c:pt idx="489">
                  <c:v>44167</c:v>
                </c:pt>
                <c:pt idx="490">
                  <c:v>44168</c:v>
                </c:pt>
                <c:pt idx="491">
                  <c:v>44169</c:v>
                </c:pt>
                <c:pt idx="492">
                  <c:v>44175</c:v>
                </c:pt>
              </c:numCache>
            </c:numRef>
          </c:cat>
          <c:val>
            <c:numRef>
              <c:f>Сделки!$E$2:$E$494</c:f>
              <c:numCache>
                <c:formatCode>0.00</c:formatCode>
                <c:ptCount val="493"/>
                <c:pt idx="0">
                  <c:v>31614.799999999999</c:v>
                </c:pt>
                <c:pt idx="1">
                  <c:v>-13492.5</c:v>
                </c:pt>
                <c:pt idx="2">
                  <c:v>2659.6</c:v>
                </c:pt>
                <c:pt idx="3">
                  <c:v>-646.59999999999991</c:v>
                </c:pt>
                <c:pt idx="4">
                  <c:v>7114.8000000000011</c:v>
                </c:pt>
                <c:pt idx="5">
                  <c:v>8408.4000000000015</c:v>
                </c:pt>
                <c:pt idx="6">
                  <c:v>-7024.6</c:v>
                </c:pt>
                <c:pt idx="7">
                  <c:v>-25233</c:v>
                </c:pt>
                <c:pt idx="8">
                  <c:v>-3299.4999999999995</c:v>
                </c:pt>
                <c:pt idx="9">
                  <c:v>27375.699999999997</c:v>
                </c:pt>
                <c:pt idx="10">
                  <c:v>6310.8</c:v>
                </c:pt>
                <c:pt idx="11">
                  <c:v>1400.3999999999999</c:v>
                </c:pt>
                <c:pt idx="12">
                  <c:v>-3490.9999999999995</c:v>
                </c:pt>
                <c:pt idx="13">
                  <c:v>-8062.7999999999993</c:v>
                </c:pt>
                <c:pt idx="14">
                  <c:v>10078.5</c:v>
                </c:pt>
                <c:pt idx="15">
                  <c:v>-17812.600000000002</c:v>
                </c:pt>
                <c:pt idx="16">
                  <c:v>-18416.699999999997</c:v>
                </c:pt>
                <c:pt idx="17">
                  <c:v>-22512.6</c:v>
                </c:pt>
                <c:pt idx="18">
                  <c:v>0</c:v>
                </c:pt>
                <c:pt idx="19">
                  <c:v>11866</c:v>
                </c:pt>
                <c:pt idx="20">
                  <c:v>-15356</c:v>
                </c:pt>
                <c:pt idx="21">
                  <c:v>18897.3</c:v>
                </c:pt>
                <c:pt idx="22">
                  <c:v>-23990.400000000001</c:v>
                </c:pt>
                <c:pt idx="23">
                  <c:v>20108.600000000002</c:v>
                </c:pt>
                <c:pt idx="24">
                  <c:v>22188.800000000003</c:v>
                </c:pt>
                <c:pt idx="25">
                  <c:v>-2830.7999999999997</c:v>
                </c:pt>
                <c:pt idx="26">
                  <c:v>2746</c:v>
                </c:pt>
                <c:pt idx="27">
                  <c:v>4162.2000000000007</c:v>
                </c:pt>
                <c:pt idx="28">
                  <c:v>20811</c:v>
                </c:pt>
                <c:pt idx="29">
                  <c:v>-17793</c:v>
                </c:pt>
                <c:pt idx="30">
                  <c:v>30938.6</c:v>
                </c:pt>
                <c:pt idx="31">
                  <c:v>8208.2000000000007</c:v>
                </c:pt>
                <c:pt idx="32">
                  <c:v>26015</c:v>
                </c:pt>
                <c:pt idx="33">
                  <c:v>-21517.200000000001</c:v>
                </c:pt>
                <c:pt idx="34">
                  <c:v>-21805.200000000001</c:v>
                </c:pt>
                <c:pt idx="35">
                  <c:v>-15431</c:v>
                </c:pt>
                <c:pt idx="36">
                  <c:v>-16629.2</c:v>
                </c:pt>
                <c:pt idx="37">
                  <c:v>-2787</c:v>
                </c:pt>
                <c:pt idx="38">
                  <c:v>-10882</c:v>
                </c:pt>
                <c:pt idx="39">
                  <c:v>-15130.8</c:v>
                </c:pt>
                <c:pt idx="40">
                  <c:v>15579.2</c:v>
                </c:pt>
                <c:pt idx="41">
                  <c:v>-22115.399999999998</c:v>
                </c:pt>
                <c:pt idx="42">
                  <c:v>-3020.4</c:v>
                </c:pt>
                <c:pt idx="43">
                  <c:v>-5187</c:v>
                </c:pt>
                <c:pt idx="44">
                  <c:v>4994.3999999999996</c:v>
                </c:pt>
                <c:pt idx="45">
                  <c:v>-14606.4</c:v>
                </c:pt>
                <c:pt idx="46">
                  <c:v>12648.3</c:v>
                </c:pt>
                <c:pt idx="47">
                  <c:v>-19981.5</c:v>
                </c:pt>
                <c:pt idx="48">
                  <c:v>28740.5</c:v>
                </c:pt>
                <c:pt idx="49">
                  <c:v>4070.5</c:v>
                </c:pt>
                <c:pt idx="50">
                  <c:v>-28919.800000000003</c:v>
                </c:pt>
                <c:pt idx="51">
                  <c:v>15007.199999999999</c:v>
                </c:pt>
                <c:pt idx="52">
                  <c:v>-15300.9</c:v>
                </c:pt>
                <c:pt idx="53">
                  <c:v>-23427.600000000002</c:v>
                </c:pt>
                <c:pt idx="54">
                  <c:v>-10040.4</c:v>
                </c:pt>
                <c:pt idx="55">
                  <c:v>26774.400000000001</c:v>
                </c:pt>
                <c:pt idx="56">
                  <c:v>-7025.2</c:v>
                </c:pt>
                <c:pt idx="57">
                  <c:v>-17740.8</c:v>
                </c:pt>
                <c:pt idx="58">
                  <c:v>-19509</c:v>
                </c:pt>
                <c:pt idx="59">
                  <c:v>1757.3999999999999</c:v>
                </c:pt>
                <c:pt idx="60">
                  <c:v>22912.5</c:v>
                </c:pt>
                <c:pt idx="61">
                  <c:v>19618.5</c:v>
                </c:pt>
                <c:pt idx="62">
                  <c:v>-2304.4</c:v>
                </c:pt>
                <c:pt idx="63">
                  <c:v>-15554.7</c:v>
                </c:pt>
                <c:pt idx="64">
                  <c:v>17251.5</c:v>
                </c:pt>
                <c:pt idx="65">
                  <c:v>-6678</c:v>
                </c:pt>
                <c:pt idx="66">
                  <c:v>10236</c:v>
                </c:pt>
                <c:pt idx="67">
                  <c:v>27523.200000000001</c:v>
                </c:pt>
                <c:pt idx="68">
                  <c:v>-12255.6</c:v>
                </c:pt>
                <c:pt idx="69">
                  <c:v>-11869</c:v>
                </c:pt>
                <c:pt idx="70">
                  <c:v>7380.8</c:v>
                </c:pt>
                <c:pt idx="71">
                  <c:v>-12001.4</c:v>
                </c:pt>
                <c:pt idx="72">
                  <c:v>0</c:v>
                </c:pt>
                <c:pt idx="73">
                  <c:v>-14302.6</c:v>
                </c:pt>
                <c:pt idx="74">
                  <c:v>-3850.7</c:v>
                </c:pt>
                <c:pt idx="75">
                  <c:v>25120.6</c:v>
                </c:pt>
                <c:pt idx="76">
                  <c:v>9469</c:v>
                </c:pt>
                <c:pt idx="77">
                  <c:v>-4456</c:v>
                </c:pt>
                <c:pt idx="78">
                  <c:v>15017.4</c:v>
                </c:pt>
                <c:pt idx="79">
                  <c:v>-3394.2</c:v>
                </c:pt>
                <c:pt idx="80">
                  <c:v>12650</c:v>
                </c:pt>
                <c:pt idx="81">
                  <c:v>10662.8</c:v>
                </c:pt>
                <c:pt idx="82">
                  <c:v>-6733.2</c:v>
                </c:pt>
                <c:pt idx="83">
                  <c:v>-1141</c:v>
                </c:pt>
                <c:pt idx="84">
                  <c:v>9139.1999999999989</c:v>
                </c:pt>
                <c:pt idx="85">
                  <c:v>-17226</c:v>
                </c:pt>
                <c:pt idx="86">
                  <c:v>8613</c:v>
                </c:pt>
                <c:pt idx="87">
                  <c:v>28747.200000000001</c:v>
                </c:pt>
                <c:pt idx="88">
                  <c:v>5335.2</c:v>
                </c:pt>
                <c:pt idx="89">
                  <c:v>-15568.800000000001</c:v>
                </c:pt>
                <c:pt idx="90">
                  <c:v>28881.600000000002</c:v>
                </c:pt>
                <c:pt idx="91">
                  <c:v>17183.599999999999</c:v>
                </c:pt>
                <c:pt idx="92">
                  <c:v>24372</c:v>
                </c:pt>
                <c:pt idx="93">
                  <c:v>25198.6</c:v>
                </c:pt>
                <c:pt idx="94">
                  <c:v>-14961.6</c:v>
                </c:pt>
                <c:pt idx="95">
                  <c:v>-23583.8</c:v>
                </c:pt>
                <c:pt idx="96">
                  <c:v>29625.4</c:v>
                </c:pt>
                <c:pt idx="97">
                  <c:v>-21362.2</c:v>
                </c:pt>
                <c:pt idx="98">
                  <c:v>22174.1</c:v>
                </c:pt>
                <c:pt idx="99">
                  <c:v>-10183</c:v>
                </c:pt>
                <c:pt idx="100">
                  <c:v>-26578.3</c:v>
                </c:pt>
                <c:pt idx="101">
                  <c:v>21633.5</c:v>
                </c:pt>
                <c:pt idx="102">
                  <c:v>29513.599999999999</c:v>
                </c:pt>
                <c:pt idx="103">
                  <c:v>28494</c:v>
                </c:pt>
                <c:pt idx="104">
                  <c:v>-29127.200000000001</c:v>
                </c:pt>
                <c:pt idx="105">
                  <c:v>30628.800000000003</c:v>
                </c:pt>
                <c:pt idx="106">
                  <c:v>19335</c:v>
                </c:pt>
                <c:pt idx="107">
                  <c:v>-8413.6</c:v>
                </c:pt>
                <c:pt idx="108">
                  <c:v>16180</c:v>
                </c:pt>
                <c:pt idx="109">
                  <c:v>10710.4</c:v>
                </c:pt>
                <c:pt idx="110">
                  <c:v>16695</c:v>
                </c:pt>
                <c:pt idx="111">
                  <c:v>-31386.600000000002</c:v>
                </c:pt>
                <c:pt idx="112">
                  <c:v>-14594.800000000001</c:v>
                </c:pt>
                <c:pt idx="113">
                  <c:v>10614.400000000001</c:v>
                </c:pt>
                <c:pt idx="114">
                  <c:v>-669.5</c:v>
                </c:pt>
                <c:pt idx="115">
                  <c:v>30907.399999999998</c:v>
                </c:pt>
                <c:pt idx="116">
                  <c:v>23359</c:v>
                </c:pt>
                <c:pt idx="117">
                  <c:v>16692.5</c:v>
                </c:pt>
                <c:pt idx="118">
                  <c:v>-22004.799999999999</c:v>
                </c:pt>
                <c:pt idx="119">
                  <c:v>21129.9</c:v>
                </c:pt>
                <c:pt idx="120">
                  <c:v>5702.4</c:v>
                </c:pt>
                <c:pt idx="121">
                  <c:v>21152.999999999996</c:v>
                </c:pt>
                <c:pt idx="122">
                  <c:v>-19370.999999999996</c:v>
                </c:pt>
                <c:pt idx="123">
                  <c:v>6937.7</c:v>
                </c:pt>
                <c:pt idx="124">
                  <c:v>-15213.6</c:v>
                </c:pt>
                <c:pt idx="125">
                  <c:v>2513.1999999999998</c:v>
                </c:pt>
                <c:pt idx="126">
                  <c:v>-9424.5</c:v>
                </c:pt>
                <c:pt idx="127">
                  <c:v>15914.6</c:v>
                </c:pt>
                <c:pt idx="128">
                  <c:v>-9627.2000000000007</c:v>
                </c:pt>
                <c:pt idx="129">
                  <c:v>-26466.5</c:v>
                </c:pt>
                <c:pt idx="130">
                  <c:v>3904.6</c:v>
                </c:pt>
                <c:pt idx="131">
                  <c:v>12419</c:v>
                </c:pt>
                <c:pt idx="132">
                  <c:v>-6814.8</c:v>
                </c:pt>
                <c:pt idx="133">
                  <c:v>-1676.7</c:v>
                </c:pt>
                <c:pt idx="134">
                  <c:v>-11173.9</c:v>
                </c:pt>
                <c:pt idx="135">
                  <c:v>-3758.4</c:v>
                </c:pt>
                <c:pt idx="136">
                  <c:v>-12160</c:v>
                </c:pt>
                <c:pt idx="137">
                  <c:v>10727</c:v>
                </c:pt>
                <c:pt idx="138">
                  <c:v>23572</c:v>
                </c:pt>
                <c:pt idx="139">
                  <c:v>-28886.400000000001</c:v>
                </c:pt>
                <c:pt idx="140">
                  <c:v>-22496</c:v>
                </c:pt>
                <c:pt idx="141">
                  <c:v>29580</c:v>
                </c:pt>
                <c:pt idx="142">
                  <c:v>29212.799999999999</c:v>
                </c:pt>
                <c:pt idx="143">
                  <c:v>-3654</c:v>
                </c:pt>
                <c:pt idx="144">
                  <c:v>0</c:v>
                </c:pt>
                <c:pt idx="145">
                  <c:v>-10546.8</c:v>
                </c:pt>
                <c:pt idx="146">
                  <c:v>-27134.799999999999</c:v>
                </c:pt>
                <c:pt idx="147">
                  <c:v>22122</c:v>
                </c:pt>
                <c:pt idx="148">
                  <c:v>-1881.8999999999999</c:v>
                </c:pt>
                <c:pt idx="149">
                  <c:v>-1252.3999999999999</c:v>
                </c:pt>
                <c:pt idx="150">
                  <c:v>10019.199999999999</c:v>
                </c:pt>
                <c:pt idx="151">
                  <c:v>3164.5</c:v>
                </c:pt>
                <c:pt idx="152">
                  <c:v>-28252.399999999998</c:v>
                </c:pt>
                <c:pt idx="153">
                  <c:v>0</c:v>
                </c:pt>
                <c:pt idx="154">
                  <c:v>1227.6000000000001</c:v>
                </c:pt>
                <c:pt idx="155">
                  <c:v>7315.2</c:v>
                </c:pt>
                <c:pt idx="156">
                  <c:v>-25984.9</c:v>
                </c:pt>
                <c:pt idx="157">
                  <c:v>-6661.6</c:v>
                </c:pt>
                <c:pt idx="158">
                  <c:v>27834.6</c:v>
                </c:pt>
                <c:pt idx="159">
                  <c:v>-14596.8</c:v>
                </c:pt>
                <c:pt idx="160">
                  <c:v>16645.5</c:v>
                </c:pt>
                <c:pt idx="161">
                  <c:v>-25206.799999999999</c:v>
                </c:pt>
                <c:pt idx="162">
                  <c:v>24776</c:v>
                </c:pt>
                <c:pt idx="163">
                  <c:v>14932.8</c:v>
                </c:pt>
                <c:pt idx="164">
                  <c:v>-31110</c:v>
                </c:pt>
                <c:pt idx="165">
                  <c:v>18600.599999999999</c:v>
                </c:pt>
                <c:pt idx="166">
                  <c:v>-27090</c:v>
                </c:pt>
                <c:pt idx="167">
                  <c:v>17415</c:v>
                </c:pt>
                <c:pt idx="168">
                  <c:v>23058</c:v>
                </c:pt>
                <c:pt idx="169">
                  <c:v>-32835</c:v>
                </c:pt>
                <c:pt idx="170">
                  <c:v>2662</c:v>
                </c:pt>
                <c:pt idx="171">
                  <c:v>-7908.0000000000009</c:v>
                </c:pt>
                <c:pt idx="172">
                  <c:v>23648.399999999998</c:v>
                </c:pt>
                <c:pt idx="173">
                  <c:v>-24290.500000000004</c:v>
                </c:pt>
                <c:pt idx="174">
                  <c:v>1313</c:v>
                </c:pt>
                <c:pt idx="175">
                  <c:v>31670.400000000001</c:v>
                </c:pt>
                <c:pt idx="176">
                  <c:v>-27051.800000000003</c:v>
                </c:pt>
                <c:pt idx="177">
                  <c:v>18474.400000000001</c:v>
                </c:pt>
                <c:pt idx="178">
                  <c:v>-17019.599999999999</c:v>
                </c:pt>
                <c:pt idx="179">
                  <c:v>7162.1</c:v>
                </c:pt>
                <c:pt idx="180">
                  <c:v>-23428.799999999999</c:v>
                </c:pt>
                <c:pt idx="181">
                  <c:v>8343.4000000000015</c:v>
                </c:pt>
                <c:pt idx="182">
                  <c:v>17956.399999999998</c:v>
                </c:pt>
                <c:pt idx="183">
                  <c:v>-19035</c:v>
                </c:pt>
                <c:pt idx="184">
                  <c:v>-11892.599999999999</c:v>
                </c:pt>
                <c:pt idx="185">
                  <c:v>-27318.3</c:v>
                </c:pt>
                <c:pt idx="186">
                  <c:v>31982.399999999998</c:v>
                </c:pt>
                <c:pt idx="187">
                  <c:v>10084.5</c:v>
                </c:pt>
                <c:pt idx="188">
                  <c:v>-2016.9</c:v>
                </c:pt>
                <c:pt idx="189">
                  <c:v>-24202.800000000003</c:v>
                </c:pt>
                <c:pt idx="190">
                  <c:v>-13397.999999999998</c:v>
                </c:pt>
                <c:pt idx="191">
                  <c:v>-22106.699999999997</c:v>
                </c:pt>
                <c:pt idx="192">
                  <c:v>-19134.2</c:v>
                </c:pt>
                <c:pt idx="193">
                  <c:v>16495</c:v>
                </c:pt>
                <c:pt idx="194">
                  <c:v>18000.900000000001</c:v>
                </c:pt>
                <c:pt idx="195">
                  <c:v>1308.8</c:v>
                </c:pt>
                <c:pt idx="196">
                  <c:v>-2617.6</c:v>
                </c:pt>
                <c:pt idx="197">
                  <c:v>27728.399999999998</c:v>
                </c:pt>
                <c:pt idx="198">
                  <c:v>33355</c:v>
                </c:pt>
                <c:pt idx="199">
                  <c:v>30935</c:v>
                </c:pt>
                <c:pt idx="200">
                  <c:v>-11689.2</c:v>
                </c:pt>
                <c:pt idx="201">
                  <c:v>15127.2</c:v>
                </c:pt>
                <c:pt idx="202">
                  <c:v>-10450.5</c:v>
                </c:pt>
                <c:pt idx="203">
                  <c:v>-22991.100000000002</c:v>
                </c:pt>
                <c:pt idx="204">
                  <c:v>-26288.5</c:v>
                </c:pt>
                <c:pt idx="205">
                  <c:v>-17121.600000000002</c:v>
                </c:pt>
                <c:pt idx="206">
                  <c:v>26795.4</c:v>
                </c:pt>
                <c:pt idx="207">
                  <c:v>29716.800000000003</c:v>
                </c:pt>
                <c:pt idx="208">
                  <c:v>-12321.6</c:v>
                </c:pt>
                <c:pt idx="209">
                  <c:v>-13771.2</c:v>
                </c:pt>
                <c:pt idx="210">
                  <c:v>16520.899999999998</c:v>
                </c:pt>
                <c:pt idx="211">
                  <c:v>22267.3</c:v>
                </c:pt>
                <c:pt idx="212">
                  <c:v>25105.5</c:v>
                </c:pt>
                <c:pt idx="213">
                  <c:v>32995.800000000003</c:v>
                </c:pt>
                <c:pt idx="214">
                  <c:v>-23245.200000000001</c:v>
                </c:pt>
                <c:pt idx="215">
                  <c:v>-17037.599999999999</c:v>
                </c:pt>
                <c:pt idx="216">
                  <c:v>-11300.8</c:v>
                </c:pt>
                <c:pt idx="217">
                  <c:v>4249.2</c:v>
                </c:pt>
                <c:pt idx="218">
                  <c:v>16996.8</c:v>
                </c:pt>
                <c:pt idx="219">
                  <c:v>17605</c:v>
                </c:pt>
                <c:pt idx="220">
                  <c:v>34280.399999999994</c:v>
                </c:pt>
                <c:pt idx="221">
                  <c:v>21456</c:v>
                </c:pt>
                <c:pt idx="222">
                  <c:v>-3665.9999999999995</c:v>
                </c:pt>
                <c:pt idx="223">
                  <c:v>7389</c:v>
                </c:pt>
                <c:pt idx="224">
                  <c:v>20476.8</c:v>
                </c:pt>
                <c:pt idx="225">
                  <c:v>-34981.199999999997</c:v>
                </c:pt>
                <c:pt idx="226">
                  <c:v>20776.8</c:v>
                </c:pt>
                <c:pt idx="227">
                  <c:v>1707</c:v>
                </c:pt>
                <c:pt idx="228">
                  <c:v>41821.5</c:v>
                </c:pt>
                <c:pt idx="229">
                  <c:v>24405.3</c:v>
                </c:pt>
                <c:pt idx="230">
                  <c:v>33189</c:v>
                </c:pt>
                <c:pt idx="231">
                  <c:v>-9018</c:v>
                </c:pt>
                <c:pt idx="232">
                  <c:v>-6381.9000000000005</c:v>
                </c:pt>
                <c:pt idx="233">
                  <c:v>32333</c:v>
                </c:pt>
                <c:pt idx="234">
                  <c:v>30416.100000000002</c:v>
                </c:pt>
                <c:pt idx="235">
                  <c:v>41297.200000000004</c:v>
                </c:pt>
                <c:pt idx="236">
                  <c:v>-28830</c:v>
                </c:pt>
                <c:pt idx="237">
                  <c:v>-6418.3</c:v>
                </c:pt>
                <c:pt idx="238">
                  <c:v>-32119.5</c:v>
                </c:pt>
                <c:pt idx="239">
                  <c:v>-40901.599999999999</c:v>
                </c:pt>
                <c:pt idx="240">
                  <c:v>1875.2</c:v>
                </c:pt>
                <c:pt idx="241">
                  <c:v>-46290.3</c:v>
                </c:pt>
                <c:pt idx="242">
                  <c:v>-38835.199999999997</c:v>
                </c:pt>
                <c:pt idx="243">
                  <c:v>26046.9</c:v>
                </c:pt>
                <c:pt idx="244">
                  <c:v>30355.200000000001</c:v>
                </c:pt>
                <c:pt idx="245">
                  <c:v>37981</c:v>
                </c:pt>
                <c:pt idx="246">
                  <c:v>39432.9</c:v>
                </c:pt>
                <c:pt idx="247">
                  <c:v>9969</c:v>
                </c:pt>
                <c:pt idx="248">
                  <c:v>-30104.9</c:v>
                </c:pt>
                <c:pt idx="249">
                  <c:v>11510.4</c:v>
                </c:pt>
                <c:pt idx="250">
                  <c:v>-40362.300000000003</c:v>
                </c:pt>
                <c:pt idx="251">
                  <c:v>-1158.8</c:v>
                </c:pt>
                <c:pt idx="252">
                  <c:v>-40399.199999999997</c:v>
                </c:pt>
                <c:pt idx="253">
                  <c:v>40032</c:v>
                </c:pt>
                <c:pt idx="254">
                  <c:v>1118.5999999999999</c:v>
                </c:pt>
                <c:pt idx="255">
                  <c:v>-22416.2</c:v>
                </c:pt>
                <c:pt idx="256">
                  <c:v>50965.2</c:v>
                </c:pt>
                <c:pt idx="257">
                  <c:v>13899.6</c:v>
                </c:pt>
                <c:pt idx="258">
                  <c:v>57334.9</c:v>
                </c:pt>
                <c:pt idx="259">
                  <c:v>-8190.7000000000007</c:v>
                </c:pt>
                <c:pt idx="260">
                  <c:v>-11929</c:v>
                </c:pt>
                <c:pt idx="261">
                  <c:v>29564.6</c:v>
                </c:pt>
                <c:pt idx="262">
                  <c:v>56855</c:v>
                </c:pt>
                <c:pt idx="263">
                  <c:v>28112.5</c:v>
                </c:pt>
                <c:pt idx="264">
                  <c:v>8280.9</c:v>
                </c:pt>
                <c:pt idx="265">
                  <c:v>37860</c:v>
                </c:pt>
                <c:pt idx="266">
                  <c:v>42752.4</c:v>
                </c:pt>
                <c:pt idx="267">
                  <c:v>32273.499999999996</c:v>
                </c:pt>
                <c:pt idx="268">
                  <c:v>-26239.200000000001</c:v>
                </c:pt>
                <c:pt idx="269">
                  <c:v>39614.399999999994</c:v>
                </c:pt>
                <c:pt idx="270">
                  <c:v>-30606.300000000003</c:v>
                </c:pt>
                <c:pt idx="271">
                  <c:v>-34555.5</c:v>
                </c:pt>
                <c:pt idx="272">
                  <c:v>12551.5</c:v>
                </c:pt>
                <c:pt idx="273">
                  <c:v>35059.5</c:v>
                </c:pt>
                <c:pt idx="274">
                  <c:v>-36863.1</c:v>
                </c:pt>
                <c:pt idx="275">
                  <c:v>8334.4000000000015</c:v>
                </c:pt>
                <c:pt idx="276">
                  <c:v>-25495.200000000001</c:v>
                </c:pt>
                <c:pt idx="277">
                  <c:v>-42772.1</c:v>
                </c:pt>
                <c:pt idx="278">
                  <c:v>11872.8</c:v>
                </c:pt>
                <c:pt idx="279">
                  <c:v>-7915.2</c:v>
                </c:pt>
                <c:pt idx="280">
                  <c:v>17649</c:v>
                </c:pt>
                <c:pt idx="281">
                  <c:v>-10043</c:v>
                </c:pt>
                <c:pt idx="282">
                  <c:v>-24727.5</c:v>
                </c:pt>
                <c:pt idx="283">
                  <c:v>-25274.7</c:v>
                </c:pt>
                <c:pt idx="284">
                  <c:v>-21744.799999999999</c:v>
                </c:pt>
                <c:pt idx="285">
                  <c:v>-42676.799999999996</c:v>
                </c:pt>
                <c:pt idx="286">
                  <c:v>8150.4000000000005</c:v>
                </c:pt>
                <c:pt idx="287">
                  <c:v>0</c:v>
                </c:pt>
                <c:pt idx="288">
                  <c:v>-37494.5</c:v>
                </c:pt>
                <c:pt idx="289">
                  <c:v>42067</c:v>
                </c:pt>
                <c:pt idx="290">
                  <c:v>4756</c:v>
                </c:pt>
                <c:pt idx="291">
                  <c:v>35716.1</c:v>
                </c:pt>
                <c:pt idx="292">
                  <c:v>9822</c:v>
                </c:pt>
                <c:pt idx="293">
                  <c:v>7904.8</c:v>
                </c:pt>
                <c:pt idx="294">
                  <c:v>-48870</c:v>
                </c:pt>
                <c:pt idx="295">
                  <c:v>-41168.400000000001</c:v>
                </c:pt>
                <c:pt idx="296">
                  <c:v>-18748</c:v>
                </c:pt>
                <c:pt idx="297">
                  <c:v>18834</c:v>
                </c:pt>
                <c:pt idx="298">
                  <c:v>41434.800000000003</c:v>
                </c:pt>
                <c:pt idx="299">
                  <c:v>-25485.599999999999</c:v>
                </c:pt>
                <c:pt idx="300">
                  <c:v>-15684.2</c:v>
                </c:pt>
                <c:pt idx="301">
                  <c:v>38449.800000000003</c:v>
                </c:pt>
                <c:pt idx="302">
                  <c:v>891.80000000000007</c:v>
                </c:pt>
                <c:pt idx="303">
                  <c:v>35985.299999999996</c:v>
                </c:pt>
                <c:pt idx="304">
                  <c:v>-22234.799999999999</c:v>
                </c:pt>
                <c:pt idx="305">
                  <c:v>4086.5</c:v>
                </c:pt>
                <c:pt idx="306">
                  <c:v>27662.400000000001</c:v>
                </c:pt>
                <c:pt idx="307">
                  <c:v>11422.6</c:v>
                </c:pt>
                <c:pt idx="308">
                  <c:v>-815.90000000000009</c:v>
                </c:pt>
                <c:pt idx="309">
                  <c:v>0</c:v>
                </c:pt>
                <c:pt idx="310">
                  <c:v>16870.100000000002</c:v>
                </c:pt>
                <c:pt idx="311">
                  <c:v>-9714.1</c:v>
                </c:pt>
                <c:pt idx="312">
                  <c:v>-4404.5</c:v>
                </c:pt>
                <c:pt idx="313">
                  <c:v>-40912.400000000001</c:v>
                </c:pt>
                <c:pt idx="314">
                  <c:v>40023</c:v>
                </c:pt>
                <c:pt idx="315">
                  <c:v>-936.59999999999991</c:v>
                </c:pt>
                <c:pt idx="316">
                  <c:v>-21264</c:v>
                </c:pt>
                <c:pt idx="317">
                  <c:v>2507.4</c:v>
                </c:pt>
                <c:pt idx="318">
                  <c:v>10022.4</c:v>
                </c:pt>
                <c:pt idx="319">
                  <c:v>-34505.599999999999</c:v>
                </c:pt>
                <c:pt idx="320">
                  <c:v>890.40000000000009</c:v>
                </c:pt>
                <c:pt idx="321">
                  <c:v>-28771.199999999997</c:v>
                </c:pt>
                <c:pt idx="322">
                  <c:v>9491.9000000000015</c:v>
                </c:pt>
                <c:pt idx="323">
                  <c:v>32684.400000000001</c:v>
                </c:pt>
                <c:pt idx="324">
                  <c:v>-4410</c:v>
                </c:pt>
                <c:pt idx="325">
                  <c:v>41170</c:v>
                </c:pt>
                <c:pt idx="326">
                  <c:v>17732</c:v>
                </c:pt>
                <c:pt idx="327">
                  <c:v>33611</c:v>
                </c:pt>
                <c:pt idx="328">
                  <c:v>25334.400000000001</c:v>
                </c:pt>
                <c:pt idx="329">
                  <c:v>-33570.600000000006</c:v>
                </c:pt>
                <c:pt idx="330">
                  <c:v>-32208</c:v>
                </c:pt>
                <c:pt idx="331">
                  <c:v>-31402.799999999999</c:v>
                </c:pt>
                <c:pt idx="332">
                  <c:v>-15198.099999999999</c:v>
                </c:pt>
                <c:pt idx="333">
                  <c:v>12803.199999999999</c:v>
                </c:pt>
                <c:pt idx="334">
                  <c:v>29636.999999999996</c:v>
                </c:pt>
                <c:pt idx="335">
                  <c:v>-29480.399999999998</c:v>
                </c:pt>
                <c:pt idx="336">
                  <c:v>29881.200000000001</c:v>
                </c:pt>
                <c:pt idx="337">
                  <c:v>20702.5</c:v>
                </c:pt>
                <c:pt idx="338">
                  <c:v>20702.5</c:v>
                </c:pt>
                <c:pt idx="339">
                  <c:v>-10014</c:v>
                </c:pt>
                <c:pt idx="340">
                  <c:v>-23226</c:v>
                </c:pt>
                <c:pt idx="341">
                  <c:v>-17646.199999999997</c:v>
                </c:pt>
                <c:pt idx="342">
                  <c:v>11107.6</c:v>
                </c:pt>
                <c:pt idx="343">
                  <c:v>-20878</c:v>
                </c:pt>
                <c:pt idx="344">
                  <c:v>-33289.200000000004</c:v>
                </c:pt>
                <c:pt idx="345">
                  <c:v>34874.400000000001</c:v>
                </c:pt>
                <c:pt idx="346">
                  <c:v>-7059.5999999999995</c:v>
                </c:pt>
                <c:pt idx="347">
                  <c:v>-24645</c:v>
                </c:pt>
                <c:pt idx="348">
                  <c:v>39111.799999999996</c:v>
                </c:pt>
                <c:pt idx="349">
                  <c:v>9367.2000000000007</c:v>
                </c:pt>
                <c:pt idx="350">
                  <c:v>2353.5</c:v>
                </c:pt>
                <c:pt idx="351">
                  <c:v>23800</c:v>
                </c:pt>
                <c:pt idx="352">
                  <c:v>-29400</c:v>
                </c:pt>
                <c:pt idx="353">
                  <c:v>-9453.6</c:v>
                </c:pt>
                <c:pt idx="354">
                  <c:v>-19634.400000000001</c:v>
                </c:pt>
                <c:pt idx="355">
                  <c:v>-15271.199999999999</c:v>
                </c:pt>
                <c:pt idx="356">
                  <c:v>17072.900000000001</c:v>
                </c:pt>
                <c:pt idx="357">
                  <c:v>6411.5999999999995</c:v>
                </c:pt>
                <c:pt idx="358">
                  <c:v>19345.5</c:v>
                </c:pt>
                <c:pt idx="359">
                  <c:v>-10686</c:v>
                </c:pt>
                <c:pt idx="360">
                  <c:v>-16867.2</c:v>
                </c:pt>
                <c:pt idx="361">
                  <c:v>-6168.6</c:v>
                </c:pt>
                <c:pt idx="362">
                  <c:v>-4741.1000000000004</c:v>
                </c:pt>
                <c:pt idx="363">
                  <c:v>11468.199999999999</c:v>
                </c:pt>
                <c:pt idx="364">
                  <c:v>2609.2000000000003</c:v>
                </c:pt>
                <c:pt idx="365">
                  <c:v>-9163</c:v>
                </c:pt>
                <c:pt idx="366">
                  <c:v>-17050.8</c:v>
                </c:pt>
                <c:pt idx="367">
                  <c:v>27102.600000000002</c:v>
                </c:pt>
                <c:pt idx="368">
                  <c:v>-16132.5</c:v>
                </c:pt>
                <c:pt idx="369">
                  <c:v>-25166.7</c:v>
                </c:pt>
                <c:pt idx="370">
                  <c:v>16252.500000000002</c:v>
                </c:pt>
                <c:pt idx="371">
                  <c:v>29845</c:v>
                </c:pt>
                <c:pt idx="372">
                  <c:v>24130</c:v>
                </c:pt>
                <c:pt idx="373">
                  <c:v>22672.799999999999</c:v>
                </c:pt>
                <c:pt idx="374">
                  <c:v>-27711.199999999997</c:v>
                </c:pt>
                <c:pt idx="375">
                  <c:v>32565.399999999998</c:v>
                </c:pt>
                <c:pt idx="376">
                  <c:v>-3286.9999999999995</c:v>
                </c:pt>
                <c:pt idx="377">
                  <c:v>17658</c:v>
                </c:pt>
                <c:pt idx="378">
                  <c:v>23667</c:v>
                </c:pt>
                <c:pt idx="379">
                  <c:v>-27101.1</c:v>
                </c:pt>
                <c:pt idx="380">
                  <c:v>-17184</c:v>
                </c:pt>
                <c:pt idx="381">
                  <c:v>18530.2</c:v>
                </c:pt>
                <c:pt idx="382">
                  <c:v>13754.1</c:v>
                </c:pt>
                <c:pt idx="383">
                  <c:v>18097.5</c:v>
                </c:pt>
                <c:pt idx="384">
                  <c:v>-8024.5</c:v>
                </c:pt>
                <c:pt idx="385">
                  <c:v>-6488.1</c:v>
                </c:pt>
                <c:pt idx="386">
                  <c:v>757.2</c:v>
                </c:pt>
                <c:pt idx="387">
                  <c:v>-5126.1000000000004</c:v>
                </c:pt>
                <c:pt idx="388">
                  <c:v>-12983.4</c:v>
                </c:pt>
                <c:pt idx="389">
                  <c:v>-24297.899999999998</c:v>
                </c:pt>
                <c:pt idx="390">
                  <c:v>15779.4</c:v>
                </c:pt>
                <c:pt idx="391">
                  <c:v>-26880</c:v>
                </c:pt>
                <c:pt idx="392">
                  <c:v>29433.5</c:v>
                </c:pt>
                <c:pt idx="393">
                  <c:v>-38422.5</c:v>
                </c:pt>
                <c:pt idx="394">
                  <c:v>8208</c:v>
                </c:pt>
                <c:pt idx="395">
                  <c:v>17894.099999999999</c:v>
                </c:pt>
                <c:pt idx="396">
                  <c:v>17988.599999999999</c:v>
                </c:pt>
                <c:pt idx="397">
                  <c:v>-16465.399999999998</c:v>
                </c:pt>
                <c:pt idx="398">
                  <c:v>4360</c:v>
                </c:pt>
                <c:pt idx="399">
                  <c:v>29828.2</c:v>
                </c:pt>
                <c:pt idx="400">
                  <c:v>-18909</c:v>
                </c:pt>
                <c:pt idx="401">
                  <c:v>-23484.600000000002</c:v>
                </c:pt>
                <c:pt idx="402">
                  <c:v>15559.199999999999</c:v>
                </c:pt>
                <c:pt idx="403">
                  <c:v>7803</c:v>
                </c:pt>
                <c:pt idx="404">
                  <c:v>-4512.5</c:v>
                </c:pt>
                <c:pt idx="405">
                  <c:v>24084</c:v>
                </c:pt>
                <c:pt idx="406">
                  <c:v>35760</c:v>
                </c:pt>
                <c:pt idx="407">
                  <c:v>24889.200000000001</c:v>
                </c:pt>
                <c:pt idx="408">
                  <c:v>-25065.599999999999</c:v>
                </c:pt>
                <c:pt idx="409">
                  <c:v>-24356.699999999997</c:v>
                </c:pt>
                <c:pt idx="410">
                  <c:v>17812</c:v>
                </c:pt>
                <c:pt idx="411">
                  <c:v>-32634</c:v>
                </c:pt>
                <c:pt idx="412">
                  <c:v>-13081.499999999998</c:v>
                </c:pt>
                <c:pt idx="413">
                  <c:v>-18378.800000000003</c:v>
                </c:pt>
                <c:pt idx="414">
                  <c:v>-41885</c:v>
                </c:pt>
                <c:pt idx="415">
                  <c:v>36608</c:v>
                </c:pt>
                <c:pt idx="416">
                  <c:v>0</c:v>
                </c:pt>
                <c:pt idx="417">
                  <c:v>-24410.400000000001</c:v>
                </c:pt>
                <c:pt idx="418">
                  <c:v>947.5</c:v>
                </c:pt>
                <c:pt idx="419">
                  <c:v>-27477.5</c:v>
                </c:pt>
                <c:pt idx="420">
                  <c:v>-22080</c:v>
                </c:pt>
                <c:pt idx="421">
                  <c:v>-12169.3</c:v>
                </c:pt>
                <c:pt idx="422">
                  <c:v>11593.400000000001</c:v>
                </c:pt>
                <c:pt idx="423">
                  <c:v>-33595.799999999996</c:v>
                </c:pt>
                <c:pt idx="424">
                  <c:v>-38900.400000000001</c:v>
                </c:pt>
                <c:pt idx="425">
                  <c:v>36362.9</c:v>
                </c:pt>
                <c:pt idx="426">
                  <c:v>31525.199999999997</c:v>
                </c:pt>
                <c:pt idx="427">
                  <c:v>-34108</c:v>
                </c:pt>
                <c:pt idx="428">
                  <c:v>23022.899999999998</c:v>
                </c:pt>
                <c:pt idx="429">
                  <c:v>0</c:v>
                </c:pt>
                <c:pt idx="430">
                  <c:v>-2752.7999999999997</c:v>
                </c:pt>
                <c:pt idx="431">
                  <c:v>-12902.9</c:v>
                </c:pt>
                <c:pt idx="432">
                  <c:v>-679.09999999999991</c:v>
                </c:pt>
                <c:pt idx="433">
                  <c:v>18057.599999999999</c:v>
                </c:pt>
                <c:pt idx="434">
                  <c:v>-16761.8</c:v>
                </c:pt>
                <c:pt idx="435">
                  <c:v>22484</c:v>
                </c:pt>
                <c:pt idx="436">
                  <c:v>-31925.4</c:v>
                </c:pt>
                <c:pt idx="437">
                  <c:v>-30143.899999999998</c:v>
                </c:pt>
                <c:pt idx="438">
                  <c:v>-9844.8000000000011</c:v>
                </c:pt>
                <c:pt idx="439">
                  <c:v>-15046.2</c:v>
                </c:pt>
                <c:pt idx="440">
                  <c:v>-37278</c:v>
                </c:pt>
                <c:pt idx="441">
                  <c:v>33294.300000000003</c:v>
                </c:pt>
                <c:pt idx="442">
                  <c:v>41831.300000000003</c:v>
                </c:pt>
                <c:pt idx="443">
                  <c:v>-27792.6</c:v>
                </c:pt>
                <c:pt idx="444">
                  <c:v>-12633</c:v>
                </c:pt>
                <c:pt idx="445">
                  <c:v>36102.799999999996</c:v>
                </c:pt>
                <c:pt idx="446">
                  <c:v>9071</c:v>
                </c:pt>
                <c:pt idx="447">
                  <c:v>1814.1999999999998</c:v>
                </c:pt>
                <c:pt idx="448">
                  <c:v>4560</c:v>
                </c:pt>
                <c:pt idx="449">
                  <c:v>35568</c:v>
                </c:pt>
                <c:pt idx="450">
                  <c:v>41413.800000000003</c:v>
                </c:pt>
                <c:pt idx="451">
                  <c:v>-3601.2</c:v>
                </c:pt>
                <c:pt idx="452">
                  <c:v>25020.9</c:v>
                </c:pt>
                <c:pt idx="453">
                  <c:v>-30043.200000000001</c:v>
                </c:pt>
                <c:pt idx="454">
                  <c:v>-11262</c:v>
                </c:pt>
                <c:pt idx="455">
                  <c:v>-33786</c:v>
                </c:pt>
                <c:pt idx="456">
                  <c:v>-930.8</c:v>
                </c:pt>
                <c:pt idx="457">
                  <c:v>0</c:v>
                </c:pt>
                <c:pt idx="458">
                  <c:v>23210.399999999998</c:v>
                </c:pt>
                <c:pt idx="459">
                  <c:v>1946.2</c:v>
                </c:pt>
                <c:pt idx="460">
                  <c:v>29493.4</c:v>
                </c:pt>
                <c:pt idx="461">
                  <c:v>31722.899999999998</c:v>
                </c:pt>
                <c:pt idx="462">
                  <c:v>-37217.199999999997</c:v>
                </c:pt>
                <c:pt idx="463">
                  <c:v>-8814.6</c:v>
                </c:pt>
                <c:pt idx="464">
                  <c:v>-18374.899999999998</c:v>
                </c:pt>
                <c:pt idx="465">
                  <c:v>24944.399999999998</c:v>
                </c:pt>
                <c:pt idx="466">
                  <c:v>-35978.400000000001</c:v>
                </c:pt>
                <c:pt idx="467">
                  <c:v>42086</c:v>
                </c:pt>
                <c:pt idx="468">
                  <c:v>18972</c:v>
                </c:pt>
                <c:pt idx="469">
                  <c:v>28353</c:v>
                </c:pt>
                <c:pt idx="470">
                  <c:v>22984.799999999999</c:v>
                </c:pt>
                <c:pt idx="471">
                  <c:v>17193.099999999999</c:v>
                </c:pt>
                <c:pt idx="472">
                  <c:v>-28350.3</c:v>
                </c:pt>
                <c:pt idx="473">
                  <c:v>41390.400000000001</c:v>
                </c:pt>
                <c:pt idx="474">
                  <c:v>-38803.5</c:v>
                </c:pt>
                <c:pt idx="475">
                  <c:v>11195.6</c:v>
                </c:pt>
                <c:pt idx="476">
                  <c:v>-31654.800000000003</c:v>
                </c:pt>
                <c:pt idx="477">
                  <c:v>25499.7</c:v>
                </c:pt>
                <c:pt idx="478">
                  <c:v>21196.799999999999</c:v>
                </c:pt>
                <c:pt idx="479">
                  <c:v>-14665.9</c:v>
                </c:pt>
                <c:pt idx="480">
                  <c:v>11472.5</c:v>
                </c:pt>
                <c:pt idx="481">
                  <c:v>-14073.599999999999</c:v>
                </c:pt>
                <c:pt idx="482">
                  <c:v>-2785.5</c:v>
                </c:pt>
                <c:pt idx="483">
                  <c:v>44706.400000000001</c:v>
                </c:pt>
                <c:pt idx="484">
                  <c:v>-5856</c:v>
                </c:pt>
                <c:pt idx="485">
                  <c:v>38360.400000000001</c:v>
                </c:pt>
                <c:pt idx="486">
                  <c:v>-30603.200000000001</c:v>
                </c:pt>
                <c:pt idx="487">
                  <c:v>31894.400000000001</c:v>
                </c:pt>
                <c:pt idx="488">
                  <c:v>-11548.9</c:v>
                </c:pt>
                <c:pt idx="489">
                  <c:v>-50395.199999999997</c:v>
                </c:pt>
                <c:pt idx="490">
                  <c:v>4189.5999999999995</c:v>
                </c:pt>
                <c:pt idx="491">
                  <c:v>-20383.2</c:v>
                </c:pt>
                <c:pt idx="492">
                  <c:v>-854545.5</c:v>
                </c:pt>
              </c:numCache>
            </c:numRef>
          </c:val>
          <c:extLst>
            <c:ext xmlns:c16="http://schemas.microsoft.com/office/drawing/2014/chart" uri="{C3380CC4-5D6E-409C-BE32-E72D297353CC}">
              <c16:uniqueId val="{00000000-EE4B-42AA-9C5A-F3DAABE97721}"/>
            </c:ext>
          </c:extLst>
        </c:ser>
        <c:dLbls>
          <c:showLegendKey val="0"/>
          <c:showVal val="0"/>
          <c:showCatName val="0"/>
          <c:showSerName val="0"/>
          <c:showPercent val="0"/>
          <c:showBubbleSize val="0"/>
        </c:dLbls>
        <c:gapWidth val="219"/>
        <c:overlap val="-27"/>
        <c:axId val="700035008"/>
        <c:axId val="700035664"/>
      </c:barChart>
      <c:dateAx>
        <c:axId val="70003500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00035664"/>
        <c:crosses val="autoZero"/>
        <c:auto val="1"/>
        <c:lblOffset val="100"/>
        <c:baseTimeUnit val="days"/>
      </c:dateAx>
      <c:valAx>
        <c:axId val="7000356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00035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504</xdr:row>
      <xdr:rowOff>0</xdr:rowOff>
    </xdr:from>
    <xdr:to>
      <xdr:col>7</xdr:col>
      <xdr:colOff>7620</xdr:colOff>
      <xdr:row>519</xdr:row>
      <xdr:rowOff>0</xdr:rowOff>
    </xdr:to>
    <xdr:graphicFrame macro="">
      <xdr:nvGraphicFramePr>
        <xdr:cNvPr id="8" name="Диаграмма 7">
          <a:extLst>
            <a:ext uri="{FF2B5EF4-FFF2-40B4-BE49-F238E27FC236}">
              <a16:creationId xmlns:a16="http://schemas.microsoft.com/office/drawing/2014/main" id="{C703FE70-FEE6-4862-A1E8-2C9781738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ast\Downloads\Bilet_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Задание"/>
      <sheetName val="Акции"/>
      <sheetName val="КХЛ"/>
      <sheetName val="Текст"/>
      <sheetName val="Продажи"/>
      <sheetName val="Массив"/>
      <sheetName val="Сделки"/>
    </sheetNames>
    <sheetDataSet>
      <sheetData sheetId="0"/>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Настя Кот" refreshedDate="44571.850650810185" createdVersion="7" refreshedVersion="7" minRefreshableVersion="3" recordCount="493" xr:uid="{444ECDF1-B9BB-4243-9FFC-6F40D8D17C42}">
  <cacheSource type="worksheet">
    <worksheetSource name="Сделки"/>
  </cacheSource>
  <cacheFields count="5">
    <cacheField name="Дата сделки" numFmtId="14">
      <sharedItems containsSemiMixedTypes="0" containsNonDate="0" containsDate="1" containsString="0" minDate="2015-04-22T00:00:00" maxDate="2020-12-11T00:00:00" count="419">
        <d v="2015-04-22T00:00:00"/>
        <d v="2015-04-23T00:00:00"/>
        <d v="2015-04-28T00:00:00"/>
        <d v="2015-04-30T00:00:00"/>
        <d v="2015-05-04T00:00:00"/>
        <d v="2015-05-05T00:00:00"/>
        <d v="2015-05-07T00:00:00"/>
        <d v="2015-05-15T00:00:00"/>
        <d v="2015-06-16T00:00:00"/>
        <d v="2015-06-22T00:00:00"/>
        <d v="2015-06-23T00:00:00"/>
        <d v="2015-06-25T00:00:00"/>
        <d v="2015-06-30T00:00:00"/>
        <d v="2015-07-01T00:00:00"/>
        <d v="2015-07-02T00:00:00"/>
        <d v="2015-07-06T00:00:00"/>
        <d v="2015-07-13T00:00:00"/>
        <d v="2015-07-14T00:00:00"/>
        <d v="2015-07-17T00:00:00"/>
        <d v="2015-07-22T00:00:00"/>
        <d v="2015-07-27T00:00:00"/>
        <d v="2015-07-29T00:00:00"/>
        <d v="2015-08-14T00:00:00"/>
        <d v="2015-08-17T00:00:00"/>
        <d v="2015-08-21T00:00:00"/>
        <d v="2015-08-26T00:00:00"/>
        <d v="2015-09-01T00:00:00"/>
        <d v="2015-09-04T00:00:00"/>
        <d v="2015-09-08T00:00:00"/>
        <d v="2015-09-11T00:00:00"/>
        <d v="2015-09-21T00:00:00"/>
        <d v="2015-09-25T00:00:00"/>
        <d v="2015-09-30T00:00:00"/>
        <d v="2015-10-08T00:00:00"/>
        <d v="2015-10-09T00:00:00"/>
        <d v="2015-10-14T00:00:00"/>
        <d v="2015-10-23T00:00:00"/>
        <d v="2015-10-26T00:00:00"/>
        <d v="2015-11-03T00:00:00"/>
        <d v="2015-11-11T00:00:00"/>
        <d v="2015-11-12T00:00:00"/>
        <d v="2015-11-19T00:00:00"/>
        <d v="2015-11-23T00:00:00"/>
        <d v="2015-11-30T00:00:00"/>
        <d v="2015-12-01T00:00:00"/>
        <d v="2015-12-02T00:00:00"/>
        <d v="2015-12-08T00:00:00"/>
        <d v="2015-12-10T00:00:00"/>
        <d v="2015-12-11T00:00:00"/>
        <d v="2015-12-14T00:00:00"/>
        <d v="2015-12-18T00:00:00"/>
        <d v="2015-12-23T00:00:00"/>
        <d v="2015-12-28T00:00:00"/>
        <d v="2015-12-29T00:00:00"/>
        <d v="2016-01-04T00:00:00"/>
        <d v="2016-01-08T00:00:00"/>
        <d v="2016-01-13T00:00:00"/>
        <d v="2016-01-15T00:00:00"/>
        <d v="2016-01-21T00:00:00"/>
        <d v="2016-02-02T00:00:00"/>
        <d v="2016-02-10T00:00:00"/>
        <d v="2016-02-11T00:00:00"/>
        <d v="2016-02-12T00:00:00"/>
        <d v="2016-02-17T00:00:00"/>
        <d v="2016-02-29T00:00:00"/>
        <d v="2016-03-02T00:00:00"/>
        <d v="2016-03-15T00:00:00"/>
        <d v="2016-03-18T00:00:00"/>
        <d v="2016-03-22T00:00:00"/>
        <d v="2016-03-24T00:00:00"/>
        <d v="2016-03-28T00:00:00"/>
        <d v="2016-03-29T00:00:00"/>
        <d v="2016-03-31T00:00:00"/>
        <d v="2016-04-01T00:00:00"/>
        <d v="2016-04-12T00:00:00"/>
        <d v="2016-04-14T00:00:00"/>
        <d v="2016-04-18T00:00:00"/>
        <d v="2016-04-19T00:00:00"/>
        <d v="2016-04-21T00:00:00"/>
        <d v="2016-04-26T00:00:00"/>
        <d v="2016-05-04T00:00:00"/>
        <d v="2016-05-05T00:00:00"/>
        <d v="2016-05-10T00:00:00"/>
        <d v="2016-05-18T00:00:00"/>
        <d v="2016-06-01T00:00:00"/>
        <d v="2016-06-13T00:00:00"/>
        <d v="2016-06-14T00:00:00"/>
        <d v="2016-06-29T00:00:00"/>
        <d v="2016-07-08T00:00:00"/>
        <d v="2016-07-19T00:00:00"/>
        <d v="2016-07-22T00:00:00"/>
        <d v="2016-07-26T00:00:00"/>
        <d v="2016-07-28T00:00:00"/>
        <d v="2016-08-01T00:00:00"/>
        <d v="2016-08-02T00:00:00"/>
        <d v="2016-08-08T00:00:00"/>
        <d v="2016-08-11T00:00:00"/>
        <d v="2016-08-12T00:00:00"/>
        <d v="2016-08-16T00:00:00"/>
        <d v="2016-08-18T00:00:00"/>
        <d v="2016-08-25T00:00:00"/>
        <d v="2016-09-01T00:00:00"/>
        <d v="2016-09-09T00:00:00"/>
        <d v="2016-09-21T00:00:00"/>
        <d v="2016-09-27T00:00:00"/>
        <d v="2016-09-30T00:00:00"/>
        <d v="2016-10-05T00:00:00"/>
        <d v="2016-10-06T00:00:00"/>
        <d v="2016-10-12T00:00:00"/>
        <d v="2016-10-14T00:00:00"/>
        <d v="2016-10-18T00:00:00"/>
        <d v="2016-10-31T00:00:00"/>
        <d v="2016-11-01T00:00:00"/>
        <d v="2016-11-02T00:00:00"/>
        <d v="2016-11-03T00:00:00"/>
        <d v="2016-11-08T00:00:00"/>
        <d v="2016-11-09T00:00:00"/>
        <d v="2016-11-10T00:00:00"/>
        <d v="2016-11-11T00:00:00"/>
        <d v="2016-11-22T00:00:00"/>
        <d v="2016-11-23T00:00:00"/>
        <d v="2016-11-30T00:00:00"/>
        <d v="2016-12-01T00:00:00"/>
        <d v="2016-12-05T00:00:00"/>
        <d v="2016-12-08T00:00:00"/>
        <d v="2016-12-12T00:00:00"/>
        <d v="2016-12-14T00:00:00"/>
        <d v="2016-12-21T00:00:00"/>
        <d v="2016-12-29T00:00:00"/>
        <d v="2016-12-30T00:00:00"/>
        <d v="2017-01-04T00:00:00"/>
        <d v="2017-01-09T00:00:00"/>
        <d v="2017-01-11T00:00:00"/>
        <d v="2017-01-19T00:00:00"/>
        <d v="2017-01-23T00:00:00"/>
        <d v="2017-01-30T00:00:00"/>
        <d v="2017-02-07T00:00:00"/>
        <d v="2017-02-13T00:00:00"/>
        <d v="2017-02-14T00:00:00"/>
        <d v="2017-02-15T00:00:00"/>
        <d v="2017-02-16T00:00:00"/>
        <d v="2017-02-23T00:00:00"/>
        <d v="2017-02-27T00:00:00"/>
        <d v="2017-03-08T00:00:00"/>
        <d v="2017-03-09T00:00:00"/>
        <d v="2017-03-10T00:00:00"/>
        <d v="2017-03-14T00:00:00"/>
        <d v="2017-03-15T00:00:00"/>
        <d v="2017-03-16T00:00:00"/>
        <d v="2017-03-17T00:00:00"/>
        <d v="2017-03-23T00:00:00"/>
        <d v="2017-03-28T00:00:00"/>
        <d v="2017-03-30T00:00:00"/>
        <d v="2017-04-04T00:00:00"/>
        <d v="2017-04-06T00:00:00"/>
        <d v="2017-04-11T00:00:00"/>
        <d v="2017-04-13T00:00:00"/>
        <d v="2017-04-19T00:00:00"/>
        <d v="2017-04-27T00:00:00"/>
        <d v="2017-05-02T00:00:00"/>
        <d v="2017-05-04T00:00:00"/>
        <d v="2017-05-05T00:00:00"/>
        <d v="2017-05-10T00:00:00"/>
        <d v="2017-05-15T00:00:00"/>
        <d v="2017-05-22T00:00:00"/>
        <d v="2017-05-30T00:00:00"/>
        <d v="2017-06-01T00:00:00"/>
        <d v="2017-06-02T00:00:00"/>
        <d v="2017-06-08T00:00:00"/>
        <d v="2017-06-09T00:00:00"/>
        <d v="2017-06-13T00:00:00"/>
        <d v="2017-06-16T00:00:00"/>
        <d v="2017-06-21T00:00:00"/>
        <d v="2017-07-03T00:00:00"/>
        <d v="2017-07-05T00:00:00"/>
        <d v="2017-07-10T00:00:00"/>
        <d v="2017-07-27T00:00:00"/>
        <d v="2017-07-28T00:00:00"/>
        <d v="2017-08-03T00:00:00"/>
        <d v="2017-08-11T00:00:00"/>
        <d v="2017-08-14T00:00:00"/>
        <d v="2017-08-16T00:00:00"/>
        <d v="2017-08-18T00:00:00"/>
        <d v="2017-08-23T00:00:00"/>
        <d v="2017-08-28T00:00:00"/>
        <d v="2017-08-29T00:00:00"/>
        <d v="2017-09-18T00:00:00"/>
        <d v="2017-09-25T00:00:00"/>
        <d v="2017-09-26T00:00:00"/>
        <d v="2017-10-02T00:00:00"/>
        <d v="2017-10-03T00:00:00"/>
        <d v="2017-10-05T00:00:00"/>
        <d v="2017-10-10T00:00:00"/>
        <d v="2017-10-11T00:00:00"/>
        <d v="2017-10-17T00:00:00"/>
        <d v="2017-10-18T00:00:00"/>
        <d v="2017-10-20T00:00:00"/>
        <d v="2017-10-24T00:00:00"/>
        <d v="2017-10-25T00:00:00"/>
        <d v="2017-11-13T00:00:00"/>
        <d v="2017-11-15T00:00:00"/>
        <d v="2017-11-22T00:00:00"/>
        <d v="2017-11-24T00:00:00"/>
        <d v="2017-12-11T00:00:00"/>
        <d v="2017-12-19T00:00:00"/>
        <d v="2018-01-03T00:00:00"/>
        <d v="2018-01-05T00:00:00"/>
        <d v="2018-01-10T00:00:00"/>
        <d v="2018-01-18T00:00:00"/>
        <d v="2018-01-19T00:00:00"/>
        <d v="2018-01-29T00:00:00"/>
        <d v="2018-01-30T00:00:00"/>
        <d v="2018-01-31T00:00:00"/>
        <d v="2018-02-06T00:00:00"/>
        <d v="2018-02-13T00:00:00"/>
        <d v="2018-02-20T00:00:00"/>
        <d v="2018-02-28T00:00:00"/>
        <d v="2018-03-08T00:00:00"/>
        <d v="2018-03-09T00:00:00"/>
        <d v="2018-03-16T00:00:00"/>
        <d v="2018-03-21T00:00:00"/>
        <d v="2018-03-27T00:00:00"/>
        <d v="2018-03-29T00:00:00"/>
        <d v="2018-04-04T00:00:00"/>
        <d v="2018-04-05T00:00:00"/>
        <d v="2018-04-09T00:00:00"/>
        <d v="2018-04-18T00:00:00"/>
        <d v="2018-04-27T00:00:00"/>
        <d v="2018-04-30T00:00:00"/>
        <d v="2018-05-04T00:00:00"/>
        <d v="2018-05-07T00:00:00"/>
        <d v="2018-05-15T00:00:00"/>
        <d v="2018-05-21T00:00:00"/>
        <d v="2018-05-29T00:00:00"/>
        <d v="2018-05-31T00:00:00"/>
        <d v="2018-06-01T00:00:00"/>
        <d v="2018-06-08T00:00:00"/>
        <d v="2018-06-12T00:00:00"/>
        <d v="2018-07-03T00:00:00"/>
        <d v="2018-07-10T00:00:00"/>
        <d v="2018-07-20T00:00:00"/>
        <d v="2018-07-27T00:00:00"/>
        <d v="2018-07-30T00:00:00"/>
        <d v="2018-08-02T00:00:00"/>
        <d v="2018-08-03T00:00:00"/>
        <d v="2018-08-16T00:00:00"/>
        <d v="2018-08-17T00:00:00"/>
        <d v="2018-08-21T00:00:00"/>
        <d v="2018-08-27T00:00:00"/>
        <d v="2018-09-06T00:00:00"/>
        <d v="2018-09-07T00:00:00"/>
        <d v="2018-09-19T00:00:00"/>
        <d v="2018-09-21T00:00:00"/>
        <d v="2018-09-25T00:00:00"/>
        <d v="2018-10-15T00:00:00"/>
        <d v="2018-10-17T00:00:00"/>
        <d v="2018-10-24T00:00:00"/>
        <d v="2018-10-25T00:00:00"/>
        <d v="2018-10-29T00:00:00"/>
        <d v="2018-10-30T00:00:00"/>
        <d v="2018-10-31T00:00:00"/>
        <d v="2018-11-09T00:00:00"/>
        <d v="2018-11-14T00:00:00"/>
        <d v="2018-11-20T00:00:00"/>
        <d v="2018-11-28T00:00:00"/>
        <d v="2018-12-03T00:00:00"/>
        <d v="2018-12-12T00:00:00"/>
        <d v="2018-12-18T00:00:00"/>
        <d v="2018-12-19T00:00:00"/>
        <d v="2018-12-24T00:00:00"/>
        <d v="2018-12-26T00:00:00"/>
        <d v="2018-12-27T00:00:00"/>
        <d v="2019-01-03T00:00:00"/>
        <d v="2019-01-08T00:00:00"/>
        <d v="2019-01-10T00:00:00"/>
        <d v="2019-01-18T00:00:00"/>
        <d v="2019-01-22T00:00:00"/>
        <d v="2019-01-23T00:00:00"/>
        <d v="2019-02-07T00:00:00"/>
        <d v="2019-02-12T00:00:00"/>
        <d v="2019-02-14T00:00:00"/>
        <d v="2019-02-20T00:00:00"/>
        <d v="2019-02-22T00:00:00"/>
        <d v="2019-03-01T00:00:00"/>
        <d v="2019-03-08T00:00:00"/>
        <d v="2019-03-26T00:00:00"/>
        <d v="2019-04-04T00:00:00"/>
        <d v="2019-04-05T00:00:00"/>
        <d v="2019-04-10T00:00:00"/>
        <d v="2019-04-16T00:00:00"/>
        <d v="2019-04-25T00:00:00"/>
        <d v="2019-04-29T00:00:00"/>
        <d v="2019-05-06T00:00:00"/>
        <d v="2019-05-14T00:00:00"/>
        <d v="2019-05-16T00:00:00"/>
        <d v="2019-05-20T00:00:00"/>
        <d v="2019-05-29T00:00:00"/>
        <d v="2019-06-24T00:00:00"/>
        <d v="2019-06-26T00:00:00"/>
        <d v="2019-06-27T00:00:00"/>
        <d v="2019-06-28T00:00:00"/>
        <d v="2019-07-02T00:00:00"/>
        <d v="2019-07-09T00:00:00"/>
        <d v="2019-07-10T00:00:00"/>
        <d v="2019-07-11T00:00:00"/>
        <d v="2019-07-12T00:00:00"/>
        <d v="2019-07-19T00:00:00"/>
        <d v="2019-07-23T00:00:00"/>
        <d v="2019-07-24T00:00:00"/>
        <d v="2019-08-05T00:00:00"/>
        <d v="2019-08-08T00:00:00"/>
        <d v="2019-08-09T00:00:00"/>
        <d v="2019-08-12T00:00:00"/>
        <d v="2019-08-13T00:00:00"/>
        <d v="2019-08-14T00:00:00"/>
        <d v="2019-08-15T00:00:00"/>
        <d v="2019-08-26T00:00:00"/>
        <d v="2019-08-30T00:00:00"/>
        <d v="2019-09-03T00:00:00"/>
        <d v="2019-09-06T00:00:00"/>
        <d v="2019-09-11T00:00:00"/>
        <d v="2019-09-17T00:00:00"/>
        <d v="2019-09-18T00:00:00"/>
        <d v="2019-09-20T00:00:00"/>
        <d v="2019-09-24T00:00:00"/>
        <d v="2019-09-25T00:00:00"/>
        <d v="2019-09-30T00:00:00"/>
        <d v="2019-10-01T00:00:00"/>
        <d v="2019-10-02T00:00:00"/>
        <d v="2019-10-11T00:00:00"/>
        <d v="2019-10-17T00:00:00"/>
        <d v="2019-10-24T00:00:00"/>
        <d v="2019-10-31T00:00:00"/>
        <d v="2019-11-01T00:00:00"/>
        <d v="2019-11-06T00:00:00"/>
        <d v="2019-11-08T00:00:00"/>
        <d v="2019-11-11T00:00:00"/>
        <d v="2019-11-13T00:00:00"/>
        <d v="2019-11-20T00:00:00"/>
        <d v="2019-11-29T00:00:00"/>
        <d v="2019-12-03T00:00:00"/>
        <d v="2019-12-06T00:00:00"/>
        <d v="2019-12-09T00:00:00"/>
        <d v="2019-12-11T00:00:00"/>
        <d v="2019-12-23T00:00:00"/>
        <d v="2019-12-27T00:00:00"/>
        <d v="2020-01-06T00:00:00"/>
        <d v="2020-01-07T00:00:00"/>
        <d v="2020-01-08T00:00:00"/>
        <d v="2020-01-09T00:00:00"/>
        <d v="2020-01-10T00:00:00"/>
        <d v="2020-01-14T00:00:00"/>
        <d v="2020-01-22T00:00:00"/>
        <d v="2020-01-24T00:00:00"/>
        <d v="2020-01-28T00:00:00"/>
        <d v="2020-01-29T00:00:00"/>
        <d v="2020-02-05T00:00:00"/>
        <d v="2020-02-06T00:00:00"/>
        <d v="2020-02-10T00:00:00"/>
        <d v="2020-02-11T00:00:00"/>
        <d v="2020-02-18T00:00:00"/>
        <d v="2020-02-25T00:00:00"/>
        <d v="2020-02-26T00:00:00"/>
        <d v="2020-03-02T00:00:00"/>
        <d v="2020-03-03T00:00:00"/>
        <d v="2020-03-09T00:00:00"/>
        <d v="2020-03-12T00:00:00"/>
        <d v="2020-03-20T00:00:00"/>
        <d v="2020-03-25T00:00:00"/>
        <d v="2020-03-30T00:00:00"/>
        <d v="2020-03-31T00:00:00"/>
        <d v="2020-04-13T00:00:00"/>
        <d v="2020-04-16T00:00:00"/>
        <d v="2020-04-22T00:00:00"/>
        <d v="2020-04-23T00:00:00"/>
        <d v="2020-04-24T00:00:00"/>
        <d v="2020-05-01T00:00:00"/>
        <d v="2020-05-05T00:00:00"/>
        <d v="2020-05-07T00:00:00"/>
        <d v="2020-05-08T00:00:00"/>
        <d v="2020-05-15T00:00:00"/>
        <d v="2020-05-19T00:00:00"/>
        <d v="2020-05-28T00:00:00"/>
        <d v="2020-05-29T00:00:00"/>
        <d v="2020-06-02T00:00:00"/>
        <d v="2020-06-05T00:00:00"/>
        <d v="2020-06-15T00:00:00"/>
        <d v="2020-06-17T00:00:00"/>
        <d v="2020-06-19T00:00:00"/>
        <d v="2020-06-23T00:00:00"/>
        <d v="2020-06-24T00:00:00"/>
        <d v="2020-06-26T00:00:00"/>
        <d v="2020-07-09T00:00:00"/>
        <d v="2020-07-28T00:00:00"/>
        <d v="2020-08-03T00:00:00"/>
        <d v="2020-08-13T00:00:00"/>
        <d v="2020-08-18T00:00:00"/>
        <d v="2020-08-21T00:00:00"/>
        <d v="2020-08-24T00:00:00"/>
        <d v="2020-08-31T00:00:00"/>
        <d v="2020-09-14T00:00:00"/>
        <d v="2020-09-24T00:00:00"/>
        <d v="2020-09-25T00:00:00"/>
        <d v="2020-10-02T00:00:00"/>
        <d v="2020-10-05T00:00:00"/>
        <d v="2020-10-12T00:00:00"/>
        <d v="2020-10-16T00:00:00"/>
        <d v="2020-11-02T00:00:00"/>
        <d v="2020-11-03T00:00:00"/>
        <d v="2020-11-06T00:00:00"/>
        <d v="2020-11-09T00:00:00"/>
        <d v="2020-11-12T00:00:00"/>
        <d v="2020-11-16T00:00:00"/>
        <d v="2020-11-18T00:00:00"/>
        <d v="2020-11-19T00:00:00"/>
        <d v="2020-12-02T00:00:00"/>
        <d v="2020-12-03T00:00:00"/>
        <d v="2020-12-04T00:00:00"/>
        <d v="2020-12-10T00:00:00"/>
      </sharedItems>
    </cacheField>
    <cacheField name="Тип сделки" numFmtId="0">
      <sharedItems/>
    </cacheField>
    <cacheField name="Количество" numFmtId="0">
      <sharedItems containsSemiMixedTypes="0" containsString="0" containsNumber="1" containsInteger="1" minValue="0" maxValue="7950"/>
    </cacheField>
    <cacheField name="Количество_net" numFmtId="0">
      <sharedItems containsSemiMixedTypes="0" containsString="0" containsNumber="1" containsInteger="1" minValue="-7950" maxValue="500"/>
    </cacheField>
    <cacheField name="Ден поток" numFmtId="0">
      <sharedItems containsSemiMixedTypes="0" containsString="0" containsNumber="1" minValue="-854545.5" maxValue="57334.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3">
  <r>
    <x v="0"/>
    <s v="Покупка"/>
    <n v="490"/>
    <n v="490"/>
    <n v="31614.799999999999"/>
  </r>
  <r>
    <x v="1"/>
    <s v="Продажа"/>
    <n v="210"/>
    <n v="-210"/>
    <n v="-13492.5"/>
  </r>
  <r>
    <x v="2"/>
    <s v="Покупка"/>
    <n v="40"/>
    <n v="40"/>
    <n v="2659.6"/>
  </r>
  <r>
    <x v="3"/>
    <s v="Продажа"/>
    <n v="10"/>
    <n v="-10"/>
    <n v="-646.59999999999991"/>
  </r>
  <r>
    <x v="4"/>
    <s v="Покупка"/>
    <n v="110"/>
    <n v="110"/>
    <n v="7114.8000000000011"/>
  </r>
  <r>
    <x v="4"/>
    <s v="Покупка"/>
    <n v="130"/>
    <n v="130"/>
    <n v="8408.4000000000015"/>
  </r>
  <r>
    <x v="5"/>
    <s v="Продажа"/>
    <n v="110"/>
    <n v="-110"/>
    <n v="-7024.6"/>
  </r>
  <r>
    <x v="6"/>
    <s v="Продажа"/>
    <n v="390"/>
    <n v="-390"/>
    <n v="-25233"/>
  </r>
  <r>
    <x v="7"/>
    <s v="Продажа"/>
    <n v="50"/>
    <n v="-50"/>
    <n v="-3299.4999999999995"/>
  </r>
  <r>
    <x v="8"/>
    <s v="Покупка"/>
    <n v="410"/>
    <n v="410"/>
    <n v="27375.699999999997"/>
  </r>
  <r>
    <x v="9"/>
    <s v="Покупка"/>
    <n v="90"/>
    <n v="90"/>
    <n v="6310.8"/>
  </r>
  <r>
    <x v="10"/>
    <s v="Покупка"/>
    <n v="20"/>
    <n v="20"/>
    <n v="1400.3999999999999"/>
  </r>
  <r>
    <x v="11"/>
    <s v="Продажа"/>
    <n v="50"/>
    <n v="-50"/>
    <n v="-3490.9999999999995"/>
  </r>
  <r>
    <x v="12"/>
    <s v="Продажа"/>
    <n v="120"/>
    <n v="-120"/>
    <n v="-8062.7999999999993"/>
  </r>
  <r>
    <x v="12"/>
    <s v="Покупка"/>
    <n v="150"/>
    <n v="150"/>
    <n v="10078.5"/>
  </r>
  <r>
    <x v="13"/>
    <s v="Продажа"/>
    <n v="260"/>
    <n v="-260"/>
    <n v="-17812.600000000002"/>
  </r>
  <r>
    <x v="14"/>
    <s v="Продажа"/>
    <n v="270"/>
    <n v="-270"/>
    <n v="-18416.699999999997"/>
  </r>
  <r>
    <x v="15"/>
    <s v="Продажа"/>
    <n v="330"/>
    <n v="-330"/>
    <n v="-22512.6"/>
  </r>
  <r>
    <x v="16"/>
    <s v="Покупка"/>
    <n v="0"/>
    <n v="0"/>
    <n v="0"/>
  </r>
  <r>
    <x v="17"/>
    <s v="Покупка"/>
    <n v="170"/>
    <n v="170"/>
    <n v="11866"/>
  </r>
  <r>
    <x v="17"/>
    <s v="Продажа"/>
    <n v="220"/>
    <n v="-220"/>
    <n v="-15356"/>
  </r>
  <r>
    <x v="18"/>
    <s v="Покупка"/>
    <n v="270"/>
    <n v="270"/>
    <n v="18897.3"/>
  </r>
  <r>
    <x v="19"/>
    <s v="Продажа"/>
    <n v="340"/>
    <n v="-340"/>
    <n v="-23990.400000000001"/>
  </r>
  <r>
    <x v="20"/>
    <s v="Покупка"/>
    <n v="290"/>
    <n v="290"/>
    <n v="20108.600000000002"/>
  </r>
  <r>
    <x v="20"/>
    <s v="Покупка"/>
    <n v="320"/>
    <n v="320"/>
    <n v="22188.800000000003"/>
  </r>
  <r>
    <x v="21"/>
    <s v="Продажа"/>
    <n v="40"/>
    <n v="-40"/>
    <n v="-2830.7999999999997"/>
  </r>
  <r>
    <x v="22"/>
    <s v="Покупка"/>
    <n v="40"/>
    <n v="40"/>
    <n v="2746"/>
  </r>
  <r>
    <x v="23"/>
    <s v="Покупка"/>
    <n v="60"/>
    <n v="60"/>
    <n v="4162.2000000000007"/>
  </r>
  <r>
    <x v="23"/>
    <s v="Покупка"/>
    <n v="300"/>
    <n v="300"/>
    <n v="20811"/>
  </r>
  <r>
    <x v="24"/>
    <s v="Продажа"/>
    <n v="270"/>
    <n v="-270"/>
    <n v="-17793"/>
  </r>
  <r>
    <x v="25"/>
    <s v="Покупка"/>
    <n v="490"/>
    <n v="490"/>
    <n v="30938.6"/>
  </r>
  <r>
    <x v="25"/>
    <s v="Покупка"/>
    <n v="130"/>
    <n v="130"/>
    <n v="8208.2000000000007"/>
  </r>
  <r>
    <x v="26"/>
    <s v="Покупка"/>
    <n v="430"/>
    <n v="430"/>
    <n v="26015"/>
  </r>
  <r>
    <x v="27"/>
    <s v="Продажа"/>
    <n v="360"/>
    <n v="-360"/>
    <n v="-21517.200000000001"/>
  </r>
  <r>
    <x v="28"/>
    <s v="Продажа"/>
    <n v="360"/>
    <n v="-360"/>
    <n v="-21805.200000000001"/>
  </r>
  <r>
    <x v="29"/>
    <s v="Продажа"/>
    <n v="260"/>
    <n v="-260"/>
    <n v="-15431"/>
  </r>
  <r>
    <x v="30"/>
    <s v="Продажа"/>
    <n v="280"/>
    <n v="-280"/>
    <n v="-16629.2"/>
  </r>
  <r>
    <x v="31"/>
    <s v="Продажа"/>
    <n v="50"/>
    <n v="-50"/>
    <n v="-2787"/>
  </r>
  <r>
    <x v="32"/>
    <s v="Продажа"/>
    <n v="200"/>
    <n v="-200"/>
    <n v="-10882"/>
  </r>
  <r>
    <x v="33"/>
    <s v="Продажа"/>
    <n v="270"/>
    <n v="-270"/>
    <n v="-15130.8"/>
  </r>
  <r>
    <x v="34"/>
    <s v="Покупка"/>
    <n v="280"/>
    <n v="280"/>
    <n v="15579.2"/>
  </r>
  <r>
    <x v="35"/>
    <s v="Продажа"/>
    <n v="410"/>
    <n v="-410"/>
    <n v="-22115.399999999998"/>
  </r>
  <r>
    <x v="36"/>
    <s v="Продажа"/>
    <n v="60"/>
    <n v="-60"/>
    <n v="-3020.4"/>
  </r>
  <r>
    <x v="37"/>
    <s v="Продажа"/>
    <n v="100"/>
    <n v="-100"/>
    <n v="-5187"/>
  </r>
  <r>
    <x v="38"/>
    <s v="Покупка"/>
    <n v="80"/>
    <n v="80"/>
    <n v="4994.3999999999996"/>
  </r>
  <r>
    <x v="39"/>
    <s v="Продажа"/>
    <n v="240"/>
    <n v="-240"/>
    <n v="-14606.4"/>
  </r>
  <r>
    <x v="40"/>
    <s v="Покупка"/>
    <n v="210"/>
    <n v="210"/>
    <n v="12648.3"/>
  </r>
  <r>
    <x v="41"/>
    <s v="Продажа"/>
    <n v="330"/>
    <n v="-330"/>
    <n v="-19981.5"/>
  </r>
  <r>
    <x v="42"/>
    <s v="Покупка"/>
    <n v="470"/>
    <n v="470"/>
    <n v="28740.5"/>
  </r>
  <r>
    <x v="43"/>
    <s v="Покупка"/>
    <n v="70"/>
    <n v="70"/>
    <n v="4070.5"/>
  </r>
  <r>
    <x v="44"/>
    <s v="Продажа"/>
    <n v="490"/>
    <n v="-490"/>
    <n v="-28919.800000000003"/>
  </r>
  <r>
    <x v="45"/>
    <s v="Покупка"/>
    <n v="260"/>
    <n v="260"/>
    <n v="15007.199999999999"/>
  </r>
  <r>
    <x v="46"/>
    <s v="Продажа"/>
    <n v="270"/>
    <n v="-270"/>
    <n v="-15300.9"/>
  </r>
  <r>
    <x v="47"/>
    <s v="Продажа"/>
    <n v="420"/>
    <n v="-420"/>
    <n v="-23427.600000000002"/>
  </r>
  <r>
    <x v="47"/>
    <s v="Продажа"/>
    <n v="180"/>
    <n v="-180"/>
    <n v="-10040.4"/>
  </r>
  <r>
    <x v="47"/>
    <s v="Покупка"/>
    <n v="480"/>
    <n v="480"/>
    <n v="26774.400000000001"/>
  </r>
  <r>
    <x v="48"/>
    <s v="Продажа"/>
    <n v="130"/>
    <n v="-130"/>
    <n v="-7025.2"/>
  </r>
  <r>
    <x v="49"/>
    <s v="Продажа"/>
    <n v="320"/>
    <n v="-320"/>
    <n v="-17740.8"/>
  </r>
  <r>
    <x v="50"/>
    <s v="Продажа"/>
    <n v="350"/>
    <n v="-350"/>
    <n v="-19509"/>
  </r>
  <r>
    <x v="51"/>
    <s v="Покупка"/>
    <n v="30"/>
    <n v="30"/>
    <n v="1757.3999999999999"/>
  </r>
  <r>
    <x v="52"/>
    <s v="Покупка"/>
    <n v="390"/>
    <n v="390"/>
    <n v="22912.5"/>
  </r>
  <r>
    <x v="53"/>
    <s v="Покупка"/>
    <n v="330"/>
    <n v="330"/>
    <n v="19618.5"/>
  </r>
  <r>
    <x v="54"/>
    <s v="Продажа"/>
    <n v="40"/>
    <n v="-40"/>
    <n v="-2304.4"/>
  </r>
  <r>
    <x v="54"/>
    <s v="Продажа"/>
    <n v="270"/>
    <n v="-270"/>
    <n v="-15554.7"/>
  </r>
  <r>
    <x v="55"/>
    <s v="Покупка"/>
    <n v="310"/>
    <n v="310"/>
    <n v="17251.5"/>
  </r>
  <r>
    <x v="55"/>
    <s v="Продажа"/>
    <n v="120"/>
    <n v="-120"/>
    <n v="-6678"/>
  </r>
  <r>
    <x v="56"/>
    <s v="Покупка"/>
    <n v="200"/>
    <n v="200"/>
    <n v="10236"/>
  </r>
  <r>
    <x v="57"/>
    <s v="Покупка"/>
    <n v="480"/>
    <n v="480"/>
    <n v="27523.200000000001"/>
  </r>
  <r>
    <x v="58"/>
    <s v="Продажа"/>
    <n v="210"/>
    <n v="-210"/>
    <n v="-12255.6"/>
  </r>
  <r>
    <x v="59"/>
    <s v="Продажа"/>
    <n v="220"/>
    <n v="-220"/>
    <n v="-11869"/>
  </r>
  <r>
    <x v="60"/>
    <s v="Покупка"/>
    <n v="140"/>
    <n v="140"/>
    <n v="7380.8"/>
  </r>
  <r>
    <x v="61"/>
    <s v="Продажа"/>
    <n v="230"/>
    <n v="-230"/>
    <n v="-12001.4"/>
  </r>
  <r>
    <x v="62"/>
    <s v="Покупка"/>
    <n v="0"/>
    <n v="0"/>
    <n v="0"/>
  </r>
  <r>
    <x v="63"/>
    <s v="Продажа"/>
    <n v="260"/>
    <n v="-260"/>
    <n v="-14302.6"/>
  </r>
  <r>
    <x v="63"/>
    <s v="Продажа"/>
    <n v="70"/>
    <n v="-70"/>
    <n v="-3850.7"/>
  </r>
  <r>
    <x v="64"/>
    <s v="Покупка"/>
    <n v="460"/>
    <n v="460"/>
    <n v="25120.6"/>
  </r>
  <r>
    <x v="65"/>
    <s v="Покупка"/>
    <n v="170"/>
    <n v="170"/>
    <n v="9469"/>
  </r>
  <r>
    <x v="65"/>
    <s v="Продажа"/>
    <n v="80"/>
    <n v="-80"/>
    <n v="-4456"/>
  </r>
  <r>
    <x v="66"/>
    <s v="Покупка"/>
    <n v="270"/>
    <n v="270"/>
    <n v="15017.4"/>
  </r>
  <r>
    <x v="67"/>
    <s v="Продажа"/>
    <n v="60"/>
    <n v="-60"/>
    <n v="-3394.2"/>
  </r>
  <r>
    <x v="68"/>
    <s v="Покупка"/>
    <n v="220"/>
    <n v="220"/>
    <n v="12650"/>
  </r>
  <r>
    <x v="69"/>
    <s v="Покупка"/>
    <n v="190"/>
    <n v="190"/>
    <n v="10662.8"/>
  </r>
  <r>
    <x v="70"/>
    <s v="Продажа"/>
    <n v="120"/>
    <n v="-120"/>
    <n v="-6733.2"/>
  </r>
  <r>
    <x v="71"/>
    <s v="Продажа"/>
    <n v="20"/>
    <n v="-20"/>
    <n v="-1141"/>
  </r>
  <r>
    <x v="72"/>
    <s v="Покупка"/>
    <n v="160"/>
    <n v="160"/>
    <n v="9139.1999999999989"/>
  </r>
  <r>
    <x v="73"/>
    <s v="Продажа"/>
    <n v="300"/>
    <n v="-300"/>
    <n v="-17226"/>
  </r>
  <r>
    <x v="73"/>
    <s v="Покупка"/>
    <n v="150"/>
    <n v="150"/>
    <n v="8613"/>
  </r>
  <r>
    <x v="74"/>
    <s v="Покупка"/>
    <n v="480"/>
    <n v="480"/>
    <n v="28747.200000000001"/>
  </r>
  <r>
    <x v="75"/>
    <s v="Покупка"/>
    <n v="90"/>
    <n v="90"/>
    <n v="5335.2"/>
  </r>
  <r>
    <x v="76"/>
    <s v="Продажа"/>
    <n v="260"/>
    <n v="-260"/>
    <n v="-15568.800000000001"/>
  </r>
  <r>
    <x v="77"/>
    <s v="Покупка"/>
    <n v="480"/>
    <n v="480"/>
    <n v="28881.600000000002"/>
  </r>
  <r>
    <x v="78"/>
    <s v="Покупка"/>
    <n v="280"/>
    <n v="280"/>
    <n v="17183.599999999999"/>
  </r>
  <r>
    <x v="79"/>
    <s v="Покупка"/>
    <n v="400"/>
    <n v="400"/>
    <n v="24372"/>
  </r>
  <r>
    <x v="80"/>
    <s v="Покупка"/>
    <n v="410"/>
    <n v="410"/>
    <n v="25198.6"/>
  </r>
  <r>
    <x v="81"/>
    <s v="Продажа"/>
    <n v="240"/>
    <n v="-240"/>
    <n v="-14961.6"/>
  </r>
  <r>
    <x v="82"/>
    <s v="Продажа"/>
    <n v="370"/>
    <n v="-370"/>
    <n v="-23583.8"/>
  </r>
  <r>
    <x v="83"/>
    <s v="Покупка"/>
    <n v="490"/>
    <n v="490"/>
    <n v="29625.4"/>
  </r>
  <r>
    <x v="84"/>
    <s v="Продажа"/>
    <n v="340"/>
    <n v="-340"/>
    <n v="-21362.2"/>
  </r>
  <r>
    <x v="85"/>
    <s v="Покупка"/>
    <n v="370"/>
    <n v="370"/>
    <n v="22174.1"/>
  </r>
  <r>
    <x v="86"/>
    <s v="Продажа"/>
    <n v="170"/>
    <n v="-170"/>
    <n v="-10183"/>
  </r>
  <r>
    <x v="87"/>
    <s v="Продажа"/>
    <n v="430"/>
    <n v="-430"/>
    <n v="-26578.3"/>
  </r>
  <r>
    <x v="87"/>
    <s v="Покупка"/>
    <n v="350"/>
    <n v="350"/>
    <n v="21633.5"/>
  </r>
  <r>
    <x v="88"/>
    <s v="Покупка"/>
    <n v="460"/>
    <n v="460"/>
    <n v="29513.599999999999"/>
  </r>
  <r>
    <x v="89"/>
    <s v="Покупка"/>
    <n v="450"/>
    <n v="450"/>
    <n v="28494"/>
  </r>
  <r>
    <x v="89"/>
    <s v="Продажа"/>
    <n v="460"/>
    <n v="-460"/>
    <n v="-29127.200000000001"/>
  </r>
  <r>
    <x v="90"/>
    <s v="Покупка"/>
    <n v="480"/>
    <n v="480"/>
    <n v="30628.800000000003"/>
  </r>
  <r>
    <x v="91"/>
    <s v="Покупка"/>
    <n v="300"/>
    <n v="300"/>
    <n v="19335"/>
  </r>
  <r>
    <x v="92"/>
    <s v="Продажа"/>
    <n v="130"/>
    <n v="-130"/>
    <n v="-8413.6"/>
  </r>
  <r>
    <x v="92"/>
    <s v="Покупка"/>
    <n v="250"/>
    <n v="250"/>
    <n v="16180"/>
  </r>
  <r>
    <x v="93"/>
    <s v="Покупка"/>
    <n v="160"/>
    <n v="160"/>
    <n v="10710.4"/>
  </r>
  <r>
    <x v="94"/>
    <s v="Покупка"/>
    <n v="250"/>
    <n v="250"/>
    <n v="16695"/>
  </r>
  <r>
    <x v="94"/>
    <s v="Продажа"/>
    <n v="470"/>
    <n v="-470"/>
    <n v="-31386.600000000002"/>
  </r>
  <r>
    <x v="95"/>
    <s v="Продажа"/>
    <n v="220"/>
    <n v="-220"/>
    <n v="-14594.800000000001"/>
  </r>
  <r>
    <x v="95"/>
    <s v="Покупка"/>
    <n v="160"/>
    <n v="160"/>
    <n v="10614.400000000001"/>
  </r>
  <r>
    <x v="96"/>
    <s v="Продажа"/>
    <n v="10"/>
    <n v="-10"/>
    <n v="-669.5"/>
  </r>
  <r>
    <x v="97"/>
    <s v="Покупка"/>
    <n v="460"/>
    <n v="460"/>
    <n v="30907.399999999998"/>
  </r>
  <r>
    <x v="98"/>
    <s v="Покупка"/>
    <n v="350"/>
    <n v="350"/>
    <n v="23359"/>
  </r>
  <r>
    <x v="99"/>
    <s v="Покупка"/>
    <n v="250"/>
    <n v="250"/>
    <n v="16692.5"/>
  </r>
  <r>
    <x v="100"/>
    <s v="Продажа"/>
    <n v="340"/>
    <n v="-340"/>
    <n v="-22004.799999999999"/>
  </r>
  <r>
    <x v="101"/>
    <s v="Покупка"/>
    <n v="330"/>
    <n v="330"/>
    <n v="21129.9"/>
  </r>
  <r>
    <x v="102"/>
    <s v="Покупка"/>
    <n v="90"/>
    <n v="90"/>
    <n v="5702.4"/>
  </r>
  <r>
    <x v="103"/>
    <s v="Покупка"/>
    <n v="330"/>
    <n v="330"/>
    <n v="21152.999999999996"/>
  </r>
  <r>
    <x v="104"/>
    <s v="Продажа"/>
    <n v="300"/>
    <n v="-300"/>
    <n v="-19370.999999999996"/>
  </r>
  <r>
    <x v="105"/>
    <s v="Покупка"/>
    <n v="110"/>
    <n v="110"/>
    <n v="6937.7"/>
  </r>
  <r>
    <x v="106"/>
    <s v="Продажа"/>
    <n v="240"/>
    <n v="-240"/>
    <n v="-15213.6"/>
  </r>
  <r>
    <x v="107"/>
    <s v="Покупка"/>
    <n v="40"/>
    <n v="40"/>
    <n v="2513.1999999999998"/>
  </r>
  <r>
    <x v="107"/>
    <s v="Продажа"/>
    <n v="150"/>
    <n v="-150"/>
    <n v="-9424.5"/>
  </r>
  <r>
    <x v="108"/>
    <s v="Покупка"/>
    <n v="260"/>
    <n v="260"/>
    <n v="15914.6"/>
  </r>
  <r>
    <x v="109"/>
    <s v="Продажа"/>
    <n v="160"/>
    <n v="-160"/>
    <n v="-9627.2000000000007"/>
  </r>
  <r>
    <x v="110"/>
    <s v="Продажа"/>
    <n v="430"/>
    <n v="-430"/>
    <n v="-26466.5"/>
  </r>
  <r>
    <x v="111"/>
    <s v="Покупка"/>
    <n v="70"/>
    <n v="70"/>
    <n v="3904.6"/>
  </r>
  <r>
    <x v="112"/>
    <s v="Покупка"/>
    <n v="220"/>
    <n v="220"/>
    <n v="12419"/>
  </r>
  <r>
    <x v="113"/>
    <s v="Продажа"/>
    <n v="120"/>
    <n v="-120"/>
    <n v="-6814.8"/>
  </r>
  <r>
    <x v="114"/>
    <s v="Продажа"/>
    <n v="30"/>
    <n v="-30"/>
    <n v="-1676.7"/>
  </r>
  <r>
    <x v="115"/>
    <s v="Продажа"/>
    <n v="190"/>
    <n v="-190"/>
    <n v="-11173.9"/>
  </r>
  <r>
    <x v="116"/>
    <s v="Продажа"/>
    <n v="60"/>
    <n v="-60"/>
    <n v="-3758.4"/>
  </r>
  <r>
    <x v="117"/>
    <s v="Продажа"/>
    <n v="190"/>
    <n v="-190"/>
    <n v="-12160"/>
  </r>
  <r>
    <x v="118"/>
    <s v="Покупка"/>
    <n v="170"/>
    <n v="170"/>
    <n v="10727"/>
  </r>
  <r>
    <x v="119"/>
    <s v="Покупка"/>
    <n v="400"/>
    <n v="400"/>
    <n v="23572"/>
  </r>
  <r>
    <x v="120"/>
    <s v="Продажа"/>
    <n v="480"/>
    <n v="-480"/>
    <n v="-28886.400000000001"/>
  </r>
  <r>
    <x v="121"/>
    <s v="Продажа"/>
    <n v="370"/>
    <n v="-370"/>
    <n v="-22496"/>
  </r>
  <r>
    <x v="122"/>
    <s v="Покупка"/>
    <n v="500"/>
    <n v="500"/>
    <n v="29580"/>
  </r>
  <r>
    <x v="123"/>
    <s v="Покупка"/>
    <n v="480"/>
    <n v="480"/>
    <n v="29212.799999999999"/>
  </r>
  <r>
    <x v="124"/>
    <s v="Продажа"/>
    <n v="60"/>
    <n v="-60"/>
    <n v="-3654"/>
  </r>
  <r>
    <x v="125"/>
    <s v="Покупка"/>
    <n v="0"/>
    <n v="0"/>
    <n v="0"/>
  </r>
  <r>
    <x v="125"/>
    <s v="Продажа"/>
    <n v="170"/>
    <n v="-170"/>
    <n v="-10546.8"/>
  </r>
  <r>
    <x v="126"/>
    <s v="Продажа"/>
    <n v="440"/>
    <n v="-440"/>
    <n v="-27134.799999999999"/>
  </r>
  <r>
    <x v="127"/>
    <s v="Покупка"/>
    <n v="360"/>
    <n v="360"/>
    <n v="22122"/>
  </r>
  <r>
    <x v="128"/>
    <s v="Продажа"/>
    <n v="30"/>
    <n v="-30"/>
    <n v="-1881.8999999999999"/>
  </r>
  <r>
    <x v="129"/>
    <s v="Продажа"/>
    <n v="20"/>
    <n v="-20"/>
    <n v="-1252.3999999999999"/>
  </r>
  <r>
    <x v="129"/>
    <s v="Покупка"/>
    <n v="160"/>
    <n v="160"/>
    <n v="10019.199999999999"/>
  </r>
  <r>
    <x v="130"/>
    <s v="Покупка"/>
    <n v="50"/>
    <n v="50"/>
    <n v="3164.5"/>
  </r>
  <r>
    <x v="131"/>
    <s v="Продажа"/>
    <n v="440"/>
    <n v="-440"/>
    <n v="-28252.399999999998"/>
  </r>
  <r>
    <x v="132"/>
    <s v="Покупка"/>
    <n v="0"/>
    <n v="0"/>
    <n v="0"/>
  </r>
  <r>
    <x v="133"/>
    <s v="Покупка"/>
    <n v="20"/>
    <n v="20"/>
    <n v="1227.6000000000001"/>
  </r>
  <r>
    <x v="134"/>
    <s v="Покупка"/>
    <n v="120"/>
    <n v="120"/>
    <n v="7315.2"/>
  </r>
  <r>
    <x v="135"/>
    <s v="Продажа"/>
    <n v="430"/>
    <n v="-430"/>
    <n v="-25984.9"/>
  </r>
  <r>
    <x v="136"/>
    <s v="Продажа"/>
    <n v="110"/>
    <n v="-110"/>
    <n v="-6661.6"/>
  </r>
  <r>
    <x v="137"/>
    <s v="Покупка"/>
    <n v="460"/>
    <n v="460"/>
    <n v="27834.6"/>
  </r>
  <r>
    <x v="138"/>
    <s v="Продажа"/>
    <n v="240"/>
    <n v="-240"/>
    <n v="-14596.8"/>
  </r>
  <r>
    <x v="139"/>
    <s v="Покупка"/>
    <n v="270"/>
    <n v="270"/>
    <n v="16645.5"/>
  </r>
  <r>
    <x v="140"/>
    <s v="Продажа"/>
    <n v="410"/>
    <n v="-410"/>
    <n v="-25206.799999999999"/>
  </r>
  <r>
    <x v="141"/>
    <s v="Покупка"/>
    <n v="400"/>
    <n v="400"/>
    <n v="24776"/>
  </r>
  <r>
    <x v="142"/>
    <s v="Покупка"/>
    <n v="240"/>
    <n v="240"/>
    <n v="14932.8"/>
  </r>
  <r>
    <x v="142"/>
    <s v="Продажа"/>
    <n v="500"/>
    <n v="-500"/>
    <n v="-31110"/>
  </r>
  <r>
    <x v="143"/>
    <s v="Покупка"/>
    <n v="290"/>
    <n v="290"/>
    <n v="18600.599999999999"/>
  </r>
  <r>
    <x v="144"/>
    <s v="Продажа"/>
    <n v="420"/>
    <n v="-420"/>
    <n v="-27090"/>
  </r>
  <r>
    <x v="144"/>
    <s v="Покупка"/>
    <n v="270"/>
    <n v="270"/>
    <n v="17415"/>
  </r>
  <r>
    <x v="145"/>
    <s v="Покупка"/>
    <n v="350"/>
    <n v="350"/>
    <n v="23058"/>
  </r>
  <r>
    <x v="146"/>
    <s v="Продажа"/>
    <n v="500"/>
    <n v="-500"/>
    <n v="-32835"/>
  </r>
  <r>
    <x v="147"/>
    <s v="Покупка"/>
    <n v="40"/>
    <n v="40"/>
    <n v="2662"/>
  </r>
  <r>
    <x v="148"/>
    <s v="Продажа"/>
    <n v="120"/>
    <n v="-120"/>
    <n v="-7908.0000000000009"/>
  </r>
  <r>
    <x v="149"/>
    <s v="Покупка"/>
    <n v="360"/>
    <n v="360"/>
    <n v="23648.399999999998"/>
  </r>
  <r>
    <x v="150"/>
    <s v="Продажа"/>
    <n v="370"/>
    <n v="-370"/>
    <n v="-24290.500000000004"/>
  </r>
  <r>
    <x v="150"/>
    <s v="Покупка"/>
    <n v="20"/>
    <n v="20"/>
    <n v="1313"/>
  </r>
  <r>
    <x v="151"/>
    <s v="Покупка"/>
    <n v="480"/>
    <n v="480"/>
    <n v="31670.400000000001"/>
  </r>
  <r>
    <x v="151"/>
    <s v="Продажа"/>
    <n v="410"/>
    <n v="-410"/>
    <n v="-27051.800000000003"/>
  </r>
  <r>
    <x v="151"/>
    <s v="Покупка"/>
    <n v="280"/>
    <n v="280"/>
    <n v="18474.400000000001"/>
  </r>
  <r>
    <x v="152"/>
    <s v="Продажа"/>
    <n v="260"/>
    <n v="-260"/>
    <n v="-17019.599999999999"/>
  </r>
  <r>
    <x v="153"/>
    <s v="Покупка"/>
    <n v="110"/>
    <n v="110"/>
    <n v="7162.1"/>
  </r>
  <r>
    <x v="154"/>
    <s v="Продажа"/>
    <n v="360"/>
    <n v="-360"/>
    <n v="-23428.799999999999"/>
  </r>
  <r>
    <x v="155"/>
    <s v="Покупка"/>
    <n v="130"/>
    <n v="130"/>
    <n v="8343.4000000000015"/>
  </r>
  <r>
    <x v="156"/>
    <s v="Покупка"/>
    <n v="280"/>
    <n v="280"/>
    <n v="17956.399999999998"/>
  </r>
  <r>
    <x v="157"/>
    <s v="Продажа"/>
    <n v="300"/>
    <n v="-300"/>
    <n v="-19035"/>
  </r>
  <r>
    <x v="158"/>
    <s v="Продажа"/>
    <n v="180"/>
    <n v="-180"/>
    <n v="-11892.599999999999"/>
  </r>
  <r>
    <x v="159"/>
    <s v="Продажа"/>
    <n v="410"/>
    <n v="-410"/>
    <n v="-27318.3"/>
  </r>
  <r>
    <x v="159"/>
    <s v="Покупка"/>
    <n v="480"/>
    <n v="480"/>
    <n v="31982.399999999998"/>
  </r>
  <r>
    <x v="160"/>
    <s v="Покупка"/>
    <n v="150"/>
    <n v="150"/>
    <n v="10084.5"/>
  </r>
  <r>
    <x v="160"/>
    <s v="Продажа"/>
    <n v="30"/>
    <n v="-30"/>
    <n v="-2016.9"/>
  </r>
  <r>
    <x v="160"/>
    <s v="Продажа"/>
    <n v="360"/>
    <n v="-360"/>
    <n v="-24202.800000000003"/>
  </r>
  <r>
    <x v="161"/>
    <s v="Продажа"/>
    <n v="200"/>
    <n v="-200"/>
    <n v="-13397.999999999998"/>
  </r>
  <r>
    <x v="161"/>
    <s v="Продажа"/>
    <n v="330"/>
    <n v="-330"/>
    <n v="-22106.699999999997"/>
  </r>
  <r>
    <x v="162"/>
    <s v="Продажа"/>
    <n v="290"/>
    <n v="-290"/>
    <n v="-19134.2"/>
  </r>
  <r>
    <x v="162"/>
    <s v="Покупка"/>
    <n v="250"/>
    <n v="250"/>
    <n v="16495"/>
  </r>
  <r>
    <x v="163"/>
    <s v="Покупка"/>
    <n v="270"/>
    <n v="270"/>
    <n v="18000.900000000001"/>
  </r>
  <r>
    <x v="164"/>
    <s v="Покупка"/>
    <n v="20"/>
    <n v="20"/>
    <n v="1308.8"/>
  </r>
  <r>
    <x v="164"/>
    <s v="Продажа"/>
    <n v="40"/>
    <n v="-40"/>
    <n v="-2617.6"/>
  </r>
  <r>
    <x v="165"/>
    <s v="Покупка"/>
    <n v="420"/>
    <n v="420"/>
    <n v="27728.399999999998"/>
  </r>
  <r>
    <x v="166"/>
    <s v="Покупка"/>
    <n v="500"/>
    <n v="500"/>
    <n v="33355"/>
  </r>
  <r>
    <x v="167"/>
    <s v="Покупка"/>
    <n v="460"/>
    <n v="460"/>
    <n v="30935"/>
  </r>
  <r>
    <x v="168"/>
    <s v="Продажа"/>
    <n v="170"/>
    <n v="-170"/>
    <n v="-11689.2"/>
  </r>
  <r>
    <x v="168"/>
    <s v="Покупка"/>
    <n v="220"/>
    <n v="220"/>
    <n v="15127.2"/>
  </r>
  <r>
    <x v="169"/>
    <s v="Продажа"/>
    <n v="150"/>
    <n v="-150"/>
    <n v="-10450.5"/>
  </r>
  <r>
    <x v="170"/>
    <s v="Продажа"/>
    <n v="330"/>
    <n v="-330"/>
    <n v="-22991.100000000002"/>
  </r>
  <r>
    <x v="171"/>
    <s v="Продажа"/>
    <n v="370"/>
    <n v="-370"/>
    <n v="-26288.5"/>
  </r>
  <r>
    <x v="172"/>
    <s v="Продажа"/>
    <n v="240"/>
    <n v="-240"/>
    <n v="-17121.600000000002"/>
  </r>
  <r>
    <x v="173"/>
    <s v="Покупка"/>
    <n v="370"/>
    <n v="370"/>
    <n v="26795.4"/>
  </r>
  <r>
    <x v="174"/>
    <s v="Покупка"/>
    <n v="410"/>
    <n v="410"/>
    <n v="29716.800000000003"/>
  </r>
  <r>
    <x v="174"/>
    <s v="Продажа"/>
    <n v="170"/>
    <n v="-170"/>
    <n v="-12321.6"/>
  </r>
  <r>
    <x v="174"/>
    <s v="Продажа"/>
    <n v="190"/>
    <n v="-190"/>
    <n v="-13771.2"/>
  </r>
  <r>
    <x v="175"/>
    <s v="Покупка"/>
    <n v="230"/>
    <n v="230"/>
    <n v="16520.899999999998"/>
  </r>
  <r>
    <x v="175"/>
    <s v="Покупка"/>
    <n v="310"/>
    <n v="310"/>
    <n v="22267.3"/>
  </r>
  <r>
    <x v="176"/>
    <s v="Покупка"/>
    <n v="350"/>
    <n v="350"/>
    <n v="25105.5"/>
  </r>
  <r>
    <x v="176"/>
    <s v="Покупка"/>
    <n v="460"/>
    <n v="460"/>
    <n v="32995.800000000003"/>
  </r>
  <r>
    <x v="177"/>
    <s v="Продажа"/>
    <n v="330"/>
    <n v="-330"/>
    <n v="-23245.200000000001"/>
  </r>
  <r>
    <x v="178"/>
    <s v="Продажа"/>
    <n v="240"/>
    <n v="-240"/>
    <n v="-17037.599999999999"/>
  </r>
  <r>
    <x v="179"/>
    <s v="Продажа"/>
    <n v="160"/>
    <n v="-160"/>
    <n v="-11300.8"/>
  </r>
  <r>
    <x v="180"/>
    <s v="Покупка"/>
    <n v="60"/>
    <n v="60"/>
    <n v="4249.2"/>
  </r>
  <r>
    <x v="180"/>
    <s v="Покупка"/>
    <n v="240"/>
    <n v="240"/>
    <n v="16996.8"/>
  </r>
  <r>
    <x v="181"/>
    <s v="Покупка"/>
    <n v="250"/>
    <n v="250"/>
    <n v="17605"/>
  </r>
  <r>
    <x v="182"/>
    <s v="Покупка"/>
    <n v="490"/>
    <n v="490"/>
    <n v="34280.399999999994"/>
  </r>
  <r>
    <x v="183"/>
    <s v="Покупка"/>
    <n v="300"/>
    <n v="300"/>
    <n v="21456"/>
  </r>
  <r>
    <x v="184"/>
    <s v="Продажа"/>
    <n v="50"/>
    <n v="-50"/>
    <n v="-3665.9999999999995"/>
  </r>
  <r>
    <x v="185"/>
    <s v="Покупка"/>
    <n v="100"/>
    <n v="100"/>
    <n v="7389"/>
  </r>
  <r>
    <x v="186"/>
    <s v="Покупка"/>
    <n v="240"/>
    <n v="240"/>
    <n v="20476.8"/>
  </r>
  <r>
    <x v="186"/>
    <s v="Продажа"/>
    <n v="410"/>
    <n v="-410"/>
    <n v="-34981.199999999997"/>
  </r>
  <r>
    <x v="187"/>
    <s v="Покупка"/>
    <n v="240"/>
    <n v="240"/>
    <n v="20776.8"/>
  </r>
  <r>
    <x v="188"/>
    <s v="Покупка"/>
    <n v="20"/>
    <n v="20"/>
    <n v="1707"/>
  </r>
  <r>
    <x v="188"/>
    <s v="Покупка"/>
    <n v="490"/>
    <n v="490"/>
    <n v="41821.5"/>
  </r>
  <r>
    <x v="189"/>
    <s v="Покупка"/>
    <n v="270"/>
    <n v="270"/>
    <n v="24405.3"/>
  </r>
  <r>
    <x v="190"/>
    <s v="Покупка"/>
    <n v="370"/>
    <n v="370"/>
    <n v="33189"/>
  </r>
  <r>
    <x v="191"/>
    <s v="Продажа"/>
    <n v="100"/>
    <n v="-100"/>
    <n v="-9018"/>
  </r>
  <r>
    <x v="192"/>
    <s v="Продажа"/>
    <n v="70"/>
    <n v="-70"/>
    <n v="-6381.9000000000005"/>
  </r>
  <r>
    <x v="193"/>
    <s v="Покупка"/>
    <n v="350"/>
    <n v="350"/>
    <n v="32333"/>
  </r>
  <r>
    <x v="194"/>
    <s v="Покупка"/>
    <n v="330"/>
    <n v="330"/>
    <n v="30416.100000000002"/>
  </r>
  <r>
    <x v="195"/>
    <s v="Покупка"/>
    <n v="430"/>
    <n v="430"/>
    <n v="41297.200000000004"/>
  </r>
  <r>
    <x v="196"/>
    <s v="Продажа"/>
    <n v="300"/>
    <n v="-300"/>
    <n v="-28830"/>
  </r>
  <r>
    <x v="197"/>
    <s v="Продажа"/>
    <n v="70"/>
    <n v="-70"/>
    <n v="-6418.3"/>
  </r>
  <r>
    <x v="198"/>
    <s v="Продажа"/>
    <n v="350"/>
    <n v="-350"/>
    <n v="-32119.5"/>
  </r>
  <r>
    <x v="199"/>
    <s v="Продажа"/>
    <n v="430"/>
    <n v="-430"/>
    <n v="-40901.599999999999"/>
  </r>
  <r>
    <x v="200"/>
    <s v="Покупка"/>
    <n v="20"/>
    <n v="20"/>
    <n v="1875.2"/>
  </r>
  <r>
    <x v="201"/>
    <s v="Продажа"/>
    <n v="490"/>
    <n v="-490"/>
    <n v="-46290.3"/>
  </r>
  <r>
    <x v="202"/>
    <s v="Продажа"/>
    <n v="410"/>
    <n v="-410"/>
    <n v="-38835.199999999997"/>
  </r>
  <r>
    <x v="203"/>
    <s v="Покупка"/>
    <n v="270"/>
    <n v="270"/>
    <n v="26046.9"/>
  </r>
  <r>
    <x v="204"/>
    <s v="Покупка"/>
    <n v="310"/>
    <n v="310"/>
    <n v="30355.200000000001"/>
  </r>
  <r>
    <x v="205"/>
    <s v="Покупка"/>
    <n v="380"/>
    <n v="380"/>
    <n v="37981"/>
  </r>
  <r>
    <x v="206"/>
    <s v="Покупка"/>
    <n v="390"/>
    <n v="390"/>
    <n v="39432.9"/>
  </r>
  <r>
    <x v="207"/>
    <s v="Покупка"/>
    <n v="100"/>
    <n v="100"/>
    <n v="9969"/>
  </r>
  <r>
    <x v="208"/>
    <s v="Продажа"/>
    <n v="290"/>
    <n v="-290"/>
    <n v="-30104.9"/>
  </r>
  <r>
    <x v="209"/>
    <s v="Покупка"/>
    <n v="110"/>
    <n v="110"/>
    <n v="11510.4"/>
  </r>
  <r>
    <x v="210"/>
    <s v="Продажа"/>
    <n v="330"/>
    <n v="-330"/>
    <n v="-40362.300000000003"/>
  </r>
  <r>
    <x v="211"/>
    <s v="Продажа"/>
    <n v="10"/>
    <n v="-10"/>
    <n v="-1158.8"/>
  </r>
  <r>
    <x v="212"/>
    <s v="Продажа"/>
    <n v="360"/>
    <n v="-360"/>
    <n v="-40399.199999999997"/>
  </r>
  <r>
    <x v="213"/>
    <s v="Покупка"/>
    <n v="360"/>
    <n v="360"/>
    <n v="40032"/>
  </r>
  <r>
    <x v="214"/>
    <s v="Покупка"/>
    <n v="10"/>
    <n v="10"/>
    <n v="1118.5999999999999"/>
  </r>
  <r>
    <x v="215"/>
    <s v="Продажа"/>
    <n v="190"/>
    <n v="-190"/>
    <n v="-22416.2"/>
  </r>
  <r>
    <x v="216"/>
    <s v="Покупка"/>
    <n v="440"/>
    <n v="440"/>
    <n v="50965.2"/>
  </r>
  <r>
    <x v="216"/>
    <s v="Покупка"/>
    <n v="120"/>
    <n v="120"/>
    <n v="13899.6"/>
  </r>
  <r>
    <x v="217"/>
    <s v="Покупка"/>
    <n v="490"/>
    <n v="490"/>
    <n v="57334.9"/>
  </r>
  <r>
    <x v="217"/>
    <s v="Продажа"/>
    <n v="70"/>
    <n v="-70"/>
    <n v="-8190.7000000000007"/>
  </r>
  <r>
    <x v="218"/>
    <s v="Продажа"/>
    <n v="100"/>
    <n v="-100"/>
    <n v="-11929"/>
  </r>
  <r>
    <x v="219"/>
    <s v="Покупка"/>
    <n v="260"/>
    <n v="260"/>
    <n v="29564.6"/>
  </r>
  <r>
    <x v="219"/>
    <s v="Покупка"/>
    <n v="500"/>
    <n v="500"/>
    <n v="56855"/>
  </r>
  <r>
    <x v="220"/>
    <s v="Покупка"/>
    <n v="250"/>
    <n v="250"/>
    <n v="28112.5"/>
  </r>
  <r>
    <x v="221"/>
    <s v="Покупка"/>
    <n v="90"/>
    <n v="90"/>
    <n v="8280.9"/>
  </r>
  <r>
    <x v="222"/>
    <s v="Покупка"/>
    <n v="400"/>
    <n v="400"/>
    <n v="37860"/>
  </r>
  <r>
    <x v="223"/>
    <s v="Покупка"/>
    <n v="460"/>
    <n v="460"/>
    <n v="42752.4"/>
  </r>
  <r>
    <x v="224"/>
    <s v="Покупка"/>
    <n v="350"/>
    <n v="350"/>
    <n v="32273.499999999996"/>
  </r>
  <r>
    <x v="225"/>
    <s v="Продажа"/>
    <n v="290"/>
    <n v="-290"/>
    <n v="-26239.200000000001"/>
  </r>
  <r>
    <x v="226"/>
    <s v="Покупка"/>
    <n v="420"/>
    <n v="420"/>
    <n v="39614.399999999994"/>
  </r>
  <r>
    <x v="227"/>
    <s v="Продажа"/>
    <n v="310"/>
    <n v="-310"/>
    <n v="-30606.300000000003"/>
  </r>
  <r>
    <x v="227"/>
    <s v="Продажа"/>
    <n v="350"/>
    <n v="-350"/>
    <n v="-34555.5"/>
  </r>
  <r>
    <x v="228"/>
    <s v="Покупка"/>
    <n v="130"/>
    <n v="130"/>
    <n v="12551.5"/>
  </r>
  <r>
    <x v="229"/>
    <s v="Покупка"/>
    <n v="350"/>
    <n v="350"/>
    <n v="35059.5"/>
  </r>
  <r>
    <x v="230"/>
    <s v="Продажа"/>
    <n v="370"/>
    <n v="-370"/>
    <n v="-36863.1"/>
  </r>
  <r>
    <x v="231"/>
    <s v="Покупка"/>
    <n v="80"/>
    <n v="80"/>
    <n v="8334.4000000000015"/>
  </r>
  <r>
    <x v="232"/>
    <s v="Продажа"/>
    <n v="240"/>
    <n v="-240"/>
    <n v="-25495.200000000001"/>
  </r>
  <r>
    <x v="233"/>
    <s v="Продажа"/>
    <n v="430"/>
    <n v="-430"/>
    <n v="-42772.1"/>
  </r>
  <r>
    <x v="234"/>
    <s v="Покупка"/>
    <n v="120"/>
    <n v="120"/>
    <n v="11872.8"/>
  </r>
  <r>
    <x v="234"/>
    <s v="Продажа"/>
    <n v="80"/>
    <n v="-80"/>
    <n v="-7915.2"/>
  </r>
  <r>
    <x v="235"/>
    <s v="Покупка"/>
    <n v="180"/>
    <n v="180"/>
    <n v="17649"/>
  </r>
  <r>
    <x v="236"/>
    <s v="Продажа"/>
    <n v="100"/>
    <n v="-100"/>
    <n v="-10043"/>
  </r>
  <r>
    <x v="237"/>
    <s v="Продажа"/>
    <n v="250"/>
    <n v="-250"/>
    <n v="-24727.5"/>
  </r>
  <r>
    <x v="238"/>
    <s v="Продажа"/>
    <n v="270"/>
    <n v="-270"/>
    <n v="-25274.7"/>
  </r>
  <r>
    <x v="239"/>
    <s v="Продажа"/>
    <n v="220"/>
    <n v="-220"/>
    <n v="-21744.799999999999"/>
  </r>
  <r>
    <x v="240"/>
    <s v="Продажа"/>
    <n v="480"/>
    <n v="-480"/>
    <n v="-42676.799999999996"/>
  </r>
  <r>
    <x v="241"/>
    <s v="Покупка"/>
    <n v="90"/>
    <n v="90"/>
    <n v="8150.4000000000005"/>
  </r>
  <r>
    <x v="241"/>
    <s v="Покупка"/>
    <n v="0"/>
    <n v="0"/>
    <n v="0"/>
  </r>
  <r>
    <x v="242"/>
    <s v="Продажа"/>
    <n v="410"/>
    <n v="-410"/>
    <n v="-37494.5"/>
  </r>
  <r>
    <x v="242"/>
    <s v="Покупка"/>
    <n v="460"/>
    <n v="460"/>
    <n v="42067"/>
  </r>
  <r>
    <x v="243"/>
    <s v="Покупка"/>
    <n v="50"/>
    <n v="50"/>
    <n v="4756"/>
  </r>
  <r>
    <x v="244"/>
    <s v="Покупка"/>
    <n v="370"/>
    <n v="370"/>
    <n v="35716.1"/>
  </r>
  <r>
    <x v="245"/>
    <s v="Покупка"/>
    <n v="100"/>
    <n v="100"/>
    <n v="9822"/>
  </r>
  <r>
    <x v="246"/>
    <s v="Покупка"/>
    <n v="80"/>
    <n v="80"/>
    <n v="7904.8"/>
  </r>
  <r>
    <x v="247"/>
    <s v="Продажа"/>
    <n v="500"/>
    <n v="-500"/>
    <n v="-48870"/>
  </r>
  <r>
    <x v="248"/>
    <s v="Продажа"/>
    <n v="420"/>
    <n v="-420"/>
    <n v="-41168.400000000001"/>
  </r>
  <r>
    <x v="249"/>
    <s v="Продажа"/>
    <n v="200"/>
    <n v="-200"/>
    <n v="-18748"/>
  </r>
  <r>
    <x v="250"/>
    <s v="Покупка"/>
    <n v="200"/>
    <n v="200"/>
    <n v="18834"/>
  </r>
  <r>
    <x v="250"/>
    <s v="Покупка"/>
    <n v="440"/>
    <n v="440"/>
    <n v="41434.800000000003"/>
  </r>
  <r>
    <x v="251"/>
    <s v="Продажа"/>
    <n v="280"/>
    <n v="-280"/>
    <n v="-25485.599999999999"/>
  </r>
  <r>
    <x v="252"/>
    <s v="Продажа"/>
    <n v="170"/>
    <n v="-170"/>
    <n v="-15684.2"/>
  </r>
  <r>
    <x v="253"/>
    <s v="Покупка"/>
    <n v="410"/>
    <n v="410"/>
    <n v="38449.800000000003"/>
  </r>
  <r>
    <x v="254"/>
    <s v="Покупка"/>
    <n v="10"/>
    <n v="10"/>
    <n v="891.80000000000007"/>
  </r>
  <r>
    <x v="255"/>
    <s v="Покупка"/>
    <n v="390"/>
    <n v="390"/>
    <n v="35985.299999999996"/>
  </r>
  <r>
    <x v="256"/>
    <s v="Продажа"/>
    <n v="280"/>
    <n v="-280"/>
    <n v="-22234.799999999999"/>
  </r>
  <r>
    <x v="257"/>
    <s v="Покупка"/>
    <n v="50"/>
    <n v="50"/>
    <n v="4086.5"/>
  </r>
  <r>
    <x v="258"/>
    <s v="Покупка"/>
    <n v="340"/>
    <n v="340"/>
    <n v="27662.400000000001"/>
  </r>
  <r>
    <x v="259"/>
    <s v="Покупка"/>
    <n v="140"/>
    <n v="140"/>
    <n v="11422.6"/>
  </r>
  <r>
    <x v="259"/>
    <s v="Продажа"/>
    <n v="10"/>
    <n v="-10"/>
    <n v="-815.90000000000009"/>
  </r>
  <r>
    <x v="260"/>
    <s v="Покупка"/>
    <n v="0"/>
    <n v="0"/>
    <n v="0"/>
  </r>
  <r>
    <x v="261"/>
    <s v="Покупка"/>
    <n v="190"/>
    <n v="190"/>
    <n v="16870.100000000002"/>
  </r>
  <r>
    <x v="262"/>
    <s v="Продажа"/>
    <n v="110"/>
    <n v="-110"/>
    <n v="-9714.1"/>
  </r>
  <r>
    <x v="263"/>
    <s v="Продажа"/>
    <n v="50"/>
    <n v="-50"/>
    <n v="-4404.5"/>
  </r>
  <r>
    <x v="264"/>
    <s v="Продажа"/>
    <n v="460"/>
    <n v="-460"/>
    <n v="-40912.400000000001"/>
  </r>
  <r>
    <x v="264"/>
    <s v="Покупка"/>
    <n v="450"/>
    <n v="450"/>
    <n v="40023"/>
  </r>
  <r>
    <x v="265"/>
    <s v="Продажа"/>
    <n v="10"/>
    <n v="-10"/>
    <n v="-936.59999999999991"/>
  </r>
  <r>
    <x v="266"/>
    <s v="Продажа"/>
    <n v="240"/>
    <n v="-240"/>
    <n v="-21264"/>
  </r>
  <r>
    <x v="267"/>
    <s v="Покупка"/>
    <n v="30"/>
    <n v="30"/>
    <n v="2507.4"/>
  </r>
  <r>
    <x v="268"/>
    <s v="Покупка"/>
    <n v="120"/>
    <n v="120"/>
    <n v="10022.4"/>
  </r>
  <r>
    <x v="269"/>
    <s v="Продажа"/>
    <n v="410"/>
    <n v="-410"/>
    <n v="-34505.599999999999"/>
  </r>
  <r>
    <x v="270"/>
    <s v="Покупка"/>
    <n v="10"/>
    <n v="10"/>
    <n v="890.40000000000009"/>
  </r>
  <r>
    <x v="271"/>
    <s v="Продажа"/>
    <n v="320"/>
    <n v="-320"/>
    <n v="-28771.199999999997"/>
  </r>
  <r>
    <x v="272"/>
    <s v="Покупка"/>
    <n v="110"/>
    <n v="110"/>
    <n v="9491.9000000000015"/>
  </r>
  <r>
    <x v="273"/>
    <s v="Покупка"/>
    <n v="360"/>
    <n v="360"/>
    <n v="32684.400000000001"/>
  </r>
  <r>
    <x v="274"/>
    <s v="Продажа"/>
    <n v="50"/>
    <n v="-50"/>
    <n v="-4410"/>
  </r>
  <r>
    <x v="275"/>
    <s v="Покупка"/>
    <n v="460"/>
    <n v="460"/>
    <n v="41170"/>
  </r>
  <r>
    <x v="276"/>
    <s v="Покупка"/>
    <n v="200"/>
    <n v="200"/>
    <n v="17732"/>
  </r>
  <r>
    <x v="277"/>
    <s v="Покупка"/>
    <n v="380"/>
    <n v="380"/>
    <n v="33611"/>
  </r>
  <r>
    <x v="278"/>
    <s v="Покупка"/>
    <n v="320"/>
    <n v="320"/>
    <n v="25334.400000000001"/>
  </r>
  <r>
    <x v="279"/>
    <s v="Продажа"/>
    <n v="420"/>
    <n v="-420"/>
    <n v="-33570.600000000006"/>
  </r>
  <r>
    <x v="280"/>
    <s v="Продажа"/>
    <n v="400"/>
    <n v="-400"/>
    <n v="-32208"/>
  </r>
  <r>
    <x v="280"/>
    <s v="Продажа"/>
    <n v="390"/>
    <n v="-390"/>
    <n v="-31402.799999999999"/>
  </r>
  <r>
    <x v="281"/>
    <s v="Продажа"/>
    <n v="190"/>
    <n v="-190"/>
    <n v="-15198.099999999999"/>
  </r>
  <r>
    <x v="282"/>
    <s v="Покупка"/>
    <n v="160"/>
    <n v="160"/>
    <n v="12803.199999999999"/>
  </r>
  <r>
    <x v="283"/>
    <s v="Покупка"/>
    <n v="370"/>
    <n v="370"/>
    <n v="29636.999999999996"/>
  </r>
  <r>
    <x v="284"/>
    <s v="Продажа"/>
    <n v="380"/>
    <n v="-380"/>
    <n v="-29480.399999999998"/>
  </r>
  <r>
    <x v="285"/>
    <s v="Покупка"/>
    <n v="370"/>
    <n v="370"/>
    <n v="29881.200000000001"/>
  </r>
  <r>
    <x v="286"/>
    <s v="Покупка"/>
    <n v="250"/>
    <n v="250"/>
    <n v="20702.5"/>
  </r>
  <r>
    <x v="286"/>
    <s v="Покупка"/>
    <n v="250"/>
    <n v="250"/>
    <n v="20702.5"/>
  </r>
  <r>
    <x v="287"/>
    <s v="Продажа"/>
    <n v="120"/>
    <n v="-120"/>
    <n v="-10014"/>
  </r>
  <r>
    <x v="288"/>
    <s v="Продажа"/>
    <n v="280"/>
    <n v="-280"/>
    <n v="-23226"/>
  </r>
  <r>
    <x v="289"/>
    <s v="Продажа"/>
    <n v="220"/>
    <n v="-220"/>
    <n v="-17646.199999999997"/>
  </r>
  <r>
    <x v="290"/>
    <s v="Покупка"/>
    <n v="140"/>
    <n v="140"/>
    <n v="11107.6"/>
  </r>
  <r>
    <x v="291"/>
    <s v="Продажа"/>
    <n v="260"/>
    <n v="-260"/>
    <n v="-20878"/>
  </r>
  <r>
    <x v="292"/>
    <s v="Продажа"/>
    <n v="420"/>
    <n v="-420"/>
    <n v="-33289.200000000004"/>
  </r>
  <r>
    <x v="292"/>
    <s v="Покупка"/>
    <n v="440"/>
    <n v="440"/>
    <n v="34874.400000000001"/>
  </r>
  <r>
    <x v="293"/>
    <s v="Продажа"/>
    <n v="90"/>
    <n v="-90"/>
    <n v="-7059.5999999999995"/>
  </r>
  <r>
    <x v="294"/>
    <s v="Продажа"/>
    <n v="310"/>
    <n v="-310"/>
    <n v="-24645"/>
  </r>
  <r>
    <x v="295"/>
    <s v="Покупка"/>
    <n v="490"/>
    <n v="490"/>
    <n v="39111.799999999996"/>
  </r>
  <r>
    <x v="296"/>
    <s v="Покупка"/>
    <n v="120"/>
    <n v="120"/>
    <n v="9367.2000000000007"/>
  </r>
  <r>
    <x v="297"/>
    <s v="Покупка"/>
    <n v="30"/>
    <n v="30"/>
    <n v="2353.5"/>
  </r>
  <r>
    <x v="298"/>
    <s v="Покупка"/>
    <n v="350"/>
    <n v="350"/>
    <n v="23800"/>
  </r>
  <r>
    <x v="299"/>
    <s v="Продажа"/>
    <n v="420"/>
    <n v="-420"/>
    <n v="-29400"/>
  </r>
  <r>
    <x v="300"/>
    <s v="Продажа"/>
    <n v="130"/>
    <n v="-130"/>
    <n v="-9453.6"/>
  </r>
  <r>
    <x v="300"/>
    <s v="Продажа"/>
    <n v="270"/>
    <n v="-270"/>
    <n v="-19634.400000000001"/>
  </r>
  <r>
    <x v="300"/>
    <s v="Продажа"/>
    <n v="210"/>
    <n v="-210"/>
    <n v="-15271.199999999999"/>
  </r>
  <r>
    <x v="301"/>
    <s v="Покупка"/>
    <n v="230"/>
    <n v="230"/>
    <n v="17072.900000000001"/>
  </r>
  <r>
    <x v="302"/>
    <s v="Покупка"/>
    <n v="90"/>
    <n v="90"/>
    <n v="6411.5999999999995"/>
  </r>
  <r>
    <x v="303"/>
    <s v="Покупка"/>
    <n v="270"/>
    <n v="270"/>
    <n v="19345.5"/>
  </r>
  <r>
    <x v="304"/>
    <s v="Продажа"/>
    <n v="150"/>
    <n v="-150"/>
    <n v="-10686"/>
  </r>
  <r>
    <x v="305"/>
    <s v="Продажа"/>
    <n v="240"/>
    <n v="-240"/>
    <n v="-16867.2"/>
  </r>
  <r>
    <x v="306"/>
    <s v="Продажа"/>
    <n v="90"/>
    <n v="-90"/>
    <n v="-6168.6"/>
  </r>
  <r>
    <x v="307"/>
    <s v="Продажа"/>
    <n v="70"/>
    <n v="-70"/>
    <n v="-4741.1000000000004"/>
  </r>
  <r>
    <x v="308"/>
    <s v="Покупка"/>
    <n v="170"/>
    <n v="170"/>
    <n v="11468.199999999999"/>
  </r>
  <r>
    <x v="309"/>
    <s v="Покупка"/>
    <n v="40"/>
    <n v="40"/>
    <n v="2609.2000000000003"/>
  </r>
  <r>
    <x v="310"/>
    <s v="Продажа"/>
    <n v="140"/>
    <n v="-140"/>
    <n v="-9163"/>
  </r>
  <r>
    <x v="311"/>
    <s v="Продажа"/>
    <n v="260"/>
    <n v="-260"/>
    <n v="-17050.8"/>
  </r>
  <r>
    <x v="312"/>
    <s v="Покупка"/>
    <n v="420"/>
    <n v="420"/>
    <n v="27102.600000000002"/>
  </r>
  <r>
    <x v="312"/>
    <s v="Продажа"/>
    <n v="250"/>
    <n v="-250"/>
    <n v="-16132.5"/>
  </r>
  <r>
    <x v="312"/>
    <s v="Продажа"/>
    <n v="390"/>
    <n v="-390"/>
    <n v="-25166.7"/>
  </r>
  <r>
    <x v="313"/>
    <s v="Покупка"/>
    <n v="250"/>
    <n v="250"/>
    <n v="16252.500000000002"/>
  </r>
  <r>
    <x v="314"/>
    <s v="Покупка"/>
    <n v="470"/>
    <n v="470"/>
    <n v="29845"/>
  </r>
  <r>
    <x v="314"/>
    <s v="Покупка"/>
    <n v="380"/>
    <n v="380"/>
    <n v="24130"/>
  </r>
  <r>
    <x v="315"/>
    <s v="Покупка"/>
    <n v="360"/>
    <n v="360"/>
    <n v="22672.799999999999"/>
  </r>
  <r>
    <x v="315"/>
    <s v="Продажа"/>
    <n v="440"/>
    <n v="-440"/>
    <n v="-27711.199999999997"/>
  </r>
  <r>
    <x v="316"/>
    <s v="Покупка"/>
    <n v="490"/>
    <n v="490"/>
    <n v="32565.399999999998"/>
  </r>
  <r>
    <x v="317"/>
    <s v="Продажа"/>
    <n v="50"/>
    <n v="-50"/>
    <n v="-3286.9999999999995"/>
  </r>
  <r>
    <x v="318"/>
    <s v="Покупка"/>
    <n v="270"/>
    <n v="270"/>
    <n v="17658"/>
  </r>
  <r>
    <x v="319"/>
    <s v="Покупка"/>
    <n v="350"/>
    <n v="350"/>
    <n v="23667"/>
  </r>
  <r>
    <x v="320"/>
    <s v="Продажа"/>
    <n v="390"/>
    <n v="-390"/>
    <n v="-27101.1"/>
  </r>
  <r>
    <x v="321"/>
    <s v="Продажа"/>
    <n v="240"/>
    <n v="-240"/>
    <n v="-17184"/>
  </r>
  <r>
    <x v="322"/>
    <s v="Покупка"/>
    <n v="260"/>
    <n v="260"/>
    <n v="18530.2"/>
  </r>
  <r>
    <x v="323"/>
    <s v="Покупка"/>
    <n v="190"/>
    <n v="190"/>
    <n v="13754.1"/>
  </r>
  <r>
    <x v="323"/>
    <s v="Покупка"/>
    <n v="250"/>
    <n v="250"/>
    <n v="18097.5"/>
  </r>
  <r>
    <x v="324"/>
    <s v="Продажа"/>
    <n v="110"/>
    <n v="-110"/>
    <n v="-8024.5"/>
  </r>
  <r>
    <x v="325"/>
    <s v="Продажа"/>
    <n v="90"/>
    <n v="-90"/>
    <n v="-6488.1"/>
  </r>
  <r>
    <x v="326"/>
    <s v="Покупка"/>
    <n v="10"/>
    <n v="10"/>
    <n v="757.2"/>
  </r>
  <r>
    <x v="327"/>
    <s v="Продажа"/>
    <n v="70"/>
    <n v="-70"/>
    <n v="-5126.1000000000004"/>
  </r>
  <r>
    <x v="328"/>
    <s v="Продажа"/>
    <n v="180"/>
    <n v="-180"/>
    <n v="-12983.4"/>
  </r>
  <r>
    <x v="329"/>
    <s v="Продажа"/>
    <n v="330"/>
    <n v="-330"/>
    <n v="-24297.899999999998"/>
  </r>
  <r>
    <x v="330"/>
    <s v="Покупка"/>
    <n v="210"/>
    <n v="210"/>
    <n v="15779.4"/>
  </r>
  <r>
    <x v="331"/>
    <s v="Продажа"/>
    <n v="350"/>
    <n v="-350"/>
    <n v="-26880"/>
  </r>
  <r>
    <x v="332"/>
    <s v="Покупка"/>
    <n v="370"/>
    <n v="370"/>
    <n v="29433.5"/>
  </r>
  <r>
    <x v="333"/>
    <s v="Продажа"/>
    <n v="470"/>
    <n v="-470"/>
    <n v="-38422.5"/>
  </r>
  <r>
    <x v="334"/>
    <s v="Покупка"/>
    <n v="100"/>
    <n v="100"/>
    <n v="8208"/>
  </r>
  <r>
    <x v="335"/>
    <s v="Покупка"/>
    <n v="210"/>
    <n v="210"/>
    <n v="17894.099999999999"/>
  </r>
  <r>
    <x v="336"/>
    <s v="Покупка"/>
    <n v="210"/>
    <n v="210"/>
    <n v="17988.599999999999"/>
  </r>
  <r>
    <x v="337"/>
    <s v="Продажа"/>
    <n v="190"/>
    <n v="-190"/>
    <n v="-16465.399999999998"/>
  </r>
  <r>
    <x v="338"/>
    <s v="Покупка"/>
    <n v="50"/>
    <n v="50"/>
    <n v="4360"/>
  </r>
  <r>
    <x v="339"/>
    <s v="Покупка"/>
    <n v="340"/>
    <n v="340"/>
    <n v="29828.2"/>
  </r>
  <r>
    <x v="340"/>
    <s v="Продажа"/>
    <n v="220"/>
    <n v="-220"/>
    <n v="-18909"/>
  </r>
  <r>
    <x v="341"/>
    <s v="Продажа"/>
    <n v="270"/>
    <n v="-270"/>
    <n v="-23484.600000000002"/>
  </r>
  <r>
    <x v="342"/>
    <s v="Покупка"/>
    <n v="180"/>
    <n v="180"/>
    <n v="15559.199999999999"/>
  </r>
  <r>
    <x v="343"/>
    <s v="Покупка"/>
    <n v="90"/>
    <n v="90"/>
    <n v="7803"/>
  </r>
  <r>
    <x v="344"/>
    <s v="Продажа"/>
    <n v="50"/>
    <n v="-50"/>
    <n v="-4512.5"/>
  </r>
  <r>
    <x v="345"/>
    <s v="Покупка"/>
    <n v="270"/>
    <n v="270"/>
    <n v="24084"/>
  </r>
  <r>
    <x v="346"/>
    <s v="Покупка"/>
    <n v="400"/>
    <n v="400"/>
    <n v="35760"/>
  </r>
  <r>
    <x v="347"/>
    <s v="Покупка"/>
    <n v="280"/>
    <n v="280"/>
    <n v="24889.200000000001"/>
  </r>
  <r>
    <x v="348"/>
    <s v="Продажа"/>
    <n v="280"/>
    <n v="-280"/>
    <n v="-25065.599999999999"/>
  </r>
  <r>
    <x v="349"/>
    <s v="Продажа"/>
    <n v="270"/>
    <n v="-270"/>
    <n v="-24356.699999999997"/>
  </r>
  <r>
    <x v="350"/>
    <s v="Покупка"/>
    <n v="200"/>
    <n v="200"/>
    <n v="17812"/>
  </r>
  <r>
    <x v="351"/>
    <s v="Продажа"/>
    <n v="370"/>
    <n v="-370"/>
    <n v="-32634"/>
  </r>
  <r>
    <x v="352"/>
    <s v="Продажа"/>
    <n v="150"/>
    <n v="-150"/>
    <n v="-13081.499999999998"/>
  </r>
  <r>
    <x v="353"/>
    <s v="Продажа"/>
    <n v="220"/>
    <n v="-220"/>
    <n v="-18378.800000000003"/>
  </r>
  <r>
    <x v="354"/>
    <s v="Продажа"/>
    <n v="500"/>
    <n v="-500"/>
    <n v="-41885"/>
  </r>
  <r>
    <x v="355"/>
    <s v="Покупка"/>
    <n v="440"/>
    <n v="440"/>
    <n v="36608"/>
  </r>
  <r>
    <x v="356"/>
    <s v="Покупка"/>
    <n v="0"/>
    <n v="0"/>
    <n v="0"/>
  </r>
  <r>
    <x v="357"/>
    <s v="Продажа"/>
    <n v="280"/>
    <n v="-280"/>
    <n v="-24410.400000000001"/>
  </r>
  <r>
    <x v="358"/>
    <s v="Покупка"/>
    <n v="10"/>
    <n v="10"/>
    <n v="947.5"/>
  </r>
  <r>
    <x v="358"/>
    <s v="Продажа"/>
    <n v="290"/>
    <n v="-290"/>
    <n v="-27477.5"/>
  </r>
  <r>
    <x v="359"/>
    <s v="Продажа"/>
    <n v="230"/>
    <n v="-230"/>
    <n v="-22080"/>
  </r>
  <r>
    <x v="360"/>
    <s v="Продажа"/>
    <n v="130"/>
    <n v="-130"/>
    <n v="-12169.3"/>
  </r>
  <r>
    <x v="361"/>
    <s v="Покупка"/>
    <n v="130"/>
    <n v="130"/>
    <n v="11593.400000000001"/>
  </r>
  <r>
    <x v="362"/>
    <s v="Продажа"/>
    <n v="380"/>
    <n v="-380"/>
    <n v="-33595.799999999996"/>
  </r>
  <r>
    <x v="362"/>
    <s v="Продажа"/>
    <n v="440"/>
    <n v="-440"/>
    <n v="-38900.400000000001"/>
  </r>
  <r>
    <x v="363"/>
    <s v="Покупка"/>
    <n v="410"/>
    <n v="410"/>
    <n v="36362.9"/>
  </r>
  <r>
    <x v="364"/>
    <s v="Покупка"/>
    <n v="360"/>
    <n v="360"/>
    <n v="31525.199999999997"/>
  </r>
  <r>
    <x v="365"/>
    <s v="Продажа"/>
    <n v="400"/>
    <n v="-400"/>
    <n v="-34108"/>
  </r>
  <r>
    <x v="365"/>
    <s v="Покупка"/>
    <n v="270"/>
    <n v="270"/>
    <n v="23022.899999999998"/>
  </r>
  <r>
    <x v="366"/>
    <s v="Покупка"/>
    <n v="0"/>
    <n v="0"/>
    <n v="0"/>
  </r>
  <r>
    <x v="367"/>
    <s v="Продажа"/>
    <n v="40"/>
    <n v="-40"/>
    <n v="-2752.7999999999997"/>
  </r>
  <r>
    <x v="368"/>
    <s v="Продажа"/>
    <n v="190"/>
    <n v="-190"/>
    <n v="-12902.9"/>
  </r>
  <r>
    <x v="368"/>
    <s v="Продажа"/>
    <n v="10"/>
    <n v="-10"/>
    <n v="-679.09999999999991"/>
  </r>
  <r>
    <x v="369"/>
    <s v="Покупка"/>
    <n v="240"/>
    <n v="240"/>
    <n v="18057.599999999999"/>
  </r>
  <r>
    <x v="370"/>
    <s v="Продажа"/>
    <n v="220"/>
    <n v="-220"/>
    <n v="-16761.8"/>
  </r>
  <r>
    <x v="371"/>
    <s v="Покупка"/>
    <n v="280"/>
    <n v="280"/>
    <n v="22484"/>
  </r>
  <r>
    <x v="372"/>
    <s v="Продажа"/>
    <n v="390"/>
    <n v="-390"/>
    <n v="-31925.4"/>
  </r>
  <r>
    <x v="373"/>
    <s v="Продажа"/>
    <n v="370"/>
    <n v="-370"/>
    <n v="-30143.899999999998"/>
  </r>
  <r>
    <x v="374"/>
    <s v="Продажа"/>
    <n v="120"/>
    <n v="-120"/>
    <n v="-9844.8000000000011"/>
  </r>
  <r>
    <x v="375"/>
    <s v="Продажа"/>
    <n v="180"/>
    <n v="-180"/>
    <n v="-15046.2"/>
  </r>
  <r>
    <x v="376"/>
    <s v="Продажа"/>
    <n v="450"/>
    <n v="-450"/>
    <n v="-37278"/>
  </r>
  <r>
    <x v="377"/>
    <s v="Покупка"/>
    <n v="390"/>
    <n v="390"/>
    <n v="33294.300000000003"/>
  </r>
  <r>
    <x v="377"/>
    <s v="Покупка"/>
    <n v="490"/>
    <n v="490"/>
    <n v="41831.300000000003"/>
  </r>
  <r>
    <x v="378"/>
    <s v="Продажа"/>
    <n v="330"/>
    <n v="-330"/>
    <n v="-27792.6"/>
  </r>
  <r>
    <x v="378"/>
    <s v="Продажа"/>
    <n v="150"/>
    <n v="-150"/>
    <n v="-12633"/>
  </r>
  <r>
    <x v="379"/>
    <s v="Покупка"/>
    <n v="430"/>
    <n v="430"/>
    <n v="36102.799999999996"/>
  </r>
  <r>
    <x v="380"/>
    <s v="Покупка"/>
    <n v="100"/>
    <n v="100"/>
    <n v="9071"/>
  </r>
  <r>
    <x v="380"/>
    <s v="Покупка"/>
    <n v="20"/>
    <n v="20"/>
    <n v="1814.1999999999998"/>
  </r>
  <r>
    <x v="381"/>
    <s v="Покупка"/>
    <n v="50"/>
    <n v="50"/>
    <n v="4560"/>
  </r>
  <r>
    <x v="381"/>
    <s v="Покупка"/>
    <n v="390"/>
    <n v="390"/>
    <n v="35568"/>
  </r>
  <r>
    <x v="382"/>
    <s v="Покупка"/>
    <n v="460"/>
    <n v="460"/>
    <n v="41413.800000000003"/>
  </r>
  <r>
    <x v="382"/>
    <s v="Продажа"/>
    <n v="40"/>
    <n v="-40"/>
    <n v="-3601.2"/>
  </r>
  <r>
    <x v="383"/>
    <s v="Покупка"/>
    <n v="270"/>
    <n v="270"/>
    <n v="25020.9"/>
  </r>
  <r>
    <x v="384"/>
    <s v="Продажа"/>
    <n v="330"/>
    <n v="-330"/>
    <n v="-30043.200000000001"/>
  </r>
  <r>
    <x v="385"/>
    <s v="Продажа"/>
    <n v="120"/>
    <n v="-120"/>
    <n v="-11262"/>
  </r>
  <r>
    <x v="385"/>
    <s v="Продажа"/>
    <n v="360"/>
    <n v="-360"/>
    <n v="-33786"/>
  </r>
  <r>
    <x v="386"/>
    <s v="Продажа"/>
    <n v="10"/>
    <n v="-10"/>
    <n v="-930.8"/>
  </r>
  <r>
    <x v="387"/>
    <s v="Покупка"/>
    <n v="0"/>
    <n v="0"/>
    <n v="0"/>
  </r>
  <r>
    <x v="388"/>
    <s v="Покупка"/>
    <n v="240"/>
    <n v="240"/>
    <n v="23210.399999999998"/>
  </r>
  <r>
    <x v="389"/>
    <s v="Покупка"/>
    <n v="20"/>
    <n v="20"/>
    <n v="1946.2"/>
  </r>
  <r>
    <x v="390"/>
    <s v="Покупка"/>
    <n v="310"/>
    <n v="310"/>
    <n v="29493.4"/>
  </r>
  <r>
    <x v="391"/>
    <s v="Покупка"/>
    <n v="330"/>
    <n v="330"/>
    <n v="31722.899999999998"/>
  </r>
  <r>
    <x v="392"/>
    <s v="Продажа"/>
    <n v="380"/>
    <n v="-380"/>
    <n v="-37217.199999999997"/>
  </r>
  <r>
    <x v="392"/>
    <s v="Продажа"/>
    <n v="90"/>
    <n v="-90"/>
    <n v="-8814.6"/>
  </r>
  <r>
    <x v="393"/>
    <s v="Продажа"/>
    <n v="190"/>
    <n v="-190"/>
    <n v="-18374.899999999998"/>
  </r>
  <r>
    <x v="394"/>
    <s v="Покупка"/>
    <n v="260"/>
    <n v="260"/>
    <n v="24944.399999999998"/>
  </r>
  <r>
    <x v="395"/>
    <s v="Продажа"/>
    <n v="380"/>
    <n v="-380"/>
    <n v="-35978.400000000001"/>
  </r>
  <r>
    <x v="396"/>
    <s v="Покупка"/>
    <n v="440"/>
    <n v="440"/>
    <n v="42086"/>
  </r>
  <r>
    <x v="397"/>
    <s v="Покупка"/>
    <n v="200"/>
    <n v="200"/>
    <n v="18972"/>
  </r>
  <r>
    <x v="398"/>
    <s v="Покупка"/>
    <n v="300"/>
    <n v="300"/>
    <n v="28353"/>
  </r>
  <r>
    <x v="399"/>
    <s v="Покупка"/>
    <n v="240"/>
    <n v="240"/>
    <n v="22984.799999999999"/>
  </r>
  <r>
    <x v="400"/>
    <s v="Покупка"/>
    <n v="190"/>
    <n v="190"/>
    <n v="17193.099999999999"/>
  </r>
  <r>
    <x v="401"/>
    <s v="Продажа"/>
    <n v="330"/>
    <n v="-330"/>
    <n v="-28350.3"/>
  </r>
  <r>
    <x v="402"/>
    <s v="Покупка"/>
    <n v="480"/>
    <n v="480"/>
    <n v="41390.400000000001"/>
  </r>
  <r>
    <x v="402"/>
    <s v="Продажа"/>
    <n v="450"/>
    <n v="-450"/>
    <n v="-38803.5"/>
  </r>
  <r>
    <x v="403"/>
    <s v="Покупка"/>
    <n v="130"/>
    <n v="130"/>
    <n v="11195.6"/>
  </r>
  <r>
    <x v="404"/>
    <s v="Продажа"/>
    <n v="360"/>
    <n v="-360"/>
    <n v="-31654.800000000003"/>
  </r>
  <r>
    <x v="404"/>
    <s v="Покупка"/>
    <n v="290"/>
    <n v="290"/>
    <n v="25499.7"/>
  </r>
  <r>
    <x v="405"/>
    <s v="Покупка"/>
    <n v="240"/>
    <n v="240"/>
    <n v="21196.799999999999"/>
  </r>
  <r>
    <x v="406"/>
    <s v="Продажа"/>
    <n v="170"/>
    <n v="-170"/>
    <n v="-14665.9"/>
  </r>
  <r>
    <x v="407"/>
    <s v="Покупка"/>
    <n v="130"/>
    <n v="130"/>
    <n v="11472.5"/>
  </r>
  <r>
    <x v="408"/>
    <s v="Продажа"/>
    <n v="160"/>
    <n v="-160"/>
    <n v="-14073.599999999999"/>
  </r>
  <r>
    <x v="409"/>
    <s v="Продажа"/>
    <n v="30"/>
    <n v="-30"/>
    <n v="-2785.5"/>
  </r>
  <r>
    <x v="410"/>
    <s v="Покупка"/>
    <n v="470"/>
    <n v="470"/>
    <n v="44706.400000000001"/>
  </r>
  <r>
    <x v="411"/>
    <s v="Продажа"/>
    <n v="60"/>
    <n v="-60"/>
    <n v="-5856"/>
  </r>
  <r>
    <x v="412"/>
    <s v="Покупка"/>
    <n v="390"/>
    <n v="390"/>
    <n v="38360.400000000001"/>
  </r>
  <r>
    <x v="413"/>
    <s v="Продажа"/>
    <n v="310"/>
    <n v="-310"/>
    <n v="-30603.200000000001"/>
  </r>
  <r>
    <x v="414"/>
    <s v="Покупка"/>
    <n v="320"/>
    <n v="320"/>
    <n v="31894.400000000001"/>
  </r>
  <r>
    <x v="415"/>
    <s v="Продажа"/>
    <n v="110"/>
    <n v="-110"/>
    <n v="-11548.9"/>
  </r>
  <r>
    <x v="415"/>
    <s v="Продажа"/>
    <n v="480"/>
    <n v="-480"/>
    <n v="-50395.199999999997"/>
  </r>
  <r>
    <x v="416"/>
    <s v="Покупка"/>
    <n v="40"/>
    <n v="40"/>
    <n v="4189.5999999999995"/>
  </r>
  <r>
    <x v="417"/>
    <s v="Продажа"/>
    <n v="190"/>
    <n v="-190"/>
    <n v="-20383.2"/>
  </r>
  <r>
    <x v="418"/>
    <s v="Продажа"/>
    <n v="7950"/>
    <n v="-7950"/>
    <n v="-854545.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3FAD92-D4CD-4F29-ABB4-5BA9EAB0A03D}" name="Сводная таблица1" cacheId="9"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compact="0" compactData="0" multipleFieldFilters="0">
  <location ref="B73:C492" firstHeaderRow="1" firstDataRow="1" firstDataCol="1"/>
  <pivotFields count="5">
    <pivotField axis="axisRow" compact="0" numFmtId="14" outline="0" showAll="0" defaultSubtotal="0">
      <items count="4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0"/>
  </rowFields>
  <rowItems count="41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605775-83D8-484A-8814-546385DA58A8}" name="Акции" displayName="Акции" ref="B3:F1431" totalsRowShown="0" headerRowDxfId="26" headerRowBorderDxfId="25" tableBorderDxfId="24">
  <autoFilter ref="B3:F1431" xr:uid="{B1605775-83D8-484A-8814-546385DA58A8}"/>
  <tableColumns count="5">
    <tableColumn id="1" xr3:uid="{341A91AB-6428-4167-8A17-9A2A7B82F0CE}" name="Date" dataDxfId="23"/>
    <tableColumn id="2" xr3:uid="{9EBBF1CE-3969-43F9-81CC-092A6EF3BC58}" name="Close" dataDxfId="22"/>
    <tableColumn id="3" xr3:uid="{1C211CF1-A265-4503-A44D-4DEDF2B03DB0}" name="Volume" dataDxfId="21"/>
    <tableColumn id="4" xr3:uid="{E5BD6780-F275-42A1-A38C-0BC13E387DC4}" name="Stockname"/>
    <tableColumn id="5" xr3:uid="{5534479A-AC21-4984-B321-B89819456564}" name="Доходность" dataDxfId="20">
      <calculatedColumnFormula>(Акции[[#This Row],[Close]]-C3)/C3</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EF1CAB-595A-4AE4-A040-A3511ED11BC7}" name="КХЛ" displayName="КХЛ" ref="C5:J1398" totalsRowShown="0" headerRowDxfId="19" headerRowBorderDxfId="18" tableBorderDxfId="17">
  <autoFilter ref="C5:J1398" xr:uid="{D0EF1CAB-595A-4AE4-A040-A3511ED11BC7}"/>
  <tableColumns count="8">
    <tableColumn id="1" xr3:uid="{B0478EAF-3696-4315-AB40-C76AF2D6B7C0}" name="Номер"/>
    <tableColumn id="2" xr3:uid="{678CA115-574C-46A6-9564-40D1F37DF279}" name="Фамилия, имя"/>
    <tableColumn id="3" xr3:uid="{04213FBD-434F-4DB1-A06D-5B63B399C66A}" name="Амплуа"/>
    <tableColumn id="4" xr3:uid="{350FB8D4-D651-496E-ACD7-7BD6B5C6AA01}" name="Дата рождения" dataDxfId="16"/>
    <tableColumn id="5" xr3:uid="{1A6422FD-56FA-4AF1-B267-49D6EC4FEAED}" name="Возраст"/>
    <tableColumn id="6" xr3:uid="{260853CB-EF9C-46B8-B603-F9C53B7A8889}" name="Гражданство"/>
    <tableColumn id="7" xr3:uid="{2CFF896E-1380-414C-8343-E027F12D4632}" name="Зарплата"/>
    <tableColumn id="8" xr3:uid="{3A2B0077-95E9-40F8-9776-F79BF19D342B}" name="Год рождения" dataDxfId="15">
      <calculatedColumnFormula>RIGHT(КХЛ[[#This Row],[Дата рождения]],4)</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E66D45-D5CC-4FA7-A2AB-8360EAD4EF2B}" name="Продажи" displayName="Продажи" ref="E3:U429" totalsRowShown="0" headerRowDxfId="14">
  <autoFilter ref="E3:U429" xr:uid="{F7E66D45-D5CC-4FA7-A2AB-8360EAD4EF2B}"/>
  <tableColumns count="17">
    <tableColumn id="1" xr3:uid="{B3ECDAD0-E5A6-4A3A-9B3F-B9FB7162BA4C}" name="Артикул"/>
    <tableColumn id="2" xr3:uid="{0C033F40-EC74-4A7B-9BFF-B6916727ED58}" name="Категория"/>
    <tableColumn id="3" xr3:uid="{083ABC8C-5FAA-4B2D-A6AB-8F68FD708C98}" name="Наименование"/>
    <tableColumn id="4" xr3:uid="{CC5CE5C3-83B3-4ABF-B768-8FD3501EC001}" name="цена за 1кг"/>
    <tableColumn id="5" xr3:uid="{E9FE90DE-B779-408D-952A-713BD22580C8}" name="мин фасовка, кг"/>
    <tableColumn id="6" xr3:uid="{59DF2A0F-BD8E-4BD2-BFDF-E2E55B49F8E7}" name="Заказанное количество, кг"/>
    <tableColumn id="7" xr3:uid="{7D421715-C6E5-431C-82D4-20B4C25D3F75}" name="Итого"/>
    <tableColumn id="8" xr3:uid="{985D6EE8-CA0E-4A7B-98E7-999B3595BEC6}" name="Скидка"/>
    <tableColumn id="9" xr3:uid="{0AAF99AA-6D20-4376-AB80-A7F0DC8C2FC0}" name="Итого со скидкой"/>
    <tableColumn id="10" xr3:uid="{0A393BBC-573D-4887-90E1-066ABF3D51D4}" name="Дата заказа" dataDxfId="13"/>
    <tableColumn id="11" xr3:uid="{5AC42299-A615-49A9-977E-B0EF1FBCCC38}" name="Месяц заказа" dataDxfId="12">
      <calculatedColumnFormula>MONTH(Продажи[[#This Row],[Дата заказа]])</calculatedColumnFormula>
    </tableColumn>
    <tableColumn id="12" xr3:uid="{55B6D8AA-B181-48A5-86A7-A86E0B63F905}" name="День недели" dataDxfId="11">
      <calculatedColumnFormula>WEEKDAY(Продажи[[#This Row],[Дата заказа]],2)</calculatedColumnFormula>
    </tableColumn>
    <tableColumn id="13" xr3:uid="{A367D9C5-14B3-4940-9527-2D321C13A887}" name="День заказа" dataDxfId="10">
      <calculatedColumnFormula>DAY(Продажи[[#This Row],[Дата заказа]])</calculatedColumnFormula>
    </tableColumn>
    <tableColumn id="14" xr3:uid="{5A03E72D-4804-4E62-92B3-BB03CD306AA4}" name="килограммы" dataDxfId="9">
      <calculatedColumnFormula>LEFT(Продажи[[#This Row],[мин фасовка, кг]],LEN(Продажи[[#This Row],[мин фасовка, кг]])-3)*Продажи[[#This Row],[Заказанное количество, кг]]</calculatedColumnFormula>
    </tableColumn>
    <tableColumn id="15" xr3:uid="{BE6406DF-C422-4495-A914-B21DF47B2B7B}" name="Год заказа" dataDxfId="8">
      <calculatedColumnFormula>YEAR(Продажи[[#This Row],[Дата заказа]])</calculatedColumnFormula>
    </tableColumn>
    <tableColumn id="16" xr3:uid="{5D512195-1DD9-4FEC-9BD2-8BF497628C9C}" name="Номер недели" dataDxfId="7">
      <calculatedColumnFormula>INT((Продажи[[#This Row],[Дата заказа]]-DATE(YEAR(Продажи[[#This Row],[Дата заказа]]-WEEKDAY(Продажи[[#This Row],[Дата заказа]]-1)+4),1,3) + WEEKDAY(DATE(YEAR(Продажи[[#This Row],[Дата заказа]]-WEEKDAY(Продажи[[#This Row],[Дата заказа]]-1)+4),1,3))+5)/7)</calculatedColumnFormula>
    </tableColumn>
    <tableColumn id="17" xr3:uid="{4C08C393-FA9C-44A4-8D9E-BE2243D781C0}" name="Столбец1" dataDxfId="6">
      <calculatedColumnFormula>IF(Q4&lt;=10,Продажи[[#This Row],[Итого со скидкой]],0)</calculatedColumnFormula>
    </tableColum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D95F62-563F-4FA5-9A78-61A5D5E42263}" name="Сделки" displayName="Сделки" ref="A1:E494" totalsRowShown="0" headerRowDxfId="5" headerRowBorderDxfId="4" tableBorderDxfId="3">
  <autoFilter ref="A1:E494" xr:uid="{D9D95F62-563F-4FA5-9A78-61A5D5E42263}"/>
  <tableColumns count="5">
    <tableColumn id="1" xr3:uid="{68350081-1EEB-48DE-BF96-992BD9302104}" name="Дата сделки" dataDxfId="2"/>
    <tableColumn id="2" xr3:uid="{4A2C695F-6796-49BB-B7B6-864C02432BEA}" name="Тип сделки"/>
    <tableColumn id="3" xr3:uid="{6BE9A821-FD83-40A9-BB9B-70BF21FC69C9}" name="Количество"/>
    <tableColumn id="4" xr3:uid="{E3F623B7-FC26-45B7-9D37-DC3A50E3E977}" name="Количество_net" dataDxfId="1">
      <calculatedColumnFormula>IF(Сделки[[#This Row],[Тип сделки]]="Продажа",-1*Сделки[[#This Row],[Количество]],Сделки[[#This Row],[Количество]])</calculatedColumnFormula>
    </tableColumn>
    <tableColumn id="5" xr3:uid="{685E6AF1-D0D1-44FD-91C1-BAD055ACEB9B}" name="Ден поток" dataDxfId="0">
      <calculatedColumnFormula>VLOOKUP(Сделки[[#This Row],[Дата сделки]],[1]!Таблица1[#Data],2)*Сделки[[#This Row],[Количество_net]]</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EA007-F86B-4095-9E6F-57220E510224}">
  <dimension ref="A1:S504"/>
  <sheetViews>
    <sheetView tabSelected="1" topLeftCell="A495" workbookViewId="0">
      <selection activeCell="K508" sqref="K508"/>
    </sheetView>
  </sheetViews>
  <sheetFormatPr defaultRowHeight="14.4" x14ac:dyDescent="0.3"/>
  <cols>
    <col min="2" max="2" width="13.88671875" bestFit="1" customWidth="1"/>
    <col min="3" max="3" width="29.77734375" bestFit="1" customWidth="1"/>
    <col min="18" max="18" width="10.5546875" bestFit="1" customWidth="1"/>
  </cols>
  <sheetData>
    <row r="1" spans="1:2" x14ac:dyDescent="0.3">
      <c r="A1">
        <v>5</v>
      </c>
      <c r="B1" t="s">
        <v>2758</v>
      </c>
    </row>
    <row r="2" spans="1:2" x14ac:dyDescent="0.3">
      <c r="B2" s="19">
        <f>SKEW(Акции[Volume])</f>
        <v>5.5813352399016134</v>
      </c>
    </row>
    <row r="3" spans="1:2" x14ac:dyDescent="0.3">
      <c r="A3">
        <v>2</v>
      </c>
      <c r="B3" s="18" t="s">
        <v>2756</v>
      </c>
    </row>
    <row r="4" spans="1:2" x14ac:dyDescent="0.3">
      <c r="B4" s="19">
        <f>MEDIAN(Акции[Close])</f>
        <v>77.365000000000009</v>
      </c>
    </row>
    <row r="5" spans="1:2" x14ac:dyDescent="0.3">
      <c r="B5" t="s">
        <v>6</v>
      </c>
    </row>
    <row r="6" spans="1:2" x14ac:dyDescent="0.3">
      <c r="B6">
        <f>_xlfn.QUARTILE.INC(Акции!F5:F1431,3)</f>
        <v>8.6312069666671064E-3</v>
      </c>
    </row>
    <row r="7" spans="1:2" x14ac:dyDescent="0.3">
      <c r="A7">
        <v>1</v>
      </c>
      <c r="B7" s="18" t="s">
        <v>2755</v>
      </c>
    </row>
    <row r="8" spans="1:2" x14ac:dyDescent="0.3">
      <c r="B8">
        <f>MIN(Акции[Close])</f>
        <v>48.27</v>
      </c>
    </row>
    <row r="9" spans="1:2" x14ac:dyDescent="0.3">
      <c r="A9">
        <v>6</v>
      </c>
      <c r="B9" t="s">
        <v>2759</v>
      </c>
    </row>
    <row r="10" spans="1:2" x14ac:dyDescent="0.3">
      <c r="B10">
        <f>MAX(Акции[Volume])</f>
        <v>90131800</v>
      </c>
    </row>
    <row r="11" spans="1:2" x14ac:dyDescent="0.3">
      <c r="A11">
        <v>3</v>
      </c>
      <c r="B11" t="s">
        <v>2757</v>
      </c>
    </row>
    <row r="12" spans="1:2" x14ac:dyDescent="0.3">
      <c r="B12">
        <f>_xlfn.STDEV.S(Акции!F5:F1431)</f>
        <v>1.8696322506521538E-2</v>
      </c>
    </row>
    <row r="13" spans="1:2" x14ac:dyDescent="0.3">
      <c r="A13">
        <v>4</v>
      </c>
      <c r="B13" t="s">
        <v>2760</v>
      </c>
    </row>
    <row r="14" spans="1:2" x14ac:dyDescent="0.3">
      <c r="B14">
        <f>AVERAGE(Акции!F5:F1431)</f>
        <v>5.3339027085193399E-4</v>
      </c>
    </row>
    <row r="16" spans="1:2" x14ac:dyDescent="0.3">
      <c r="A16">
        <v>7</v>
      </c>
      <c r="B16" t="s">
        <v>2761</v>
      </c>
    </row>
    <row r="17" spans="1:3" x14ac:dyDescent="0.3">
      <c r="B17">
        <f>COUNTIF(КХЛ[Амплуа],"вратарь")</f>
        <v>179</v>
      </c>
    </row>
    <row r="18" spans="1:3" x14ac:dyDescent="0.3">
      <c r="A18">
        <v>8</v>
      </c>
      <c r="B18" t="s">
        <v>2762</v>
      </c>
    </row>
    <row r="19" spans="1:3" x14ac:dyDescent="0.3">
      <c r="B19">
        <f>COUNTIFS(КХЛ[Гражданство],"Латвия",КХЛ[Возраст],"&gt;"&amp;20)</f>
        <v>46</v>
      </c>
    </row>
    <row r="20" spans="1:3" x14ac:dyDescent="0.3">
      <c r="A20">
        <v>9</v>
      </c>
      <c r="B20" t="s">
        <v>2763</v>
      </c>
    </row>
    <row r="21" spans="1:3" x14ac:dyDescent="0.3">
      <c r="B21">
        <f>SUMIFS(КХЛ[Зарплата],КХЛ[Амплуа],"нападающий",КХЛ[Дата рождения],"*1988")</f>
        <v>2268165873</v>
      </c>
    </row>
    <row r="22" spans="1:3" x14ac:dyDescent="0.3">
      <c r="A22">
        <v>10</v>
      </c>
      <c r="B22" t="s">
        <v>2764</v>
      </c>
    </row>
    <row r="23" spans="1:3" x14ac:dyDescent="0.3">
      <c r="B23">
        <f>IFERROR(AVERAGEIFS(КХЛ[Зарплата],КХЛ[Гражданство],"Франция",КХЛ[Фамилия, имя],"Н*"),0)</f>
        <v>0</v>
      </c>
    </row>
    <row r="24" spans="1:3" x14ac:dyDescent="0.3">
      <c r="A24">
        <v>11</v>
      </c>
      <c r="B24" t="s">
        <v>2765</v>
      </c>
    </row>
    <row r="25" spans="1:3" x14ac:dyDescent="0.3">
      <c r="B25">
        <f>VLOOKUP(1431,КХЛ[#All],5,FALSE)</f>
        <v>33</v>
      </c>
    </row>
    <row r="26" spans="1:3" x14ac:dyDescent="0.3">
      <c r="A26">
        <v>12</v>
      </c>
      <c r="B26" t="s">
        <v>2766</v>
      </c>
    </row>
    <row r="27" spans="1:3" x14ac:dyDescent="0.3">
      <c r="B27">
        <f>INDEX(КХЛ[Номер],MATCH("Енсен Еспер Б.",КХЛ[Фамилия, имя],0))</f>
        <v>751</v>
      </c>
    </row>
    <row r="29" spans="1:3" x14ac:dyDescent="0.3">
      <c r="A29">
        <v>13</v>
      </c>
      <c r="B29" t="s">
        <v>2655</v>
      </c>
    </row>
    <row r="30" spans="1:3" x14ac:dyDescent="0.3">
      <c r="B30">
        <f>LEN(Текст!D1)</f>
        <v>1160</v>
      </c>
    </row>
    <row r="31" spans="1:3" x14ac:dyDescent="0.3">
      <c r="A31">
        <v>14</v>
      </c>
      <c r="B31" t="s">
        <v>2767</v>
      </c>
    </row>
    <row r="32" spans="1:3" x14ac:dyDescent="0.3">
      <c r="B32" t="str">
        <f>MID(Текст!D1,859,864-859+1)</f>
        <v>evel f</v>
      </c>
      <c r="C32" t="str">
        <f>RIGHT(LEFT(Текст!D1,864),864-859+1)</f>
        <v>evel f</v>
      </c>
    </row>
    <row r="33" spans="1:6" x14ac:dyDescent="0.3">
      <c r="A33">
        <v>15</v>
      </c>
      <c r="B33" t="s">
        <v>2768</v>
      </c>
    </row>
    <row r="34" spans="1:6" x14ac:dyDescent="0.3">
      <c r="B34">
        <f>FIND("D",Текст!D1)</f>
        <v>346</v>
      </c>
      <c r="C34" s="9"/>
      <c r="D34" s="9"/>
      <c r="E34" s="9"/>
      <c r="F34" s="9"/>
    </row>
    <row r="35" spans="1:6" x14ac:dyDescent="0.3">
      <c r="A35">
        <v>16</v>
      </c>
      <c r="B35" t="s">
        <v>2769</v>
      </c>
    </row>
    <row r="36" spans="1:6" x14ac:dyDescent="0.3">
      <c r="B36">
        <f>LEN(SUBSTITUTE(Текст!D1," ",""))</f>
        <v>993</v>
      </c>
    </row>
    <row r="37" spans="1:6" x14ac:dyDescent="0.3">
      <c r="A37">
        <v>17</v>
      </c>
      <c r="B37" t="s">
        <v>2656</v>
      </c>
    </row>
    <row r="38" spans="1:6" x14ac:dyDescent="0.3">
      <c r="B38">
        <f>LEN(Текст!D1)-LEN(SUBSTITUTE(Текст!D1,"M",""))</f>
        <v>1</v>
      </c>
    </row>
    <row r="39" spans="1:6" x14ac:dyDescent="0.3">
      <c r="A39">
        <v>18</v>
      </c>
      <c r="B39" t="s">
        <v>2770</v>
      </c>
    </row>
    <row r="40" spans="1:6" x14ac:dyDescent="0.3">
      <c r="B40">
        <f>SEARCH("i",LOWER(Текст!D1))</f>
        <v>8</v>
      </c>
    </row>
    <row r="42" spans="1:6" x14ac:dyDescent="0.3">
      <c r="A42">
        <v>19</v>
      </c>
      <c r="B42" t="s">
        <v>2771</v>
      </c>
    </row>
    <row r="43" spans="1:6" x14ac:dyDescent="0.3">
      <c r="B43" s="12">
        <f>COUNTIF(Продажи[Месяц заказа],8)</f>
        <v>32</v>
      </c>
      <c r="C43">
        <f t="array" ref="C43">SUM((MONTH(Продажи[Дата заказа])=8)*1)</f>
        <v>32</v>
      </c>
    </row>
    <row r="44" spans="1:6" x14ac:dyDescent="0.3">
      <c r="A44">
        <v>20</v>
      </c>
      <c r="B44" t="s">
        <v>2772</v>
      </c>
    </row>
    <row r="45" spans="1:6" x14ac:dyDescent="0.3">
      <c r="B45" s="19">
        <f>COUNTIF(Продажи[День недели],3)/COUNT(Продажи[День недели])</f>
        <v>0.11737089201877934</v>
      </c>
      <c r="C45" s="20" cm="1">
        <f t="array" ref="C45">SUM((WEEKDAY(Продажи[Дата заказа],2)=3)*1)/COUNT(Продажи[Дата заказа])</f>
        <v>0.11737089201877934</v>
      </c>
    </row>
    <row r="46" spans="1:6" x14ac:dyDescent="0.3">
      <c r="A46">
        <v>21</v>
      </c>
      <c r="B46" t="s">
        <v>2773</v>
      </c>
    </row>
    <row r="47" spans="1:6" x14ac:dyDescent="0.3">
      <c r="B47">
        <f t="array" ref="B47">SUMIFS(Продажи[Итого],Продажи[Дата заказа],"&gt;="&amp;DATE(2015,10,21),Продажи[Дата заказа],"&lt;="&amp;DATE(2019,8,30),Продажи[Категория],"&lt;&gt;"&amp;"Добавки")</f>
        <v>7713851</v>
      </c>
    </row>
    <row r="48" spans="1:6" x14ac:dyDescent="0.3">
      <c r="A48">
        <v>22</v>
      </c>
      <c r="B48" t="s">
        <v>2774</v>
      </c>
    </row>
    <row r="49" spans="1:6" x14ac:dyDescent="0.3">
      <c r="B49" s="19">
        <f t="array" ref="B49">IFERROR(SUM((DAY(Продажи[Дата заказа]) &gt; 20) * Продажи[Итого])/COUNTA(_xlfn.UNIQUE(TEXT(Продажи[Дата заказа],"ММ.ГГГГ"))),0)</f>
        <v>66795.319444444438</v>
      </c>
      <c r="F49" s="12"/>
    </row>
    <row r="50" spans="1:6" x14ac:dyDescent="0.3">
      <c r="A50">
        <v>23</v>
      </c>
      <c r="B50" t="s">
        <v>2775</v>
      </c>
    </row>
    <row r="51" spans="1:6" x14ac:dyDescent="0.3">
      <c r="B51" s="21">
        <f>SUMIFS(Продажи[Заказанное количество, кг],Продажи[Наименование],"Шен пуэр",Продажи[Год заказа],2015)</f>
        <v>34</v>
      </c>
      <c r="C51">
        <f t="array" ref="C51">SUM(Продажи[Заказанное количество, кг] * (Продажи[Наименование]="Шен пуэр") * (YEAR(Продажи[Дата заказа])=2015))</f>
        <v>34</v>
      </c>
    </row>
    <row r="52" spans="1:6" x14ac:dyDescent="0.3">
      <c r="A52">
        <v>24</v>
      </c>
      <c r="B52" t="s">
        <v>2776</v>
      </c>
    </row>
    <row r="53" spans="1:6" x14ac:dyDescent="0.3">
      <c r="B53" s="19">
        <f>IFERROR(AVERAGEIFS(Продажи[Скидка],Продажи[Категория],"Пуэр рассыпной",Продажи[Номер недели],"&gt;="&amp;6,Продажи[Номер недели],"&lt;="&amp;31),0)</f>
        <v>1.1489361702127665E-2</v>
      </c>
      <c r="C53" s="19" cm="1">
        <f t="array" ref="C53">IFERROR(AVERAGE(Продажи[Скидка] * (Продажи[Категория]="Пуэр рассыпной") * (_xlfn.ISOWEEKNUM(Продажи[Дата заказа])&gt;=6) * (_xlfn.ISOWEEKNUM(Продажи[Дата заказа])&lt;=31)),0)</f>
        <v>1.2676056338028175E-3</v>
      </c>
    </row>
    <row r="55" spans="1:6" x14ac:dyDescent="0.3">
      <c r="A55">
        <v>25</v>
      </c>
      <c r="B55" t="s">
        <v>2777</v>
      </c>
    </row>
    <row r="56" spans="1:6" x14ac:dyDescent="0.3">
      <c r="B56" s="19" cm="1">
        <f t="array" ref="B56">SUM(LARGE(Массив!C26:AB26,{1,2,3,4,5,6,7,8,9,10,11,12,13,14,15}))</f>
        <v>1058</v>
      </c>
    </row>
    <row r="57" spans="1:6" x14ac:dyDescent="0.3">
      <c r="A57">
        <v>26</v>
      </c>
      <c r="B57" t="s">
        <v>2778</v>
      </c>
    </row>
    <row r="58" spans="1:6" x14ac:dyDescent="0.3">
      <c r="B58">
        <f>INDEX(Массив!C4:AB29,14,21)</f>
        <v>86</v>
      </c>
    </row>
    <row r="59" spans="1:6" x14ac:dyDescent="0.3">
      <c r="A59">
        <v>27</v>
      </c>
      <c r="B59" t="s">
        <v>2779</v>
      </c>
    </row>
    <row r="60" spans="1:6" x14ac:dyDescent="0.3">
      <c r="B60" cm="1">
        <f t="array" ref="B60">SUMPRODUCT(Массив!C9:AB9,TRANSPOSE(Массив!O4:O29))</f>
        <v>71584</v>
      </c>
    </row>
    <row r="61" spans="1:6" x14ac:dyDescent="0.3">
      <c r="A61">
        <v>28</v>
      </c>
      <c r="B61" t="s">
        <v>2780</v>
      </c>
    </row>
    <row r="62" spans="1:6" x14ac:dyDescent="0.3">
      <c r="B62" s="19">
        <f>MATCH(MIN(Массив!AA4:AA29),Массив!AA4:AA29,0)</f>
        <v>8</v>
      </c>
    </row>
    <row r="63" spans="1:6" x14ac:dyDescent="0.3">
      <c r="A63">
        <v>29</v>
      </c>
      <c r="B63" t="s">
        <v>2781</v>
      </c>
    </row>
    <row r="64" spans="1:6" x14ac:dyDescent="0.3">
      <c r="B64" cm="1">
        <f t="array" ref="B64">26*26 - SUM(MOD(Массив!C4:AB29,2))</f>
        <v>345</v>
      </c>
    </row>
    <row r="65" spans="1:19" x14ac:dyDescent="0.3">
      <c r="A65">
        <v>30</v>
      </c>
      <c r="B65" s="17" t="s">
        <v>2782</v>
      </c>
    </row>
    <row r="66" spans="1:19" x14ac:dyDescent="0.3">
      <c r="B66" cm="1">
        <f t="array" ref="B66">SUMXMY2(Массив!C20:AB20,TRANSPOSE(Массив!M4:M29))</f>
        <v>25110</v>
      </c>
    </row>
    <row r="68" spans="1:19" ht="14.4" customHeight="1" x14ac:dyDescent="0.3">
      <c r="A68">
        <v>31</v>
      </c>
      <c r="B68" s="25" t="s">
        <v>2790</v>
      </c>
      <c r="C68" s="25"/>
      <c r="D68" s="25"/>
      <c r="E68" s="25"/>
      <c r="F68" s="25"/>
      <c r="G68" s="25"/>
      <c r="H68" s="25"/>
      <c r="I68" s="25"/>
      <c r="J68" s="25"/>
      <c r="K68" s="25"/>
      <c r="L68" s="25"/>
      <c r="M68" s="25"/>
      <c r="N68" s="25"/>
      <c r="O68" s="25"/>
      <c r="P68" s="25"/>
      <c r="Q68" s="23"/>
      <c r="R68" s="23"/>
      <c r="S68" s="23"/>
    </row>
    <row r="69" spans="1:19" x14ac:dyDescent="0.3">
      <c r="B69" s="25"/>
      <c r="C69" s="25"/>
      <c r="D69" s="25"/>
      <c r="E69" s="25"/>
      <c r="F69" s="25"/>
      <c r="G69" s="25"/>
      <c r="H69" s="25"/>
      <c r="I69" s="25"/>
      <c r="J69" s="25"/>
      <c r="K69" s="25"/>
      <c r="L69" s="25"/>
      <c r="M69" s="25"/>
      <c r="N69" s="25"/>
      <c r="O69" s="25"/>
      <c r="P69" s="25"/>
      <c r="Q69" s="23"/>
      <c r="R69" s="23"/>
      <c r="S69" s="23"/>
    </row>
    <row r="70" spans="1:19" x14ac:dyDescent="0.3">
      <c r="B70">
        <f>SUM(Сделки[Количество_net])</f>
        <v>0</v>
      </c>
    </row>
    <row r="71" spans="1:19" ht="14.4" customHeight="1" x14ac:dyDescent="0.3">
      <c r="A71">
        <v>32</v>
      </c>
      <c r="B71" s="25" t="s">
        <v>2791</v>
      </c>
      <c r="C71" s="25"/>
      <c r="D71" s="25"/>
      <c r="E71" s="25"/>
      <c r="F71" s="25"/>
      <c r="G71" s="25"/>
      <c r="H71" s="25"/>
      <c r="I71" s="25"/>
      <c r="J71" s="25"/>
      <c r="K71" s="25"/>
      <c r="L71" s="25"/>
      <c r="M71" s="25"/>
      <c r="N71" s="25"/>
      <c r="O71" s="25"/>
      <c r="P71" s="25"/>
      <c r="Q71" s="23"/>
      <c r="R71" s="23"/>
      <c r="S71" s="23"/>
    </row>
    <row r="72" spans="1:19" x14ac:dyDescent="0.3">
      <c r="B72" s="25"/>
      <c r="C72" s="25"/>
      <c r="D72" s="25"/>
      <c r="E72" s="25"/>
      <c r="F72" s="25"/>
      <c r="G72" s="25"/>
      <c r="H72" s="25"/>
      <c r="I72" s="25"/>
      <c r="J72" s="25"/>
      <c r="K72" s="25"/>
      <c r="L72" s="25"/>
      <c r="M72" s="25"/>
      <c r="N72" s="25"/>
      <c r="O72" s="25"/>
      <c r="P72" s="25"/>
      <c r="Q72" s="23"/>
      <c r="R72" s="23"/>
      <c r="S72" s="23"/>
    </row>
    <row r="73" spans="1:19" x14ac:dyDescent="0.3">
      <c r="B73" s="22" t="s">
        <v>2783</v>
      </c>
      <c r="C73" t="s">
        <v>2792</v>
      </c>
      <c r="E73" t="s">
        <v>2793</v>
      </c>
    </row>
    <row r="74" spans="1:19" x14ac:dyDescent="0.3">
      <c r="B74" s="1">
        <v>42116</v>
      </c>
      <c r="C74" s="13">
        <v>490</v>
      </c>
      <c r="E74" t="s">
        <v>2794</v>
      </c>
    </row>
    <row r="75" spans="1:19" x14ac:dyDescent="0.3">
      <c r="B75" s="1">
        <v>42117</v>
      </c>
      <c r="C75" s="13">
        <v>-210</v>
      </c>
    </row>
    <row r="76" spans="1:19" x14ac:dyDescent="0.3">
      <c r="B76" s="1">
        <v>42122</v>
      </c>
      <c r="C76" s="13">
        <v>40</v>
      </c>
    </row>
    <row r="77" spans="1:19" x14ac:dyDescent="0.3">
      <c r="B77" s="1">
        <v>42124</v>
      </c>
      <c r="C77" s="13">
        <v>-10</v>
      </c>
    </row>
    <row r="78" spans="1:19" x14ac:dyDescent="0.3">
      <c r="B78" s="1">
        <v>42128</v>
      </c>
      <c r="C78" s="13">
        <v>240</v>
      </c>
    </row>
    <row r="79" spans="1:19" x14ac:dyDescent="0.3">
      <c r="B79" s="1">
        <v>42129</v>
      </c>
      <c r="C79" s="13">
        <v>-110</v>
      </c>
    </row>
    <row r="80" spans="1:19" x14ac:dyDescent="0.3">
      <c r="B80" s="1">
        <v>42131</v>
      </c>
      <c r="C80" s="13">
        <v>-390</v>
      </c>
    </row>
    <row r="81" spans="2:3" x14ac:dyDescent="0.3">
      <c r="B81" s="1">
        <v>42139</v>
      </c>
      <c r="C81" s="13">
        <v>-50</v>
      </c>
    </row>
    <row r="82" spans="2:3" x14ac:dyDescent="0.3">
      <c r="B82" s="1">
        <v>42171</v>
      </c>
      <c r="C82" s="13">
        <v>410</v>
      </c>
    </row>
    <row r="83" spans="2:3" x14ac:dyDescent="0.3">
      <c r="B83" s="1">
        <v>42177</v>
      </c>
      <c r="C83" s="13">
        <v>90</v>
      </c>
    </row>
    <row r="84" spans="2:3" x14ac:dyDescent="0.3">
      <c r="B84" s="1">
        <v>42178</v>
      </c>
      <c r="C84" s="13">
        <v>20</v>
      </c>
    </row>
    <row r="85" spans="2:3" x14ac:dyDescent="0.3">
      <c r="B85" s="1">
        <v>42180</v>
      </c>
      <c r="C85" s="13">
        <v>-50</v>
      </c>
    </row>
    <row r="86" spans="2:3" x14ac:dyDescent="0.3">
      <c r="B86" s="1">
        <v>42185</v>
      </c>
      <c r="C86" s="13">
        <v>30</v>
      </c>
    </row>
    <row r="87" spans="2:3" x14ac:dyDescent="0.3">
      <c r="B87" s="1">
        <v>42186</v>
      </c>
      <c r="C87" s="13">
        <v>-260</v>
      </c>
    </row>
    <row r="88" spans="2:3" x14ac:dyDescent="0.3">
      <c r="B88" s="1">
        <v>42187</v>
      </c>
      <c r="C88" s="13">
        <v>-270</v>
      </c>
    </row>
    <row r="89" spans="2:3" x14ac:dyDescent="0.3">
      <c r="B89" s="1">
        <v>42191</v>
      </c>
      <c r="C89" s="13">
        <v>-330</v>
      </c>
    </row>
    <row r="90" spans="2:3" x14ac:dyDescent="0.3">
      <c r="B90" s="1">
        <v>42198</v>
      </c>
      <c r="C90" s="13">
        <v>0</v>
      </c>
    </row>
    <row r="91" spans="2:3" x14ac:dyDescent="0.3">
      <c r="B91" s="1">
        <v>42199</v>
      </c>
      <c r="C91" s="13">
        <v>-50</v>
      </c>
    </row>
    <row r="92" spans="2:3" x14ac:dyDescent="0.3">
      <c r="B92" s="1">
        <v>42202</v>
      </c>
      <c r="C92" s="13">
        <v>270</v>
      </c>
    </row>
    <row r="93" spans="2:3" x14ac:dyDescent="0.3">
      <c r="B93" s="1">
        <v>42207</v>
      </c>
      <c r="C93" s="13">
        <v>-340</v>
      </c>
    </row>
    <row r="94" spans="2:3" x14ac:dyDescent="0.3">
      <c r="B94" s="1">
        <v>42212</v>
      </c>
      <c r="C94" s="13">
        <v>610</v>
      </c>
    </row>
    <row r="95" spans="2:3" x14ac:dyDescent="0.3">
      <c r="B95" s="1">
        <v>42214</v>
      </c>
      <c r="C95" s="13">
        <v>-40</v>
      </c>
    </row>
    <row r="96" spans="2:3" x14ac:dyDescent="0.3">
      <c r="B96" s="1">
        <v>42230</v>
      </c>
      <c r="C96" s="13">
        <v>40</v>
      </c>
    </row>
    <row r="97" spans="2:3" x14ac:dyDescent="0.3">
      <c r="B97" s="1">
        <v>42233</v>
      </c>
      <c r="C97" s="13">
        <v>360</v>
      </c>
    </row>
    <row r="98" spans="2:3" x14ac:dyDescent="0.3">
      <c r="B98" s="1">
        <v>42237</v>
      </c>
      <c r="C98" s="13">
        <v>-270</v>
      </c>
    </row>
    <row r="99" spans="2:3" x14ac:dyDescent="0.3">
      <c r="B99" s="1">
        <v>42242</v>
      </c>
      <c r="C99" s="13">
        <v>620</v>
      </c>
    </row>
    <row r="100" spans="2:3" x14ac:dyDescent="0.3">
      <c r="B100" s="1">
        <v>42248</v>
      </c>
      <c r="C100" s="13">
        <v>430</v>
      </c>
    </row>
    <row r="101" spans="2:3" x14ac:dyDescent="0.3">
      <c r="B101" s="1">
        <v>42251</v>
      </c>
      <c r="C101" s="13">
        <v>-360</v>
      </c>
    </row>
    <row r="102" spans="2:3" x14ac:dyDescent="0.3">
      <c r="B102" s="1">
        <v>42255</v>
      </c>
      <c r="C102" s="13">
        <v>-360</v>
      </c>
    </row>
    <row r="103" spans="2:3" x14ac:dyDescent="0.3">
      <c r="B103" s="1">
        <v>42258</v>
      </c>
      <c r="C103" s="13">
        <v>-260</v>
      </c>
    </row>
    <row r="104" spans="2:3" x14ac:dyDescent="0.3">
      <c r="B104" s="1">
        <v>42268</v>
      </c>
      <c r="C104" s="13">
        <v>-280</v>
      </c>
    </row>
    <row r="105" spans="2:3" x14ac:dyDescent="0.3">
      <c r="B105" s="1">
        <v>42272</v>
      </c>
      <c r="C105" s="13">
        <v>-50</v>
      </c>
    </row>
    <row r="106" spans="2:3" x14ac:dyDescent="0.3">
      <c r="B106" s="1">
        <v>42277</v>
      </c>
      <c r="C106" s="13">
        <v>-200</v>
      </c>
    </row>
    <row r="107" spans="2:3" x14ac:dyDescent="0.3">
      <c r="B107" s="1">
        <v>42285</v>
      </c>
      <c r="C107" s="13">
        <v>-270</v>
      </c>
    </row>
    <row r="108" spans="2:3" x14ac:dyDescent="0.3">
      <c r="B108" s="1">
        <v>42286</v>
      </c>
      <c r="C108" s="13">
        <v>280</v>
      </c>
    </row>
    <row r="109" spans="2:3" x14ac:dyDescent="0.3">
      <c r="B109" s="1">
        <v>42291</v>
      </c>
      <c r="C109" s="13">
        <v>-410</v>
      </c>
    </row>
    <row r="110" spans="2:3" x14ac:dyDescent="0.3">
      <c r="B110" s="1">
        <v>42300</v>
      </c>
      <c r="C110" s="13">
        <v>-60</v>
      </c>
    </row>
    <row r="111" spans="2:3" x14ac:dyDescent="0.3">
      <c r="B111" s="1">
        <v>42303</v>
      </c>
      <c r="C111" s="13">
        <v>-100</v>
      </c>
    </row>
    <row r="112" spans="2:3" x14ac:dyDescent="0.3">
      <c r="B112" s="1">
        <v>42311</v>
      </c>
      <c r="C112" s="13">
        <v>80</v>
      </c>
    </row>
    <row r="113" spans="2:3" x14ac:dyDescent="0.3">
      <c r="B113" s="1">
        <v>42319</v>
      </c>
      <c r="C113" s="13">
        <v>-240</v>
      </c>
    </row>
    <row r="114" spans="2:3" x14ac:dyDescent="0.3">
      <c r="B114" s="1">
        <v>42320</v>
      </c>
      <c r="C114" s="13">
        <v>210</v>
      </c>
    </row>
    <row r="115" spans="2:3" x14ac:dyDescent="0.3">
      <c r="B115" s="1">
        <v>42327</v>
      </c>
      <c r="C115" s="13">
        <v>-330</v>
      </c>
    </row>
    <row r="116" spans="2:3" x14ac:dyDescent="0.3">
      <c r="B116" s="1">
        <v>42331</v>
      </c>
      <c r="C116" s="13">
        <v>470</v>
      </c>
    </row>
    <row r="117" spans="2:3" x14ac:dyDescent="0.3">
      <c r="B117" s="1">
        <v>42338</v>
      </c>
      <c r="C117" s="13">
        <v>70</v>
      </c>
    </row>
    <row r="118" spans="2:3" x14ac:dyDescent="0.3">
      <c r="B118" s="1">
        <v>42339</v>
      </c>
      <c r="C118" s="13">
        <v>-490</v>
      </c>
    </row>
    <row r="119" spans="2:3" x14ac:dyDescent="0.3">
      <c r="B119" s="1">
        <v>42340</v>
      </c>
      <c r="C119" s="13">
        <v>260</v>
      </c>
    </row>
    <row r="120" spans="2:3" x14ac:dyDescent="0.3">
      <c r="B120" s="1">
        <v>42346</v>
      </c>
      <c r="C120" s="13">
        <v>-270</v>
      </c>
    </row>
    <row r="121" spans="2:3" x14ac:dyDescent="0.3">
      <c r="B121" s="1">
        <v>42348</v>
      </c>
      <c r="C121" s="13">
        <v>-120</v>
      </c>
    </row>
    <row r="122" spans="2:3" x14ac:dyDescent="0.3">
      <c r="B122" s="1">
        <v>42349</v>
      </c>
      <c r="C122" s="13">
        <v>-130</v>
      </c>
    </row>
    <row r="123" spans="2:3" x14ac:dyDescent="0.3">
      <c r="B123" s="1">
        <v>42352</v>
      </c>
      <c r="C123" s="13">
        <v>-320</v>
      </c>
    </row>
    <row r="124" spans="2:3" x14ac:dyDescent="0.3">
      <c r="B124" s="1">
        <v>42356</v>
      </c>
      <c r="C124" s="13">
        <v>-350</v>
      </c>
    </row>
    <row r="125" spans="2:3" x14ac:dyDescent="0.3">
      <c r="B125" s="1">
        <v>42361</v>
      </c>
      <c r="C125" s="13">
        <v>30</v>
      </c>
    </row>
    <row r="126" spans="2:3" x14ac:dyDescent="0.3">
      <c r="B126" s="1">
        <v>42366</v>
      </c>
      <c r="C126" s="13">
        <v>390</v>
      </c>
    </row>
    <row r="127" spans="2:3" x14ac:dyDescent="0.3">
      <c r="B127" s="1">
        <v>42367</v>
      </c>
      <c r="C127" s="13">
        <v>330</v>
      </c>
    </row>
    <row r="128" spans="2:3" x14ac:dyDescent="0.3">
      <c r="B128" s="1">
        <v>42373</v>
      </c>
      <c r="C128" s="13">
        <v>-310</v>
      </c>
    </row>
    <row r="129" spans="2:3" x14ac:dyDescent="0.3">
      <c r="B129" s="1">
        <v>42377</v>
      </c>
      <c r="C129" s="13">
        <v>190</v>
      </c>
    </row>
    <row r="130" spans="2:3" x14ac:dyDescent="0.3">
      <c r="B130" s="1">
        <v>42382</v>
      </c>
      <c r="C130" s="13">
        <v>200</v>
      </c>
    </row>
    <row r="131" spans="2:3" x14ac:dyDescent="0.3">
      <c r="B131" s="1">
        <v>42384</v>
      </c>
      <c r="C131" s="13">
        <v>480</v>
      </c>
    </row>
    <row r="132" spans="2:3" x14ac:dyDescent="0.3">
      <c r="B132" s="1">
        <v>42390</v>
      </c>
      <c r="C132" s="13">
        <v>-210</v>
      </c>
    </row>
    <row r="133" spans="2:3" x14ac:dyDescent="0.3">
      <c r="B133" s="1">
        <v>42402</v>
      </c>
      <c r="C133" s="13">
        <v>-220</v>
      </c>
    </row>
    <row r="134" spans="2:3" x14ac:dyDescent="0.3">
      <c r="B134" s="1">
        <v>42410</v>
      </c>
      <c r="C134" s="13">
        <v>140</v>
      </c>
    </row>
    <row r="135" spans="2:3" x14ac:dyDescent="0.3">
      <c r="B135" s="1">
        <v>42411</v>
      </c>
      <c r="C135" s="13">
        <v>-230</v>
      </c>
    </row>
    <row r="136" spans="2:3" x14ac:dyDescent="0.3">
      <c r="B136" s="1">
        <v>42412</v>
      </c>
      <c r="C136" s="13">
        <v>0</v>
      </c>
    </row>
    <row r="137" spans="2:3" x14ac:dyDescent="0.3">
      <c r="B137" s="1">
        <v>42417</v>
      </c>
      <c r="C137" s="13">
        <v>-330</v>
      </c>
    </row>
    <row r="138" spans="2:3" x14ac:dyDescent="0.3">
      <c r="B138" s="1">
        <v>42429</v>
      </c>
      <c r="C138" s="13">
        <v>460</v>
      </c>
    </row>
    <row r="139" spans="2:3" x14ac:dyDescent="0.3">
      <c r="B139" s="1">
        <v>42431</v>
      </c>
      <c r="C139" s="13">
        <v>90</v>
      </c>
    </row>
    <row r="140" spans="2:3" x14ac:dyDescent="0.3">
      <c r="B140" s="1">
        <v>42444</v>
      </c>
      <c r="C140" s="13">
        <v>270</v>
      </c>
    </row>
    <row r="141" spans="2:3" x14ac:dyDescent="0.3">
      <c r="B141" s="1">
        <v>42447</v>
      </c>
      <c r="C141" s="13">
        <v>-60</v>
      </c>
    </row>
    <row r="142" spans="2:3" x14ac:dyDescent="0.3">
      <c r="B142" s="1">
        <v>42451</v>
      </c>
      <c r="C142" s="13">
        <v>220</v>
      </c>
    </row>
    <row r="143" spans="2:3" x14ac:dyDescent="0.3">
      <c r="B143" s="1">
        <v>42453</v>
      </c>
      <c r="C143" s="13">
        <v>190</v>
      </c>
    </row>
    <row r="144" spans="2:3" x14ac:dyDescent="0.3">
      <c r="B144" s="1">
        <v>42457</v>
      </c>
      <c r="C144" s="13">
        <v>-120</v>
      </c>
    </row>
    <row r="145" spans="2:3" x14ac:dyDescent="0.3">
      <c r="B145" s="1">
        <v>42458</v>
      </c>
      <c r="C145" s="13">
        <v>-20</v>
      </c>
    </row>
    <row r="146" spans="2:3" x14ac:dyDescent="0.3">
      <c r="B146" s="1">
        <v>42460</v>
      </c>
      <c r="C146" s="13">
        <v>160</v>
      </c>
    </row>
    <row r="147" spans="2:3" x14ac:dyDescent="0.3">
      <c r="B147" s="1">
        <v>42461</v>
      </c>
      <c r="C147" s="13">
        <v>-150</v>
      </c>
    </row>
    <row r="148" spans="2:3" x14ac:dyDescent="0.3">
      <c r="B148" s="1">
        <v>42472</v>
      </c>
      <c r="C148" s="13">
        <v>480</v>
      </c>
    </row>
    <row r="149" spans="2:3" x14ac:dyDescent="0.3">
      <c r="B149" s="1">
        <v>42474</v>
      </c>
      <c r="C149" s="13">
        <v>90</v>
      </c>
    </row>
    <row r="150" spans="2:3" x14ac:dyDescent="0.3">
      <c r="B150" s="1">
        <v>42478</v>
      </c>
      <c r="C150" s="13">
        <v>-260</v>
      </c>
    </row>
    <row r="151" spans="2:3" x14ac:dyDescent="0.3">
      <c r="B151" s="1">
        <v>42479</v>
      </c>
      <c r="C151" s="13">
        <v>480</v>
      </c>
    </row>
    <row r="152" spans="2:3" x14ac:dyDescent="0.3">
      <c r="B152" s="1">
        <v>42481</v>
      </c>
      <c r="C152" s="13">
        <v>280</v>
      </c>
    </row>
    <row r="153" spans="2:3" x14ac:dyDescent="0.3">
      <c r="B153" s="1">
        <v>42486</v>
      </c>
      <c r="C153" s="13">
        <v>400</v>
      </c>
    </row>
    <row r="154" spans="2:3" x14ac:dyDescent="0.3">
      <c r="B154" s="1">
        <v>42494</v>
      </c>
      <c r="C154" s="13">
        <v>410</v>
      </c>
    </row>
    <row r="155" spans="2:3" x14ac:dyDescent="0.3">
      <c r="B155" s="1">
        <v>42495</v>
      </c>
      <c r="C155" s="13">
        <v>-240</v>
      </c>
    </row>
    <row r="156" spans="2:3" x14ac:dyDescent="0.3">
      <c r="B156" s="1">
        <v>42500</v>
      </c>
      <c r="C156" s="13">
        <v>-370</v>
      </c>
    </row>
    <row r="157" spans="2:3" x14ac:dyDescent="0.3">
      <c r="B157" s="1">
        <v>42508</v>
      </c>
      <c r="C157" s="13">
        <v>490</v>
      </c>
    </row>
    <row r="158" spans="2:3" x14ac:dyDescent="0.3">
      <c r="B158" s="1">
        <v>42522</v>
      </c>
      <c r="C158" s="13">
        <v>-340</v>
      </c>
    </row>
    <row r="159" spans="2:3" x14ac:dyDescent="0.3">
      <c r="B159" s="1">
        <v>42534</v>
      </c>
      <c r="C159" s="13">
        <v>370</v>
      </c>
    </row>
    <row r="160" spans="2:3" x14ac:dyDescent="0.3">
      <c r="B160" s="1">
        <v>42535</v>
      </c>
      <c r="C160" s="13">
        <v>-170</v>
      </c>
    </row>
    <row r="161" spans="2:3" x14ac:dyDescent="0.3">
      <c r="B161" s="1">
        <v>42550</v>
      </c>
      <c r="C161" s="13">
        <v>-80</v>
      </c>
    </row>
    <row r="162" spans="2:3" x14ac:dyDescent="0.3">
      <c r="B162" s="1">
        <v>42559</v>
      </c>
      <c r="C162" s="13">
        <v>460</v>
      </c>
    </row>
    <row r="163" spans="2:3" x14ac:dyDescent="0.3">
      <c r="B163" s="1">
        <v>42570</v>
      </c>
      <c r="C163" s="13">
        <v>-10</v>
      </c>
    </row>
    <row r="164" spans="2:3" x14ac:dyDescent="0.3">
      <c r="B164" s="1">
        <v>42573</v>
      </c>
      <c r="C164" s="13">
        <v>480</v>
      </c>
    </row>
    <row r="165" spans="2:3" x14ac:dyDescent="0.3">
      <c r="B165" s="1">
        <v>42577</v>
      </c>
      <c r="C165" s="13">
        <v>300</v>
      </c>
    </row>
    <row r="166" spans="2:3" x14ac:dyDescent="0.3">
      <c r="B166" s="1">
        <v>42579</v>
      </c>
      <c r="C166" s="13">
        <v>120</v>
      </c>
    </row>
    <row r="167" spans="2:3" x14ac:dyDescent="0.3">
      <c r="B167" s="1">
        <v>42583</v>
      </c>
      <c r="C167" s="13">
        <v>160</v>
      </c>
    </row>
    <row r="168" spans="2:3" x14ac:dyDescent="0.3">
      <c r="B168" s="1">
        <v>42584</v>
      </c>
      <c r="C168" s="13">
        <v>-220</v>
      </c>
    </row>
    <row r="169" spans="2:3" x14ac:dyDescent="0.3">
      <c r="B169" s="1">
        <v>42590</v>
      </c>
      <c r="C169" s="13">
        <v>-60</v>
      </c>
    </row>
    <row r="170" spans="2:3" x14ac:dyDescent="0.3">
      <c r="B170" s="1">
        <v>42593</v>
      </c>
      <c r="C170" s="13">
        <v>-10</v>
      </c>
    </row>
    <row r="171" spans="2:3" x14ac:dyDescent="0.3">
      <c r="B171" s="1">
        <v>42594</v>
      </c>
      <c r="C171" s="13">
        <v>460</v>
      </c>
    </row>
    <row r="172" spans="2:3" x14ac:dyDescent="0.3">
      <c r="B172" s="1">
        <v>42598</v>
      </c>
      <c r="C172" s="13">
        <v>350</v>
      </c>
    </row>
    <row r="173" spans="2:3" x14ac:dyDescent="0.3">
      <c r="B173" s="1">
        <v>42600</v>
      </c>
      <c r="C173" s="13">
        <v>250</v>
      </c>
    </row>
    <row r="174" spans="2:3" x14ac:dyDescent="0.3">
      <c r="B174" s="1">
        <v>42607</v>
      </c>
      <c r="C174" s="13">
        <v>-340</v>
      </c>
    </row>
    <row r="175" spans="2:3" x14ac:dyDescent="0.3">
      <c r="B175" s="1">
        <v>42614</v>
      </c>
      <c r="C175" s="13">
        <v>330</v>
      </c>
    </row>
    <row r="176" spans="2:3" x14ac:dyDescent="0.3">
      <c r="B176" s="1">
        <v>42622</v>
      </c>
      <c r="C176" s="13">
        <v>90</v>
      </c>
    </row>
    <row r="177" spans="2:3" x14ac:dyDescent="0.3">
      <c r="B177" s="1">
        <v>42634</v>
      </c>
      <c r="C177" s="13">
        <v>330</v>
      </c>
    </row>
    <row r="178" spans="2:3" x14ac:dyDescent="0.3">
      <c r="B178" s="1">
        <v>42640</v>
      </c>
      <c r="C178" s="13">
        <v>-300</v>
      </c>
    </row>
    <row r="179" spans="2:3" x14ac:dyDescent="0.3">
      <c r="B179" s="1">
        <v>42643</v>
      </c>
      <c r="C179" s="13">
        <v>110</v>
      </c>
    </row>
    <row r="180" spans="2:3" x14ac:dyDescent="0.3">
      <c r="B180" s="1">
        <v>42648</v>
      </c>
      <c r="C180" s="13">
        <v>-240</v>
      </c>
    </row>
    <row r="181" spans="2:3" x14ac:dyDescent="0.3">
      <c r="B181" s="1">
        <v>42649</v>
      </c>
      <c r="C181" s="13">
        <v>-110</v>
      </c>
    </row>
    <row r="182" spans="2:3" x14ac:dyDescent="0.3">
      <c r="B182" s="1">
        <v>42655</v>
      </c>
      <c r="C182" s="13">
        <v>260</v>
      </c>
    </row>
    <row r="183" spans="2:3" x14ac:dyDescent="0.3">
      <c r="B183" s="1">
        <v>42657</v>
      </c>
      <c r="C183" s="13">
        <v>-160</v>
      </c>
    </row>
    <row r="184" spans="2:3" x14ac:dyDescent="0.3">
      <c r="B184" s="1">
        <v>42661</v>
      </c>
      <c r="C184" s="13">
        <v>-430</v>
      </c>
    </row>
    <row r="185" spans="2:3" x14ac:dyDescent="0.3">
      <c r="B185" s="1">
        <v>42674</v>
      </c>
      <c r="C185" s="13">
        <v>70</v>
      </c>
    </row>
    <row r="186" spans="2:3" x14ac:dyDescent="0.3">
      <c r="B186" s="1">
        <v>42675</v>
      </c>
      <c r="C186" s="13">
        <v>220</v>
      </c>
    </row>
    <row r="187" spans="2:3" x14ac:dyDescent="0.3">
      <c r="B187" s="1">
        <v>42676</v>
      </c>
      <c r="C187" s="13">
        <v>-120</v>
      </c>
    </row>
    <row r="188" spans="2:3" x14ac:dyDescent="0.3">
      <c r="B188" s="1">
        <v>42677</v>
      </c>
      <c r="C188" s="13">
        <v>-30</v>
      </c>
    </row>
    <row r="189" spans="2:3" x14ac:dyDescent="0.3">
      <c r="B189" s="1">
        <v>42682</v>
      </c>
      <c r="C189" s="13">
        <v>-190</v>
      </c>
    </row>
    <row r="190" spans="2:3" x14ac:dyDescent="0.3">
      <c r="B190" s="1">
        <v>42683</v>
      </c>
      <c r="C190" s="13">
        <v>-60</v>
      </c>
    </row>
    <row r="191" spans="2:3" x14ac:dyDescent="0.3">
      <c r="B191" s="1">
        <v>42684</v>
      </c>
      <c r="C191" s="13">
        <v>-190</v>
      </c>
    </row>
    <row r="192" spans="2:3" x14ac:dyDescent="0.3">
      <c r="B192" s="1">
        <v>42685</v>
      </c>
      <c r="C192" s="13">
        <v>170</v>
      </c>
    </row>
    <row r="193" spans="2:3" x14ac:dyDescent="0.3">
      <c r="B193" s="1">
        <v>42696</v>
      </c>
      <c r="C193" s="13">
        <v>400</v>
      </c>
    </row>
    <row r="194" spans="2:3" x14ac:dyDescent="0.3">
      <c r="B194" s="1">
        <v>42697</v>
      </c>
      <c r="C194" s="13">
        <v>-480</v>
      </c>
    </row>
    <row r="195" spans="2:3" x14ac:dyDescent="0.3">
      <c r="B195" s="1">
        <v>42704</v>
      </c>
      <c r="C195" s="13">
        <v>-370</v>
      </c>
    </row>
    <row r="196" spans="2:3" x14ac:dyDescent="0.3">
      <c r="B196" s="1">
        <v>42705</v>
      </c>
      <c r="C196" s="13">
        <v>500</v>
      </c>
    </row>
    <row r="197" spans="2:3" x14ac:dyDescent="0.3">
      <c r="B197" s="1">
        <v>42709</v>
      </c>
      <c r="C197" s="13">
        <v>480</v>
      </c>
    </row>
    <row r="198" spans="2:3" x14ac:dyDescent="0.3">
      <c r="B198" s="1">
        <v>42712</v>
      </c>
      <c r="C198" s="13">
        <v>-60</v>
      </c>
    </row>
    <row r="199" spans="2:3" x14ac:dyDescent="0.3">
      <c r="B199" s="1">
        <v>42716</v>
      </c>
      <c r="C199" s="13">
        <v>-170</v>
      </c>
    </row>
    <row r="200" spans="2:3" x14ac:dyDescent="0.3">
      <c r="B200" s="1">
        <v>42718</v>
      </c>
      <c r="C200" s="13">
        <v>-440</v>
      </c>
    </row>
    <row r="201" spans="2:3" x14ac:dyDescent="0.3">
      <c r="B201" s="1">
        <v>42725</v>
      </c>
      <c r="C201" s="13">
        <v>360</v>
      </c>
    </row>
    <row r="202" spans="2:3" x14ac:dyDescent="0.3">
      <c r="B202" s="1">
        <v>42733</v>
      </c>
      <c r="C202" s="13">
        <v>-30</v>
      </c>
    </row>
    <row r="203" spans="2:3" x14ac:dyDescent="0.3">
      <c r="B203" s="1">
        <v>42734</v>
      </c>
      <c r="C203" s="13">
        <v>140</v>
      </c>
    </row>
    <row r="204" spans="2:3" x14ac:dyDescent="0.3">
      <c r="B204" s="1">
        <v>42739</v>
      </c>
      <c r="C204" s="13">
        <v>50</v>
      </c>
    </row>
    <row r="205" spans="2:3" x14ac:dyDescent="0.3">
      <c r="B205" s="1">
        <v>42744</v>
      </c>
      <c r="C205" s="13">
        <v>-440</v>
      </c>
    </row>
    <row r="206" spans="2:3" x14ac:dyDescent="0.3">
      <c r="B206" s="1">
        <v>42746</v>
      </c>
      <c r="C206" s="13">
        <v>0</v>
      </c>
    </row>
    <row r="207" spans="2:3" x14ac:dyDescent="0.3">
      <c r="B207" s="1">
        <v>42754</v>
      </c>
      <c r="C207" s="13">
        <v>20</v>
      </c>
    </row>
    <row r="208" spans="2:3" x14ac:dyDescent="0.3">
      <c r="B208" s="1">
        <v>42758</v>
      </c>
      <c r="C208" s="13">
        <v>120</v>
      </c>
    </row>
    <row r="209" spans="2:3" x14ac:dyDescent="0.3">
      <c r="B209" s="1">
        <v>42765</v>
      </c>
      <c r="C209" s="13">
        <v>-430</v>
      </c>
    </row>
    <row r="210" spans="2:3" x14ac:dyDescent="0.3">
      <c r="B210" s="1">
        <v>42773</v>
      </c>
      <c r="C210" s="13">
        <v>-110</v>
      </c>
    </row>
    <row r="211" spans="2:3" x14ac:dyDescent="0.3">
      <c r="B211" s="1">
        <v>42779</v>
      </c>
      <c r="C211" s="13">
        <v>460</v>
      </c>
    </row>
    <row r="212" spans="2:3" x14ac:dyDescent="0.3">
      <c r="B212" s="1">
        <v>42780</v>
      </c>
      <c r="C212" s="13">
        <v>-240</v>
      </c>
    </row>
    <row r="213" spans="2:3" x14ac:dyDescent="0.3">
      <c r="B213" s="1">
        <v>42781</v>
      </c>
      <c r="C213" s="13">
        <v>270</v>
      </c>
    </row>
    <row r="214" spans="2:3" x14ac:dyDescent="0.3">
      <c r="B214" s="1">
        <v>42782</v>
      </c>
      <c r="C214" s="13">
        <v>-410</v>
      </c>
    </row>
    <row r="215" spans="2:3" x14ac:dyDescent="0.3">
      <c r="B215" s="1">
        <v>42789</v>
      </c>
      <c r="C215" s="13">
        <v>400</v>
      </c>
    </row>
    <row r="216" spans="2:3" x14ac:dyDescent="0.3">
      <c r="B216" s="1">
        <v>42793</v>
      </c>
      <c r="C216" s="13">
        <v>-260</v>
      </c>
    </row>
    <row r="217" spans="2:3" x14ac:dyDescent="0.3">
      <c r="B217" s="1">
        <v>42802</v>
      </c>
      <c r="C217" s="13">
        <v>290</v>
      </c>
    </row>
    <row r="218" spans="2:3" x14ac:dyDescent="0.3">
      <c r="B218" s="1">
        <v>42803</v>
      </c>
      <c r="C218" s="13">
        <v>-150</v>
      </c>
    </row>
    <row r="219" spans="2:3" x14ac:dyDescent="0.3">
      <c r="B219" s="1">
        <v>42804</v>
      </c>
      <c r="C219" s="13">
        <v>350</v>
      </c>
    </row>
    <row r="220" spans="2:3" x14ac:dyDescent="0.3">
      <c r="B220" s="1">
        <v>42808</v>
      </c>
      <c r="C220" s="13">
        <v>-500</v>
      </c>
    </row>
    <row r="221" spans="2:3" x14ac:dyDescent="0.3">
      <c r="B221" s="1">
        <v>42809</v>
      </c>
      <c r="C221" s="13">
        <v>40</v>
      </c>
    </row>
    <row r="222" spans="2:3" x14ac:dyDescent="0.3">
      <c r="B222" s="1">
        <v>42810</v>
      </c>
      <c r="C222" s="13">
        <v>-120</v>
      </c>
    </row>
    <row r="223" spans="2:3" x14ac:dyDescent="0.3">
      <c r="B223" s="1">
        <v>42811</v>
      </c>
      <c r="C223" s="13">
        <v>360</v>
      </c>
    </row>
    <row r="224" spans="2:3" x14ac:dyDescent="0.3">
      <c r="B224" s="1">
        <v>42817</v>
      </c>
      <c r="C224" s="13">
        <v>-350</v>
      </c>
    </row>
    <row r="225" spans="2:3" x14ac:dyDescent="0.3">
      <c r="B225" s="1">
        <v>42822</v>
      </c>
      <c r="C225" s="13">
        <v>350</v>
      </c>
    </row>
    <row r="226" spans="2:3" x14ac:dyDescent="0.3">
      <c r="B226" s="1">
        <v>42824</v>
      </c>
      <c r="C226" s="13">
        <v>-260</v>
      </c>
    </row>
    <row r="227" spans="2:3" x14ac:dyDescent="0.3">
      <c r="B227" s="1">
        <v>42829</v>
      </c>
      <c r="C227" s="13">
        <v>110</v>
      </c>
    </row>
    <row r="228" spans="2:3" x14ac:dyDescent="0.3">
      <c r="B228" s="1">
        <v>42831</v>
      </c>
      <c r="C228" s="13">
        <v>-360</v>
      </c>
    </row>
    <row r="229" spans="2:3" x14ac:dyDescent="0.3">
      <c r="B229" s="1">
        <v>42836</v>
      </c>
      <c r="C229" s="13">
        <v>130</v>
      </c>
    </row>
    <row r="230" spans="2:3" x14ac:dyDescent="0.3">
      <c r="B230" s="1">
        <v>42838</v>
      </c>
      <c r="C230" s="13">
        <v>280</v>
      </c>
    </row>
    <row r="231" spans="2:3" x14ac:dyDescent="0.3">
      <c r="B231" s="1">
        <v>42844</v>
      </c>
      <c r="C231" s="13">
        <v>-300</v>
      </c>
    </row>
    <row r="232" spans="2:3" x14ac:dyDescent="0.3">
      <c r="B232" s="1">
        <v>42852</v>
      </c>
      <c r="C232" s="13">
        <v>-180</v>
      </c>
    </row>
    <row r="233" spans="2:3" x14ac:dyDescent="0.3">
      <c r="B233" s="1">
        <v>42857</v>
      </c>
      <c r="C233" s="13">
        <v>70</v>
      </c>
    </row>
    <row r="234" spans="2:3" x14ac:dyDescent="0.3">
      <c r="B234" s="1">
        <v>42859</v>
      </c>
      <c r="C234" s="13">
        <v>-240</v>
      </c>
    </row>
    <row r="235" spans="2:3" x14ac:dyDescent="0.3">
      <c r="B235" s="1">
        <v>42860</v>
      </c>
      <c r="C235" s="13">
        <v>-530</v>
      </c>
    </row>
    <row r="236" spans="2:3" x14ac:dyDescent="0.3">
      <c r="B236" s="1">
        <v>42865</v>
      </c>
      <c r="C236" s="13">
        <v>-40</v>
      </c>
    </row>
    <row r="237" spans="2:3" x14ac:dyDescent="0.3">
      <c r="B237" s="1">
        <v>42870</v>
      </c>
      <c r="C237" s="13">
        <v>270</v>
      </c>
    </row>
    <row r="238" spans="2:3" x14ac:dyDescent="0.3">
      <c r="B238" s="1">
        <v>42877</v>
      </c>
      <c r="C238" s="13">
        <v>-20</v>
      </c>
    </row>
    <row r="239" spans="2:3" x14ac:dyDescent="0.3">
      <c r="B239" s="1">
        <v>42885</v>
      </c>
      <c r="C239" s="13">
        <v>420</v>
      </c>
    </row>
    <row r="240" spans="2:3" x14ac:dyDescent="0.3">
      <c r="B240" s="1">
        <v>42887</v>
      </c>
      <c r="C240" s="13">
        <v>500</v>
      </c>
    </row>
    <row r="241" spans="2:3" x14ac:dyDescent="0.3">
      <c r="B241" s="1">
        <v>42888</v>
      </c>
      <c r="C241" s="13">
        <v>460</v>
      </c>
    </row>
    <row r="242" spans="2:3" x14ac:dyDescent="0.3">
      <c r="B242" s="1">
        <v>42894</v>
      </c>
      <c r="C242" s="13">
        <v>50</v>
      </c>
    </row>
    <row r="243" spans="2:3" x14ac:dyDescent="0.3">
      <c r="B243" s="1">
        <v>42895</v>
      </c>
      <c r="C243" s="13">
        <v>-150</v>
      </c>
    </row>
    <row r="244" spans="2:3" x14ac:dyDescent="0.3">
      <c r="B244" s="1">
        <v>42899</v>
      </c>
      <c r="C244" s="13">
        <v>-330</v>
      </c>
    </row>
    <row r="245" spans="2:3" x14ac:dyDescent="0.3">
      <c r="B245" s="1">
        <v>42902</v>
      </c>
      <c r="C245" s="13">
        <v>-370</v>
      </c>
    </row>
    <row r="246" spans="2:3" x14ac:dyDescent="0.3">
      <c r="B246" s="1">
        <v>42907</v>
      </c>
      <c r="C246" s="13">
        <v>-240</v>
      </c>
    </row>
    <row r="247" spans="2:3" x14ac:dyDescent="0.3">
      <c r="B247" s="1">
        <v>42919</v>
      </c>
      <c r="C247" s="13">
        <v>370</v>
      </c>
    </row>
    <row r="248" spans="2:3" x14ac:dyDescent="0.3">
      <c r="B248" s="1">
        <v>42921</v>
      </c>
      <c r="C248" s="13">
        <v>50</v>
      </c>
    </row>
    <row r="249" spans="2:3" x14ac:dyDescent="0.3">
      <c r="B249" s="1">
        <v>42926</v>
      </c>
      <c r="C249" s="13">
        <v>540</v>
      </c>
    </row>
    <row r="250" spans="2:3" x14ac:dyDescent="0.3">
      <c r="B250" s="1">
        <v>42943</v>
      </c>
      <c r="C250" s="13">
        <v>810</v>
      </c>
    </row>
    <row r="251" spans="2:3" x14ac:dyDescent="0.3">
      <c r="B251" s="1">
        <v>42944</v>
      </c>
      <c r="C251" s="13">
        <v>-330</v>
      </c>
    </row>
    <row r="252" spans="2:3" x14ac:dyDescent="0.3">
      <c r="B252" s="1">
        <v>42950</v>
      </c>
      <c r="C252" s="13">
        <v>-240</v>
      </c>
    </row>
    <row r="253" spans="2:3" x14ac:dyDescent="0.3">
      <c r="B253" s="1">
        <v>42958</v>
      </c>
      <c r="C253" s="13">
        <v>-160</v>
      </c>
    </row>
    <row r="254" spans="2:3" x14ac:dyDescent="0.3">
      <c r="B254" s="1">
        <v>42961</v>
      </c>
      <c r="C254" s="13">
        <v>300</v>
      </c>
    </row>
    <row r="255" spans="2:3" x14ac:dyDescent="0.3">
      <c r="B255" s="1">
        <v>42963</v>
      </c>
      <c r="C255" s="13">
        <v>250</v>
      </c>
    </row>
    <row r="256" spans="2:3" x14ac:dyDescent="0.3">
      <c r="B256" s="1">
        <v>42965</v>
      </c>
      <c r="C256" s="13">
        <v>490</v>
      </c>
    </row>
    <row r="257" spans="2:3" x14ac:dyDescent="0.3">
      <c r="B257" s="1">
        <v>42970</v>
      </c>
      <c r="C257" s="13">
        <v>300</v>
      </c>
    </row>
    <row r="258" spans="2:3" x14ac:dyDescent="0.3">
      <c r="B258" s="1">
        <v>42975</v>
      </c>
      <c r="C258" s="13">
        <v>-50</v>
      </c>
    </row>
    <row r="259" spans="2:3" x14ac:dyDescent="0.3">
      <c r="B259" s="1">
        <v>42976</v>
      </c>
      <c r="C259" s="13">
        <v>100</v>
      </c>
    </row>
    <row r="260" spans="2:3" x14ac:dyDescent="0.3">
      <c r="B260" s="1">
        <v>42996</v>
      </c>
      <c r="C260" s="13">
        <v>-170</v>
      </c>
    </row>
    <row r="261" spans="2:3" x14ac:dyDescent="0.3">
      <c r="B261" s="1">
        <v>43003</v>
      </c>
      <c r="C261" s="13">
        <v>240</v>
      </c>
    </row>
    <row r="262" spans="2:3" x14ac:dyDescent="0.3">
      <c r="B262" s="1">
        <v>43004</v>
      </c>
      <c r="C262" s="13">
        <v>510</v>
      </c>
    </row>
    <row r="263" spans="2:3" x14ac:dyDescent="0.3">
      <c r="B263" s="1">
        <v>43010</v>
      </c>
      <c r="C263" s="13">
        <v>270</v>
      </c>
    </row>
    <row r="264" spans="2:3" x14ac:dyDescent="0.3">
      <c r="B264" s="1">
        <v>43011</v>
      </c>
      <c r="C264" s="13">
        <v>370</v>
      </c>
    </row>
    <row r="265" spans="2:3" x14ac:dyDescent="0.3">
      <c r="B265" s="1">
        <v>43013</v>
      </c>
      <c r="C265" s="13">
        <v>-100</v>
      </c>
    </row>
    <row r="266" spans="2:3" x14ac:dyDescent="0.3">
      <c r="B266" s="1">
        <v>43018</v>
      </c>
      <c r="C266" s="13">
        <v>-70</v>
      </c>
    </row>
    <row r="267" spans="2:3" x14ac:dyDescent="0.3">
      <c r="B267" s="1">
        <v>43019</v>
      </c>
      <c r="C267" s="13">
        <v>350</v>
      </c>
    </row>
    <row r="268" spans="2:3" x14ac:dyDescent="0.3">
      <c r="B268" s="1">
        <v>43025</v>
      </c>
      <c r="C268" s="13">
        <v>330</v>
      </c>
    </row>
    <row r="269" spans="2:3" x14ac:dyDescent="0.3">
      <c r="B269" s="1">
        <v>43026</v>
      </c>
      <c r="C269" s="13">
        <v>430</v>
      </c>
    </row>
    <row r="270" spans="2:3" x14ac:dyDescent="0.3">
      <c r="B270" s="1">
        <v>43028</v>
      </c>
      <c r="C270" s="13">
        <v>-300</v>
      </c>
    </row>
    <row r="271" spans="2:3" x14ac:dyDescent="0.3">
      <c r="B271" s="1">
        <v>43032</v>
      </c>
      <c r="C271" s="13">
        <v>-70</v>
      </c>
    </row>
    <row r="272" spans="2:3" x14ac:dyDescent="0.3">
      <c r="B272" s="1">
        <v>43033</v>
      </c>
      <c r="C272" s="13">
        <v>-350</v>
      </c>
    </row>
    <row r="273" spans="2:3" x14ac:dyDescent="0.3">
      <c r="B273" s="1">
        <v>43052</v>
      </c>
      <c r="C273" s="13">
        <v>-430</v>
      </c>
    </row>
    <row r="274" spans="2:3" x14ac:dyDescent="0.3">
      <c r="B274" s="1">
        <v>43054</v>
      </c>
      <c r="C274" s="13">
        <v>20</v>
      </c>
    </row>
    <row r="275" spans="2:3" x14ac:dyDescent="0.3">
      <c r="B275" s="1">
        <v>43061</v>
      </c>
      <c r="C275" s="13">
        <v>-490</v>
      </c>
    </row>
    <row r="276" spans="2:3" x14ac:dyDescent="0.3">
      <c r="B276" s="1">
        <v>43063</v>
      </c>
      <c r="C276" s="13">
        <v>-410</v>
      </c>
    </row>
    <row r="277" spans="2:3" x14ac:dyDescent="0.3">
      <c r="B277" s="1">
        <v>43080</v>
      </c>
      <c r="C277" s="13">
        <v>270</v>
      </c>
    </row>
    <row r="278" spans="2:3" x14ac:dyDescent="0.3">
      <c r="B278" s="1">
        <v>43088</v>
      </c>
      <c r="C278" s="13">
        <v>310</v>
      </c>
    </row>
    <row r="279" spans="2:3" x14ac:dyDescent="0.3">
      <c r="B279" s="1">
        <v>43103</v>
      </c>
      <c r="C279" s="13">
        <v>380</v>
      </c>
    </row>
    <row r="280" spans="2:3" x14ac:dyDescent="0.3">
      <c r="B280" s="1">
        <v>43105</v>
      </c>
      <c r="C280" s="13">
        <v>390</v>
      </c>
    </row>
    <row r="281" spans="2:3" x14ac:dyDescent="0.3">
      <c r="B281" s="1">
        <v>43110</v>
      </c>
      <c r="C281" s="13">
        <v>100</v>
      </c>
    </row>
    <row r="282" spans="2:3" x14ac:dyDescent="0.3">
      <c r="B282" s="1">
        <v>43118</v>
      </c>
      <c r="C282" s="13">
        <v>-290</v>
      </c>
    </row>
    <row r="283" spans="2:3" x14ac:dyDescent="0.3">
      <c r="B283" s="1">
        <v>43119</v>
      </c>
      <c r="C283" s="13">
        <v>110</v>
      </c>
    </row>
    <row r="284" spans="2:3" x14ac:dyDescent="0.3">
      <c r="B284" s="1">
        <v>43129</v>
      </c>
      <c r="C284" s="13">
        <v>-330</v>
      </c>
    </row>
    <row r="285" spans="2:3" x14ac:dyDescent="0.3">
      <c r="B285" s="1">
        <v>43130</v>
      </c>
      <c r="C285" s="13">
        <v>-10</v>
      </c>
    </row>
    <row r="286" spans="2:3" x14ac:dyDescent="0.3">
      <c r="B286" s="1">
        <v>43131</v>
      </c>
      <c r="C286" s="13">
        <v>-360</v>
      </c>
    </row>
    <row r="287" spans="2:3" x14ac:dyDescent="0.3">
      <c r="B287" s="1">
        <v>43137</v>
      </c>
      <c r="C287" s="13">
        <v>360</v>
      </c>
    </row>
    <row r="288" spans="2:3" x14ac:dyDescent="0.3">
      <c r="B288" s="1">
        <v>43144</v>
      </c>
      <c r="C288" s="13">
        <v>10</v>
      </c>
    </row>
    <row r="289" spans="2:3" x14ac:dyDescent="0.3">
      <c r="B289" s="1">
        <v>43151</v>
      </c>
      <c r="C289" s="13">
        <v>-190</v>
      </c>
    </row>
    <row r="290" spans="2:3" x14ac:dyDescent="0.3">
      <c r="B290" s="1">
        <v>43159</v>
      </c>
      <c r="C290" s="13">
        <v>560</v>
      </c>
    </row>
    <row r="291" spans="2:3" x14ac:dyDescent="0.3">
      <c r="B291" s="1">
        <v>43167</v>
      </c>
      <c r="C291" s="13">
        <v>420</v>
      </c>
    </row>
    <row r="292" spans="2:3" x14ac:dyDescent="0.3">
      <c r="B292" s="1">
        <v>43168</v>
      </c>
      <c r="C292" s="13">
        <v>-100</v>
      </c>
    </row>
    <row r="293" spans="2:3" x14ac:dyDescent="0.3">
      <c r="B293" s="1">
        <v>43175</v>
      </c>
      <c r="C293" s="13">
        <v>760</v>
      </c>
    </row>
    <row r="294" spans="2:3" x14ac:dyDescent="0.3">
      <c r="B294" s="1">
        <v>43180</v>
      </c>
      <c r="C294" s="13">
        <v>250</v>
      </c>
    </row>
    <row r="295" spans="2:3" x14ac:dyDescent="0.3">
      <c r="B295" s="1">
        <v>43186</v>
      </c>
      <c r="C295" s="13">
        <v>90</v>
      </c>
    </row>
    <row r="296" spans="2:3" x14ac:dyDescent="0.3">
      <c r="B296" s="1">
        <v>43188</v>
      </c>
      <c r="C296" s="13">
        <v>400</v>
      </c>
    </row>
    <row r="297" spans="2:3" x14ac:dyDescent="0.3">
      <c r="B297" s="1">
        <v>43194</v>
      </c>
      <c r="C297" s="13">
        <v>460</v>
      </c>
    </row>
    <row r="298" spans="2:3" x14ac:dyDescent="0.3">
      <c r="B298" s="1">
        <v>43195</v>
      </c>
      <c r="C298" s="13">
        <v>350</v>
      </c>
    </row>
    <row r="299" spans="2:3" x14ac:dyDescent="0.3">
      <c r="B299" s="1">
        <v>43199</v>
      </c>
      <c r="C299" s="13">
        <v>-290</v>
      </c>
    </row>
    <row r="300" spans="2:3" x14ac:dyDescent="0.3">
      <c r="B300" s="1">
        <v>43208</v>
      </c>
      <c r="C300" s="13">
        <v>420</v>
      </c>
    </row>
    <row r="301" spans="2:3" x14ac:dyDescent="0.3">
      <c r="B301" s="1">
        <v>43217</v>
      </c>
      <c r="C301" s="13">
        <v>-660</v>
      </c>
    </row>
    <row r="302" spans="2:3" x14ac:dyDescent="0.3">
      <c r="B302" s="1">
        <v>43220</v>
      </c>
      <c r="C302" s="13">
        <v>130</v>
      </c>
    </row>
    <row r="303" spans="2:3" x14ac:dyDescent="0.3">
      <c r="B303" s="1">
        <v>43224</v>
      </c>
      <c r="C303" s="13">
        <v>350</v>
      </c>
    </row>
    <row r="304" spans="2:3" x14ac:dyDescent="0.3">
      <c r="B304" s="1">
        <v>43227</v>
      </c>
      <c r="C304" s="13">
        <v>-370</v>
      </c>
    </row>
    <row r="305" spans="2:3" x14ac:dyDescent="0.3">
      <c r="B305" s="1">
        <v>43235</v>
      </c>
      <c r="C305" s="13">
        <v>80</v>
      </c>
    </row>
    <row r="306" spans="2:3" x14ac:dyDescent="0.3">
      <c r="B306" s="1">
        <v>43241</v>
      </c>
      <c r="C306" s="13">
        <v>-240</v>
      </c>
    </row>
    <row r="307" spans="2:3" x14ac:dyDescent="0.3">
      <c r="B307" s="1">
        <v>43249</v>
      </c>
      <c r="C307" s="13">
        <v>-430</v>
      </c>
    </row>
    <row r="308" spans="2:3" x14ac:dyDescent="0.3">
      <c r="B308" s="1">
        <v>43251</v>
      </c>
      <c r="C308" s="13">
        <v>40</v>
      </c>
    </row>
    <row r="309" spans="2:3" x14ac:dyDescent="0.3">
      <c r="B309" s="1">
        <v>43252</v>
      </c>
      <c r="C309" s="13">
        <v>180</v>
      </c>
    </row>
    <row r="310" spans="2:3" x14ac:dyDescent="0.3">
      <c r="B310" s="1">
        <v>43259</v>
      </c>
      <c r="C310" s="13">
        <v>-100</v>
      </c>
    </row>
    <row r="311" spans="2:3" x14ac:dyDescent="0.3">
      <c r="B311" s="1">
        <v>43263</v>
      </c>
      <c r="C311" s="13">
        <v>-250</v>
      </c>
    </row>
    <row r="312" spans="2:3" x14ac:dyDescent="0.3">
      <c r="B312" s="1">
        <v>43284</v>
      </c>
      <c r="C312" s="13">
        <v>-270</v>
      </c>
    </row>
    <row r="313" spans="2:3" x14ac:dyDescent="0.3">
      <c r="B313" s="1">
        <v>43291</v>
      </c>
      <c r="C313" s="13">
        <v>-220</v>
      </c>
    </row>
    <row r="314" spans="2:3" x14ac:dyDescent="0.3">
      <c r="B314" s="1">
        <v>43301</v>
      </c>
      <c r="C314" s="13">
        <v>-480</v>
      </c>
    </row>
    <row r="315" spans="2:3" x14ac:dyDescent="0.3">
      <c r="B315" s="1">
        <v>43308</v>
      </c>
      <c r="C315" s="13">
        <v>90</v>
      </c>
    </row>
    <row r="316" spans="2:3" x14ac:dyDescent="0.3">
      <c r="B316" s="1">
        <v>43311</v>
      </c>
      <c r="C316" s="13">
        <v>50</v>
      </c>
    </row>
    <row r="317" spans="2:3" x14ac:dyDescent="0.3">
      <c r="B317" s="1">
        <v>43314</v>
      </c>
      <c r="C317" s="13">
        <v>50</v>
      </c>
    </row>
    <row r="318" spans="2:3" x14ac:dyDescent="0.3">
      <c r="B318" s="1">
        <v>43315</v>
      </c>
      <c r="C318" s="13">
        <v>370</v>
      </c>
    </row>
    <row r="319" spans="2:3" x14ac:dyDescent="0.3">
      <c r="B319" s="1">
        <v>43328</v>
      </c>
      <c r="C319" s="13">
        <v>100</v>
      </c>
    </row>
    <row r="320" spans="2:3" x14ac:dyDescent="0.3">
      <c r="B320" s="1">
        <v>43329</v>
      </c>
      <c r="C320" s="13">
        <v>80</v>
      </c>
    </row>
    <row r="321" spans="2:3" x14ac:dyDescent="0.3">
      <c r="B321" s="1">
        <v>43333</v>
      </c>
      <c r="C321" s="13">
        <v>-500</v>
      </c>
    </row>
    <row r="322" spans="2:3" x14ac:dyDescent="0.3">
      <c r="B322" s="1">
        <v>43339</v>
      </c>
      <c r="C322" s="13">
        <v>-420</v>
      </c>
    </row>
    <row r="323" spans="2:3" x14ac:dyDescent="0.3">
      <c r="B323" s="1">
        <v>43349</v>
      </c>
      <c r="C323" s="13">
        <v>-200</v>
      </c>
    </row>
    <row r="324" spans="2:3" x14ac:dyDescent="0.3">
      <c r="B324" s="1">
        <v>43350</v>
      </c>
      <c r="C324" s="13">
        <v>640</v>
      </c>
    </row>
    <row r="325" spans="2:3" x14ac:dyDescent="0.3">
      <c r="B325" s="1">
        <v>43362</v>
      </c>
      <c r="C325" s="13">
        <v>-280</v>
      </c>
    </row>
    <row r="326" spans="2:3" x14ac:dyDescent="0.3">
      <c r="B326" s="1">
        <v>43364</v>
      </c>
      <c r="C326" s="13">
        <v>-170</v>
      </c>
    </row>
    <row r="327" spans="2:3" x14ac:dyDescent="0.3">
      <c r="B327" s="1">
        <v>43368</v>
      </c>
      <c r="C327" s="13">
        <v>410</v>
      </c>
    </row>
    <row r="328" spans="2:3" x14ac:dyDescent="0.3">
      <c r="B328" s="1">
        <v>43388</v>
      </c>
      <c r="C328" s="13">
        <v>10</v>
      </c>
    </row>
    <row r="329" spans="2:3" x14ac:dyDescent="0.3">
      <c r="B329" s="1">
        <v>43390</v>
      </c>
      <c r="C329" s="13">
        <v>390</v>
      </c>
    </row>
    <row r="330" spans="2:3" x14ac:dyDescent="0.3">
      <c r="B330" s="1">
        <v>43397</v>
      </c>
      <c r="C330" s="13">
        <v>-280</v>
      </c>
    </row>
    <row r="331" spans="2:3" x14ac:dyDescent="0.3">
      <c r="B331" s="1">
        <v>43398</v>
      </c>
      <c r="C331" s="13">
        <v>50</v>
      </c>
    </row>
    <row r="332" spans="2:3" x14ac:dyDescent="0.3">
      <c r="B332" s="1">
        <v>43402</v>
      </c>
      <c r="C332" s="13">
        <v>340</v>
      </c>
    </row>
    <row r="333" spans="2:3" x14ac:dyDescent="0.3">
      <c r="B333" s="1">
        <v>43403</v>
      </c>
      <c r="C333" s="13">
        <v>130</v>
      </c>
    </row>
    <row r="334" spans="2:3" x14ac:dyDescent="0.3">
      <c r="B334" s="1">
        <v>43404</v>
      </c>
      <c r="C334" s="13">
        <v>0</v>
      </c>
    </row>
    <row r="335" spans="2:3" x14ac:dyDescent="0.3">
      <c r="B335" s="1">
        <v>43413</v>
      </c>
      <c r="C335" s="13">
        <v>190</v>
      </c>
    </row>
    <row r="336" spans="2:3" x14ac:dyDescent="0.3">
      <c r="B336" s="1">
        <v>43418</v>
      </c>
      <c r="C336" s="13">
        <v>-110</v>
      </c>
    </row>
    <row r="337" spans="2:3" x14ac:dyDescent="0.3">
      <c r="B337" s="1">
        <v>43424</v>
      </c>
      <c r="C337" s="13">
        <v>-50</v>
      </c>
    </row>
    <row r="338" spans="2:3" x14ac:dyDescent="0.3">
      <c r="B338" s="1">
        <v>43432</v>
      </c>
      <c r="C338" s="13">
        <v>-10</v>
      </c>
    </row>
    <row r="339" spans="2:3" x14ac:dyDescent="0.3">
      <c r="B339" s="1">
        <v>43437</v>
      </c>
      <c r="C339" s="13">
        <v>-10</v>
      </c>
    </row>
    <row r="340" spans="2:3" x14ac:dyDescent="0.3">
      <c r="B340" s="1">
        <v>43446</v>
      </c>
      <c r="C340" s="13">
        <v>-240</v>
      </c>
    </row>
    <row r="341" spans="2:3" x14ac:dyDescent="0.3">
      <c r="B341" s="1">
        <v>43452</v>
      </c>
      <c r="C341" s="13">
        <v>30</v>
      </c>
    </row>
    <row r="342" spans="2:3" x14ac:dyDescent="0.3">
      <c r="B342" s="1">
        <v>43453</v>
      </c>
      <c r="C342" s="13">
        <v>120</v>
      </c>
    </row>
    <row r="343" spans="2:3" x14ac:dyDescent="0.3">
      <c r="B343" s="1">
        <v>43458</v>
      </c>
      <c r="C343" s="13">
        <v>-410</v>
      </c>
    </row>
    <row r="344" spans="2:3" x14ac:dyDescent="0.3">
      <c r="B344" s="1">
        <v>43460</v>
      </c>
      <c r="C344" s="13">
        <v>10</v>
      </c>
    </row>
    <row r="345" spans="2:3" x14ac:dyDescent="0.3">
      <c r="B345" s="1">
        <v>43461</v>
      </c>
      <c r="C345" s="13">
        <v>-320</v>
      </c>
    </row>
    <row r="346" spans="2:3" x14ac:dyDescent="0.3">
      <c r="B346" s="1">
        <v>43468</v>
      </c>
      <c r="C346" s="13">
        <v>110</v>
      </c>
    </row>
    <row r="347" spans="2:3" x14ac:dyDescent="0.3">
      <c r="B347" s="1">
        <v>43473</v>
      </c>
      <c r="C347" s="13">
        <v>360</v>
      </c>
    </row>
    <row r="348" spans="2:3" x14ac:dyDescent="0.3">
      <c r="B348" s="1">
        <v>43475</v>
      </c>
      <c r="C348" s="13">
        <v>-50</v>
      </c>
    </row>
    <row r="349" spans="2:3" x14ac:dyDescent="0.3">
      <c r="B349" s="1">
        <v>43483</v>
      </c>
      <c r="C349" s="13">
        <v>460</v>
      </c>
    </row>
    <row r="350" spans="2:3" x14ac:dyDescent="0.3">
      <c r="B350" s="1">
        <v>43487</v>
      </c>
      <c r="C350" s="13">
        <v>200</v>
      </c>
    </row>
    <row r="351" spans="2:3" x14ac:dyDescent="0.3">
      <c r="B351" s="1">
        <v>43488</v>
      </c>
      <c r="C351" s="13">
        <v>380</v>
      </c>
    </row>
    <row r="352" spans="2:3" x14ac:dyDescent="0.3">
      <c r="B352" s="1">
        <v>43503</v>
      </c>
      <c r="C352" s="13">
        <v>320</v>
      </c>
    </row>
    <row r="353" spans="2:3" x14ac:dyDescent="0.3">
      <c r="B353" s="1">
        <v>43508</v>
      </c>
      <c r="C353" s="13">
        <v>-420</v>
      </c>
    </row>
    <row r="354" spans="2:3" x14ac:dyDescent="0.3">
      <c r="B354" s="1">
        <v>43510</v>
      </c>
      <c r="C354" s="13">
        <v>-790</v>
      </c>
    </row>
    <row r="355" spans="2:3" x14ac:dyDescent="0.3">
      <c r="B355" s="1">
        <v>43516</v>
      </c>
      <c r="C355" s="13">
        <v>-190</v>
      </c>
    </row>
    <row r="356" spans="2:3" x14ac:dyDescent="0.3">
      <c r="B356" s="1">
        <v>43518</v>
      </c>
      <c r="C356" s="13">
        <v>160</v>
      </c>
    </row>
    <row r="357" spans="2:3" x14ac:dyDescent="0.3">
      <c r="B357" s="1">
        <v>43525</v>
      </c>
      <c r="C357" s="13">
        <v>370</v>
      </c>
    </row>
    <row r="358" spans="2:3" x14ac:dyDescent="0.3">
      <c r="B358" s="1">
        <v>43532</v>
      </c>
      <c r="C358" s="13">
        <v>-380</v>
      </c>
    </row>
    <row r="359" spans="2:3" x14ac:dyDescent="0.3">
      <c r="B359" s="1">
        <v>43550</v>
      </c>
      <c r="C359" s="13">
        <v>370</v>
      </c>
    </row>
    <row r="360" spans="2:3" x14ac:dyDescent="0.3">
      <c r="B360" s="1">
        <v>43559</v>
      </c>
      <c r="C360" s="13">
        <v>500</v>
      </c>
    </row>
    <row r="361" spans="2:3" x14ac:dyDescent="0.3">
      <c r="B361" s="1">
        <v>43560</v>
      </c>
      <c r="C361" s="13">
        <v>-120</v>
      </c>
    </row>
    <row r="362" spans="2:3" x14ac:dyDescent="0.3">
      <c r="B362" s="1">
        <v>43565</v>
      </c>
      <c r="C362" s="13">
        <v>-280</v>
      </c>
    </row>
    <row r="363" spans="2:3" x14ac:dyDescent="0.3">
      <c r="B363" s="1">
        <v>43571</v>
      </c>
      <c r="C363" s="13">
        <v>-220</v>
      </c>
    </row>
    <row r="364" spans="2:3" x14ac:dyDescent="0.3">
      <c r="B364" s="1">
        <v>43580</v>
      </c>
      <c r="C364" s="13">
        <v>140</v>
      </c>
    </row>
    <row r="365" spans="2:3" x14ac:dyDescent="0.3">
      <c r="B365" s="1">
        <v>43584</v>
      </c>
      <c r="C365" s="13">
        <v>-260</v>
      </c>
    </row>
    <row r="366" spans="2:3" x14ac:dyDescent="0.3">
      <c r="B366" s="1">
        <v>43591</v>
      </c>
      <c r="C366" s="13">
        <v>20</v>
      </c>
    </row>
    <row r="367" spans="2:3" x14ac:dyDescent="0.3">
      <c r="B367" s="1">
        <v>43599</v>
      </c>
      <c r="C367" s="13">
        <v>-90</v>
      </c>
    </row>
    <row r="368" spans="2:3" x14ac:dyDescent="0.3">
      <c r="B368" s="1">
        <v>43601</v>
      </c>
      <c r="C368" s="13">
        <v>-310</v>
      </c>
    </row>
    <row r="369" spans="2:3" x14ac:dyDescent="0.3">
      <c r="B369" s="1">
        <v>43605</v>
      </c>
      <c r="C369" s="13">
        <v>490</v>
      </c>
    </row>
    <row r="370" spans="2:3" x14ac:dyDescent="0.3">
      <c r="B370" s="1">
        <v>43614</v>
      </c>
      <c r="C370" s="13">
        <v>120</v>
      </c>
    </row>
    <row r="371" spans="2:3" x14ac:dyDescent="0.3">
      <c r="B371" s="1">
        <v>43640</v>
      </c>
      <c r="C371" s="13">
        <v>30</v>
      </c>
    </row>
    <row r="372" spans="2:3" x14ac:dyDescent="0.3">
      <c r="B372" s="1">
        <v>43642</v>
      </c>
      <c r="C372" s="13">
        <v>350</v>
      </c>
    </row>
    <row r="373" spans="2:3" x14ac:dyDescent="0.3">
      <c r="B373" s="1">
        <v>43643</v>
      </c>
      <c r="C373" s="13">
        <v>-420</v>
      </c>
    </row>
    <row r="374" spans="2:3" x14ac:dyDescent="0.3">
      <c r="B374" s="1">
        <v>43644</v>
      </c>
      <c r="C374" s="13">
        <v>-610</v>
      </c>
    </row>
    <row r="375" spans="2:3" x14ac:dyDescent="0.3">
      <c r="B375" s="1">
        <v>43648</v>
      </c>
      <c r="C375" s="13">
        <v>230</v>
      </c>
    </row>
    <row r="376" spans="2:3" x14ac:dyDescent="0.3">
      <c r="B376" s="1">
        <v>43655</v>
      </c>
      <c r="C376" s="13">
        <v>90</v>
      </c>
    </row>
    <row r="377" spans="2:3" x14ac:dyDescent="0.3">
      <c r="B377" s="1">
        <v>43656</v>
      </c>
      <c r="C377" s="13">
        <v>270</v>
      </c>
    </row>
    <row r="378" spans="2:3" x14ac:dyDescent="0.3">
      <c r="B378" s="1">
        <v>43657</v>
      </c>
      <c r="C378" s="13">
        <v>-150</v>
      </c>
    </row>
    <row r="379" spans="2:3" x14ac:dyDescent="0.3">
      <c r="B379" s="1">
        <v>43658</v>
      </c>
      <c r="C379" s="13">
        <v>-240</v>
      </c>
    </row>
    <row r="380" spans="2:3" x14ac:dyDescent="0.3">
      <c r="B380" s="1">
        <v>43665</v>
      </c>
      <c r="C380" s="13">
        <v>-90</v>
      </c>
    </row>
    <row r="381" spans="2:3" x14ac:dyDescent="0.3">
      <c r="B381" s="1">
        <v>43669</v>
      </c>
      <c r="C381" s="13">
        <v>-70</v>
      </c>
    </row>
    <row r="382" spans="2:3" x14ac:dyDescent="0.3">
      <c r="B382" s="1">
        <v>43670</v>
      </c>
      <c r="C382" s="13">
        <v>170</v>
      </c>
    </row>
    <row r="383" spans="2:3" x14ac:dyDescent="0.3">
      <c r="B383" s="1">
        <v>43682</v>
      </c>
      <c r="C383" s="13">
        <v>40</v>
      </c>
    </row>
    <row r="384" spans="2:3" x14ac:dyDescent="0.3">
      <c r="B384" s="1">
        <v>43685</v>
      </c>
      <c r="C384" s="13">
        <v>-140</v>
      </c>
    </row>
    <row r="385" spans="2:3" x14ac:dyDescent="0.3">
      <c r="B385" s="1">
        <v>43686</v>
      </c>
      <c r="C385" s="13">
        <v>-260</v>
      </c>
    </row>
    <row r="386" spans="2:3" x14ac:dyDescent="0.3">
      <c r="B386" s="1">
        <v>43689</v>
      </c>
      <c r="C386" s="13">
        <v>-220</v>
      </c>
    </row>
    <row r="387" spans="2:3" x14ac:dyDescent="0.3">
      <c r="B387" s="1">
        <v>43690</v>
      </c>
      <c r="C387" s="13">
        <v>250</v>
      </c>
    </row>
    <row r="388" spans="2:3" x14ac:dyDescent="0.3">
      <c r="B388" s="1">
        <v>43691</v>
      </c>
      <c r="C388" s="13">
        <v>850</v>
      </c>
    </row>
    <row r="389" spans="2:3" x14ac:dyDescent="0.3">
      <c r="B389" s="1">
        <v>43692</v>
      </c>
      <c r="C389" s="13">
        <v>-80</v>
      </c>
    </row>
    <row r="390" spans="2:3" x14ac:dyDescent="0.3">
      <c r="B390" s="1">
        <v>43703</v>
      </c>
      <c r="C390" s="13">
        <v>490</v>
      </c>
    </row>
    <row r="391" spans="2:3" x14ac:dyDescent="0.3">
      <c r="B391" s="1">
        <v>43707</v>
      </c>
      <c r="C391" s="13">
        <v>-50</v>
      </c>
    </row>
    <row r="392" spans="2:3" x14ac:dyDescent="0.3">
      <c r="B392" s="1">
        <v>43711</v>
      </c>
      <c r="C392" s="13">
        <v>270</v>
      </c>
    </row>
    <row r="393" spans="2:3" x14ac:dyDescent="0.3">
      <c r="B393" s="1">
        <v>43714</v>
      </c>
      <c r="C393" s="13">
        <v>350</v>
      </c>
    </row>
    <row r="394" spans="2:3" x14ac:dyDescent="0.3">
      <c r="B394" s="1">
        <v>43719</v>
      </c>
      <c r="C394" s="13">
        <v>-390</v>
      </c>
    </row>
    <row r="395" spans="2:3" x14ac:dyDescent="0.3">
      <c r="B395" s="1">
        <v>43725</v>
      </c>
      <c r="C395" s="13">
        <v>-240</v>
      </c>
    </row>
    <row r="396" spans="2:3" x14ac:dyDescent="0.3">
      <c r="B396" s="1">
        <v>43726</v>
      </c>
      <c r="C396" s="13">
        <v>260</v>
      </c>
    </row>
    <row r="397" spans="2:3" x14ac:dyDescent="0.3">
      <c r="B397" s="1">
        <v>43728</v>
      </c>
      <c r="C397" s="13">
        <v>440</v>
      </c>
    </row>
    <row r="398" spans="2:3" x14ac:dyDescent="0.3">
      <c r="B398" s="1">
        <v>43732</v>
      </c>
      <c r="C398" s="13">
        <v>-110</v>
      </c>
    </row>
    <row r="399" spans="2:3" x14ac:dyDescent="0.3">
      <c r="B399" s="1">
        <v>43733</v>
      </c>
      <c r="C399" s="13">
        <v>-90</v>
      </c>
    </row>
    <row r="400" spans="2:3" x14ac:dyDescent="0.3">
      <c r="B400" s="1">
        <v>43738</v>
      </c>
      <c r="C400" s="13">
        <v>10</v>
      </c>
    </row>
    <row r="401" spans="2:3" x14ac:dyDescent="0.3">
      <c r="B401" s="1">
        <v>43739</v>
      </c>
      <c r="C401" s="13">
        <v>-70</v>
      </c>
    </row>
    <row r="402" spans="2:3" x14ac:dyDescent="0.3">
      <c r="B402" s="1">
        <v>43740</v>
      </c>
      <c r="C402" s="13">
        <v>-180</v>
      </c>
    </row>
    <row r="403" spans="2:3" x14ac:dyDescent="0.3">
      <c r="B403" s="1">
        <v>43749</v>
      </c>
      <c r="C403" s="13">
        <v>-330</v>
      </c>
    </row>
    <row r="404" spans="2:3" x14ac:dyDescent="0.3">
      <c r="B404" s="1">
        <v>43755</v>
      </c>
      <c r="C404" s="13">
        <v>210</v>
      </c>
    </row>
    <row r="405" spans="2:3" x14ac:dyDescent="0.3">
      <c r="B405" s="1">
        <v>43762</v>
      </c>
      <c r="C405" s="13">
        <v>-350</v>
      </c>
    </row>
    <row r="406" spans="2:3" x14ac:dyDescent="0.3">
      <c r="B406" s="1">
        <v>43769</v>
      </c>
      <c r="C406" s="13">
        <v>370</v>
      </c>
    </row>
    <row r="407" spans="2:3" x14ac:dyDescent="0.3">
      <c r="B407" s="1">
        <v>43770</v>
      </c>
      <c r="C407" s="13">
        <v>-470</v>
      </c>
    </row>
    <row r="408" spans="2:3" x14ac:dyDescent="0.3">
      <c r="B408" s="1">
        <v>43775</v>
      </c>
      <c r="C408" s="13">
        <v>100</v>
      </c>
    </row>
    <row r="409" spans="2:3" x14ac:dyDescent="0.3">
      <c r="B409" s="1">
        <v>43777</v>
      </c>
      <c r="C409" s="13">
        <v>210</v>
      </c>
    </row>
    <row r="410" spans="2:3" x14ac:dyDescent="0.3">
      <c r="B410" s="1">
        <v>43780</v>
      </c>
      <c r="C410" s="13">
        <v>210</v>
      </c>
    </row>
    <row r="411" spans="2:3" x14ac:dyDescent="0.3">
      <c r="B411" s="1">
        <v>43782</v>
      </c>
      <c r="C411" s="13">
        <v>-190</v>
      </c>
    </row>
    <row r="412" spans="2:3" x14ac:dyDescent="0.3">
      <c r="B412" s="1">
        <v>43789</v>
      </c>
      <c r="C412" s="13">
        <v>50</v>
      </c>
    </row>
    <row r="413" spans="2:3" x14ac:dyDescent="0.3">
      <c r="B413" s="1">
        <v>43798</v>
      </c>
      <c r="C413" s="13">
        <v>340</v>
      </c>
    </row>
    <row r="414" spans="2:3" x14ac:dyDescent="0.3">
      <c r="B414" s="1">
        <v>43802</v>
      </c>
      <c r="C414" s="13">
        <v>-220</v>
      </c>
    </row>
    <row r="415" spans="2:3" x14ac:dyDescent="0.3">
      <c r="B415" s="1">
        <v>43805</v>
      </c>
      <c r="C415" s="13">
        <v>-270</v>
      </c>
    </row>
    <row r="416" spans="2:3" x14ac:dyDescent="0.3">
      <c r="B416" s="1">
        <v>43808</v>
      </c>
      <c r="C416" s="13">
        <v>180</v>
      </c>
    </row>
    <row r="417" spans="2:3" x14ac:dyDescent="0.3">
      <c r="B417" s="1">
        <v>43810</v>
      </c>
      <c r="C417" s="13">
        <v>90</v>
      </c>
    </row>
    <row r="418" spans="2:3" x14ac:dyDescent="0.3">
      <c r="B418" s="1">
        <v>43822</v>
      </c>
      <c r="C418" s="13">
        <v>-50</v>
      </c>
    </row>
    <row r="419" spans="2:3" x14ac:dyDescent="0.3">
      <c r="B419" s="1">
        <v>43826</v>
      </c>
      <c r="C419" s="13">
        <v>270</v>
      </c>
    </row>
    <row r="420" spans="2:3" x14ac:dyDescent="0.3">
      <c r="B420" s="1">
        <v>43836</v>
      </c>
      <c r="C420" s="13">
        <v>400</v>
      </c>
    </row>
    <row r="421" spans="2:3" x14ac:dyDescent="0.3">
      <c r="B421" s="1">
        <v>43837</v>
      </c>
      <c r="C421" s="13">
        <v>280</v>
      </c>
    </row>
    <row r="422" spans="2:3" x14ac:dyDescent="0.3">
      <c r="B422" s="1">
        <v>43838</v>
      </c>
      <c r="C422" s="13">
        <v>-280</v>
      </c>
    </row>
    <row r="423" spans="2:3" x14ac:dyDescent="0.3">
      <c r="B423" s="1">
        <v>43839</v>
      </c>
      <c r="C423" s="13">
        <v>-270</v>
      </c>
    </row>
    <row r="424" spans="2:3" x14ac:dyDescent="0.3">
      <c r="B424" s="1">
        <v>43840</v>
      </c>
      <c r="C424" s="13">
        <v>200</v>
      </c>
    </row>
    <row r="425" spans="2:3" x14ac:dyDescent="0.3">
      <c r="B425" s="1">
        <v>43844</v>
      </c>
      <c r="C425" s="13">
        <v>-370</v>
      </c>
    </row>
    <row r="426" spans="2:3" x14ac:dyDescent="0.3">
      <c r="B426" s="1">
        <v>43852</v>
      </c>
      <c r="C426" s="13">
        <v>-150</v>
      </c>
    </row>
    <row r="427" spans="2:3" x14ac:dyDescent="0.3">
      <c r="B427" s="1">
        <v>43854</v>
      </c>
      <c r="C427" s="13">
        <v>-220</v>
      </c>
    </row>
    <row r="428" spans="2:3" x14ac:dyDescent="0.3">
      <c r="B428" s="1">
        <v>43858</v>
      </c>
      <c r="C428" s="13">
        <v>-500</v>
      </c>
    </row>
    <row r="429" spans="2:3" x14ac:dyDescent="0.3">
      <c r="B429" s="1">
        <v>43859</v>
      </c>
      <c r="C429" s="13">
        <v>440</v>
      </c>
    </row>
    <row r="430" spans="2:3" x14ac:dyDescent="0.3">
      <c r="B430" s="1">
        <v>43866</v>
      </c>
      <c r="C430" s="13">
        <v>0</v>
      </c>
    </row>
    <row r="431" spans="2:3" x14ac:dyDescent="0.3">
      <c r="B431" s="1">
        <v>43867</v>
      </c>
      <c r="C431" s="13">
        <v>-280</v>
      </c>
    </row>
    <row r="432" spans="2:3" x14ac:dyDescent="0.3">
      <c r="B432" s="1">
        <v>43871</v>
      </c>
      <c r="C432" s="13">
        <v>-280</v>
      </c>
    </row>
    <row r="433" spans="2:3" x14ac:dyDescent="0.3">
      <c r="B433" s="1">
        <v>43872</v>
      </c>
      <c r="C433" s="13">
        <v>-230</v>
      </c>
    </row>
    <row r="434" spans="2:3" x14ac:dyDescent="0.3">
      <c r="B434" s="1">
        <v>43879</v>
      </c>
      <c r="C434" s="13">
        <v>-130</v>
      </c>
    </row>
    <row r="435" spans="2:3" x14ac:dyDescent="0.3">
      <c r="B435" s="1">
        <v>43886</v>
      </c>
      <c r="C435" s="13">
        <v>130</v>
      </c>
    </row>
    <row r="436" spans="2:3" x14ac:dyDescent="0.3">
      <c r="B436" s="1">
        <v>43887</v>
      </c>
      <c r="C436" s="13">
        <v>-820</v>
      </c>
    </row>
    <row r="437" spans="2:3" x14ac:dyDescent="0.3">
      <c r="B437" s="1">
        <v>43892</v>
      </c>
      <c r="C437" s="13">
        <v>410</v>
      </c>
    </row>
    <row r="438" spans="2:3" x14ac:dyDescent="0.3">
      <c r="B438" s="1">
        <v>43893</v>
      </c>
      <c r="C438" s="13">
        <v>360</v>
      </c>
    </row>
    <row r="439" spans="2:3" x14ac:dyDescent="0.3">
      <c r="B439" s="1">
        <v>43899</v>
      </c>
      <c r="C439" s="13">
        <v>-130</v>
      </c>
    </row>
    <row r="440" spans="2:3" x14ac:dyDescent="0.3">
      <c r="B440" s="1">
        <v>43902</v>
      </c>
      <c r="C440" s="13">
        <v>0</v>
      </c>
    </row>
    <row r="441" spans="2:3" x14ac:dyDescent="0.3">
      <c r="B441" s="1">
        <v>43910</v>
      </c>
      <c r="C441" s="13">
        <v>-40</v>
      </c>
    </row>
    <row r="442" spans="2:3" x14ac:dyDescent="0.3">
      <c r="B442" s="1">
        <v>43915</v>
      </c>
      <c r="C442" s="13">
        <v>-200</v>
      </c>
    </row>
    <row r="443" spans="2:3" x14ac:dyDescent="0.3">
      <c r="B443" s="1">
        <v>43920</v>
      </c>
      <c r="C443" s="13">
        <v>240</v>
      </c>
    </row>
    <row r="444" spans="2:3" x14ac:dyDescent="0.3">
      <c r="B444" s="1">
        <v>43921</v>
      </c>
      <c r="C444" s="13">
        <v>-220</v>
      </c>
    </row>
    <row r="445" spans="2:3" x14ac:dyDescent="0.3">
      <c r="B445" s="1">
        <v>43934</v>
      </c>
      <c r="C445" s="13">
        <v>280</v>
      </c>
    </row>
    <row r="446" spans="2:3" x14ac:dyDescent="0.3">
      <c r="B446" s="1">
        <v>43937</v>
      </c>
      <c r="C446" s="13">
        <v>-390</v>
      </c>
    </row>
    <row r="447" spans="2:3" x14ac:dyDescent="0.3">
      <c r="B447" s="1">
        <v>43943</v>
      </c>
      <c r="C447" s="13">
        <v>-370</v>
      </c>
    </row>
    <row r="448" spans="2:3" x14ac:dyDescent="0.3">
      <c r="B448" s="1">
        <v>43944</v>
      </c>
      <c r="C448" s="13">
        <v>-120</v>
      </c>
    </row>
    <row r="449" spans="2:3" x14ac:dyDescent="0.3">
      <c r="B449" s="1">
        <v>43945</v>
      </c>
      <c r="C449" s="13">
        <v>-180</v>
      </c>
    </row>
    <row r="450" spans="2:3" x14ac:dyDescent="0.3">
      <c r="B450" s="1">
        <v>43952</v>
      </c>
      <c r="C450" s="13">
        <v>-450</v>
      </c>
    </row>
    <row r="451" spans="2:3" x14ac:dyDescent="0.3">
      <c r="B451" s="1">
        <v>43956</v>
      </c>
      <c r="C451" s="13">
        <v>880</v>
      </c>
    </row>
    <row r="452" spans="2:3" x14ac:dyDescent="0.3">
      <c r="B452" s="1">
        <v>43958</v>
      </c>
      <c r="C452" s="13">
        <v>-480</v>
      </c>
    </row>
    <row r="453" spans="2:3" x14ac:dyDescent="0.3">
      <c r="B453" s="1">
        <v>43959</v>
      </c>
      <c r="C453" s="13">
        <v>430</v>
      </c>
    </row>
    <row r="454" spans="2:3" x14ac:dyDescent="0.3">
      <c r="B454" s="1">
        <v>43966</v>
      </c>
      <c r="C454" s="13">
        <v>120</v>
      </c>
    </row>
    <row r="455" spans="2:3" x14ac:dyDescent="0.3">
      <c r="B455" s="1">
        <v>43970</v>
      </c>
      <c r="C455" s="13">
        <v>440</v>
      </c>
    </row>
    <row r="456" spans="2:3" x14ac:dyDescent="0.3">
      <c r="B456" s="1">
        <v>43979</v>
      </c>
      <c r="C456" s="13">
        <v>420</v>
      </c>
    </row>
    <row r="457" spans="2:3" x14ac:dyDescent="0.3">
      <c r="B457" s="1">
        <v>43980</v>
      </c>
      <c r="C457" s="13">
        <v>270</v>
      </c>
    </row>
    <row r="458" spans="2:3" x14ac:dyDescent="0.3">
      <c r="B458" s="1">
        <v>43984</v>
      </c>
      <c r="C458" s="13">
        <v>-330</v>
      </c>
    </row>
    <row r="459" spans="2:3" x14ac:dyDescent="0.3">
      <c r="B459" s="1">
        <v>43987</v>
      </c>
      <c r="C459" s="13">
        <v>-480</v>
      </c>
    </row>
    <row r="460" spans="2:3" x14ac:dyDescent="0.3">
      <c r="B460" s="1">
        <v>43997</v>
      </c>
      <c r="C460" s="13">
        <v>-10</v>
      </c>
    </row>
    <row r="461" spans="2:3" x14ac:dyDescent="0.3">
      <c r="B461" s="1">
        <v>43999</v>
      </c>
      <c r="C461" s="13">
        <v>0</v>
      </c>
    </row>
    <row r="462" spans="2:3" x14ac:dyDescent="0.3">
      <c r="B462" s="1">
        <v>44001</v>
      </c>
      <c r="C462" s="13">
        <v>240</v>
      </c>
    </row>
    <row r="463" spans="2:3" x14ac:dyDescent="0.3">
      <c r="B463" s="1">
        <v>44005</v>
      </c>
      <c r="C463" s="13">
        <v>20</v>
      </c>
    </row>
    <row r="464" spans="2:3" x14ac:dyDescent="0.3">
      <c r="B464" s="1">
        <v>44006</v>
      </c>
      <c r="C464" s="13">
        <v>310</v>
      </c>
    </row>
    <row r="465" spans="2:3" x14ac:dyDescent="0.3">
      <c r="B465" s="1">
        <v>44008</v>
      </c>
      <c r="C465" s="13">
        <v>330</v>
      </c>
    </row>
    <row r="466" spans="2:3" x14ac:dyDescent="0.3">
      <c r="B466" s="1">
        <v>44021</v>
      </c>
      <c r="C466" s="13">
        <v>-470</v>
      </c>
    </row>
    <row r="467" spans="2:3" x14ac:dyDescent="0.3">
      <c r="B467" s="1">
        <v>44040</v>
      </c>
      <c r="C467" s="13">
        <v>-190</v>
      </c>
    </row>
    <row r="468" spans="2:3" x14ac:dyDescent="0.3">
      <c r="B468" s="1">
        <v>44046</v>
      </c>
      <c r="C468" s="13">
        <v>260</v>
      </c>
    </row>
    <row r="469" spans="2:3" x14ac:dyDescent="0.3">
      <c r="B469" s="1">
        <v>44056</v>
      </c>
      <c r="C469" s="13">
        <v>-380</v>
      </c>
    </row>
    <row r="470" spans="2:3" x14ac:dyDescent="0.3">
      <c r="B470" s="1">
        <v>44061</v>
      </c>
      <c r="C470" s="13">
        <v>440</v>
      </c>
    </row>
    <row r="471" spans="2:3" x14ac:dyDescent="0.3">
      <c r="B471" s="1">
        <v>44064</v>
      </c>
      <c r="C471" s="13">
        <v>200</v>
      </c>
    </row>
    <row r="472" spans="2:3" x14ac:dyDescent="0.3">
      <c r="B472" s="1">
        <v>44067</v>
      </c>
      <c r="C472" s="13">
        <v>300</v>
      </c>
    </row>
    <row r="473" spans="2:3" x14ac:dyDescent="0.3">
      <c r="B473" s="1">
        <v>44074</v>
      </c>
      <c r="C473" s="13">
        <v>240</v>
      </c>
    </row>
    <row r="474" spans="2:3" x14ac:dyDescent="0.3">
      <c r="B474" s="1">
        <v>44088</v>
      </c>
      <c r="C474" s="13">
        <v>190</v>
      </c>
    </row>
    <row r="475" spans="2:3" x14ac:dyDescent="0.3">
      <c r="B475" s="1">
        <v>44098</v>
      </c>
      <c r="C475" s="13">
        <v>-330</v>
      </c>
    </row>
    <row r="476" spans="2:3" x14ac:dyDescent="0.3">
      <c r="B476" s="1">
        <v>44099</v>
      </c>
      <c r="C476" s="13">
        <v>30</v>
      </c>
    </row>
    <row r="477" spans="2:3" x14ac:dyDescent="0.3">
      <c r="B477" s="1">
        <v>44106</v>
      </c>
      <c r="C477" s="13">
        <v>130</v>
      </c>
    </row>
    <row r="478" spans="2:3" x14ac:dyDescent="0.3">
      <c r="B478" s="1">
        <v>44109</v>
      </c>
      <c r="C478" s="13">
        <v>-70</v>
      </c>
    </row>
    <row r="479" spans="2:3" x14ac:dyDescent="0.3">
      <c r="B479" s="1">
        <v>44116</v>
      </c>
      <c r="C479" s="13">
        <v>240</v>
      </c>
    </row>
    <row r="480" spans="2:3" x14ac:dyDescent="0.3">
      <c r="B480" s="1">
        <v>44120</v>
      </c>
      <c r="C480" s="13">
        <v>-170</v>
      </c>
    </row>
    <row r="481" spans="1:16" x14ac:dyDescent="0.3">
      <c r="B481" s="1">
        <v>44137</v>
      </c>
      <c r="C481" s="13">
        <v>130</v>
      </c>
    </row>
    <row r="482" spans="1:16" x14ac:dyDescent="0.3">
      <c r="B482" s="1">
        <v>44138</v>
      </c>
      <c r="C482" s="13">
        <v>-160</v>
      </c>
    </row>
    <row r="483" spans="1:16" x14ac:dyDescent="0.3">
      <c r="B483" s="1">
        <v>44141</v>
      </c>
      <c r="C483" s="13">
        <v>-30</v>
      </c>
    </row>
    <row r="484" spans="1:16" x14ac:dyDescent="0.3">
      <c r="B484" s="1">
        <v>44144</v>
      </c>
      <c r="C484" s="13">
        <v>470</v>
      </c>
    </row>
    <row r="485" spans="1:16" x14ac:dyDescent="0.3">
      <c r="B485" s="1">
        <v>44147</v>
      </c>
      <c r="C485" s="13">
        <v>-60</v>
      </c>
    </row>
    <row r="486" spans="1:16" x14ac:dyDescent="0.3">
      <c r="B486" s="1">
        <v>44151</v>
      </c>
      <c r="C486" s="13">
        <v>390</v>
      </c>
    </row>
    <row r="487" spans="1:16" x14ac:dyDescent="0.3">
      <c r="B487" s="1">
        <v>44153</v>
      </c>
      <c r="C487" s="13">
        <v>-310</v>
      </c>
    </row>
    <row r="488" spans="1:16" x14ac:dyDescent="0.3">
      <c r="B488" s="1">
        <v>44154</v>
      </c>
      <c r="C488" s="13">
        <v>320</v>
      </c>
    </row>
    <row r="489" spans="1:16" x14ac:dyDescent="0.3">
      <c r="B489" s="1">
        <v>44167</v>
      </c>
      <c r="C489" s="13">
        <v>-590</v>
      </c>
    </row>
    <row r="490" spans="1:16" x14ac:dyDescent="0.3">
      <c r="B490" s="1">
        <v>44168</v>
      </c>
      <c r="C490" s="13">
        <v>40</v>
      </c>
    </row>
    <row r="491" spans="1:16" x14ac:dyDescent="0.3">
      <c r="B491" s="1">
        <v>44169</v>
      </c>
      <c r="C491" s="13">
        <v>-190</v>
      </c>
    </row>
    <row r="492" spans="1:16" x14ac:dyDescent="0.3">
      <c r="B492" s="1">
        <v>44175</v>
      </c>
      <c r="C492" s="13">
        <v>-7950</v>
      </c>
    </row>
    <row r="493" spans="1:16" x14ac:dyDescent="0.3">
      <c r="A493">
        <v>33</v>
      </c>
      <c r="B493" s="25" t="s">
        <v>2795</v>
      </c>
      <c r="C493" s="25"/>
      <c r="D493" s="25"/>
      <c r="E493" s="25"/>
      <c r="F493" s="25"/>
      <c r="G493" s="25"/>
      <c r="H493" s="25"/>
      <c r="I493" s="25"/>
      <c r="J493" s="25"/>
      <c r="K493" s="25"/>
      <c r="L493" s="25"/>
      <c r="M493" s="25"/>
      <c r="N493" s="25"/>
      <c r="O493" s="25"/>
      <c r="P493" s="25"/>
    </row>
    <row r="494" spans="1:16" x14ac:dyDescent="0.3">
      <c r="B494" s="25"/>
      <c r="C494" s="25"/>
      <c r="D494" s="25"/>
      <c r="E494" s="25"/>
      <c r="F494" s="25"/>
      <c r="G494" s="25"/>
      <c r="H494" s="25"/>
      <c r="I494" s="25"/>
      <c r="J494" s="25"/>
      <c r="K494" s="25"/>
      <c r="L494" s="25"/>
      <c r="M494" s="25"/>
      <c r="N494" s="25"/>
      <c r="O494" s="25"/>
      <c r="P494" s="25"/>
    </row>
    <row r="495" spans="1:16" x14ac:dyDescent="0.3">
      <c r="B495" s="5">
        <f>SUM(Сделки[Ден поток])</f>
        <v>-212409.19999999949</v>
      </c>
    </row>
    <row r="496" spans="1:16" x14ac:dyDescent="0.3">
      <c r="A496">
        <v>34</v>
      </c>
      <c r="B496" s="25" t="s">
        <v>2796</v>
      </c>
      <c r="C496" s="25"/>
      <c r="D496" s="25"/>
      <c r="E496" s="25"/>
      <c r="F496" s="25"/>
      <c r="G496" s="25"/>
      <c r="H496" s="25"/>
      <c r="I496" s="25"/>
      <c r="J496" s="25"/>
      <c r="K496" s="25"/>
      <c r="L496" s="25"/>
      <c r="M496" s="25"/>
      <c r="N496" s="25"/>
      <c r="O496" s="25"/>
      <c r="P496" s="25"/>
    </row>
    <row r="497" spans="1:16" x14ac:dyDescent="0.3">
      <c r="B497" s="25"/>
      <c r="C497" s="25"/>
      <c r="D497" s="25"/>
      <c r="E497" s="25"/>
      <c r="F497" s="25"/>
      <c r="G497" s="25"/>
      <c r="H497" s="25"/>
      <c r="I497" s="25"/>
      <c r="J497" s="25"/>
      <c r="K497" s="25"/>
      <c r="L497" s="25"/>
      <c r="M497" s="25"/>
      <c r="N497" s="25"/>
      <c r="O497" s="25"/>
      <c r="P497" s="25"/>
    </row>
    <row r="498" spans="1:16" x14ac:dyDescent="0.3">
      <c r="B498" s="24">
        <f t="array" ref="B498">SUM(Сделки[Ден поток] / (1 + 5.67% / 365)^DATEDIF(DATE(2015,4,22),Сделки[Дата сделки], "D"))</f>
        <v>-61016.325458050938</v>
      </c>
    </row>
    <row r="499" spans="1:16" x14ac:dyDescent="0.3">
      <c r="A499">
        <v>35</v>
      </c>
      <c r="B499" s="25" t="s">
        <v>2797</v>
      </c>
      <c r="C499" s="25"/>
      <c r="D499" s="25"/>
      <c r="E499" s="25"/>
      <c r="F499" s="25"/>
      <c r="G499" s="25"/>
      <c r="H499" s="25"/>
      <c r="I499" s="25"/>
      <c r="J499" s="25"/>
      <c r="K499" s="25"/>
      <c r="L499" s="25"/>
      <c r="M499" s="25"/>
      <c r="N499" s="25"/>
      <c r="O499" s="25"/>
      <c r="P499" s="25"/>
    </row>
    <row r="500" spans="1:16" x14ac:dyDescent="0.3">
      <c r="B500" s="25"/>
      <c r="C500" s="25"/>
      <c r="D500" s="25"/>
      <c r="E500" s="25"/>
      <c r="F500" s="25"/>
      <c r="G500" s="25"/>
      <c r="H500" s="25"/>
      <c r="I500" s="25"/>
      <c r="J500" s="25"/>
      <c r="K500" s="25"/>
      <c r="L500" s="25"/>
      <c r="M500" s="25"/>
      <c r="N500" s="25"/>
      <c r="O500" s="25"/>
      <c r="P500" s="25"/>
    </row>
    <row r="501" spans="1:16" x14ac:dyDescent="0.3">
      <c r="B501" t="s">
        <v>2798</v>
      </c>
      <c r="C501" t="s">
        <v>2799</v>
      </c>
    </row>
    <row r="502" spans="1:16" x14ac:dyDescent="0.3">
      <c r="B502" s="26">
        <v>8.8387620093663577E-2</v>
      </c>
      <c r="C502">
        <f t="array" ref="C502">SUM(Сделки[Ден поток] / (1 + B502 / 365)^DATEDIF(DATE(2015,4,22),Сделки[Дата сделки], "D"))</f>
        <v>-1.475612516514957E-4</v>
      </c>
      <c r="D502" t="s">
        <v>2800</v>
      </c>
    </row>
    <row r="503" spans="1:16" x14ac:dyDescent="0.3">
      <c r="A503">
        <v>36</v>
      </c>
      <c r="B503" s="25" t="s">
        <v>2801</v>
      </c>
      <c r="C503" s="25"/>
      <c r="D503" s="25"/>
      <c r="E503" s="25"/>
      <c r="F503" s="25"/>
      <c r="G503" s="25"/>
      <c r="H503" s="25"/>
      <c r="I503" s="25"/>
      <c r="J503" s="25"/>
      <c r="K503" s="25"/>
      <c r="L503" s="25"/>
      <c r="M503" s="25"/>
      <c r="N503" s="25"/>
      <c r="O503" s="25"/>
      <c r="P503" s="25"/>
    </row>
    <row r="504" spans="1:16" x14ac:dyDescent="0.3">
      <c r="B504" s="25"/>
      <c r="C504" s="25"/>
      <c r="D504" s="25"/>
      <c r="E504" s="25"/>
      <c r="F504" s="25"/>
      <c r="G504" s="25"/>
      <c r="H504" s="25"/>
      <c r="I504" s="25"/>
      <c r="J504" s="25"/>
      <c r="K504" s="25"/>
      <c r="L504" s="25"/>
      <c r="M504" s="25"/>
      <c r="N504" s="25"/>
      <c r="O504" s="25"/>
      <c r="P504" s="25"/>
    </row>
  </sheetData>
  <mergeCells count="6">
    <mergeCell ref="B503:P504"/>
    <mergeCell ref="B493:P494"/>
    <mergeCell ref="B496:P497"/>
    <mergeCell ref="B68:P69"/>
    <mergeCell ref="B71:P72"/>
    <mergeCell ref="B499:P500"/>
  </mergeCells>
  <pageMargins left="0.7" right="0.7" top="0.75" bottom="0.75" header="0.3" footer="0.3"/>
  <pageSetup paperSize="9"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BB742-5340-4863-BBE7-CC004263DE5E}">
  <dimension ref="B3:F1431"/>
  <sheetViews>
    <sheetView topLeftCell="A1426" workbookViewId="0">
      <selection activeCell="K1417" sqref="K1417"/>
    </sheetView>
  </sheetViews>
  <sheetFormatPr defaultRowHeight="14.4" x14ac:dyDescent="0.3"/>
  <cols>
    <col min="2" max="2" width="17.6640625" bestFit="1" customWidth="1"/>
    <col min="3" max="3" width="8.77734375"/>
    <col min="4" max="4" width="9.6640625" customWidth="1"/>
    <col min="5" max="5" width="12" customWidth="1"/>
    <col min="6" max="6" width="8.77734375"/>
  </cols>
  <sheetData>
    <row r="3" spans="2:6" x14ac:dyDescent="0.3">
      <c r="B3" s="2" t="s">
        <v>0</v>
      </c>
      <c r="C3" s="3" t="s">
        <v>1</v>
      </c>
      <c r="D3" s="3" t="s">
        <v>2</v>
      </c>
      <c r="E3" s="3" t="s">
        <v>3</v>
      </c>
      <c r="F3" s="3" t="s">
        <v>4</v>
      </c>
    </row>
    <row r="4" spans="2:6" x14ac:dyDescent="0.3">
      <c r="B4" s="4">
        <v>42110</v>
      </c>
      <c r="C4" s="5">
        <v>62.59</v>
      </c>
      <c r="D4" s="6">
        <v>9815600</v>
      </c>
      <c r="E4" t="s">
        <v>5</v>
      </c>
      <c r="F4" t="e">
        <f>(Акции[[#This Row],[Close]]-C3)/C3</f>
        <v>#VALUE!</v>
      </c>
    </row>
    <row r="5" spans="2:6" x14ac:dyDescent="0.3">
      <c r="B5" s="4">
        <v>42111</v>
      </c>
      <c r="C5" s="5">
        <v>62.29</v>
      </c>
      <c r="D5" s="6">
        <v>9905600</v>
      </c>
      <c r="E5" t="s">
        <v>5</v>
      </c>
      <c r="F5">
        <f>(Акции[[#This Row],[Close]]-C4)/C4</f>
        <v>-4.7930979389679542E-3</v>
      </c>
    </row>
    <row r="6" spans="2:6" x14ac:dyDescent="0.3">
      <c r="B6" s="4">
        <v>42114</v>
      </c>
      <c r="C6" s="5">
        <v>63.54</v>
      </c>
      <c r="D6" s="6">
        <v>12779200</v>
      </c>
      <c r="E6" t="s">
        <v>5</v>
      </c>
      <c r="F6">
        <f>(Акции[[#This Row],[Close]]-C5)/C5</f>
        <v>2.0067426553218814E-2</v>
      </c>
    </row>
    <row r="7" spans="2:6" x14ac:dyDescent="0.3">
      <c r="B7" s="4">
        <v>42115</v>
      </c>
      <c r="C7" s="5">
        <v>63.61</v>
      </c>
      <c r="D7" s="6">
        <v>8457300</v>
      </c>
      <c r="E7" t="s">
        <v>5</v>
      </c>
      <c r="F7">
        <f>(Акции[[#This Row],[Close]]-C6)/C6</f>
        <v>1.1016682404784432E-3</v>
      </c>
    </row>
    <row r="8" spans="2:6" x14ac:dyDescent="0.3">
      <c r="B8" s="4">
        <v>42116</v>
      </c>
      <c r="C8" s="5">
        <v>64.52</v>
      </c>
      <c r="D8" s="6">
        <v>13874300</v>
      </c>
      <c r="E8" t="s">
        <v>5</v>
      </c>
      <c r="F8">
        <f>(Акции[[#This Row],[Close]]-C7)/C7</f>
        <v>1.4305926741078393E-2</v>
      </c>
    </row>
    <row r="9" spans="2:6" x14ac:dyDescent="0.3">
      <c r="B9" s="4">
        <v>42117</v>
      </c>
      <c r="C9" s="5">
        <v>64.25</v>
      </c>
      <c r="D9" s="6">
        <v>18405300</v>
      </c>
      <c r="E9" t="s">
        <v>5</v>
      </c>
      <c r="F9">
        <f>(Акции[[#This Row],[Close]]-C8)/C8</f>
        <v>-4.1847489150650344E-3</v>
      </c>
    </row>
    <row r="10" spans="2:6" x14ac:dyDescent="0.3">
      <c r="B10" s="4">
        <v>42118</v>
      </c>
      <c r="C10" s="5">
        <v>66.069999999999993</v>
      </c>
      <c r="D10" s="6">
        <v>14859500</v>
      </c>
      <c r="E10" t="s">
        <v>5</v>
      </c>
      <c r="F10">
        <f>(Акции[[#This Row],[Close]]-C9)/C9</f>
        <v>2.832684824902713E-2</v>
      </c>
    </row>
    <row r="11" spans="2:6" x14ac:dyDescent="0.3">
      <c r="B11" s="4">
        <v>42121</v>
      </c>
      <c r="C11" s="5">
        <v>65.02</v>
      </c>
      <c r="D11" s="6">
        <v>18141700</v>
      </c>
      <c r="E11" t="s">
        <v>5</v>
      </c>
      <c r="F11">
        <f>(Акции[[#This Row],[Close]]-C10)/C10</f>
        <v>-1.5892235507794721E-2</v>
      </c>
    </row>
    <row r="12" spans="2:6" x14ac:dyDescent="0.3">
      <c r="B12" s="4">
        <v>42122</v>
      </c>
      <c r="C12" s="5">
        <v>66.489999999999995</v>
      </c>
      <c r="D12" s="6">
        <v>13084900</v>
      </c>
      <c r="E12" t="s">
        <v>5</v>
      </c>
      <c r="F12">
        <f>(Акции[[#This Row],[Close]]-C11)/C11</f>
        <v>2.2608428175945848E-2</v>
      </c>
    </row>
    <row r="13" spans="2:6" x14ac:dyDescent="0.3">
      <c r="B13" s="4">
        <v>42123</v>
      </c>
      <c r="C13" s="5">
        <v>65.63</v>
      </c>
      <c r="D13" s="6">
        <v>9864300</v>
      </c>
      <c r="E13" t="s">
        <v>5</v>
      </c>
      <c r="F13">
        <f>(Акции[[#This Row],[Close]]-C12)/C12</f>
        <v>-1.2934275830952016E-2</v>
      </c>
    </row>
    <row r="14" spans="2:6" x14ac:dyDescent="0.3">
      <c r="B14" s="4">
        <v>42124</v>
      </c>
      <c r="C14" s="5">
        <v>64.66</v>
      </c>
      <c r="D14" s="6">
        <v>10298600</v>
      </c>
      <c r="E14" t="s">
        <v>5</v>
      </c>
      <c r="F14">
        <f>(Акции[[#This Row],[Close]]-C13)/C13</f>
        <v>-1.4779826298948636E-2</v>
      </c>
    </row>
    <row r="15" spans="2:6" x14ac:dyDescent="0.3">
      <c r="B15" s="4">
        <v>42125</v>
      </c>
      <c r="C15" s="5">
        <v>64.319999999999993</v>
      </c>
      <c r="D15" s="6">
        <v>9870800</v>
      </c>
      <c r="E15" t="s">
        <v>5</v>
      </c>
      <c r="F15">
        <f>(Акции[[#This Row],[Close]]-C14)/C14</f>
        <v>-5.2582740488710707E-3</v>
      </c>
    </row>
    <row r="16" spans="2:6" x14ac:dyDescent="0.3">
      <c r="B16" s="4">
        <v>42128</v>
      </c>
      <c r="C16" s="5">
        <v>64.680000000000007</v>
      </c>
      <c r="D16" s="6">
        <v>8493500</v>
      </c>
      <c r="E16" t="s">
        <v>5</v>
      </c>
      <c r="F16">
        <f>(Акции[[#This Row],[Close]]-C15)/C15</f>
        <v>5.5970149253733474E-3</v>
      </c>
    </row>
    <row r="17" spans="2:6" x14ac:dyDescent="0.3">
      <c r="B17" s="4">
        <v>42129</v>
      </c>
      <c r="C17" s="5">
        <v>63.86</v>
      </c>
      <c r="D17" s="6">
        <v>7635900</v>
      </c>
      <c r="E17" t="s">
        <v>5</v>
      </c>
      <c r="F17">
        <f>(Акции[[#This Row],[Close]]-C16)/C16</f>
        <v>-1.267779839208422E-2</v>
      </c>
    </row>
    <row r="18" spans="2:6" x14ac:dyDescent="0.3">
      <c r="B18" s="4">
        <v>42130</v>
      </c>
      <c r="C18" s="5">
        <v>63.94</v>
      </c>
      <c r="D18" s="6">
        <v>8476300</v>
      </c>
      <c r="E18" t="s">
        <v>5</v>
      </c>
      <c r="F18">
        <f>(Акции[[#This Row],[Close]]-C17)/C17</f>
        <v>1.2527403695583824E-3</v>
      </c>
    </row>
    <row r="19" spans="2:6" x14ac:dyDescent="0.3">
      <c r="B19" s="4">
        <v>42131</v>
      </c>
      <c r="C19" s="5">
        <v>64.7</v>
      </c>
      <c r="D19" s="6">
        <v>8638200</v>
      </c>
      <c r="E19" t="s">
        <v>5</v>
      </c>
      <c r="F19">
        <f>(Акции[[#This Row],[Close]]-C18)/C18</f>
        <v>1.1886143259305679E-2</v>
      </c>
    </row>
    <row r="20" spans="2:6" x14ac:dyDescent="0.3">
      <c r="B20" s="4">
        <v>42132</v>
      </c>
      <c r="C20" s="5">
        <v>65.239999999999995</v>
      </c>
      <c r="D20" s="6">
        <v>7541100</v>
      </c>
      <c r="E20" t="s">
        <v>5</v>
      </c>
      <c r="F20">
        <f>(Акции[[#This Row],[Close]]-C19)/C19</f>
        <v>8.3462132921173424E-3</v>
      </c>
    </row>
    <row r="21" spans="2:6" x14ac:dyDescent="0.3">
      <c r="B21" s="4">
        <v>42135</v>
      </c>
      <c r="C21" s="5">
        <v>65.2</v>
      </c>
      <c r="D21" s="6">
        <v>7978700</v>
      </c>
      <c r="E21" t="s">
        <v>5</v>
      </c>
      <c r="F21">
        <f>(Акции[[#This Row],[Close]]-C20)/C20</f>
        <v>-6.1312078479448264E-4</v>
      </c>
    </row>
    <row r="22" spans="2:6" x14ac:dyDescent="0.3">
      <c r="B22" s="4">
        <v>42136</v>
      </c>
      <c r="C22" s="5">
        <v>64.81</v>
      </c>
      <c r="D22" s="6">
        <v>5927000</v>
      </c>
      <c r="E22" t="s">
        <v>5</v>
      </c>
      <c r="F22">
        <f>(Акции[[#This Row],[Close]]-C21)/C21</f>
        <v>-5.9815950920245487E-3</v>
      </c>
    </row>
    <row r="23" spans="2:6" x14ac:dyDescent="0.3">
      <c r="B23" s="4">
        <v>42137</v>
      </c>
      <c r="C23" s="5">
        <v>65.3</v>
      </c>
      <c r="D23" s="6">
        <v>8519200</v>
      </c>
      <c r="E23" t="s">
        <v>5</v>
      </c>
      <c r="F23">
        <f>(Акции[[#This Row],[Close]]-C22)/C22</f>
        <v>7.5605616417218774E-3</v>
      </c>
    </row>
    <row r="24" spans="2:6" x14ac:dyDescent="0.3">
      <c r="B24" s="4">
        <v>42138</v>
      </c>
      <c r="C24" s="5">
        <v>65.97</v>
      </c>
      <c r="D24" s="6">
        <v>5868900</v>
      </c>
      <c r="E24" t="s">
        <v>5</v>
      </c>
      <c r="F24">
        <f>(Акции[[#This Row],[Close]]-C23)/C23</f>
        <v>1.0260336906585019E-2</v>
      </c>
    </row>
    <row r="25" spans="2:6" x14ac:dyDescent="0.3">
      <c r="B25" s="4">
        <v>42139</v>
      </c>
      <c r="C25" s="5">
        <v>65.989999999999995</v>
      </c>
      <c r="D25" s="6">
        <v>6786400</v>
      </c>
      <c r="E25" t="s">
        <v>5</v>
      </c>
      <c r="F25">
        <f>(Акции[[#This Row],[Close]]-C24)/C24</f>
        <v>3.0316810671511324E-4</v>
      </c>
    </row>
    <row r="26" spans="2:6" x14ac:dyDescent="0.3">
      <c r="B26" s="4">
        <v>42142</v>
      </c>
      <c r="C26" s="5">
        <v>65.61</v>
      </c>
      <c r="D26" s="6">
        <v>7858100</v>
      </c>
      <c r="E26" t="s">
        <v>5</v>
      </c>
      <c r="F26">
        <f>(Акции[[#This Row],[Close]]-C25)/C25</f>
        <v>-5.75844824973474E-3</v>
      </c>
    </row>
    <row r="27" spans="2:6" x14ac:dyDescent="0.3">
      <c r="B27" s="4">
        <v>42143</v>
      </c>
      <c r="C27" s="5">
        <v>65.73</v>
      </c>
      <c r="D27" s="6">
        <v>7674600</v>
      </c>
      <c r="E27" t="s">
        <v>5</v>
      </c>
      <c r="F27">
        <f>(Акции[[#This Row],[Close]]-C26)/C26</f>
        <v>1.8289894833105403E-3</v>
      </c>
    </row>
    <row r="28" spans="2:6" x14ac:dyDescent="0.3">
      <c r="B28" s="4">
        <v>42144</v>
      </c>
      <c r="C28" s="5">
        <v>65.89</v>
      </c>
      <c r="D28" s="6">
        <v>9956000</v>
      </c>
      <c r="E28" t="s">
        <v>5</v>
      </c>
      <c r="F28">
        <f>(Акции[[#This Row],[Close]]-C27)/C27</f>
        <v>2.4342005172675579E-3</v>
      </c>
    </row>
    <row r="29" spans="2:6" x14ac:dyDescent="0.3">
      <c r="B29" s="4">
        <v>42145</v>
      </c>
      <c r="C29" s="5">
        <v>65.650000000000006</v>
      </c>
      <c r="D29" s="6">
        <v>10553400</v>
      </c>
      <c r="E29" t="s">
        <v>5</v>
      </c>
      <c r="F29">
        <f>(Акции[[#This Row],[Close]]-C28)/C28</f>
        <v>-3.6424343602973878E-3</v>
      </c>
    </row>
    <row r="30" spans="2:6" x14ac:dyDescent="0.3">
      <c r="B30" s="4">
        <v>42146</v>
      </c>
      <c r="C30" s="5">
        <v>65.48</v>
      </c>
      <c r="D30" s="6">
        <v>14041500</v>
      </c>
      <c r="E30" t="s">
        <v>5</v>
      </c>
      <c r="F30">
        <f>(Акции[[#This Row],[Close]]-C29)/C29</f>
        <v>-2.5894897182026154E-3</v>
      </c>
    </row>
    <row r="31" spans="2:6" x14ac:dyDescent="0.3">
      <c r="B31" s="4">
        <v>42150</v>
      </c>
      <c r="C31" s="5">
        <v>66.099999999999994</v>
      </c>
      <c r="D31" s="6">
        <v>21034300</v>
      </c>
      <c r="E31" t="s">
        <v>5</v>
      </c>
      <c r="F31">
        <f>(Акции[[#This Row],[Close]]-C30)/C30</f>
        <v>9.4685400122173236E-3</v>
      </c>
    </row>
    <row r="32" spans="2:6" x14ac:dyDescent="0.3">
      <c r="B32" s="4">
        <v>42151</v>
      </c>
      <c r="C32" s="5">
        <v>67.38</v>
      </c>
      <c r="D32" s="6">
        <v>40778800</v>
      </c>
      <c r="E32" t="s">
        <v>5</v>
      </c>
      <c r="F32">
        <f>(Акции[[#This Row],[Close]]-C31)/C31</f>
        <v>1.9364599092284437E-2</v>
      </c>
    </row>
    <row r="33" spans="2:6" x14ac:dyDescent="0.3">
      <c r="B33" s="4">
        <v>42152</v>
      </c>
      <c r="C33" s="5">
        <v>67.47</v>
      </c>
      <c r="D33" s="6">
        <v>12891500</v>
      </c>
      <c r="E33" t="s">
        <v>5</v>
      </c>
      <c r="F33">
        <f>(Акции[[#This Row],[Close]]-C32)/C32</f>
        <v>1.335707925200407E-3</v>
      </c>
    </row>
    <row r="34" spans="2:6" x14ac:dyDescent="0.3">
      <c r="B34" s="4">
        <v>42153</v>
      </c>
      <c r="C34" s="5">
        <v>66.59</v>
      </c>
      <c r="D34" s="6">
        <v>9451000</v>
      </c>
      <c r="E34" t="s">
        <v>5</v>
      </c>
      <c r="F34">
        <f>(Акции[[#This Row],[Close]]-C33)/C33</f>
        <v>-1.3042833852082341E-2</v>
      </c>
    </row>
    <row r="35" spans="2:6" x14ac:dyDescent="0.3">
      <c r="B35" s="4">
        <v>42156</v>
      </c>
      <c r="C35" s="5">
        <v>66.930000000000007</v>
      </c>
      <c r="D35" s="6">
        <v>12426700</v>
      </c>
      <c r="E35" t="s">
        <v>5</v>
      </c>
      <c r="F35">
        <f>(Акции[[#This Row],[Close]]-C34)/C34</f>
        <v>5.1058717525154437E-3</v>
      </c>
    </row>
    <row r="36" spans="2:6" x14ac:dyDescent="0.3">
      <c r="B36" s="4">
        <v>42157</v>
      </c>
      <c r="C36" s="5">
        <v>66.62</v>
      </c>
      <c r="D36" s="6">
        <v>11133200</v>
      </c>
      <c r="E36" t="s">
        <v>5</v>
      </c>
      <c r="F36">
        <f>(Акции[[#This Row],[Close]]-C35)/C35</f>
        <v>-4.6317047661736475E-3</v>
      </c>
    </row>
    <row r="37" spans="2:6" x14ac:dyDescent="0.3">
      <c r="B37" s="4">
        <v>42158</v>
      </c>
      <c r="C37" s="5">
        <v>67.010000000000005</v>
      </c>
      <c r="D37" s="6">
        <v>20804000</v>
      </c>
      <c r="E37" t="s">
        <v>5</v>
      </c>
      <c r="F37">
        <f>(Акции[[#This Row],[Close]]-C36)/C36</f>
        <v>5.8540978685079634E-3</v>
      </c>
    </row>
    <row r="38" spans="2:6" x14ac:dyDescent="0.3">
      <c r="B38" s="4">
        <v>42159</v>
      </c>
      <c r="C38" s="5">
        <v>67.42</v>
      </c>
      <c r="D38" s="6">
        <v>10539000</v>
      </c>
      <c r="E38" t="s">
        <v>5</v>
      </c>
      <c r="F38">
        <f>(Акции[[#This Row],[Close]]-C37)/C37</f>
        <v>6.1184897776450763E-3</v>
      </c>
    </row>
    <row r="39" spans="2:6" x14ac:dyDescent="0.3">
      <c r="B39" s="4">
        <v>42160</v>
      </c>
      <c r="C39" s="5">
        <v>67.400000000000006</v>
      </c>
      <c r="D39" s="6">
        <v>8908900</v>
      </c>
      <c r="E39" t="s">
        <v>5</v>
      </c>
      <c r="F39">
        <f>(Акции[[#This Row],[Close]]-C38)/C38</f>
        <v>-2.9664787896760636E-4</v>
      </c>
    </row>
    <row r="40" spans="2:6" x14ac:dyDescent="0.3">
      <c r="B40" s="4">
        <v>42163</v>
      </c>
      <c r="C40" s="5">
        <v>67.790000000000006</v>
      </c>
      <c r="D40" s="6">
        <v>10276700</v>
      </c>
      <c r="E40" t="s">
        <v>5</v>
      </c>
      <c r="F40">
        <f>(Акции[[#This Row],[Close]]-C39)/C39</f>
        <v>5.7863501483679603E-3</v>
      </c>
    </row>
    <row r="41" spans="2:6" x14ac:dyDescent="0.3">
      <c r="B41" s="4">
        <v>42164</v>
      </c>
      <c r="C41" s="5">
        <v>67.67</v>
      </c>
      <c r="D41" s="6">
        <v>8132800</v>
      </c>
      <c r="E41" t="s">
        <v>5</v>
      </c>
      <c r="F41">
        <f>(Акции[[#This Row],[Close]]-C40)/C40</f>
        <v>-1.7701725918277701E-3</v>
      </c>
    </row>
    <row r="42" spans="2:6" x14ac:dyDescent="0.3">
      <c r="B42" s="4">
        <v>42165</v>
      </c>
      <c r="C42" s="5">
        <v>68.239999999999995</v>
      </c>
      <c r="D42" s="6">
        <v>7349300</v>
      </c>
      <c r="E42" t="s">
        <v>5</v>
      </c>
      <c r="F42">
        <f>(Акции[[#This Row],[Close]]-C41)/C41</f>
        <v>8.4232303827396649E-3</v>
      </c>
    </row>
    <row r="43" spans="2:6" x14ac:dyDescent="0.3">
      <c r="B43" s="4">
        <v>42166</v>
      </c>
      <c r="C43" s="5">
        <v>68.040000000000006</v>
      </c>
      <c r="D43" s="6">
        <v>7552200</v>
      </c>
      <c r="E43" t="s">
        <v>5</v>
      </c>
      <c r="F43">
        <f>(Акции[[#This Row],[Close]]-C42)/C42</f>
        <v>-2.930832356389048E-3</v>
      </c>
    </row>
    <row r="44" spans="2:6" x14ac:dyDescent="0.3">
      <c r="B44" s="4">
        <v>42167</v>
      </c>
      <c r="C44" s="5">
        <v>67.05</v>
      </c>
      <c r="D44" s="6">
        <v>8249900</v>
      </c>
      <c r="E44" t="s">
        <v>5</v>
      </c>
      <c r="F44">
        <f>(Акции[[#This Row],[Close]]-C43)/C43</f>
        <v>-1.4550264550264683E-2</v>
      </c>
    </row>
    <row r="45" spans="2:6" x14ac:dyDescent="0.3">
      <c r="B45" s="4">
        <v>42170</v>
      </c>
      <c r="C45" s="5">
        <v>66.91</v>
      </c>
      <c r="D45" s="6">
        <v>7028400</v>
      </c>
      <c r="E45" t="s">
        <v>5</v>
      </c>
      <c r="F45">
        <f>(Акции[[#This Row],[Close]]-C44)/C44</f>
        <v>-2.0879940343027678E-3</v>
      </c>
    </row>
    <row r="46" spans="2:6" x14ac:dyDescent="0.3">
      <c r="B46" s="4">
        <v>42171</v>
      </c>
      <c r="C46" s="5">
        <v>66.77</v>
      </c>
      <c r="D46" s="6">
        <v>5200700</v>
      </c>
      <c r="E46" t="s">
        <v>5</v>
      </c>
      <c r="F46">
        <f>(Акции[[#This Row],[Close]]-C45)/C45</f>
        <v>-2.0923628755044176E-3</v>
      </c>
    </row>
    <row r="47" spans="2:6" x14ac:dyDescent="0.3">
      <c r="B47" s="4">
        <v>42172</v>
      </c>
      <c r="C47" s="5">
        <v>67.77</v>
      </c>
      <c r="D47" s="6">
        <v>7377100</v>
      </c>
      <c r="E47" t="s">
        <v>5</v>
      </c>
      <c r="F47">
        <f>(Акции[[#This Row],[Close]]-C46)/C46</f>
        <v>1.4976785981728321E-2</v>
      </c>
    </row>
    <row r="48" spans="2:6" x14ac:dyDescent="0.3">
      <c r="B48" s="4">
        <v>42173</v>
      </c>
      <c r="C48" s="5">
        <v>68.98</v>
      </c>
      <c r="D48" s="6">
        <v>9079000</v>
      </c>
      <c r="E48" t="s">
        <v>5</v>
      </c>
      <c r="F48">
        <f>(Акции[[#This Row],[Close]]-C47)/C47</f>
        <v>1.7854507894348649E-2</v>
      </c>
    </row>
    <row r="49" spans="2:6" x14ac:dyDescent="0.3">
      <c r="B49" s="4">
        <v>42174</v>
      </c>
      <c r="C49" s="5">
        <v>69.48</v>
      </c>
      <c r="D49" s="6">
        <v>9979500</v>
      </c>
      <c r="E49" t="s">
        <v>5</v>
      </c>
      <c r="F49">
        <f>(Акции[[#This Row],[Close]]-C48)/C48</f>
        <v>7.2484778196578717E-3</v>
      </c>
    </row>
    <row r="50" spans="2:6" x14ac:dyDescent="0.3">
      <c r="B50" s="4">
        <v>42177</v>
      </c>
      <c r="C50" s="5">
        <v>70.12</v>
      </c>
      <c r="D50" s="6">
        <v>10124900</v>
      </c>
      <c r="E50" t="s">
        <v>5</v>
      </c>
      <c r="F50">
        <f>(Акции[[#This Row],[Close]]-C49)/C49</f>
        <v>9.2112838226827941E-3</v>
      </c>
    </row>
    <row r="51" spans="2:6" x14ac:dyDescent="0.3">
      <c r="B51" s="4">
        <v>42178</v>
      </c>
      <c r="C51" s="5">
        <v>70.02</v>
      </c>
      <c r="D51" s="6">
        <v>8720000</v>
      </c>
      <c r="E51" t="s">
        <v>5</v>
      </c>
      <c r="F51">
        <f>(Акции[[#This Row],[Close]]-C50)/C50</f>
        <v>-1.4261266400457575E-3</v>
      </c>
    </row>
    <row r="52" spans="2:6" x14ac:dyDescent="0.3">
      <c r="B52" s="4">
        <v>42179</v>
      </c>
      <c r="C52" s="5">
        <v>69.22</v>
      </c>
      <c r="D52" s="6">
        <v>9308200</v>
      </c>
      <c r="E52" t="s">
        <v>5</v>
      </c>
      <c r="F52">
        <f>(Акции[[#This Row],[Close]]-C51)/C51</f>
        <v>-1.1425307055127067E-2</v>
      </c>
    </row>
    <row r="53" spans="2:6" x14ac:dyDescent="0.3">
      <c r="B53" s="4">
        <v>42180</v>
      </c>
      <c r="C53" s="5">
        <v>69.819999999999993</v>
      </c>
      <c r="D53" s="6">
        <v>6191200</v>
      </c>
      <c r="E53" t="s">
        <v>5</v>
      </c>
      <c r="F53">
        <f>(Акции[[#This Row],[Close]]-C52)/C52</f>
        <v>8.6680150245592932E-3</v>
      </c>
    </row>
    <row r="54" spans="2:6" x14ac:dyDescent="0.3">
      <c r="B54" s="4">
        <v>42181</v>
      </c>
      <c r="C54" s="5">
        <v>70.459999999999994</v>
      </c>
      <c r="D54" s="6">
        <v>9669500</v>
      </c>
      <c r="E54" t="s">
        <v>5</v>
      </c>
      <c r="F54">
        <f>(Акции[[#This Row],[Close]]-C53)/C53</f>
        <v>9.1664279576052794E-3</v>
      </c>
    </row>
    <row r="55" spans="2:6" x14ac:dyDescent="0.3">
      <c r="B55" s="4">
        <v>42184</v>
      </c>
      <c r="C55" s="5">
        <v>67.180000000000007</v>
      </c>
      <c r="D55" s="6">
        <v>12057200</v>
      </c>
      <c r="E55" t="s">
        <v>5</v>
      </c>
      <c r="F55">
        <f>(Акции[[#This Row],[Close]]-C54)/C54</f>
        <v>-4.6551234743116482E-2</v>
      </c>
    </row>
    <row r="56" spans="2:6" x14ac:dyDescent="0.3">
      <c r="B56" s="4">
        <v>42185</v>
      </c>
      <c r="C56" s="5">
        <v>67.19</v>
      </c>
      <c r="D56" s="6">
        <v>11459600</v>
      </c>
      <c r="E56" t="s">
        <v>5</v>
      </c>
      <c r="F56">
        <f>(Акции[[#This Row],[Close]]-C55)/C55</f>
        <v>1.4885382554318108E-4</v>
      </c>
    </row>
    <row r="57" spans="2:6" x14ac:dyDescent="0.3">
      <c r="B57" s="4">
        <v>42186</v>
      </c>
      <c r="C57" s="5">
        <v>68.510000000000005</v>
      </c>
      <c r="D57" s="6">
        <v>7694900</v>
      </c>
      <c r="E57" t="s">
        <v>5</v>
      </c>
      <c r="F57">
        <f>(Акции[[#This Row],[Close]]-C56)/C56</f>
        <v>1.9645780622116495E-2</v>
      </c>
    </row>
    <row r="58" spans="2:6" x14ac:dyDescent="0.3">
      <c r="B58" s="4">
        <v>42187</v>
      </c>
      <c r="C58" s="5">
        <v>68.209999999999994</v>
      </c>
      <c r="D58" s="6">
        <v>6245700</v>
      </c>
      <c r="E58" t="s">
        <v>5</v>
      </c>
      <c r="F58">
        <f>(Акции[[#This Row],[Close]]-C57)/C57</f>
        <v>-4.3789227849950572E-3</v>
      </c>
    </row>
    <row r="59" spans="2:6" x14ac:dyDescent="0.3">
      <c r="B59" s="4">
        <v>42191</v>
      </c>
      <c r="C59" s="5">
        <v>68.22</v>
      </c>
      <c r="D59" s="6">
        <v>17029100</v>
      </c>
      <c r="E59" t="s">
        <v>5</v>
      </c>
      <c r="F59">
        <f>(Акции[[#This Row],[Close]]-C58)/C58</f>
        <v>1.4660606949135196E-4</v>
      </c>
    </row>
    <row r="60" spans="2:6" x14ac:dyDescent="0.3">
      <c r="B60" s="4">
        <v>42192</v>
      </c>
      <c r="C60" s="5">
        <v>68.56</v>
      </c>
      <c r="D60" s="6">
        <v>7821600</v>
      </c>
      <c r="E60" t="s">
        <v>5</v>
      </c>
      <c r="F60">
        <f>(Акции[[#This Row],[Close]]-C59)/C59</f>
        <v>4.9838756962768014E-3</v>
      </c>
    </row>
    <row r="61" spans="2:6" x14ac:dyDescent="0.3">
      <c r="B61" s="4">
        <v>42193</v>
      </c>
      <c r="C61" s="5">
        <v>67.66</v>
      </c>
      <c r="D61" s="6">
        <v>5027200</v>
      </c>
      <c r="E61" t="s">
        <v>5</v>
      </c>
      <c r="F61">
        <f>(Акции[[#This Row],[Close]]-C60)/C60</f>
        <v>-1.312718786464419E-2</v>
      </c>
    </row>
    <row r="62" spans="2:6" x14ac:dyDescent="0.3">
      <c r="B62" s="4">
        <v>42194</v>
      </c>
      <c r="C62" s="5">
        <v>67.97</v>
      </c>
      <c r="D62" s="6">
        <v>6516800</v>
      </c>
      <c r="E62" t="s">
        <v>5</v>
      </c>
      <c r="F62">
        <f>(Акции[[#This Row],[Close]]-C61)/C61</f>
        <v>4.5817321903636162E-3</v>
      </c>
    </row>
    <row r="63" spans="2:6" x14ac:dyDescent="0.3">
      <c r="B63" s="4">
        <v>42195</v>
      </c>
      <c r="C63" s="5">
        <v>69.23</v>
      </c>
      <c r="D63" s="6">
        <v>6891400</v>
      </c>
      <c r="E63" t="s">
        <v>5</v>
      </c>
      <c r="F63">
        <f>(Акции[[#This Row],[Close]]-C62)/C62</f>
        <v>1.8537590113285349E-2</v>
      </c>
    </row>
    <row r="64" spans="2:6" x14ac:dyDescent="0.3">
      <c r="B64" s="4">
        <v>42198</v>
      </c>
      <c r="C64" s="5">
        <v>69.569999999999993</v>
      </c>
      <c r="D64" s="6">
        <v>5507000</v>
      </c>
      <c r="E64" t="s">
        <v>5</v>
      </c>
      <c r="F64">
        <f>(Акции[[#This Row],[Close]]-C63)/C63</f>
        <v>4.9111656796185059E-3</v>
      </c>
    </row>
    <row r="65" spans="2:6" x14ac:dyDescent="0.3">
      <c r="B65" s="4">
        <v>42199</v>
      </c>
      <c r="C65" s="5">
        <v>69.8</v>
      </c>
      <c r="D65" s="6">
        <v>6628300</v>
      </c>
      <c r="E65" t="s">
        <v>5</v>
      </c>
      <c r="F65">
        <f>(Акции[[#This Row],[Close]]-C64)/C64</f>
        <v>3.3060227109386804E-3</v>
      </c>
    </row>
    <row r="66" spans="2:6" x14ac:dyDescent="0.3">
      <c r="B66" s="4">
        <v>42200</v>
      </c>
      <c r="C66" s="5">
        <v>69.75</v>
      </c>
      <c r="D66" s="6">
        <v>16761400</v>
      </c>
      <c r="E66" t="s">
        <v>5</v>
      </c>
      <c r="F66">
        <f>(Акции[[#This Row],[Close]]-C65)/C65</f>
        <v>-7.1633237822345502E-4</v>
      </c>
    </row>
    <row r="67" spans="2:6" x14ac:dyDescent="0.3">
      <c r="B67" s="4">
        <v>42201</v>
      </c>
      <c r="C67" s="5">
        <v>69.989999999999995</v>
      </c>
      <c r="D67" s="6">
        <v>6843800</v>
      </c>
      <c r="E67" t="s">
        <v>5</v>
      </c>
      <c r="F67">
        <f>(Акции[[#This Row],[Close]]-C66)/C66</f>
        <v>3.4408602150536901E-3</v>
      </c>
    </row>
    <row r="68" spans="2:6" x14ac:dyDescent="0.3">
      <c r="B68" s="4">
        <v>42202</v>
      </c>
      <c r="C68" s="5">
        <v>69.989999999999995</v>
      </c>
      <c r="D68" s="6">
        <v>6141200</v>
      </c>
      <c r="E68" t="s">
        <v>5</v>
      </c>
      <c r="F68">
        <f>(Акции[[#This Row],[Close]]-C67)/C67</f>
        <v>0</v>
      </c>
    </row>
    <row r="69" spans="2:6" x14ac:dyDescent="0.3">
      <c r="B69" s="4">
        <v>42205</v>
      </c>
      <c r="C69" s="5">
        <v>70.8</v>
      </c>
      <c r="D69" s="6">
        <v>9633000</v>
      </c>
      <c r="E69" t="s">
        <v>5</v>
      </c>
      <c r="F69">
        <f>(Акции[[#This Row],[Close]]-C68)/C68</f>
        <v>1.1573081868838439E-2</v>
      </c>
    </row>
    <row r="70" spans="2:6" x14ac:dyDescent="0.3">
      <c r="B70" s="4">
        <v>42206</v>
      </c>
      <c r="C70" s="5">
        <v>70.540000000000006</v>
      </c>
      <c r="D70" s="6">
        <v>5028500</v>
      </c>
      <c r="E70" t="s">
        <v>5</v>
      </c>
      <c r="F70">
        <f>(Акции[[#This Row],[Close]]-C69)/C69</f>
        <v>-3.6723163841806627E-3</v>
      </c>
    </row>
    <row r="71" spans="2:6" x14ac:dyDescent="0.3">
      <c r="B71" s="4">
        <v>42207</v>
      </c>
      <c r="C71" s="5">
        <v>70.56</v>
      </c>
      <c r="D71" s="6">
        <v>5701700</v>
      </c>
      <c r="E71" t="s">
        <v>5</v>
      </c>
      <c r="F71">
        <f>(Акции[[#This Row],[Close]]-C70)/C70</f>
        <v>2.8352707683578139E-4</v>
      </c>
    </row>
    <row r="72" spans="2:6" x14ac:dyDescent="0.3">
      <c r="B72" s="4">
        <v>42208</v>
      </c>
      <c r="C72" s="5">
        <v>70.52</v>
      </c>
      <c r="D72" s="6">
        <v>5636600</v>
      </c>
      <c r="E72" t="s">
        <v>5</v>
      </c>
      <c r="F72">
        <f>(Акции[[#This Row],[Close]]-C71)/C71</f>
        <v>-5.6689342403636977E-4</v>
      </c>
    </row>
    <row r="73" spans="2:6" x14ac:dyDescent="0.3">
      <c r="B73" s="4">
        <v>42209</v>
      </c>
      <c r="C73" s="5">
        <v>68.08</v>
      </c>
      <c r="D73" s="6">
        <v>13495200</v>
      </c>
      <c r="E73" t="s">
        <v>5</v>
      </c>
      <c r="F73">
        <f>(Акции[[#This Row],[Close]]-C72)/C72</f>
        <v>-3.4600113442994865E-2</v>
      </c>
    </row>
    <row r="74" spans="2:6" x14ac:dyDescent="0.3">
      <c r="B74" s="4">
        <v>42212</v>
      </c>
      <c r="C74" s="5">
        <v>69.34</v>
      </c>
      <c r="D74" s="6">
        <v>12841500</v>
      </c>
      <c r="E74" t="s">
        <v>5</v>
      </c>
      <c r="F74">
        <f>(Акции[[#This Row],[Close]]-C73)/C73</f>
        <v>1.8507638072855541E-2</v>
      </c>
    </row>
    <row r="75" spans="2:6" x14ac:dyDescent="0.3">
      <c r="B75" s="4">
        <v>42213</v>
      </c>
      <c r="C75" s="5">
        <v>71.23</v>
      </c>
      <c r="D75" s="6">
        <v>10098300</v>
      </c>
      <c r="E75" t="s">
        <v>5</v>
      </c>
      <c r="F75">
        <f>(Акции[[#This Row],[Close]]-C74)/C74</f>
        <v>2.7256994519757723E-2</v>
      </c>
    </row>
    <row r="76" spans="2:6" x14ac:dyDescent="0.3">
      <c r="B76" s="4">
        <v>42214</v>
      </c>
      <c r="C76" s="5">
        <v>70.77</v>
      </c>
      <c r="D76" s="6">
        <v>6793300</v>
      </c>
      <c r="E76" t="s">
        <v>5</v>
      </c>
      <c r="F76">
        <f>(Акции[[#This Row],[Close]]-C75)/C75</f>
        <v>-6.457953109644924E-3</v>
      </c>
    </row>
    <row r="77" spans="2:6" x14ac:dyDescent="0.3">
      <c r="B77" s="4">
        <v>42215</v>
      </c>
      <c r="C77" s="5">
        <v>70.16</v>
      </c>
      <c r="D77" s="6">
        <v>6820400</v>
      </c>
      <c r="E77" t="s">
        <v>5</v>
      </c>
      <c r="F77">
        <f>(Акции[[#This Row],[Close]]-C76)/C76</f>
        <v>-8.6194715274833886E-3</v>
      </c>
    </row>
    <row r="78" spans="2:6" x14ac:dyDescent="0.3">
      <c r="B78" s="4">
        <v>42216</v>
      </c>
      <c r="C78" s="5">
        <v>70.010000000000005</v>
      </c>
      <c r="D78" s="6">
        <v>6181300</v>
      </c>
      <c r="E78" t="s">
        <v>5</v>
      </c>
      <c r="F78">
        <f>(Акции[[#This Row],[Close]]-C77)/C77</f>
        <v>-2.1379703534776437E-3</v>
      </c>
    </row>
    <row r="79" spans="2:6" x14ac:dyDescent="0.3">
      <c r="B79" s="4">
        <v>42219</v>
      </c>
      <c r="C79" s="5">
        <v>69.73</v>
      </c>
      <c r="D79" s="6">
        <v>9872300</v>
      </c>
      <c r="E79" t="s">
        <v>5</v>
      </c>
      <c r="F79">
        <f>(Акции[[#This Row],[Close]]-C78)/C78</f>
        <v>-3.9994286530495799E-3</v>
      </c>
    </row>
    <row r="80" spans="2:6" x14ac:dyDescent="0.3">
      <c r="B80" s="4">
        <v>42220</v>
      </c>
      <c r="C80" s="5">
        <v>69.95</v>
      </c>
      <c r="D80" s="6">
        <v>5410900</v>
      </c>
      <c r="E80" t="s">
        <v>5</v>
      </c>
      <c r="F80">
        <f>(Акции[[#This Row],[Close]]-C79)/C79</f>
        <v>3.1550265309049025E-3</v>
      </c>
    </row>
    <row r="81" spans="2:6" x14ac:dyDescent="0.3">
      <c r="B81" s="4">
        <v>42221</v>
      </c>
      <c r="C81" s="5">
        <v>70.3</v>
      </c>
      <c r="D81" s="6">
        <v>10090200</v>
      </c>
      <c r="E81" t="s">
        <v>5</v>
      </c>
      <c r="F81">
        <f>(Акции[[#This Row],[Close]]-C80)/C80</f>
        <v>5.0035739814152155E-3</v>
      </c>
    </row>
    <row r="82" spans="2:6" x14ac:dyDescent="0.3">
      <c r="B82" s="4">
        <v>42222</v>
      </c>
      <c r="C82" s="5">
        <v>69.239999999999995</v>
      </c>
      <c r="D82" s="6">
        <v>6172200</v>
      </c>
      <c r="E82" t="s">
        <v>5</v>
      </c>
      <c r="F82">
        <f>(Акции[[#This Row],[Close]]-C81)/C81</f>
        <v>-1.5078236130867742E-2</v>
      </c>
    </row>
    <row r="83" spans="2:6" x14ac:dyDescent="0.3">
      <c r="B83" s="4">
        <v>42223</v>
      </c>
      <c r="C83" s="5">
        <v>68.62</v>
      </c>
      <c r="D83" s="6">
        <v>6214500</v>
      </c>
      <c r="E83" t="s">
        <v>5</v>
      </c>
      <c r="F83">
        <f>(Акции[[#This Row],[Close]]-C82)/C82</f>
        <v>-8.9543616406699937E-3</v>
      </c>
    </row>
    <row r="84" spans="2:6" x14ac:dyDescent="0.3">
      <c r="B84" s="4">
        <v>42226</v>
      </c>
      <c r="C84" s="5">
        <v>69.209999999999994</v>
      </c>
      <c r="D84" s="6">
        <v>8189400</v>
      </c>
      <c r="E84" t="s">
        <v>5</v>
      </c>
      <c r="F84">
        <f>(Акции[[#This Row],[Close]]-C83)/C83</f>
        <v>8.5980763625763505E-3</v>
      </c>
    </row>
    <row r="85" spans="2:6" x14ac:dyDescent="0.3">
      <c r="B85" s="4">
        <v>42227</v>
      </c>
      <c r="C85" s="5">
        <v>68.25</v>
      </c>
      <c r="D85" s="6">
        <v>7473200</v>
      </c>
      <c r="E85" t="s">
        <v>5</v>
      </c>
      <c r="F85">
        <f>(Акции[[#This Row],[Close]]-C84)/C84</f>
        <v>-1.387082791504109E-2</v>
      </c>
    </row>
    <row r="86" spans="2:6" x14ac:dyDescent="0.3">
      <c r="B86" s="4">
        <v>42228</v>
      </c>
      <c r="C86" s="5">
        <v>68.75</v>
      </c>
      <c r="D86" s="6">
        <v>8337600</v>
      </c>
      <c r="E86" t="s">
        <v>5</v>
      </c>
      <c r="F86">
        <f>(Акции[[#This Row],[Close]]-C85)/C85</f>
        <v>7.326007326007326E-3</v>
      </c>
    </row>
    <row r="87" spans="2:6" x14ac:dyDescent="0.3">
      <c r="B87" s="4">
        <v>42229</v>
      </c>
      <c r="C87" s="5">
        <v>68.540000000000006</v>
      </c>
      <c r="D87" s="6">
        <v>7184900</v>
      </c>
      <c r="E87" t="s">
        <v>5</v>
      </c>
      <c r="F87">
        <f>(Акции[[#This Row],[Close]]-C86)/C86</f>
        <v>-3.0545454545453637E-3</v>
      </c>
    </row>
    <row r="88" spans="2:6" x14ac:dyDescent="0.3">
      <c r="B88" s="4">
        <v>42230</v>
      </c>
      <c r="C88" s="5">
        <v>68.650000000000006</v>
      </c>
      <c r="D88" s="6">
        <v>5864800</v>
      </c>
      <c r="E88" t="s">
        <v>5</v>
      </c>
      <c r="F88">
        <f>(Акции[[#This Row],[Close]]-C87)/C87</f>
        <v>1.6049022468631372E-3</v>
      </c>
    </row>
    <row r="89" spans="2:6" x14ac:dyDescent="0.3">
      <c r="B89" s="4">
        <v>42233</v>
      </c>
      <c r="C89" s="5">
        <v>69.37</v>
      </c>
      <c r="D89" s="6">
        <v>17669900</v>
      </c>
      <c r="E89" t="s">
        <v>5</v>
      </c>
      <c r="F89">
        <f>(Акции[[#This Row],[Close]]-C88)/C88</f>
        <v>1.0487982520029115E-2</v>
      </c>
    </row>
    <row r="90" spans="2:6" x14ac:dyDescent="0.3">
      <c r="B90" s="4">
        <v>42234</v>
      </c>
      <c r="C90" s="5">
        <v>68.86</v>
      </c>
      <c r="D90" s="6">
        <v>6376500</v>
      </c>
      <c r="E90" t="s">
        <v>5</v>
      </c>
      <c r="F90">
        <f>(Акции[[#This Row],[Close]]-C89)/C89</f>
        <v>-7.3518812166643377E-3</v>
      </c>
    </row>
    <row r="91" spans="2:6" x14ac:dyDescent="0.3">
      <c r="B91" s="4">
        <v>42235</v>
      </c>
      <c r="C91" s="5">
        <v>68.59</v>
      </c>
      <c r="D91" s="6">
        <v>6270300</v>
      </c>
      <c r="E91" t="s">
        <v>5</v>
      </c>
      <c r="F91">
        <f>(Акции[[#This Row],[Close]]-C90)/C90</f>
        <v>-3.9209991286668026E-3</v>
      </c>
    </row>
    <row r="92" spans="2:6" x14ac:dyDescent="0.3">
      <c r="B92" s="4">
        <v>42236</v>
      </c>
      <c r="C92" s="5">
        <v>67.48</v>
      </c>
      <c r="D92" s="6">
        <v>9600900</v>
      </c>
      <c r="E92" t="s">
        <v>5</v>
      </c>
      <c r="F92">
        <f>(Акции[[#This Row],[Close]]-C91)/C91</f>
        <v>-1.6183117072459532E-2</v>
      </c>
    </row>
    <row r="93" spans="2:6" x14ac:dyDescent="0.3">
      <c r="B93" s="4">
        <v>42237</v>
      </c>
      <c r="C93" s="5">
        <v>65.900000000000006</v>
      </c>
      <c r="D93" s="6">
        <v>16277100</v>
      </c>
      <c r="E93" t="s">
        <v>5</v>
      </c>
      <c r="F93">
        <f>(Акции[[#This Row],[Close]]-C92)/C92</f>
        <v>-2.3414344991108449E-2</v>
      </c>
    </row>
    <row r="94" spans="2:6" x14ac:dyDescent="0.3">
      <c r="B94" s="4">
        <v>42240</v>
      </c>
      <c r="C94" s="5">
        <v>63.45</v>
      </c>
      <c r="D94" s="6">
        <v>24292600</v>
      </c>
      <c r="E94" t="s">
        <v>5</v>
      </c>
      <c r="F94">
        <f>(Акции[[#This Row],[Close]]-C93)/C93</f>
        <v>-3.717754172989382E-2</v>
      </c>
    </row>
    <row r="95" spans="2:6" x14ac:dyDescent="0.3">
      <c r="B95" s="4">
        <v>42241</v>
      </c>
      <c r="C95" s="5">
        <v>60.71</v>
      </c>
      <c r="D95" s="6">
        <v>15267000</v>
      </c>
      <c r="E95" t="s">
        <v>5</v>
      </c>
      <c r="F95">
        <f>(Акции[[#This Row],[Close]]-C94)/C94</f>
        <v>-4.3183609141055977E-2</v>
      </c>
    </row>
    <row r="96" spans="2:6" x14ac:dyDescent="0.3">
      <c r="B96" s="4">
        <v>42242</v>
      </c>
      <c r="C96" s="5">
        <v>63.14</v>
      </c>
      <c r="D96" s="6">
        <v>15289600</v>
      </c>
      <c r="E96" t="s">
        <v>5</v>
      </c>
      <c r="F96">
        <f>(Акции[[#This Row],[Close]]-C95)/C95</f>
        <v>4.0026354801515396E-2</v>
      </c>
    </row>
    <row r="97" spans="2:6" x14ac:dyDescent="0.3">
      <c r="B97" s="4">
        <v>42243</v>
      </c>
      <c r="C97" s="5">
        <v>64.510000000000005</v>
      </c>
      <c r="D97" s="6">
        <v>12592100</v>
      </c>
      <c r="E97" t="s">
        <v>5</v>
      </c>
      <c r="F97">
        <f>(Акции[[#This Row],[Close]]-C96)/C96</f>
        <v>2.1697814380741282E-2</v>
      </c>
    </row>
    <row r="98" spans="2:6" x14ac:dyDescent="0.3">
      <c r="B98" s="4">
        <v>42244</v>
      </c>
      <c r="C98" s="5">
        <v>63.98</v>
      </c>
      <c r="D98" s="6">
        <v>7316400</v>
      </c>
      <c r="E98" t="s">
        <v>5</v>
      </c>
      <c r="F98">
        <f>(Акции[[#This Row],[Close]]-C97)/C97</f>
        <v>-8.2157804991475469E-3</v>
      </c>
    </row>
    <row r="99" spans="2:6" x14ac:dyDescent="0.3">
      <c r="B99" s="4">
        <v>42247</v>
      </c>
      <c r="C99" s="5">
        <v>62.41</v>
      </c>
      <c r="D99" s="6">
        <v>15581100</v>
      </c>
      <c r="E99" t="s">
        <v>5</v>
      </c>
      <c r="F99">
        <f>(Акции[[#This Row],[Close]]-C98)/C98</f>
        <v>-2.4538918412003757E-2</v>
      </c>
    </row>
    <row r="100" spans="2:6" x14ac:dyDescent="0.3">
      <c r="B100" s="4">
        <v>42248</v>
      </c>
      <c r="C100" s="5">
        <v>60.5</v>
      </c>
      <c r="D100" s="6">
        <v>12703200</v>
      </c>
      <c r="E100" t="s">
        <v>5</v>
      </c>
      <c r="F100">
        <f>(Акции[[#This Row],[Close]]-C99)/C99</f>
        <v>-3.0604069860599211E-2</v>
      </c>
    </row>
    <row r="101" spans="2:6" x14ac:dyDescent="0.3">
      <c r="B101" s="4">
        <v>42249</v>
      </c>
      <c r="C101" s="5">
        <v>60.98</v>
      </c>
      <c r="D101" s="6">
        <v>12044500</v>
      </c>
      <c r="E101" t="s">
        <v>5</v>
      </c>
      <c r="F101">
        <f>(Акции[[#This Row],[Close]]-C100)/C100</f>
        <v>7.9338842975206093E-3</v>
      </c>
    </row>
    <row r="102" spans="2:6" x14ac:dyDescent="0.3">
      <c r="B102" s="4">
        <v>42250</v>
      </c>
      <c r="C102" s="5">
        <v>61.58</v>
      </c>
      <c r="D102" s="6">
        <v>11777400</v>
      </c>
      <c r="E102" t="s">
        <v>5</v>
      </c>
      <c r="F102">
        <f>(Акции[[#This Row],[Close]]-C101)/C101</f>
        <v>9.8392915710069119E-3</v>
      </c>
    </row>
    <row r="103" spans="2:6" x14ac:dyDescent="0.3">
      <c r="B103" s="4">
        <v>42251</v>
      </c>
      <c r="C103" s="5">
        <v>59.77</v>
      </c>
      <c r="D103" s="6">
        <v>9281400</v>
      </c>
      <c r="E103" t="s">
        <v>5</v>
      </c>
      <c r="F103">
        <f>(Акции[[#This Row],[Close]]-C102)/C102</f>
        <v>-2.9392659954530616E-2</v>
      </c>
    </row>
    <row r="104" spans="2:6" x14ac:dyDescent="0.3">
      <c r="B104" s="4">
        <v>42255</v>
      </c>
      <c r="C104" s="5">
        <v>60.57</v>
      </c>
      <c r="D104" s="6">
        <v>9263200</v>
      </c>
      <c r="E104" t="s">
        <v>5</v>
      </c>
      <c r="F104">
        <f>(Акции[[#This Row],[Close]]-C103)/C103</f>
        <v>1.3384641124309806E-2</v>
      </c>
    </row>
    <row r="105" spans="2:6" x14ac:dyDescent="0.3">
      <c r="B105" s="4">
        <v>42256</v>
      </c>
      <c r="C105" s="5">
        <v>59.26</v>
      </c>
      <c r="D105" s="6">
        <v>8436900</v>
      </c>
      <c r="E105" t="s">
        <v>5</v>
      </c>
      <c r="F105">
        <f>(Акции[[#This Row],[Close]]-C104)/C104</f>
        <v>-2.1627868581806212E-2</v>
      </c>
    </row>
    <row r="106" spans="2:6" x14ac:dyDescent="0.3">
      <c r="B106" s="4">
        <v>42257</v>
      </c>
      <c r="C106" s="5">
        <v>59.58</v>
      </c>
      <c r="D106" s="6">
        <v>9306600</v>
      </c>
      <c r="E106" t="s">
        <v>5</v>
      </c>
      <c r="F106">
        <f>(Акции[[#This Row],[Close]]-C105)/C105</f>
        <v>5.3999325008437446E-3</v>
      </c>
    </row>
    <row r="107" spans="2:6" x14ac:dyDescent="0.3">
      <c r="B107" s="4">
        <v>42258</v>
      </c>
      <c r="C107" s="5">
        <v>59.35</v>
      </c>
      <c r="D107" s="6">
        <v>9365400</v>
      </c>
      <c r="E107" t="s">
        <v>5</v>
      </c>
      <c r="F107">
        <f>(Акции[[#This Row],[Close]]-C106)/C106</f>
        <v>-3.8603558241019952E-3</v>
      </c>
    </row>
    <row r="108" spans="2:6" x14ac:dyDescent="0.3">
      <c r="B108" s="4">
        <v>42261</v>
      </c>
      <c r="C108" s="5">
        <v>58.94</v>
      </c>
      <c r="D108" s="6">
        <v>9095600</v>
      </c>
      <c r="E108" t="s">
        <v>5</v>
      </c>
      <c r="F108">
        <f>(Акции[[#This Row],[Close]]-C107)/C107</f>
        <v>-6.9081718618366249E-3</v>
      </c>
    </row>
    <row r="109" spans="2:6" x14ac:dyDescent="0.3">
      <c r="B109" s="4">
        <v>42262</v>
      </c>
      <c r="C109" s="5">
        <v>59.2</v>
      </c>
      <c r="D109" s="6">
        <v>10474700</v>
      </c>
      <c r="E109" t="s">
        <v>5</v>
      </c>
      <c r="F109">
        <f>(Акции[[#This Row],[Close]]-C108)/C108</f>
        <v>4.4112656939261138E-3</v>
      </c>
    </row>
    <row r="110" spans="2:6" x14ac:dyDescent="0.3">
      <c r="B110" s="4">
        <v>42263</v>
      </c>
      <c r="C110" s="5">
        <v>59.51</v>
      </c>
      <c r="D110" s="6">
        <v>8044200</v>
      </c>
      <c r="E110" t="s">
        <v>5</v>
      </c>
      <c r="F110">
        <f>(Акции[[#This Row],[Close]]-C109)/C109</f>
        <v>5.2364864864864044E-3</v>
      </c>
    </row>
    <row r="111" spans="2:6" x14ac:dyDescent="0.3">
      <c r="B111" s="4">
        <v>42264</v>
      </c>
      <c r="C111" s="5">
        <v>59.86</v>
      </c>
      <c r="D111" s="6">
        <v>10281700</v>
      </c>
      <c r="E111" t="s">
        <v>5</v>
      </c>
      <c r="F111">
        <f>(Акции[[#This Row],[Close]]-C110)/C110</f>
        <v>5.881364476558586E-3</v>
      </c>
    </row>
    <row r="112" spans="2:6" x14ac:dyDescent="0.3">
      <c r="B112" s="4">
        <v>42265</v>
      </c>
      <c r="C112" s="5">
        <v>61.22</v>
      </c>
      <c r="D112" s="6">
        <v>28957000</v>
      </c>
      <c r="E112" t="s">
        <v>5</v>
      </c>
      <c r="F112">
        <f>(Акции[[#This Row],[Close]]-C111)/C111</f>
        <v>2.2719679251587029E-2</v>
      </c>
    </row>
    <row r="113" spans="2:6" x14ac:dyDescent="0.3">
      <c r="B113" s="4">
        <v>42268</v>
      </c>
      <c r="C113" s="5">
        <v>59.39</v>
      </c>
      <c r="D113" s="6">
        <v>11038100</v>
      </c>
      <c r="E113" t="s">
        <v>5</v>
      </c>
      <c r="F113">
        <f>(Акции[[#This Row],[Close]]-C112)/C112</f>
        <v>-2.9892192094086872E-2</v>
      </c>
    </row>
    <row r="114" spans="2:6" x14ac:dyDescent="0.3">
      <c r="B114" s="4">
        <v>42269</v>
      </c>
      <c r="C114" s="5">
        <v>57.74</v>
      </c>
      <c r="D114" s="6">
        <v>14192000</v>
      </c>
      <c r="E114" t="s">
        <v>5</v>
      </c>
      <c r="F114">
        <f>(Акции[[#This Row],[Close]]-C113)/C113</f>
        <v>-2.7782454958747239E-2</v>
      </c>
    </row>
    <row r="115" spans="2:6" x14ac:dyDescent="0.3">
      <c r="B115" s="4">
        <v>42270</v>
      </c>
      <c r="C115" s="5">
        <v>57.43</v>
      </c>
      <c r="D115" s="6">
        <v>9827000</v>
      </c>
      <c r="E115" t="s">
        <v>5</v>
      </c>
      <c r="F115">
        <f>(Акции[[#This Row],[Close]]-C114)/C114</f>
        <v>-5.3688950467613832E-3</v>
      </c>
    </row>
    <row r="116" spans="2:6" x14ac:dyDescent="0.3">
      <c r="B116" s="4">
        <v>42271</v>
      </c>
      <c r="C116" s="5">
        <v>56.57</v>
      </c>
      <c r="D116" s="6">
        <v>8625500</v>
      </c>
      <c r="E116" t="s">
        <v>5</v>
      </c>
      <c r="F116">
        <f>(Акции[[#This Row],[Close]]-C115)/C115</f>
        <v>-1.4974751871843973E-2</v>
      </c>
    </row>
    <row r="117" spans="2:6" x14ac:dyDescent="0.3">
      <c r="B117" s="4">
        <v>42272</v>
      </c>
      <c r="C117" s="5">
        <v>55.74</v>
      </c>
      <c r="D117" s="6">
        <v>8673500</v>
      </c>
      <c r="E117" t="s">
        <v>5</v>
      </c>
      <c r="F117">
        <f>(Акции[[#This Row],[Close]]-C116)/C116</f>
        <v>-1.4672087678981762E-2</v>
      </c>
    </row>
    <row r="118" spans="2:6" x14ac:dyDescent="0.3">
      <c r="B118" s="4">
        <v>42275</v>
      </c>
      <c r="C118" s="5">
        <v>52.5</v>
      </c>
      <c r="D118" s="6">
        <v>15123000</v>
      </c>
      <c r="E118" t="s">
        <v>5</v>
      </c>
      <c r="F118">
        <f>(Акции[[#This Row],[Close]]-C117)/C117</f>
        <v>-5.8127018299246533E-2</v>
      </c>
    </row>
    <row r="119" spans="2:6" x14ac:dyDescent="0.3">
      <c r="B119" s="4">
        <v>42276</v>
      </c>
      <c r="C119" s="5">
        <v>52.79</v>
      </c>
      <c r="D119" s="6">
        <v>12842800</v>
      </c>
      <c r="E119" t="s">
        <v>5</v>
      </c>
      <c r="F119">
        <f>(Акции[[#This Row],[Close]]-C118)/C118</f>
        <v>5.5238095238095072E-3</v>
      </c>
    </row>
    <row r="120" spans="2:6" x14ac:dyDescent="0.3">
      <c r="B120" s="4">
        <v>42277</v>
      </c>
      <c r="C120" s="5">
        <v>54.41</v>
      </c>
      <c r="D120" s="6">
        <v>11895500</v>
      </c>
      <c r="E120" t="s">
        <v>5</v>
      </c>
      <c r="F120">
        <f>(Акции[[#This Row],[Close]]-C119)/C119</f>
        <v>3.0687630232998624E-2</v>
      </c>
    </row>
    <row r="121" spans="2:6" x14ac:dyDescent="0.3">
      <c r="B121" s="4">
        <v>42278</v>
      </c>
      <c r="C121" s="5">
        <v>55.13</v>
      </c>
      <c r="D121" s="6">
        <v>9255800</v>
      </c>
      <c r="E121" t="s">
        <v>5</v>
      </c>
      <c r="F121">
        <f>(Акции[[#This Row],[Close]]-C120)/C120</f>
        <v>1.3232861606322477E-2</v>
      </c>
    </row>
    <row r="122" spans="2:6" x14ac:dyDescent="0.3">
      <c r="B122" s="4">
        <v>42279</v>
      </c>
      <c r="C122" s="5">
        <v>55.82</v>
      </c>
      <c r="D122" s="6">
        <v>6942600</v>
      </c>
      <c r="E122" t="s">
        <v>5</v>
      </c>
      <c r="F122">
        <f>(Акции[[#This Row],[Close]]-C121)/C121</f>
        <v>1.2515871576274219E-2</v>
      </c>
    </row>
    <row r="123" spans="2:6" x14ac:dyDescent="0.3">
      <c r="B123" s="4">
        <v>42282</v>
      </c>
      <c r="C123" s="5">
        <v>56.68</v>
      </c>
      <c r="D123" s="6">
        <v>9332800</v>
      </c>
      <c r="E123" t="s">
        <v>5</v>
      </c>
      <c r="F123">
        <f>(Акции[[#This Row],[Close]]-C122)/C122</f>
        <v>1.5406664278036535E-2</v>
      </c>
    </row>
    <row r="124" spans="2:6" x14ac:dyDescent="0.3">
      <c r="B124" s="4">
        <v>42283</v>
      </c>
      <c r="C124" s="5">
        <v>55.08</v>
      </c>
      <c r="D124" s="6">
        <v>9008300</v>
      </c>
      <c r="E124" t="s">
        <v>5</v>
      </c>
      <c r="F124">
        <f>(Акции[[#This Row],[Close]]-C123)/C123</f>
        <v>-2.8228652081863117E-2</v>
      </c>
    </row>
    <row r="125" spans="2:6" x14ac:dyDescent="0.3">
      <c r="B125" s="4">
        <v>42284</v>
      </c>
      <c r="C125" s="5">
        <v>55.63</v>
      </c>
      <c r="D125" s="6">
        <v>11056100</v>
      </c>
      <c r="E125" t="s">
        <v>5</v>
      </c>
      <c r="F125">
        <f>(Акции[[#This Row],[Close]]-C124)/C124</f>
        <v>9.9854756717502585E-3</v>
      </c>
    </row>
    <row r="126" spans="2:6" x14ac:dyDescent="0.3">
      <c r="B126" s="4">
        <v>42285</v>
      </c>
      <c r="C126" s="5">
        <v>56.04</v>
      </c>
      <c r="D126" s="6">
        <v>6737300</v>
      </c>
      <c r="E126" t="s">
        <v>5</v>
      </c>
      <c r="F126">
        <f>(Акции[[#This Row],[Close]]-C125)/C125</f>
        <v>7.3701240337946533E-3</v>
      </c>
    </row>
    <row r="127" spans="2:6" x14ac:dyDescent="0.3">
      <c r="B127" s="4">
        <v>42286</v>
      </c>
      <c r="C127" s="5">
        <v>55.64</v>
      </c>
      <c r="D127" s="6">
        <v>7178500</v>
      </c>
      <c r="E127" t="s">
        <v>5</v>
      </c>
      <c r="F127">
        <f>(Акции[[#This Row],[Close]]-C126)/C126</f>
        <v>-7.1377587437544358E-3</v>
      </c>
    </row>
    <row r="128" spans="2:6" x14ac:dyDescent="0.3">
      <c r="B128" s="4">
        <v>42289</v>
      </c>
      <c r="C128" s="5">
        <v>55.77</v>
      </c>
      <c r="D128" s="6">
        <v>6515000</v>
      </c>
      <c r="E128" t="s">
        <v>5</v>
      </c>
      <c r="F128">
        <f>(Акции[[#This Row],[Close]]-C127)/C127</f>
        <v>2.3364485981308869E-3</v>
      </c>
    </row>
    <row r="129" spans="2:6" x14ac:dyDescent="0.3">
      <c r="B129" s="4">
        <v>42290</v>
      </c>
      <c r="C129" s="5">
        <v>53.8</v>
      </c>
      <c r="D129" s="6">
        <v>9467900</v>
      </c>
      <c r="E129" t="s">
        <v>5</v>
      </c>
      <c r="F129">
        <f>(Акции[[#This Row],[Close]]-C128)/C128</f>
        <v>-3.5323650708266201E-2</v>
      </c>
    </row>
    <row r="130" spans="2:6" x14ac:dyDescent="0.3">
      <c r="B130" s="4">
        <v>42291</v>
      </c>
      <c r="C130" s="5">
        <v>53.94</v>
      </c>
      <c r="D130" s="6">
        <v>8727400</v>
      </c>
      <c r="E130" t="s">
        <v>5</v>
      </c>
      <c r="F130">
        <f>(Акции[[#This Row],[Close]]-C129)/C129</f>
        <v>2.6022304832713861E-3</v>
      </c>
    </row>
    <row r="131" spans="2:6" x14ac:dyDescent="0.3">
      <c r="B131" s="4">
        <v>42292</v>
      </c>
      <c r="C131" s="5">
        <v>56.14</v>
      </c>
      <c r="D131" s="6">
        <v>7781600</v>
      </c>
      <c r="E131" t="s">
        <v>5</v>
      </c>
      <c r="F131">
        <f>(Акции[[#This Row],[Close]]-C130)/C130</f>
        <v>4.0786058583611472E-2</v>
      </c>
    </row>
    <row r="132" spans="2:6" x14ac:dyDescent="0.3">
      <c r="B132" s="4">
        <v>42293</v>
      </c>
      <c r="C132" s="5">
        <v>56.53</v>
      </c>
      <c r="D132" s="6">
        <v>7342800</v>
      </c>
      <c r="E132" t="s">
        <v>5</v>
      </c>
      <c r="F132">
        <f>(Акции[[#This Row],[Close]]-C131)/C131</f>
        <v>6.9469184182401238E-3</v>
      </c>
    </row>
    <row r="133" spans="2:6" x14ac:dyDescent="0.3">
      <c r="B133" s="4">
        <v>42296</v>
      </c>
      <c r="C133" s="5">
        <v>56.16</v>
      </c>
      <c r="D133" s="6">
        <v>6463000</v>
      </c>
      <c r="E133" t="s">
        <v>5</v>
      </c>
      <c r="F133">
        <f>(Акции[[#This Row],[Close]]-C132)/C132</f>
        <v>-6.5451972404034064E-3</v>
      </c>
    </row>
    <row r="134" spans="2:6" x14ac:dyDescent="0.3">
      <c r="B134" s="4">
        <v>42297</v>
      </c>
      <c r="C134" s="5">
        <v>54.83</v>
      </c>
      <c r="D134" s="6">
        <v>6494600</v>
      </c>
      <c r="E134" t="s">
        <v>5</v>
      </c>
      <c r="F134">
        <f>(Акции[[#This Row],[Close]]-C133)/C133</f>
        <v>-2.3682336182336155E-2</v>
      </c>
    </row>
    <row r="135" spans="2:6" x14ac:dyDescent="0.3">
      <c r="B135" s="4">
        <v>42298</v>
      </c>
      <c r="C135" s="5">
        <v>53.83</v>
      </c>
      <c r="D135" s="6">
        <v>11638800</v>
      </c>
      <c r="E135" t="s">
        <v>5</v>
      </c>
      <c r="F135">
        <f>(Акции[[#This Row],[Close]]-C134)/C134</f>
        <v>-1.8238190771475472E-2</v>
      </c>
    </row>
    <row r="136" spans="2:6" x14ac:dyDescent="0.3">
      <c r="B136" s="4">
        <v>42299</v>
      </c>
      <c r="C136" s="5">
        <v>48.27</v>
      </c>
      <c r="D136" s="6">
        <v>46517700</v>
      </c>
      <c r="E136" t="s">
        <v>5</v>
      </c>
      <c r="F136">
        <f>(Акции[[#This Row],[Close]]-C135)/C135</f>
        <v>-0.10328812929593155</v>
      </c>
    </row>
    <row r="137" spans="2:6" x14ac:dyDescent="0.3">
      <c r="B137" s="4">
        <v>42300</v>
      </c>
      <c r="C137" s="5">
        <v>50.34</v>
      </c>
      <c r="D137" s="6">
        <v>26214800</v>
      </c>
      <c r="E137" t="s">
        <v>5</v>
      </c>
      <c r="F137">
        <f>(Акции[[#This Row],[Close]]-C136)/C136</f>
        <v>4.288377874456184E-2</v>
      </c>
    </row>
    <row r="138" spans="2:6" x14ac:dyDescent="0.3">
      <c r="B138" s="4">
        <v>42303</v>
      </c>
      <c r="C138" s="5">
        <v>51.87</v>
      </c>
      <c r="D138" s="6">
        <v>13890400</v>
      </c>
      <c r="E138" t="s">
        <v>5</v>
      </c>
      <c r="F138">
        <f>(Акции[[#This Row],[Close]]-C137)/C137</f>
        <v>3.0393325387365791E-2</v>
      </c>
    </row>
    <row r="139" spans="2:6" x14ac:dyDescent="0.3">
      <c r="B139" s="4">
        <v>42304</v>
      </c>
      <c r="C139" s="5">
        <v>52.58</v>
      </c>
      <c r="D139" s="6">
        <v>11710800</v>
      </c>
      <c r="E139" t="s">
        <v>5</v>
      </c>
      <c r="F139">
        <f>(Акции[[#This Row],[Close]]-C138)/C138</f>
        <v>1.3688066319645285E-2</v>
      </c>
    </row>
    <row r="140" spans="2:6" x14ac:dyDescent="0.3">
      <c r="B140" s="4">
        <v>42305</v>
      </c>
      <c r="C140" s="5">
        <v>53.26</v>
      </c>
      <c r="D140" s="6">
        <v>7869000</v>
      </c>
      <c r="E140" t="s">
        <v>5</v>
      </c>
      <c r="F140">
        <f>(Акции[[#This Row],[Close]]-C139)/C139</f>
        <v>1.2932674020540125E-2</v>
      </c>
    </row>
    <row r="141" spans="2:6" x14ac:dyDescent="0.3">
      <c r="B141" s="4">
        <v>42306</v>
      </c>
      <c r="C141" s="5">
        <v>54.1</v>
      </c>
      <c r="D141" s="6">
        <v>9304400</v>
      </c>
      <c r="E141" t="s">
        <v>5</v>
      </c>
      <c r="F141">
        <f>(Акции[[#This Row],[Close]]-C140)/C140</f>
        <v>1.5771686068344039E-2</v>
      </c>
    </row>
    <row r="142" spans="2:6" x14ac:dyDescent="0.3">
      <c r="B142" s="4">
        <v>42307</v>
      </c>
      <c r="C142" s="5">
        <v>59.55</v>
      </c>
      <c r="D142" s="6">
        <v>27465600</v>
      </c>
      <c r="E142" t="s">
        <v>5</v>
      </c>
      <c r="F142">
        <f>(Акции[[#This Row],[Close]]-C141)/C141</f>
        <v>0.10073937153419585</v>
      </c>
    </row>
    <row r="143" spans="2:6" x14ac:dyDescent="0.3">
      <c r="B143" s="4">
        <v>42310</v>
      </c>
      <c r="C143" s="5">
        <v>63.38</v>
      </c>
      <c r="D143" s="6">
        <v>17008700</v>
      </c>
      <c r="E143" t="s">
        <v>5</v>
      </c>
      <c r="F143">
        <f>(Акции[[#This Row],[Close]]-C142)/C142</f>
        <v>6.4315701091519822E-2</v>
      </c>
    </row>
    <row r="144" spans="2:6" x14ac:dyDescent="0.3">
      <c r="B144" s="4">
        <v>42311</v>
      </c>
      <c r="C144" s="5">
        <v>62.43</v>
      </c>
      <c r="D144" s="6">
        <v>8754700</v>
      </c>
      <c r="E144" t="s">
        <v>5</v>
      </c>
      <c r="F144">
        <f>(Акции[[#This Row],[Close]]-C143)/C143</f>
        <v>-1.4988955506468962E-2</v>
      </c>
    </row>
    <row r="145" spans="2:6" x14ac:dyDescent="0.3">
      <c r="B145" s="4">
        <v>42312</v>
      </c>
      <c r="C145" s="5">
        <v>63.8</v>
      </c>
      <c r="D145" s="6">
        <v>10342600</v>
      </c>
      <c r="E145" t="s">
        <v>5</v>
      </c>
      <c r="F145">
        <f>(Акции[[#This Row],[Close]]-C144)/C144</f>
        <v>2.1944577927278511E-2</v>
      </c>
    </row>
    <row r="146" spans="2:6" x14ac:dyDescent="0.3">
      <c r="B146" s="4">
        <v>42313</v>
      </c>
      <c r="C146" s="5">
        <v>62.77</v>
      </c>
      <c r="D146" s="6">
        <v>10237200</v>
      </c>
      <c r="E146" t="s">
        <v>5</v>
      </c>
      <c r="F146">
        <f>(Акции[[#This Row],[Close]]-C145)/C145</f>
        <v>-1.6144200626959156E-2</v>
      </c>
    </row>
    <row r="147" spans="2:6" x14ac:dyDescent="0.3">
      <c r="B147" s="4">
        <v>42314</v>
      </c>
      <c r="C147" s="5">
        <v>64.13</v>
      </c>
      <c r="D147" s="6">
        <v>7261100</v>
      </c>
      <c r="E147" t="s">
        <v>5</v>
      </c>
      <c r="F147">
        <f>(Акции[[#This Row],[Close]]-C146)/C146</f>
        <v>2.1666401147044642E-2</v>
      </c>
    </row>
    <row r="148" spans="2:6" x14ac:dyDescent="0.3">
      <c r="B148" s="4">
        <v>42317</v>
      </c>
      <c r="C148" s="5">
        <v>63.23</v>
      </c>
      <c r="D148" s="6">
        <v>8239400</v>
      </c>
      <c r="E148" t="s">
        <v>5</v>
      </c>
      <c r="F148">
        <f>(Акции[[#This Row],[Close]]-C147)/C147</f>
        <v>-1.4033993450803035E-2</v>
      </c>
    </row>
    <row r="149" spans="2:6" x14ac:dyDescent="0.3">
      <c r="B149" s="4">
        <v>42318</v>
      </c>
      <c r="C149" s="5">
        <v>62.3</v>
      </c>
      <c r="D149" s="6">
        <v>6897600</v>
      </c>
      <c r="E149" t="s">
        <v>5</v>
      </c>
      <c r="F149">
        <f>(Акции[[#This Row],[Close]]-C148)/C148</f>
        <v>-1.4708208129052661E-2</v>
      </c>
    </row>
    <row r="150" spans="2:6" x14ac:dyDescent="0.3">
      <c r="B150" s="4">
        <v>42319</v>
      </c>
      <c r="C150" s="5">
        <v>60.86</v>
      </c>
      <c r="D150" s="6">
        <v>8212500</v>
      </c>
      <c r="E150" t="s">
        <v>5</v>
      </c>
      <c r="F150">
        <f>(Акции[[#This Row],[Close]]-C149)/C149</f>
        <v>-2.3113964686998358E-2</v>
      </c>
    </row>
    <row r="151" spans="2:6" x14ac:dyDescent="0.3">
      <c r="B151" s="4">
        <v>42320</v>
      </c>
      <c r="C151" s="5">
        <v>60.23</v>
      </c>
      <c r="D151" s="6">
        <v>7765500</v>
      </c>
      <c r="E151" t="s">
        <v>5</v>
      </c>
      <c r="F151">
        <f>(Акции[[#This Row],[Close]]-C150)/C150</f>
        <v>-1.0351626684193272E-2</v>
      </c>
    </row>
    <row r="152" spans="2:6" x14ac:dyDescent="0.3">
      <c r="B152" s="4">
        <v>42321</v>
      </c>
      <c r="C152" s="5">
        <v>59.86</v>
      </c>
      <c r="D152" s="6">
        <v>7834400</v>
      </c>
      <c r="E152" t="s">
        <v>5</v>
      </c>
      <c r="F152">
        <f>(Акции[[#This Row],[Close]]-C151)/C151</f>
        <v>-6.1431180474845999E-3</v>
      </c>
    </row>
    <row r="153" spans="2:6" x14ac:dyDescent="0.3">
      <c r="B153" s="4">
        <v>42324</v>
      </c>
      <c r="C153" s="5">
        <v>60.01</v>
      </c>
      <c r="D153" s="6">
        <v>6965100</v>
      </c>
      <c r="E153" t="s">
        <v>5</v>
      </c>
      <c r="F153">
        <f>(Акции[[#This Row],[Close]]-C152)/C152</f>
        <v>2.5058469762779582E-3</v>
      </c>
    </row>
    <row r="154" spans="2:6" x14ac:dyDescent="0.3">
      <c r="B154" s="4">
        <v>42325</v>
      </c>
      <c r="C154" s="5">
        <v>60.38</v>
      </c>
      <c r="D154" s="6">
        <v>8405400</v>
      </c>
      <c r="E154" t="s">
        <v>5</v>
      </c>
      <c r="F154">
        <f>(Акции[[#This Row],[Close]]-C153)/C153</f>
        <v>6.1656390601567169E-3</v>
      </c>
    </row>
    <row r="155" spans="2:6" x14ac:dyDescent="0.3">
      <c r="B155" s="4">
        <v>42326</v>
      </c>
      <c r="C155" s="5">
        <v>60.99</v>
      </c>
      <c r="D155" s="6">
        <v>5470200</v>
      </c>
      <c r="E155" t="s">
        <v>5</v>
      </c>
      <c r="F155">
        <f>(Акции[[#This Row],[Close]]-C154)/C154</f>
        <v>1.0102683007618407E-2</v>
      </c>
    </row>
    <row r="156" spans="2:6" x14ac:dyDescent="0.3">
      <c r="B156" s="4">
        <v>42327</v>
      </c>
      <c r="C156" s="5">
        <v>60.55</v>
      </c>
      <c r="D156" s="6">
        <v>5571200</v>
      </c>
      <c r="E156" t="s">
        <v>5</v>
      </c>
      <c r="F156">
        <f>(Акции[[#This Row],[Close]]-C155)/C155</f>
        <v>-7.2142974258075886E-3</v>
      </c>
    </row>
    <row r="157" spans="2:6" x14ac:dyDescent="0.3">
      <c r="B157" s="4">
        <v>42328</v>
      </c>
      <c r="C157" s="5">
        <v>61.11</v>
      </c>
      <c r="D157" s="6">
        <v>7490200</v>
      </c>
      <c r="E157" t="s">
        <v>5</v>
      </c>
      <c r="F157">
        <f>(Акции[[#This Row],[Close]]-C156)/C156</f>
        <v>9.2485549132948364E-3</v>
      </c>
    </row>
    <row r="158" spans="2:6" x14ac:dyDescent="0.3">
      <c r="B158" s="4">
        <v>42331</v>
      </c>
      <c r="C158" s="5">
        <v>61.15</v>
      </c>
      <c r="D158" s="6">
        <v>6405000</v>
      </c>
      <c r="E158" t="s">
        <v>5</v>
      </c>
      <c r="F158">
        <f>(Акции[[#This Row],[Close]]-C157)/C157</f>
        <v>6.545573555882695E-4</v>
      </c>
    </row>
    <row r="159" spans="2:6" x14ac:dyDescent="0.3">
      <c r="B159" s="4">
        <v>42332</v>
      </c>
      <c r="C159" s="5">
        <v>61.13</v>
      </c>
      <c r="D159" s="6">
        <v>5213500</v>
      </c>
      <c r="E159" t="s">
        <v>5</v>
      </c>
      <c r="F159">
        <f>(Акции[[#This Row],[Close]]-C158)/C158</f>
        <v>-3.2706459525749831E-4</v>
      </c>
    </row>
    <row r="160" spans="2:6" x14ac:dyDescent="0.3">
      <c r="B160" s="4">
        <v>42333</v>
      </c>
      <c r="C160" s="5">
        <v>60.29</v>
      </c>
      <c r="D160" s="6">
        <v>4879800</v>
      </c>
      <c r="E160" t="s">
        <v>5</v>
      </c>
      <c r="F160">
        <f>(Акции[[#This Row],[Close]]-C159)/C159</f>
        <v>-1.3741207263209609E-2</v>
      </c>
    </row>
    <row r="161" spans="2:6" x14ac:dyDescent="0.3">
      <c r="B161" s="4">
        <v>42335</v>
      </c>
      <c r="C161" s="5">
        <v>60</v>
      </c>
      <c r="D161" s="6">
        <v>2404100</v>
      </c>
      <c r="E161" t="s">
        <v>5</v>
      </c>
      <c r="F161">
        <f>(Акции[[#This Row],[Close]]-C160)/C160</f>
        <v>-4.8100845911427954E-3</v>
      </c>
    </row>
    <row r="162" spans="2:6" x14ac:dyDescent="0.3">
      <c r="B162" s="4">
        <v>42338</v>
      </c>
      <c r="C162" s="5">
        <v>58.15</v>
      </c>
      <c r="D162" s="6">
        <v>12660200</v>
      </c>
      <c r="E162" t="s">
        <v>5</v>
      </c>
      <c r="F162">
        <f>(Акции[[#This Row],[Close]]-C161)/C161</f>
        <v>-3.0833333333333358E-2</v>
      </c>
    </row>
    <row r="163" spans="2:6" x14ac:dyDescent="0.3">
      <c r="B163" s="4">
        <v>42339</v>
      </c>
      <c r="C163" s="5">
        <v>59.02</v>
      </c>
      <c r="D163" s="6">
        <v>11290500</v>
      </c>
      <c r="E163" t="s">
        <v>5</v>
      </c>
      <c r="F163">
        <f>(Акции[[#This Row],[Close]]-C162)/C162</f>
        <v>1.4961306964746424E-2</v>
      </c>
    </row>
    <row r="164" spans="2:6" x14ac:dyDescent="0.3">
      <c r="B164" s="4">
        <v>42340</v>
      </c>
      <c r="C164" s="5">
        <v>57.72</v>
      </c>
      <c r="D164" s="6">
        <v>7663000</v>
      </c>
      <c r="E164" t="s">
        <v>5</v>
      </c>
      <c r="F164">
        <f>(Акции[[#This Row],[Close]]-C163)/C163</f>
        <v>-2.2026431718061745E-2</v>
      </c>
    </row>
    <row r="165" spans="2:6" x14ac:dyDescent="0.3">
      <c r="B165" s="4">
        <v>42341</v>
      </c>
      <c r="C165" s="5">
        <v>56.12</v>
      </c>
      <c r="D165" s="6">
        <v>9701500</v>
      </c>
      <c r="E165" t="s">
        <v>5</v>
      </c>
      <c r="F165">
        <f>(Акции[[#This Row],[Close]]-C164)/C164</f>
        <v>-2.7720027720027744E-2</v>
      </c>
    </row>
    <row r="166" spans="2:6" x14ac:dyDescent="0.3">
      <c r="B166" s="4">
        <v>42342</v>
      </c>
      <c r="C166" s="5">
        <v>57.18</v>
      </c>
      <c r="D166" s="6">
        <v>6748100</v>
      </c>
      <c r="E166" t="s">
        <v>5</v>
      </c>
      <c r="F166">
        <f>(Акции[[#This Row],[Close]]-C165)/C165</f>
        <v>1.8888096935139029E-2</v>
      </c>
    </row>
    <row r="167" spans="2:6" x14ac:dyDescent="0.3">
      <c r="B167" s="4">
        <v>42345</v>
      </c>
      <c r="C167" s="5">
        <v>56.27</v>
      </c>
      <c r="D167" s="6">
        <v>7890900</v>
      </c>
      <c r="E167" t="s">
        <v>5</v>
      </c>
      <c r="F167">
        <f>(Акции[[#This Row],[Close]]-C166)/C166</f>
        <v>-1.5914655473941879E-2</v>
      </c>
    </row>
    <row r="168" spans="2:6" x14ac:dyDescent="0.3">
      <c r="B168" s="4">
        <v>42346</v>
      </c>
      <c r="C168" s="5">
        <v>56.67</v>
      </c>
      <c r="D168" s="6">
        <v>6896200</v>
      </c>
      <c r="E168" t="s">
        <v>5</v>
      </c>
      <c r="F168">
        <f>(Акции[[#This Row],[Close]]-C167)/C167</f>
        <v>7.1085836147147426E-3</v>
      </c>
    </row>
    <row r="169" spans="2:6" x14ac:dyDescent="0.3">
      <c r="B169" s="4">
        <v>42347</v>
      </c>
      <c r="C169" s="5">
        <v>56.03</v>
      </c>
      <c r="D169" s="6">
        <v>6207900</v>
      </c>
      <c r="E169" t="s">
        <v>5</v>
      </c>
      <c r="F169">
        <f>(Акции[[#This Row],[Close]]-C168)/C168</f>
        <v>-1.1293453326274934E-2</v>
      </c>
    </row>
    <row r="170" spans="2:6" x14ac:dyDescent="0.3">
      <c r="B170" s="4">
        <v>42348</v>
      </c>
      <c r="C170" s="5">
        <v>55.78</v>
      </c>
      <c r="D170" s="6">
        <v>6736900</v>
      </c>
      <c r="E170" t="s">
        <v>5</v>
      </c>
      <c r="F170">
        <f>(Акции[[#This Row],[Close]]-C169)/C169</f>
        <v>-4.4618954131715148E-3</v>
      </c>
    </row>
    <row r="171" spans="2:6" x14ac:dyDescent="0.3">
      <c r="B171" s="4">
        <v>42349</v>
      </c>
      <c r="C171" s="5">
        <v>54.04</v>
      </c>
      <c r="D171" s="6">
        <v>9388600</v>
      </c>
      <c r="E171" t="s">
        <v>5</v>
      </c>
      <c r="F171">
        <f>(Акции[[#This Row],[Close]]-C170)/C170</f>
        <v>-3.1193976335604195E-2</v>
      </c>
    </row>
    <row r="172" spans="2:6" x14ac:dyDescent="0.3">
      <c r="B172" s="4">
        <v>42352</v>
      </c>
      <c r="C172" s="5">
        <v>55.44</v>
      </c>
      <c r="D172" s="6">
        <v>9419500</v>
      </c>
      <c r="E172" t="s">
        <v>5</v>
      </c>
      <c r="F172">
        <f>(Акции[[#This Row],[Close]]-C171)/C171</f>
        <v>2.5906735751295311E-2</v>
      </c>
    </row>
    <row r="173" spans="2:6" x14ac:dyDescent="0.3">
      <c r="B173" s="4">
        <v>42353</v>
      </c>
      <c r="C173" s="5">
        <v>56.39</v>
      </c>
      <c r="D173" s="6">
        <v>6990000</v>
      </c>
      <c r="E173" t="s">
        <v>5</v>
      </c>
      <c r="F173">
        <f>(Акции[[#This Row],[Close]]-C172)/C172</f>
        <v>1.7135642135642188E-2</v>
      </c>
    </row>
    <row r="174" spans="2:6" x14ac:dyDescent="0.3">
      <c r="B174" s="4">
        <v>42354</v>
      </c>
      <c r="C174" s="5">
        <v>57.63</v>
      </c>
      <c r="D174" s="6">
        <v>6282500</v>
      </c>
      <c r="E174" t="s">
        <v>5</v>
      </c>
      <c r="F174">
        <f>(Акции[[#This Row],[Close]]-C173)/C173</f>
        <v>2.19897144883845E-2</v>
      </c>
    </row>
    <row r="175" spans="2:6" x14ac:dyDescent="0.3">
      <c r="B175" s="4">
        <v>42355</v>
      </c>
      <c r="C175" s="5">
        <v>56.38</v>
      </c>
      <c r="D175" s="6">
        <v>7848900</v>
      </c>
      <c r="E175" t="s">
        <v>5</v>
      </c>
      <c r="F175">
        <f>(Акции[[#This Row],[Close]]-C174)/C174</f>
        <v>-2.1690091965989935E-2</v>
      </c>
    </row>
    <row r="176" spans="2:6" x14ac:dyDescent="0.3">
      <c r="B176" s="4">
        <v>42356</v>
      </c>
      <c r="C176" s="5">
        <v>55.74</v>
      </c>
      <c r="D176" s="6">
        <v>13807000</v>
      </c>
      <c r="E176" t="s">
        <v>5</v>
      </c>
      <c r="F176">
        <f>(Акции[[#This Row],[Close]]-C175)/C175</f>
        <v>-1.1351543100390219E-2</v>
      </c>
    </row>
    <row r="177" spans="2:6" x14ac:dyDescent="0.3">
      <c r="B177" s="4">
        <v>42359</v>
      </c>
      <c r="C177" s="5">
        <v>56.2</v>
      </c>
      <c r="D177" s="6">
        <v>4572100</v>
      </c>
      <c r="E177" t="s">
        <v>5</v>
      </c>
      <c r="F177">
        <f>(Акции[[#This Row],[Close]]-C176)/C176</f>
        <v>8.2526013634732845E-3</v>
      </c>
    </row>
    <row r="178" spans="2:6" x14ac:dyDescent="0.3">
      <c r="B178" s="4">
        <v>42360</v>
      </c>
      <c r="C178" s="5">
        <v>57.59</v>
      </c>
      <c r="D178" s="6">
        <v>8390800</v>
      </c>
      <c r="E178" t="s">
        <v>5</v>
      </c>
      <c r="F178">
        <f>(Акции[[#This Row],[Close]]-C177)/C177</f>
        <v>2.4733096085409263E-2</v>
      </c>
    </row>
    <row r="179" spans="2:6" x14ac:dyDescent="0.3">
      <c r="B179" s="4">
        <v>42361</v>
      </c>
      <c r="C179" s="5">
        <v>58.58</v>
      </c>
      <c r="D179" s="6">
        <v>6634400</v>
      </c>
      <c r="E179" t="s">
        <v>5</v>
      </c>
      <c r="F179">
        <f>(Акции[[#This Row],[Close]]-C178)/C178</f>
        <v>1.7190484459107393E-2</v>
      </c>
    </row>
    <row r="180" spans="2:6" x14ac:dyDescent="0.3">
      <c r="B180" s="4">
        <v>42362</v>
      </c>
      <c r="C180" s="5">
        <v>58.46</v>
      </c>
      <c r="D180" s="6">
        <v>2152900</v>
      </c>
      <c r="E180" t="s">
        <v>5</v>
      </c>
      <c r="F180">
        <f>(Акции[[#This Row],[Close]]-C179)/C179</f>
        <v>-2.0484807101399361E-3</v>
      </c>
    </row>
    <row r="181" spans="2:6" x14ac:dyDescent="0.3">
      <c r="B181" s="4">
        <v>42366</v>
      </c>
      <c r="C181" s="5">
        <v>58.75</v>
      </c>
      <c r="D181" s="6">
        <v>5585800</v>
      </c>
      <c r="E181" t="s">
        <v>5</v>
      </c>
      <c r="F181">
        <f>(Акции[[#This Row],[Close]]-C180)/C180</f>
        <v>4.9606568593910218E-3</v>
      </c>
    </row>
    <row r="182" spans="2:6" x14ac:dyDescent="0.3">
      <c r="B182" s="4">
        <v>42367</v>
      </c>
      <c r="C182" s="5">
        <v>59.45</v>
      </c>
      <c r="D182" s="6">
        <v>5073900</v>
      </c>
      <c r="E182" t="s">
        <v>5</v>
      </c>
      <c r="F182">
        <f>(Акции[[#This Row],[Close]]-C181)/C181</f>
        <v>1.1914893617021326E-2</v>
      </c>
    </row>
    <row r="183" spans="2:6" x14ac:dyDescent="0.3">
      <c r="B183" s="4">
        <v>42368</v>
      </c>
      <c r="C183" s="5">
        <v>59.8</v>
      </c>
      <c r="D183" s="6">
        <v>5220300</v>
      </c>
      <c r="E183" t="s">
        <v>5</v>
      </c>
      <c r="F183">
        <f>(Акции[[#This Row],[Close]]-C182)/C182</f>
        <v>5.8873002523127721E-3</v>
      </c>
    </row>
    <row r="184" spans="2:6" x14ac:dyDescent="0.3">
      <c r="B184" s="4">
        <v>42369</v>
      </c>
      <c r="C184" s="5">
        <v>59.24</v>
      </c>
      <c r="D184" s="6">
        <v>6104800</v>
      </c>
      <c r="E184" t="s">
        <v>5</v>
      </c>
      <c r="F184">
        <f>(Акции[[#This Row],[Close]]-C183)/C183</f>
        <v>-9.3645484949831971E-3</v>
      </c>
    </row>
    <row r="185" spans="2:6" x14ac:dyDescent="0.3">
      <c r="B185" s="4">
        <v>42373</v>
      </c>
      <c r="C185" s="5">
        <v>57.61</v>
      </c>
      <c r="D185" s="6">
        <v>10308400</v>
      </c>
      <c r="E185" t="s">
        <v>5</v>
      </c>
      <c r="F185">
        <f>(Акции[[#This Row],[Close]]-C184)/C184</f>
        <v>-2.7515192437542243E-2</v>
      </c>
    </row>
    <row r="186" spans="2:6" x14ac:dyDescent="0.3">
      <c r="B186" s="4">
        <v>42374</v>
      </c>
      <c r="C186" s="5">
        <v>57.37</v>
      </c>
      <c r="D186" s="6">
        <v>7179600</v>
      </c>
      <c r="E186" t="s">
        <v>5</v>
      </c>
      <c r="F186">
        <f>(Акции[[#This Row],[Close]]-C185)/C185</f>
        <v>-4.1659434126020134E-3</v>
      </c>
    </row>
    <row r="187" spans="2:6" x14ac:dyDescent="0.3">
      <c r="B187" s="4">
        <v>42375</v>
      </c>
      <c r="C187" s="5">
        <v>57.38</v>
      </c>
      <c r="D187" s="6">
        <v>8952700</v>
      </c>
      <c r="E187" t="s">
        <v>5</v>
      </c>
      <c r="F187">
        <f>(Акции[[#This Row],[Close]]-C186)/C186</f>
        <v>1.743071291616719E-4</v>
      </c>
    </row>
    <row r="188" spans="2:6" x14ac:dyDescent="0.3">
      <c r="B188" s="4">
        <v>42376</v>
      </c>
      <c r="C188" s="5">
        <v>57.21</v>
      </c>
      <c r="D188" s="6">
        <v>9292600</v>
      </c>
      <c r="E188" t="s">
        <v>5</v>
      </c>
      <c r="F188">
        <f>(Акции[[#This Row],[Close]]-C187)/C187</f>
        <v>-2.9627047751830202E-3</v>
      </c>
    </row>
    <row r="189" spans="2:6" x14ac:dyDescent="0.3">
      <c r="B189" s="4">
        <v>42377</v>
      </c>
      <c r="C189" s="5">
        <v>55.65</v>
      </c>
      <c r="D189" s="6">
        <v>7985200</v>
      </c>
      <c r="E189" t="s">
        <v>5</v>
      </c>
      <c r="F189">
        <f>(Акции[[#This Row],[Close]]-C188)/C188</f>
        <v>-2.7267960146827516E-2</v>
      </c>
    </row>
    <row r="190" spans="2:6" x14ac:dyDescent="0.3">
      <c r="B190" s="4">
        <v>42380</v>
      </c>
      <c r="C190" s="5">
        <v>53.88</v>
      </c>
      <c r="D190" s="6">
        <v>10483300</v>
      </c>
      <c r="E190" t="s">
        <v>5</v>
      </c>
      <c r="F190">
        <f>(Акции[[#This Row],[Close]]-C189)/C189</f>
        <v>-3.1805929919137395E-2</v>
      </c>
    </row>
    <row r="191" spans="2:6" x14ac:dyDescent="0.3">
      <c r="B191" s="4">
        <v>42381</v>
      </c>
      <c r="C191" s="5">
        <v>54.84</v>
      </c>
      <c r="D191" s="6">
        <v>6799600</v>
      </c>
      <c r="E191" t="s">
        <v>5</v>
      </c>
      <c r="F191">
        <f>(Акции[[#This Row],[Close]]-C190)/C190</f>
        <v>1.7817371937639215E-2</v>
      </c>
    </row>
    <row r="192" spans="2:6" x14ac:dyDescent="0.3">
      <c r="B192" s="4">
        <v>42382</v>
      </c>
      <c r="C192" s="5">
        <v>51.18</v>
      </c>
      <c r="D192" s="6">
        <v>10432200</v>
      </c>
      <c r="E192" t="s">
        <v>5</v>
      </c>
      <c r="F192">
        <f>(Акции[[#This Row],[Close]]-C191)/C191</f>
        <v>-6.6739606126914722E-2</v>
      </c>
    </row>
    <row r="193" spans="2:6" x14ac:dyDescent="0.3">
      <c r="B193" s="4">
        <v>42383</v>
      </c>
      <c r="C193" s="5">
        <v>54.56</v>
      </c>
      <c r="D193" s="6">
        <v>16704900</v>
      </c>
      <c r="E193" t="s">
        <v>5</v>
      </c>
      <c r="F193">
        <f>(Акции[[#This Row],[Close]]-C192)/C192</f>
        <v>6.6041422430637015E-2</v>
      </c>
    </row>
    <row r="194" spans="2:6" x14ac:dyDescent="0.3">
      <c r="B194" s="4">
        <v>42384</v>
      </c>
      <c r="C194" s="5">
        <v>57.34</v>
      </c>
      <c r="D194" s="6">
        <v>27008800</v>
      </c>
      <c r="E194" t="s">
        <v>5</v>
      </c>
      <c r="F194">
        <f>(Акции[[#This Row],[Close]]-C193)/C193</f>
        <v>5.0953079178885648E-2</v>
      </c>
    </row>
    <row r="195" spans="2:6" x14ac:dyDescent="0.3">
      <c r="B195" s="4">
        <v>42388</v>
      </c>
      <c r="C195" s="5">
        <v>54.99</v>
      </c>
      <c r="D195" s="6">
        <v>13644500</v>
      </c>
      <c r="E195" t="s">
        <v>5</v>
      </c>
      <c r="F195">
        <f>(Акции[[#This Row],[Close]]-C194)/C194</f>
        <v>-4.0983606557377074E-2</v>
      </c>
    </row>
    <row r="196" spans="2:6" x14ac:dyDescent="0.3">
      <c r="B196" s="4">
        <v>42389</v>
      </c>
      <c r="C196" s="5">
        <v>57.15</v>
      </c>
      <c r="D196" s="6">
        <v>11993100</v>
      </c>
      <c r="E196" t="s">
        <v>5</v>
      </c>
      <c r="F196">
        <f>(Акции[[#This Row],[Close]]-C195)/C195</f>
        <v>3.9279869067103047E-2</v>
      </c>
    </row>
    <row r="197" spans="2:6" x14ac:dyDescent="0.3">
      <c r="B197" s="4">
        <v>42390</v>
      </c>
      <c r="C197" s="5">
        <v>58.36</v>
      </c>
      <c r="D197" s="6">
        <v>12097000</v>
      </c>
      <c r="E197" t="s">
        <v>5</v>
      </c>
      <c r="F197">
        <f>(Акции[[#This Row],[Close]]-C196)/C196</f>
        <v>2.1172353455818037E-2</v>
      </c>
    </row>
    <row r="198" spans="2:6" x14ac:dyDescent="0.3">
      <c r="B198" s="4">
        <v>42391</v>
      </c>
      <c r="C198" s="5">
        <v>58.83</v>
      </c>
      <c r="D198" s="6">
        <v>10383800</v>
      </c>
      <c r="E198" t="s">
        <v>5</v>
      </c>
      <c r="F198">
        <f>(Акции[[#This Row],[Close]]-C197)/C197</f>
        <v>8.0534612748457655E-3</v>
      </c>
    </row>
    <row r="199" spans="2:6" x14ac:dyDescent="0.3">
      <c r="B199" s="4">
        <v>42394</v>
      </c>
      <c r="C199" s="5">
        <v>58.65</v>
      </c>
      <c r="D199" s="6">
        <v>9681900</v>
      </c>
      <c r="E199" t="s">
        <v>5</v>
      </c>
      <c r="F199">
        <f>(Акции[[#This Row],[Close]]-C198)/C198</f>
        <v>-3.0596634370219228E-3</v>
      </c>
    </row>
    <row r="200" spans="2:6" x14ac:dyDescent="0.3">
      <c r="B200" s="4">
        <v>42395</v>
      </c>
      <c r="C200" s="5">
        <v>58.26</v>
      </c>
      <c r="D200" s="6">
        <v>7421100</v>
      </c>
      <c r="E200" t="s">
        <v>5</v>
      </c>
      <c r="F200">
        <f>(Акции[[#This Row],[Close]]-C199)/C199</f>
        <v>-6.6496163682864548E-3</v>
      </c>
    </row>
    <row r="201" spans="2:6" x14ac:dyDescent="0.3">
      <c r="B201" s="4">
        <v>42396</v>
      </c>
      <c r="C201" s="5">
        <v>57.11</v>
      </c>
      <c r="D201" s="6">
        <v>9077700</v>
      </c>
      <c r="E201" t="s">
        <v>5</v>
      </c>
      <c r="F201">
        <f>(Акции[[#This Row],[Close]]-C200)/C200</f>
        <v>-1.9739100583590775E-2</v>
      </c>
    </row>
    <row r="202" spans="2:6" x14ac:dyDescent="0.3">
      <c r="B202" s="4">
        <v>42397</v>
      </c>
      <c r="C202" s="5">
        <v>55.85</v>
      </c>
      <c r="D202" s="6">
        <v>10521100</v>
      </c>
      <c r="E202" t="s">
        <v>5</v>
      </c>
      <c r="F202">
        <f>(Акции[[#This Row],[Close]]-C201)/C201</f>
        <v>-2.2062686044475539E-2</v>
      </c>
    </row>
    <row r="203" spans="2:6" x14ac:dyDescent="0.3">
      <c r="B203" s="4">
        <v>42398</v>
      </c>
      <c r="C203" s="5">
        <v>54.9</v>
      </c>
      <c r="D203" s="6">
        <v>17768700</v>
      </c>
      <c r="E203" t="s">
        <v>5</v>
      </c>
      <c r="F203">
        <f>(Акции[[#This Row],[Close]]-C202)/C202</f>
        <v>-1.7009847806624939E-2</v>
      </c>
    </row>
    <row r="204" spans="2:6" x14ac:dyDescent="0.3">
      <c r="B204" s="4">
        <v>42401</v>
      </c>
      <c r="C204" s="5">
        <v>54.39</v>
      </c>
      <c r="D204" s="6">
        <v>11693300</v>
      </c>
      <c r="E204" t="s">
        <v>5</v>
      </c>
      <c r="F204">
        <f>(Акции[[#This Row],[Close]]-C203)/C203</f>
        <v>-9.2896174863387627E-3</v>
      </c>
    </row>
    <row r="205" spans="2:6" x14ac:dyDescent="0.3">
      <c r="B205" s="4">
        <v>42402</v>
      </c>
      <c r="C205" s="5">
        <v>53.95</v>
      </c>
      <c r="D205" s="6">
        <v>7918300</v>
      </c>
      <c r="E205" t="s">
        <v>5</v>
      </c>
      <c r="F205">
        <f>(Акции[[#This Row],[Close]]-C204)/C204</f>
        <v>-8.0897223754366199E-3</v>
      </c>
    </row>
    <row r="206" spans="2:6" x14ac:dyDescent="0.3">
      <c r="B206" s="4">
        <v>42403</v>
      </c>
      <c r="C206" s="5">
        <v>56.84</v>
      </c>
      <c r="D206" s="6">
        <v>16435700</v>
      </c>
      <c r="E206" t="s">
        <v>5</v>
      </c>
      <c r="F206">
        <f>(Акции[[#This Row],[Close]]-C205)/C205</f>
        <v>5.3568118628359598E-2</v>
      </c>
    </row>
    <row r="207" spans="2:6" x14ac:dyDescent="0.3">
      <c r="B207" s="4">
        <v>42404</v>
      </c>
      <c r="C207" s="5">
        <v>56.76</v>
      </c>
      <c r="D207" s="6">
        <v>10351200</v>
      </c>
      <c r="E207" t="s">
        <v>5</v>
      </c>
      <c r="F207">
        <f>(Акции[[#This Row],[Close]]-C206)/C206</f>
        <v>-1.4074595355384482E-3</v>
      </c>
    </row>
    <row r="208" spans="2:6" x14ac:dyDescent="0.3">
      <c r="B208" s="4">
        <v>42405</v>
      </c>
      <c r="C208" s="5">
        <v>53.12</v>
      </c>
      <c r="D208" s="6">
        <v>13263200</v>
      </c>
      <c r="E208" t="s">
        <v>5</v>
      </c>
      <c r="F208">
        <f>(Акции[[#This Row],[Close]]-C207)/C207</f>
        <v>-6.4129668780831581E-2</v>
      </c>
    </row>
    <row r="209" spans="2:6" x14ac:dyDescent="0.3">
      <c r="B209" s="4">
        <v>42408</v>
      </c>
      <c r="C209" s="5">
        <v>52.89</v>
      </c>
      <c r="D209" s="6">
        <v>9369400</v>
      </c>
      <c r="E209" t="s">
        <v>5</v>
      </c>
      <c r="F209">
        <f>(Акции[[#This Row],[Close]]-C208)/C208</f>
        <v>-4.3298192771083748E-3</v>
      </c>
    </row>
    <row r="210" spans="2:6" x14ac:dyDescent="0.3">
      <c r="B210" s="4">
        <v>42409</v>
      </c>
      <c r="C210" s="5">
        <v>53.48</v>
      </c>
      <c r="D210" s="6">
        <v>7655800</v>
      </c>
      <c r="E210" t="s">
        <v>5</v>
      </c>
      <c r="F210">
        <f>(Акции[[#This Row],[Close]]-C209)/C209</f>
        <v>1.1155227831348011E-2</v>
      </c>
    </row>
    <row r="211" spans="2:6" x14ac:dyDescent="0.3">
      <c r="B211" s="4">
        <v>42410</v>
      </c>
      <c r="C211" s="5">
        <v>52.72</v>
      </c>
      <c r="D211" s="6">
        <v>9302800</v>
      </c>
      <c r="E211" t="s">
        <v>5</v>
      </c>
      <c r="F211">
        <f>(Акции[[#This Row],[Close]]-C210)/C210</f>
        <v>-1.4210919970082237E-2</v>
      </c>
    </row>
    <row r="212" spans="2:6" x14ac:dyDescent="0.3">
      <c r="B212" s="4">
        <v>42411</v>
      </c>
      <c r="C212" s="5">
        <v>52.18</v>
      </c>
      <c r="D212" s="6">
        <v>8551100</v>
      </c>
      <c r="E212" t="s">
        <v>5</v>
      </c>
      <c r="F212">
        <f>(Акции[[#This Row],[Close]]-C211)/C211</f>
        <v>-1.0242792109256433E-2</v>
      </c>
    </row>
    <row r="213" spans="2:6" x14ac:dyDescent="0.3">
      <c r="B213" s="4">
        <v>42412</v>
      </c>
      <c r="C213" s="5">
        <v>52.58</v>
      </c>
      <c r="D213" s="6">
        <v>9976200</v>
      </c>
      <c r="E213" t="s">
        <v>5</v>
      </c>
      <c r="F213">
        <f>(Акции[[#This Row],[Close]]-C212)/C212</f>
        <v>7.6657723265618743E-3</v>
      </c>
    </row>
    <row r="214" spans="2:6" x14ac:dyDescent="0.3">
      <c r="B214" s="4">
        <v>42416</v>
      </c>
      <c r="C214" s="5">
        <v>53.51</v>
      </c>
      <c r="D214" s="6">
        <v>8313000</v>
      </c>
      <c r="E214" t="s">
        <v>5</v>
      </c>
      <c r="F214">
        <f>(Акции[[#This Row],[Close]]-C213)/C213</f>
        <v>1.7687333586915172E-2</v>
      </c>
    </row>
    <row r="215" spans="2:6" x14ac:dyDescent="0.3">
      <c r="B215" s="4">
        <v>42417</v>
      </c>
      <c r="C215" s="5">
        <v>55.01</v>
      </c>
      <c r="D215" s="6">
        <v>10005600</v>
      </c>
      <c r="E215" t="s">
        <v>5</v>
      </c>
      <c r="F215">
        <f>(Акции[[#This Row],[Close]]-C214)/C214</f>
        <v>2.8032143524574848E-2</v>
      </c>
    </row>
    <row r="216" spans="2:6" x14ac:dyDescent="0.3">
      <c r="B216" s="4">
        <v>42418</v>
      </c>
      <c r="C216" s="5">
        <v>54.55</v>
      </c>
      <c r="D216" s="6">
        <v>6555000</v>
      </c>
      <c r="E216" t="s">
        <v>5</v>
      </c>
      <c r="F216">
        <f>(Акции[[#This Row],[Close]]-C215)/C215</f>
        <v>-8.3621159789129401E-3</v>
      </c>
    </row>
    <row r="217" spans="2:6" x14ac:dyDescent="0.3">
      <c r="B217" s="4">
        <v>42419</v>
      </c>
      <c r="C217" s="5">
        <v>54.29</v>
      </c>
      <c r="D217" s="6">
        <v>8532500</v>
      </c>
      <c r="E217" t="s">
        <v>5</v>
      </c>
      <c r="F217">
        <f>(Акции[[#This Row],[Close]]-C216)/C216</f>
        <v>-4.7662694775435022E-3</v>
      </c>
    </row>
    <row r="218" spans="2:6" x14ac:dyDescent="0.3">
      <c r="B218" s="4">
        <v>42422</v>
      </c>
      <c r="C218" s="5">
        <v>55.28</v>
      </c>
      <c r="D218" s="6">
        <v>9381800</v>
      </c>
      <c r="E218" t="s">
        <v>5</v>
      </c>
      <c r="F218">
        <f>(Акции[[#This Row],[Close]]-C217)/C217</f>
        <v>1.823540246822623E-2</v>
      </c>
    </row>
    <row r="219" spans="2:6" x14ac:dyDescent="0.3">
      <c r="B219" s="4">
        <v>42423</v>
      </c>
      <c r="C219" s="5">
        <v>55.07</v>
      </c>
      <c r="D219" s="6">
        <v>8629700</v>
      </c>
      <c r="E219" t="s">
        <v>5</v>
      </c>
      <c r="F219">
        <f>(Акции[[#This Row],[Close]]-C218)/C218</f>
        <v>-3.7988422575976999E-3</v>
      </c>
    </row>
    <row r="220" spans="2:6" x14ac:dyDescent="0.3">
      <c r="B220" s="4">
        <v>42424</v>
      </c>
      <c r="C220" s="5">
        <v>54.89</v>
      </c>
      <c r="D220" s="6">
        <v>6633800</v>
      </c>
      <c r="E220" t="s">
        <v>5</v>
      </c>
      <c r="F220">
        <f>(Акции[[#This Row],[Close]]-C219)/C219</f>
        <v>-3.2685672780098005E-3</v>
      </c>
    </row>
    <row r="221" spans="2:6" x14ac:dyDescent="0.3">
      <c r="B221" s="4">
        <v>42425</v>
      </c>
      <c r="C221" s="5">
        <v>56.2</v>
      </c>
      <c r="D221" s="6">
        <v>7076300</v>
      </c>
      <c r="E221" t="s">
        <v>5</v>
      </c>
      <c r="F221">
        <f>(Акции[[#This Row],[Close]]-C220)/C220</f>
        <v>2.3865913645472806E-2</v>
      </c>
    </row>
    <row r="222" spans="2:6" x14ac:dyDescent="0.3">
      <c r="B222" s="4">
        <v>42426</v>
      </c>
      <c r="C222" s="5">
        <v>56</v>
      </c>
      <c r="D222" s="6">
        <v>5298000</v>
      </c>
      <c r="E222" t="s">
        <v>5</v>
      </c>
      <c r="F222">
        <f>(Акции[[#This Row],[Close]]-C221)/C221</f>
        <v>-3.558718861210015E-3</v>
      </c>
    </row>
    <row r="223" spans="2:6" x14ac:dyDescent="0.3">
      <c r="B223" s="4">
        <v>42429</v>
      </c>
      <c r="C223" s="5">
        <v>54.61</v>
      </c>
      <c r="D223" s="6">
        <v>8395100</v>
      </c>
      <c r="E223" t="s">
        <v>5</v>
      </c>
      <c r="F223">
        <f>(Акции[[#This Row],[Close]]-C222)/C222</f>
        <v>-2.4821428571428581E-2</v>
      </c>
    </row>
    <row r="224" spans="2:6" x14ac:dyDescent="0.3">
      <c r="B224" s="4">
        <v>42430</v>
      </c>
      <c r="C224" s="5">
        <v>56.34</v>
      </c>
      <c r="D224" s="6">
        <v>7106000</v>
      </c>
      <c r="E224" t="s">
        <v>5</v>
      </c>
      <c r="F224">
        <f>(Акции[[#This Row],[Close]]-C223)/C223</f>
        <v>3.1679179637429118E-2</v>
      </c>
    </row>
    <row r="225" spans="2:6" x14ac:dyDescent="0.3">
      <c r="B225" s="4">
        <v>42431</v>
      </c>
      <c r="C225" s="5">
        <v>55.7</v>
      </c>
      <c r="D225" s="6">
        <v>7054800</v>
      </c>
      <c r="E225" t="s">
        <v>5</v>
      </c>
      <c r="F225">
        <f>(Акции[[#This Row],[Close]]-C224)/C224</f>
        <v>-1.1359602413915522E-2</v>
      </c>
    </row>
    <row r="226" spans="2:6" x14ac:dyDescent="0.3">
      <c r="B226" s="4">
        <v>42432</v>
      </c>
      <c r="C226" s="5">
        <v>55.93</v>
      </c>
      <c r="D226" s="6">
        <v>9283900</v>
      </c>
      <c r="E226" t="s">
        <v>5</v>
      </c>
      <c r="F226">
        <f>(Акции[[#This Row],[Close]]-C225)/C225</f>
        <v>4.129263913824001E-3</v>
      </c>
    </row>
    <row r="227" spans="2:6" x14ac:dyDescent="0.3">
      <c r="B227" s="4">
        <v>42433</v>
      </c>
      <c r="C227" s="5">
        <v>56.15</v>
      </c>
      <c r="D227" s="6">
        <v>6439700</v>
      </c>
      <c r="E227" t="s">
        <v>5</v>
      </c>
      <c r="F227">
        <f>(Акции[[#This Row],[Close]]-C226)/C226</f>
        <v>3.9334882889325738E-3</v>
      </c>
    </row>
    <row r="228" spans="2:6" x14ac:dyDescent="0.3">
      <c r="B228" s="4">
        <v>42436</v>
      </c>
      <c r="C228" s="5">
        <v>56.4</v>
      </c>
      <c r="D228" s="6">
        <v>7741800</v>
      </c>
      <c r="E228" t="s">
        <v>5</v>
      </c>
      <c r="F228">
        <f>(Акции[[#This Row],[Close]]-C227)/C227</f>
        <v>4.4523597506678537E-3</v>
      </c>
    </row>
    <row r="229" spans="2:6" x14ac:dyDescent="0.3">
      <c r="B229" s="4">
        <v>42437</v>
      </c>
      <c r="C229" s="5">
        <v>55.32</v>
      </c>
      <c r="D229" s="6">
        <v>5303700</v>
      </c>
      <c r="E229" t="s">
        <v>5</v>
      </c>
      <c r="F229">
        <f>(Акции[[#This Row],[Close]]-C228)/C228</f>
        <v>-1.9148936170212735E-2</v>
      </c>
    </row>
    <row r="230" spans="2:6" x14ac:dyDescent="0.3">
      <c r="B230" s="4">
        <v>42438</v>
      </c>
      <c r="C230" s="5">
        <v>56.39</v>
      </c>
      <c r="D230" s="6">
        <v>8402500</v>
      </c>
      <c r="E230" t="s">
        <v>5</v>
      </c>
      <c r="F230">
        <f>(Акции[[#This Row],[Close]]-C229)/C229</f>
        <v>1.934201012292119E-2</v>
      </c>
    </row>
    <row r="231" spans="2:6" x14ac:dyDescent="0.3">
      <c r="B231" s="4">
        <v>42439</v>
      </c>
      <c r="C231" s="5">
        <v>56.23</v>
      </c>
      <c r="D231" s="6">
        <v>5627900</v>
      </c>
      <c r="E231" t="s">
        <v>5</v>
      </c>
      <c r="F231">
        <f>(Акции[[#This Row],[Close]]-C230)/C230</f>
        <v>-2.8373825146303191E-3</v>
      </c>
    </row>
    <row r="232" spans="2:6" x14ac:dyDescent="0.3">
      <c r="B232" s="4">
        <v>42440</v>
      </c>
      <c r="C232" s="5">
        <v>57.73</v>
      </c>
      <c r="D232" s="6">
        <v>6537400</v>
      </c>
      <c r="E232" t="s">
        <v>5</v>
      </c>
      <c r="F232">
        <f>(Акции[[#This Row],[Close]]-C231)/C231</f>
        <v>2.6676151520540637E-2</v>
      </c>
    </row>
    <row r="233" spans="2:6" x14ac:dyDescent="0.3">
      <c r="B233" s="4">
        <v>42443</v>
      </c>
      <c r="C233" s="5">
        <v>57.21</v>
      </c>
      <c r="D233" s="6">
        <v>4650800</v>
      </c>
      <c r="E233" t="s">
        <v>5</v>
      </c>
      <c r="F233">
        <f>(Акции[[#This Row],[Close]]-C232)/C232</f>
        <v>-9.0074484670014908E-3</v>
      </c>
    </row>
    <row r="234" spans="2:6" x14ac:dyDescent="0.3">
      <c r="B234" s="4">
        <v>42444</v>
      </c>
      <c r="C234" s="5">
        <v>55.62</v>
      </c>
      <c r="D234" s="6">
        <v>5779600</v>
      </c>
      <c r="E234" t="s">
        <v>5</v>
      </c>
      <c r="F234">
        <f>(Акции[[#This Row],[Close]]-C233)/C233</f>
        <v>-2.7792343995804988E-2</v>
      </c>
    </row>
    <row r="235" spans="2:6" x14ac:dyDescent="0.3">
      <c r="B235" s="4">
        <v>42445</v>
      </c>
      <c r="C235" s="5">
        <v>56.31</v>
      </c>
      <c r="D235" s="6">
        <v>6245400</v>
      </c>
      <c r="E235" t="s">
        <v>5</v>
      </c>
      <c r="F235">
        <f>(Акции[[#This Row],[Close]]-C234)/C234</f>
        <v>1.2405609492988221E-2</v>
      </c>
    </row>
    <row r="236" spans="2:6" x14ac:dyDescent="0.3">
      <c r="B236" s="4">
        <v>42446</v>
      </c>
      <c r="C236" s="5">
        <v>55.32</v>
      </c>
      <c r="D236" s="6">
        <v>8308800</v>
      </c>
      <c r="E236" t="s">
        <v>5</v>
      </c>
      <c r="F236">
        <f>(Акции[[#This Row],[Close]]-C235)/C235</f>
        <v>-1.7581246670218469E-2</v>
      </c>
    </row>
    <row r="237" spans="2:6" x14ac:dyDescent="0.3">
      <c r="B237" s="4">
        <v>42447</v>
      </c>
      <c r="C237" s="5">
        <v>56.57</v>
      </c>
      <c r="D237" s="6">
        <v>11029800</v>
      </c>
      <c r="E237" t="s">
        <v>5</v>
      </c>
      <c r="F237">
        <f>(Акции[[#This Row],[Close]]-C236)/C236</f>
        <v>2.259580621836587E-2</v>
      </c>
    </row>
    <row r="238" spans="2:6" x14ac:dyDescent="0.3">
      <c r="B238" s="4">
        <v>42450</v>
      </c>
      <c r="C238" s="5">
        <v>56.01</v>
      </c>
      <c r="D238" s="6">
        <v>6632900</v>
      </c>
      <c r="E238" t="s">
        <v>5</v>
      </c>
      <c r="F238">
        <f>(Акции[[#This Row],[Close]]-C237)/C237</f>
        <v>-9.899239879794984E-3</v>
      </c>
    </row>
    <row r="239" spans="2:6" x14ac:dyDescent="0.3">
      <c r="B239" s="4">
        <v>42451</v>
      </c>
      <c r="C239" s="5">
        <v>57.5</v>
      </c>
      <c r="D239" s="6">
        <v>7661600</v>
      </c>
      <c r="E239" t="s">
        <v>5</v>
      </c>
      <c r="F239">
        <f>(Акции[[#This Row],[Close]]-C238)/C238</f>
        <v>2.6602392429923266E-2</v>
      </c>
    </row>
    <row r="240" spans="2:6" x14ac:dyDescent="0.3">
      <c r="B240" s="4">
        <v>42452</v>
      </c>
      <c r="C240" s="5">
        <v>56.36</v>
      </c>
      <c r="D240" s="6">
        <v>5116400</v>
      </c>
      <c r="E240" t="s">
        <v>5</v>
      </c>
      <c r="F240">
        <f>(Акции[[#This Row],[Close]]-C239)/C239</f>
        <v>-1.982608695652175E-2</v>
      </c>
    </row>
    <row r="241" spans="2:6" x14ac:dyDescent="0.3">
      <c r="B241" s="4">
        <v>42453</v>
      </c>
      <c r="C241" s="5">
        <v>56.12</v>
      </c>
      <c r="D241" s="6">
        <v>5278900</v>
      </c>
      <c r="E241" t="s">
        <v>5</v>
      </c>
      <c r="F241">
        <f>(Акции[[#This Row],[Close]]-C240)/C240</f>
        <v>-4.2583392476934351E-3</v>
      </c>
    </row>
    <row r="242" spans="2:6" x14ac:dyDescent="0.3">
      <c r="B242" s="4">
        <v>42457</v>
      </c>
      <c r="C242" s="5">
        <v>56.11</v>
      </c>
      <c r="D242" s="6">
        <v>3803100</v>
      </c>
      <c r="E242" t="s">
        <v>5</v>
      </c>
      <c r="F242">
        <f>(Акции[[#This Row],[Close]]-C241)/C241</f>
        <v>-1.7818959372769086E-4</v>
      </c>
    </row>
    <row r="243" spans="2:6" x14ac:dyDescent="0.3">
      <c r="B243" s="4">
        <v>42458</v>
      </c>
      <c r="C243" s="5">
        <v>57.05</v>
      </c>
      <c r="D243" s="6">
        <v>4567900</v>
      </c>
      <c r="E243" t="s">
        <v>5</v>
      </c>
      <c r="F243">
        <f>(Акции[[#This Row],[Close]]-C242)/C242</f>
        <v>1.6752806986276916E-2</v>
      </c>
    </row>
    <row r="244" spans="2:6" x14ac:dyDescent="0.3">
      <c r="B244" s="4">
        <v>42459</v>
      </c>
      <c r="C244" s="5">
        <v>57</v>
      </c>
      <c r="D244" s="6">
        <v>3650300</v>
      </c>
      <c r="E244" t="s">
        <v>5</v>
      </c>
      <c r="F244">
        <f>(Акции[[#This Row],[Close]]-C243)/C243</f>
        <v>-8.7642418930757515E-4</v>
      </c>
    </row>
    <row r="245" spans="2:6" x14ac:dyDescent="0.3">
      <c r="B245" s="4">
        <v>42460</v>
      </c>
      <c r="C245" s="5">
        <v>57.12</v>
      </c>
      <c r="D245" s="6">
        <v>4930300</v>
      </c>
      <c r="E245" t="s">
        <v>5</v>
      </c>
      <c r="F245">
        <f>(Акции[[#This Row],[Close]]-C244)/C244</f>
        <v>2.1052631578946921E-3</v>
      </c>
    </row>
    <row r="246" spans="2:6" x14ac:dyDescent="0.3">
      <c r="B246" s="4">
        <v>42461</v>
      </c>
      <c r="C246" s="5">
        <v>57.42</v>
      </c>
      <c r="D246" s="6">
        <v>4525700</v>
      </c>
      <c r="E246" t="s">
        <v>5</v>
      </c>
      <c r="F246">
        <f>(Акции[[#This Row],[Close]]-C245)/C245</f>
        <v>5.2521008403362095E-3</v>
      </c>
    </row>
    <row r="247" spans="2:6" x14ac:dyDescent="0.3">
      <c r="B247" s="4">
        <v>42464</v>
      </c>
      <c r="C247" s="5">
        <v>59.21</v>
      </c>
      <c r="D247" s="6">
        <v>8108100</v>
      </c>
      <c r="E247" t="s">
        <v>5</v>
      </c>
      <c r="F247">
        <f>(Акции[[#This Row],[Close]]-C246)/C246</f>
        <v>3.1173807035875984E-2</v>
      </c>
    </row>
    <row r="248" spans="2:6" x14ac:dyDescent="0.3">
      <c r="B248" s="4">
        <v>42465</v>
      </c>
      <c r="C248" s="5">
        <v>58.54</v>
      </c>
      <c r="D248" s="6">
        <v>6779400</v>
      </c>
      <c r="E248" t="s">
        <v>5</v>
      </c>
      <c r="F248">
        <f>(Акции[[#This Row],[Close]]-C247)/C247</f>
        <v>-1.1315656139165711E-2</v>
      </c>
    </row>
    <row r="249" spans="2:6" x14ac:dyDescent="0.3">
      <c r="B249" s="4">
        <v>42466</v>
      </c>
      <c r="C249" s="5">
        <v>59.89</v>
      </c>
      <c r="D249" s="6">
        <v>6322800</v>
      </c>
      <c r="E249" t="s">
        <v>5</v>
      </c>
      <c r="F249">
        <f>(Акции[[#This Row],[Close]]-C248)/C248</f>
        <v>2.3061154765972008E-2</v>
      </c>
    </row>
    <row r="250" spans="2:6" x14ac:dyDescent="0.3">
      <c r="B250" s="4">
        <v>42467</v>
      </c>
      <c r="C250" s="5">
        <v>59.3</v>
      </c>
      <c r="D250" s="6">
        <v>7827600</v>
      </c>
      <c r="E250" t="s">
        <v>5</v>
      </c>
      <c r="F250">
        <f>(Акции[[#This Row],[Close]]-C249)/C249</f>
        <v>-9.8513942227417498E-3</v>
      </c>
    </row>
    <row r="251" spans="2:6" x14ac:dyDescent="0.3">
      <c r="B251" s="4">
        <v>42468</v>
      </c>
      <c r="C251" s="5">
        <v>58.47</v>
      </c>
      <c r="D251" s="6">
        <v>5750000</v>
      </c>
      <c r="E251" t="s">
        <v>5</v>
      </c>
      <c r="F251">
        <f>(Акции[[#This Row],[Close]]-C250)/C250</f>
        <v>-1.3996627318718353E-2</v>
      </c>
    </row>
    <row r="252" spans="2:6" x14ac:dyDescent="0.3">
      <c r="B252" s="4">
        <v>42471</v>
      </c>
      <c r="C252" s="5">
        <v>58.5</v>
      </c>
      <c r="D252" s="6">
        <v>4894000</v>
      </c>
      <c r="E252" t="s">
        <v>5</v>
      </c>
      <c r="F252">
        <f>(Акции[[#This Row],[Close]]-C251)/C251</f>
        <v>5.1308363263213852E-4</v>
      </c>
    </row>
    <row r="253" spans="2:6" x14ac:dyDescent="0.3">
      <c r="B253" s="4">
        <v>42472</v>
      </c>
      <c r="C253" s="5">
        <v>59.89</v>
      </c>
      <c r="D253" s="6">
        <v>7243700</v>
      </c>
      <c r="E253" t="s">
        <v>5</v>
      </c>
      <c r="F253">
        <f>(Акции[[#This Row],[Close]]-C252)/C252</f>
        <v>2.3760683760683771E-2</v>
      </c>
    </row>
    <row r="254" spans="2:6" x14ac:dyDescent="0.3">
      <c r="B254" s="4">
        <v>42473</v>
      </c>
      <c r="C254" s="5">
        <v>59.06</v>
      </c>
      <c r="D254" s="6">
        <v>7023000</v>
      </c>
      <c r="E254" t="s">
        <v>5</v>
      </c>
      <c r="F254">
        <f>(Акции[[#This Row],[Close]]-C253)/C253</f>
        <v>-1.3858741025212862E-2</v>
      </c>
    </row>
    <row r="255" spans="2:6" x14ac:dyDescent="0.3">
      <c r="B255" s="4">
        <v>42474</v>
      </c>
      <c r="C255" s="5">
        <v>59.28</v>
      </c>
      <c r="D255" s="6">
        <v>5185600</v>
      </c>
      <c r="E255" t="s">
        <v>5</v>
      </c>
      <c r="F255">
        <f>(Акции[[#This Row],[Close]]-C254)/C254</f>
        <v>3.7250253979004208E-3</v>
      </c>
    </row>
    <row r="256" spans="2:6" x14ac:dyDescent="0.3">
      <c r="B256" s="4">
        <v>42475</v>
      </c>
      <c r="C256" s="5">
        <v>59.51</v>
      </c>
      <c r="D256" s="6">
        <v>4660800</v>
      </c>
      <c r="E256" t="s">
        <v>5</v>
      </c>
      <c r="F256">
        <f>(Акции[[#This Row],[Close]]-C255)/C255</f>
        <v>3.8798920377867219E-3</v>
      </c>
    </row>
    <row r="257" spans="2:6" x14ac:dyDescent="0.3">
      <c r="B257" s="4">
        <v>42478</v>
      </c>
      <c r="C257" s="5">
        <v>59.88</v>
      </c>
      <c r="D257" s="6">
        <v>6089400</v>
      </c>
      <c r="E257" t="s">
        <v>5</v>
      </c>
      <c r="F257">
        <f>(Акции[[#This Row],[Close]]-C256)/C256</f>
        <v>6.217442446647699E-3</v>
      </c>
    </row>
    <row r="258" spans="2:6" x14ac:dyDescent="0.3">
      <c r="B258" s="4">
        <v>42479</v>
      </c>
      <c r="C258" s="5">
        <v>60.17</v>
      </c>
      <c r="D258" s="6">
        <v>6149300</v>
      </c>
      <c r="E258" t="s">
        <v>5</v>
      </c>
      <c r="F258">
        <f>(Акции[[#This Row],[Close]]-C257)/C257</f>
        <v>4.8430193720774735E-3</v>
      </c>
    </row>
    <row r="259" spans="2:6" x14ac:dyDescent="0.3">
      <c r="B259" s="4">
        <v>42480</v>
      </c>
      <c r="C259" s="5">
        <v>60.48</v>
      </c>
      <c r="D259" s="6">
        <v>4443600</v>
      </c>
      <c r="E259" t="s">
        <v>5</v>
      </c>
      <c r="F259">
        <f>(Акции[[#This Row],[Close]]-C258)/C258</f>
        <v>5.1520691374438285E-3</v>
      </c>
    </row>
    <row r="260" spans="2:6" x14ac:dyDescent="0.3">
      <c r="B260" s="4">
        <v>42481</v>
      </c>
      <c r="C260" s="5">
        <v>61.37</v>
      </c>
      <c r="D260" s="6">
        <v>5702400</v>
      </c>
      <c r="E260" t="s">
        <v>5</v>
      </c>
      <c r="F260">
        <f>(Акции[[#This Row],[Close]]-C259)/C259</f>
        <v>1.4715608465608475E-2</v>
      </c>
    </row>
    <row r="261" spans="2:6" x14ac:dyDescent="0.3">
      <c r="B261" s="4">
        <v>42482</v>
      </c>
      <c r="C261" s="5">
        <v>61.42</v>
      </c>
      <c r="D261" s="6">
        <v>5103000</v>
      </c>
      <c r="E261" t="s">
        <v>5</v>
      </c>
      <c r="F261">
        <f>(Акции[[#This Row],[Close]]-C260)/C260</f>
        <v>8.1473032426273857E-4</v>
      </c>
    </row>
    <row r="262" spans="2:6" x14ac:dyDescent="0.3">
      <c r="B262" s="4">
        <v>42485</v>
      </c>
      <c r="C262" s="5">
        <v>60.97</v>
      </c>
      <c r="D262" s="6">
        <v>4320500</v>
      </c>
      <c r="E262" t="s">
        <v>5</v>
      </c>
      <c r="F262">
        <f>(Акции[[#This Row],[Close]]-C261)/C261</f>
        <v>-7.3266037121459265E-3</v>
      </c>
    </row>
    <row r="263" spans="2:6" x14ac:dyDescent="0.3">
      <c r="B263" s="4">
        <v>42486</v>
      </c>
      <c r="C263" s="5">
        <v>60.93</v>
      </c>
      <c r="D263" s="6">
        <v>4281700</v>
      </c>
      <c r="E263" t="s">
        <v>5</v>
      </c>
      <c r="F263">
        <f>(Акции[[#This Row],[Close]]-C262)/C262</f>
        <v>-6.5606035755288094E-4</v>
      </c>
    </row>
    <row r="264" spans="2:6" x14ac:dyDescent="0.3">
      <c r="B264" s="4">
        <v>42487</v>
      </c>
      <c r="C264" s="5">
        <v>60.7</v>
      </c>
      <c r="D264" s="6">
        <v>6679200</v>
      </c>
      <c r="E264" t="s">
        <v>5</v>
      </c>
      <c r="F264">
        <f>(Акции[[#This Row],[Close]]-C263)/C263</f>
        <v>-3.7748235680288341E-3</v>
      </c>
    </row>
    <row r="265" spans="2:6" x14ac:dyDescent="0.3">
      <c r="B265" s="4">
        <v>42488</v>
      </c>
      <c r="C265" s="5">
        <v>61.2</v>
      </c>
      <c r="D265" s="6">
        <v>16235400</v>
      </c>
      <c r="E265" t="s">
        <v>5</v>
      </c>
      <c r="F265">
        <f>(Акции[[#This Row],[Close]]-C264)/C264</f>
        <v>8.2372322899505763E-3</v>
      </c>
    </row>
    <row r="266" spans="2:6" x14ac:dyDescent="0.3">
      <c r="B266" s="4">
        <v>42489</v>
      </c>
      <c r="C266" s="5">
        <v>61</v>
      </c>
      <c r="D266" s="6">
        <v>13052700</v>
      </c>
      <c r="E266" t="s">
        <v>5</v>
      </c>
      <c r="F266">
        <f>(Акции[[#This Row],[Close]]-C265)/C265</f>
        <v>-3.2679738562091968E-3</v>
      </c>
    </row>
    <row r="267" spans="2:6" x14ac:dyDescent="0.3">
      <c r="B267" s="4">
        <v>42492</v>
      </c>
      <c r="C267" s="5">
        <v>61.44</v>
      </c>
      <c r="D267" s="6">
        <v>9512000</v>
      </c>
      <c r="E267" t="s">
        <v>5</v>
      </c>
      <c r="F267">
        <f>(Акции[[#This Row],[Close]]-C266)/C266</f>
        <v>7.2131147540983234E-3</v>
      </c>
    </row>
    <row r="268" spans="2:6" x14ac:dyDescent="0.3">
      <c r="B268" s="4">
        <v>42493</v>
      </c>
      <c r="C268" s="5">
        <v>61.77</v>
      </c>
      <c r="D268" s="6">
        <v>9316600</v>
      </c>
      <c r="E268" t="s">
        <v>5</v>
      </c>
      <c r="F268">
        <f>(Акции[[#This Row],[Close]]-C267)/C267</f>
        <v>5.3710937500000885E-3</v>
      </c>
    </row>
    <row r="269" spans="2:6" x14ac:dyDescent="0.3">
      <c r="B269" s="4">
        <v>42494</v>
      </c>
      <c r="C269" s="5">
        <v>61.46</v>
      </c>
      <c r="D269" s="6">
        <v>8691400</v>
      </c>
      <c r="E269" t="s">
        <v>5</v>
      </c>
      <c r="F269">
        <f>(Акции[[#This Row],[Close]]-C268)/C268</f>
        <v>-5.0186174518374984E-3</v>
      </c>
    </row>
    <row r="270" spans="2:6" x14ac:dyDescent="0.3">
      <c r="B270" s="4">
        <v>42495</v>
      </c>
      <c r="C270" s="5">
        <v>62.34</v>
      </c>
      <c r="D270" s="6">
        <v>8646200</v>
      </c>
      <c r="E270" t="s">
        <v>5</v>
      </c>
      <c r="F270">
        <f>(Акции[[#This Row],[Close]]-C269)/C269</f>
        <v>1.4318255776114588E-2</v>
      </c>
    </row>
    <row r="271" spans="2:6" x14ac:dyDescent="0.3">
      <c r="B271" s="4">
        <v>42496</v>
      </c>
      <c r="C271" s="5">
        <v>62.51</v>
      </c>
      <c r="D271" s="6">
        <v>10880700</v>
      </c>
      <c r="E271" t="s">
        <v>5</v>
      </c>
      <c r="F271">
        <f>(Акции[[#This Row],[Close]]-C270)/C270</f>
        <v>2.7269810715430639E-3</v>
      </c>
    </row>
    <row r="272" spans="2:6" x14ac:dyDescent="0.3">
      <c r="B272" s="4">
        <v>42499</v>
      </c>
      <c r="C272" s="5">
        <v>63.7</v>
      </c>
      <c r="D272" s="6">
        <v>9917400</v>
      </c>
      <c r="E272" t="s">
        <v>5</v>
      </c>
      <c r="F272">
        <f>(Акции[[#This Row],[Close]]-C271)/C271</f>
        <v>1.9036954087346101E-2</v>
      </c>
    </row>
    <row r="273" spans="2:6" x14ac:dyDescent="0.3">
      <c r="B273" s="4">
        <v>42500</v>
      </c>
      <c r="C273" s="5">
        <v>63.74</v>
      </c>
      <c r="D273" s="6">
        <v>12103400</v>
      </c>
      <c r="E273" t="s">
        <v>5</v>
      </c>
      <c r="F273">
        <f>(Акции[[#This Row],[Close]]-C272)/C272</f>
        <v>6.279434850863288E-4</v>
      </c>
    </row>
    <row r="274" spans="2:6" x14ac:dyDescent="0.3">
      <c r="B274" s="4">
        <v>42501</v>
      </c>
      <c r="C274" s="5">
        <v>62.7</v>
      </c>
      <c r="D274" s="6">
        <v>9375200</v>
      </c>
      <c r="E274" t="s">
        <v>5</v>
      </c>
      <c r="F274">
        <f>(Акции[[#This Row],[Close]]-C273)/C273</f>
        <v>-1.6316284907436446E-2</v>
      </c>
    </row>
    <row r="275" spans="2:6" x14ac:dyDescent="0.3">
      <c r="B275" s="4">
        <v>42502</v>
      </c>
      <c r="C275" s="5">
        <v>62.49</v>
      </c>
      <c r="D275" s="6">
        <v>9589500</v>
      </c>
      <c r="E275" t="s">
        <v>5</v>
      </c>
      <c r="F275">
        <f>(Акции[[#This Row],[Close]]-C274)/C274</f>
        <v>-3.3492822966507312E-3</v>
      </c>
    </row>
    <row r="276" spans="2:6" x14ac:dyDescent="0.3">
      <c r="B276" s="4">
        <v>42503</v>
      </c>
      <c r="C276" s="5">
        <v>62</v>
      </c>
      <c r="D276" s="6">
        <v>7339600</v>
      </c>
      <c r="E276" t="s">
        <v>5</v>
      </c>
      <c r="F276">
        <f>(Акции[[#This Row],[Close]]-C275)/C275</f>
        <v>-7.841254600736149E-3</v>
      </c>
    </row>
    <row r="277" spans="2:6" x14ac:dyDescent="0.3">
      <c r="B277" s="4">
        <v>42506</v>
      </c>
      <c r="C277" s="5">
        <v>62.45</v>
      </c>
      <c r="D277" s="6">
        <v>6707400</v>
      </c>
      <c r="E277" t="s">
        <v>5</v>
      </c>
      <c r="F277">
        <f>(Акции[[#This Row],[Close]]-C276)/C276</f>
        <v>7.2580645161290777E-3</v>
      </c>
    </row>
    <row r="278" spans="2:6" x14ac:dyDescent="0.3">
      <c r="B278" s="4">
        <v>42507</v>
      </c>
      <c r="C278" s="5">
        <v>60.25</v>
      </c>
      <c r="D278" s="6">
        <v>31528900</v>
      </c>
      <c r="E278" t="s">
        <v>5</v>
      </c>
      <c r="F278">
        <f>(Акции[[#This Row],[Close]]-C277)/C277</f>
        <v>-3.5228182546036872E-2</v>
      </c>
    </row>
    <row r="279" spans="2:6" x14ac:dyDescent="0.3">
      <c r="B279" s="4">
        <v>42508</v>
      </c>
      <c r="C279" s="5">
        <v>60.46</v>
      </c>
      <c r="D279" s="6">
        <v>10622000</v>
      </c>
      <c r="E279" t="s">
        <v>5</v>
      </c>
      <c r="F279">
        <f>(Акции[[#This Row],[Close]]-C278)/C278</f>
        <v>3.4854771784232508E-3</v>
      </c>
    </row>
    <row r="280" spans="2:6" x14ac:dyDescent="0.3">
      <c r="B280" s="4">
        <v>42509</v>
      </c>
      <c r="C280" s="5">
        <v>59.28</v>
      </c>
      <c r="D280" s="6">
        <v>9917900</v>
      </c>
      <c r="E280" t="s">
        <v>5</v>
      </c>
      <c r="F280">
        <f>(Акции[[#This Row],[Close]]-C279)/C279</f>
        <v>-1.9517036056897117E-2</v>
      </c>
    </row>
    <row r="281" spans="2:6" x14ac:dyDescent="0.3">
      <c r="B281" s="4">
        <v>42510</v>
      </c>
      <c r="C281" s="5">
        <v>59.69</v>
      </c>
      <c r="D281" s="6">
        <v>11259400</v>
      </c>
      <c r="E281" t="s">
        <v>5</v>
      </c>
      <c r="F281">
        <f>(Акции[[#This Row],[Close]]-C280)/C280</f>
        <v>6.9163292847502795E-3</v>
      </c>
    </row>
    <row r="282" spans="2:6" x14ac:dyDescent="0.3">
      <c r="B282" s="4">
        <v>42513</v>
      </c>
      <c r="C282" s="5">
        <v>59.3</v>
      </c>
      <c r="D282" s="6">
        <v>6468900</v>
      </c>
      <c r="E282" t="s">
        <v>5</v>
      </c>
      <c r="F282">
        <f>(Акции[[#This Row],[Close]]-C281)/C281</f>
        <v>-6.5337577483665704E-3</v>
      </c>
    </row>
    <row r="283" spans="2:6" x14ac:dyDescent="0.3">
      <c r="B283" s="4">
        <v>42514</v>
      </c>
      <c r="C283" s="5">
        <v>60.7</v>
      </c>
      <c r="D283" s="6">
        <v>8888100</v>
      </c>
      <c r="E283" t="s">
        <v>5</v>
      </c>
      <c r="F283">
        <f>(Акции[[#This Row],[Close]]-C282)/C282</f>
        <v>2.3608768971332305E-2</v>
      </c>
    </row>
    <row r="284" spans="2:6" x14ac:dyDescent="0.3">
      <c r="B284" s="4">
        <v>42515</v>
      </c>
      <c r="C284" s="5">
        <v>61.22</v>
      </c>
      <c r="D284" s="6">
        <v>5857600</v>
      </c>
      <c r="E284" t="s">
        <v>5</v>
      </c>
      <c r="F284">
        <f>(Акции[[#This Row],[Close]]-C283)/C283</f>
        <v>8.5667215815485344E-3</v>
      </c>
    </row>
    <row r="285" spans="2:6" x14ac:dyDescent="0.3">
      <c r="B285" s="4">
        <v>42516</v>
      </c>
      <c r="C285" s="5">
        <v>61.9</v>
      </c>
      <c r="D285" s="6">
        <v>6537100</v>
      </c>
      <c r="E285" t="s">
        <v>5</v>
      </c>
      <c r="F285">
        <f>(Акции[[#This Row],[Close]]-C284)/C284</f>
        <v>1.1107481215289117E-2</v>
      </c>
    </row>
    <row r="286" spans="2:6" x14ac:dyDescent="0.3">
      <c r="B286" s="4">
        <v>42517</v>
      </c>
      <c r="C286" s="5">
        <v>62.71</v>
      </c>
      <c r="D286" s="6">
        <v>5768000</v>
      </c>
      <c r="E286" t="s">
        <v>5</v>
      </c>
      <c r="F286">
        <f>(Акции[[#This Row],[Close]]-C285)/C285</f>
        <v>1.3085621970920877E-2</v>
      </c>
    </row>
    <row r="287" spans="2:6" x14ac:dyDescent="0.3">
      <c r="B287" s="4">
        <v>42521</v>
      </c>
      <c r="C287" s="5">
        <v>62.93</v>
      </c>
      <c r="D287" s="6">
        <v>7147900</v>
      </c>
      <c r="E287" t="s">
        <v>5</v>
      </c>
      <c r="F287">
        <f>(Акции[[#This Row],[Close]]-C286)/C286</f>
        <v>3.5082124063147641E-3</v>
      </c>
    </row>
    <row r="288" spans="2:6" x14ac:dyDescent="0.3">
      <c r="B288" s="4">
        <v>42522</v>
      </c>
      <c r="C288" s="5">
        <v>62.83</v>
      </c>
      <c r="D288" s="6">
        <v>5284400</v>
      </c>
      <c r="E288" t="s">
        <v>5</v>
      </c>
      <c r="F288">
        <f>(Акции[[#This Row],[Close]]-C287)/C287</f>
        <v>-1.5890672175433247E-3</v>
      </c>
    </row>
    <row r="289" spans="2:6" x14ac:dyDescent="0.3">
      <c r="B289" s="4">
        <v>42523</v>
      </c>
      <c r="C289" s="5">
        <v>65.09</v>
      </c>
      <c r="D289" s="6">
        <v>11628000</v>
      </c>
      <c r="E289" t="s">
        <v>5</v>
      </c>
      <c r="F289">
        <f>(Акции[[#This Row],[Close]]-C288)/C288</f>
        <v>3.5970077988222271E-2</v>
      </c>
    </row>
    <row r="290" spans="2:6" x14ac:dyDescent="0.3">
      <c r="B290" s="4">
        <v>42524</v>
      </c>
      <c r="C290" s="5">
        <v>65</v>
      </c>
      <c r="D290" s="6">
        <v>10621600</v>
      </c>
      <c r="E290" t="s">
        <v>5</v>
      </c>
      <c r="F290">
        <f>(Акции[[#This Row],[Close]]-C289)/C289</f>
        <v>-1.3827008757106068E-3</v>
      </c>
    </row>
    <row r="291" spans="2:6" x14ac:dyDescent="0.3">
      <c r="B291" s="4">
        <v>42527</v>
      </c>
      <c r="C291" s="5">
        <v>62.82</v>
      </c>
      <c r="D291" s="6">
        <v>16403400</v>
      </c>
      <c r="E291" t="s">
        <v>5</v>
      </c>
      <c r="F291">
        <f>(Акции[[#This Row],[Close]]-C290)/C290</f>
        <v>-3.3538461538461531E-2</v>
      </c>
    </row>
    <row r="292" spans="2:6" x14ac:dyDescent="0.3">
      <c r="B292" s="4">
        <v>42528</v>
      </c>
      <c r="C292" s="5">
        <v>63.1</v>
      </c>
      <c r="D292" s="6">
        <v>10980100</v>
      </c>
      <c r="E292" t="s">
        <v>5</v>
      </c>
      <c r="F292">
        <f>(Акции[[#This Row],[Close]]-C291)/C291</f>
        <v>4.4571792422795466E-3</v>
      </c>
    </row>
    <row r="293" spans="2:6" x14ac:dyDescent="0.3">
      <c r="B293" s="4">
        <v>42529</v>
      </c>
      <c r="C293" s="5">
        <v>61.73</v>
      </c>
      <c r="D293" s="6">
        <v>13173000</v>
      </c>
      <c r="E293" t="s">
        <v>5</v>
      </c>
      <c r="F293">
        <f>(Акции[[#This Row],[Close]]-C292)/C292</f>
        <v>-2.1711568938193416E-2</v>
      </c>
    </row>
    <row r="294" spans="2:6" x14ac:dyDescent="0.3">
      <c r="B294" s="4">
        <v>42530</v>
      </c>
      <c r="C294" s="5">
        <v>60.75</v>
      </c>
      <c r="D294" s="6">
        <v>11503700</v>
      </c>
      <c r="E294" t="s">
        <v>5</v>
      </c>
      <c r="F294">
        <f>(Акции[[#This Row],[Close]]-C293)/C293</f>
        <v>-1.5875587234731849E-2</v>
      </c>
    </row>
    <row r="295" spans="2:6" x14ac:dyDescent="0.3">
      <c r="B295" s="4">
        <v>42531</v>
      </c>
      <c r="C295" s="5">
        <v>61</v>
      </c>
      <c r="D295" s="6">
        <v>11052300</v>
      </c>
      <c r="E295" t="s">
        <v>5</v>
      </c>
      <c r="F295">
        <f>(Акции[[#This Row],[Close]]-C294)/C294</f>
        <v>4.11522633744856E-3</v>
      </c>
    </row>
    <row r="296" spans="2:6" x14ac:dyDescent="0.3">
      <c r="B296" s="4">
        <v>42534</v>
      </c>
      <c r="C296" s="5">
        <v>59.93</v>
      </c>
      <c r="D296" s="6">
        <v>11673600</v>
      </c>
      <c r="E296" t="s">
        <v>5</v>
      </c>
      <c r="F296">
        <f>(Акции[[#This Row],[Close]]-C295)/C295</f>
        <v>-1.754098360655738E-2</v>
      </c>
    </row>
    <row r="297" spans="2:6" x14ac:dyDescent="0.3">
      <c r="B297" s="4">
        <v>42535</v>
      </c>
      <c r="C297" s="5">
        <v>59.9</v>
      </c>
      <c r="D297" s="6">
        <v>11560200</v>
      </c>
      <c r="E297" t="s">
        <v>5</v>
      </c>
      <c r="F297">
        <f>(Акции[[#This Row],[Close]]-C296)/C296</f>
        <v>-5.0058401468381676E-4</v>
      </c>
    </row>
    <row r="298" spans="2:6" x14ac:dyDescent="0.3">
      <c r="B298" s="4">
        <v>42536</v>
      </c>
      <c r="C298" s="5">
        <v>60.4</v>
      </c>
      <c r="D298" s="6">
        <v>7739300</v>
      </c>
      <c r="E298" t="s">
        <v>5</v>
      </c>
      <c r="F298">
        <f>(Акции[[#This Row],[Close]]-C297)/C297</f>
        <v>8.3472454090150246E-3</v>
      </c>
    </row>
    <row r="299" spans="2:6" x14ac:dyDescent="0.3">
      <c r="B299" s="4">
        <v>42537</v>
      </c>
      <c r="C299" s="5">
        <v>60.9</v>
      </c>
      <c r="D299" s="6">
        <v>7011200</v>
      </c>
      <c r="E299" t="s">
        <v>5</v>
      </c>
      <c r="F299">
        <f>(Акции[[#This Row],[Close]]-C298)/C298</f>
        <v>8.2781456953642391E-3</v>
      </c>
    </row>
    <row r="300" spans="2:6" x14ac:dyDescent="0.3">
      <c r="B300" s="4">
        <v>42538</v>
      </c>
      <c r="C300" s="5">
        <v>60.01</v>
      </c>
      <c r="D300" s="6">
        <v>12574700</v>
      </c>
      <c r="E300" t="s">
        <v>5</v>
      </c>
      <c r="F300">
        <f>(Акции[[#This Row],[Close]]-C299)/C299</f>
        <v>-1.4614121510673244E-2</v>
      </c>
    </row>
    <row r="301" spans="2:6" x14ac:dyDescent="0.3">
      <c r="B301" s="4">
        <v>42541</v>
      </c>
      <c r="C301" s="5">
        <v>60.11</v>
      </c>
      <c r="D301" s="6">
        <v>7076500</v>
      </c>
      <c r="E301" t="s">
        <v>5</v>
      </c>
      <c r="F301">
        <f>(Акции[[#This Row],[Close]]-C300)/C300</f>
        <v>1.6663889351774942E-3</v>
      </c>
    </row>
    <row r="302" spans="2:6" x14ac:dyDescent="0.3">
      <c r="B302" s="4">
        <v>42542</v>
      </c>
      <c r="C302" s="5">
        <v>59.98</v>
      </c>
      <c r="D302" s="6">
        <v>6366500</v>
      </c>
      <c r="E302" t="s">
        <v>5</v>
      </c>
      <c r="F302">
        <f>(Акции[[#This Row],[Close]]-C301)/C301</f>
        <v>-2.1627017135252462E-3</v>
      </c>
    </row>
    <row r="303" spans="2:6" x14ac:dyDescent="0.3">
      <c r="B303" s="4">
        <v>42543</v>
      </c>
      <c r="C303" s="5">
        <v>60.39</v>
      </c>
      <c r="D303" s="6">
        <v>6718600</v>
      </c>
      <c r="E303" t="s">
        <v>5</v>
      </c>
      <c r="F303">
        <f>(Акции[[#This Row],[Close]]-C302)/C302</f>
        <v>6.8356118706236028E-3</v>
      </c>
    </row>
    <row r="304" spans="2:6" x14ac:dyDescent="0.3">
      <c r="B304" s="4">
        <v>42544</v>
      </c>
      <c r="C304" s="5">
        <v>61.31</v>
      </c>
      <c r="D304" s="6">
        <v>5328200</v>
      </c>
      <c r="E304" t="s">
        <v>5</v>
      </c>
      <c r="F304">
        <f>(Акции[[#This Row],[Close]]-C303)/C303</f>
        <v>1.5234310316277557E-2</v>
      </c>
    </row>
    <row r="305" spans="2:6" x14ac:dyDescent="0.3">
      <c r="B305" s="4">
        <v>42545</v>
      </c>
      <c r="C305" s="5">
        <v>59.86</v>
      </c>
      <c r="D305" s="6">
        <v>9878500</v>
      </c>
      <c r="E305" t="s">
        <v>5</v>
      </c>
      <c r="F305">
        <f>(Акции[[#This Row],[Close]]-C304)/C304</f>
        <v>-2.365030174522921E-2</v>
      </c>
    </row>
    <row r="306" spans="2:6" x14ac:dyDescent="0.3">
      <c r="B306" s="4">
        <v>42548</v>
      </c>
      <c r="C306" s="5">
        <v>58.68</v>
      </c>
      <c r="D306" s="6">
        <v>7945500</v>
      </c>
      <c r="E306" t="s">
        <v>5</v>
      </c>
      <c r="F306">
        <f>(Акции[[#This Row],[Close]]-C305)/C305</f>
        <v>-1.9712662880053453E-2</v>
      </c>
    </row>
    <row r="307" spans="2:6" x14ac:dyDescent="0.3">
      <c r="B307" s="4">
        <v>42549</v>
      </c>
      <c r="C307" s="5">
        <v>59.99</v>
      </c>
      <c r="D307" s="6">
        <v>9897600</v>
      </c>
      <c r="E307" t="s">
        <v>5</v>
      </c>
      <c r="F307">
        <f>(Акции[[#This Row],[Close]]-C306)/C306</f>
        <v>2.2324471710974816E-2</v>
      </c>
    </row>
    <row r="308" spans="2:6" x14ac:dyDescent="0.3">
      <c r="B308" s="4">
        <v>42550</v>
      </c>
      <c r="C308" s="5">
        <v>61.81</v>
      </c>
      <c r="D308" s="6">
        <v>9308000</v>
      </c>
      <c r="E308" t="s">
        <v>5</v>
      </c>
      <c r="F308">
        <f>(Акции[[#This Row],[Close]]-C307)/C307</f>
        <v>3.033838973162194E-2</v>
      </c>
    </row>
    <row r="309" spans="2:6" x14ac:dyDescent="0.3">
      <c r="B309" s="4">
        <v>42551</v>
      </c>
      <c r="C309" s="5">
        <v>61.91</v>
      </c>
      <c r="D309" s="6">
        <v>7920600</v>
      </c>
      <c r="E309" t="s">
        <v>5</v>
      </c>
      <c r="F309">
        <f>(Акции[[#This Row],[Close]]-C308)/C308</f>
        <v>1.6178611875100196E-3</v>
      </c>
    </row>
    <row r="310" spans="2:6" x14ac:dyDescent="0.3">
      <c r="B310" s="4">
        <v>42552</v>
      </c>
      <c r="C310" s="5">
        <v>62.71</v>
      </c>
      <c r="D310" s="6">
        <v>6533700</v>
      </c>
      <c r="E310" t="s">
        <v>5</v>
      </c>
      <c r="F310">
        <f>(Акции[[#This Row],[Close]]-C309)/C309</f>
        <v>1.2921983524471076E-2</v>
      </c>
    </row>
    <row r="311" spans="2:6" x14ac:dyDescent="0.3">
      <c r="B311" s="4">
        <v>42556</v>
      </c>
      <c r="C311" s="5">
        <v>61.92</v>
      </c>
      <c r="D311" s="6">
        <v>6293600</v>
      </c>
      <c r="E311" t="s">
        <v>5</v>
      </c>
      <c r="F311">
        <f>(Акции[[#This Row],[Close]]-C310)/C310</f>
        <v>-1.2597671822675795E-2</v>
      </c>
    </row>
    <row r="312" spans="2:6" x14ac:dyDescent="0.3">
      <c r="B312" s="4">
        <v>42557</v>
      </c>
      <c r="C312" s="5">
        <v>63.37</v>
      </c>
      <c r="D312" s="6">
        <v>9202200</v>
      </c>
      <c r="E312" t="s">
        <v>5</v>
      </c>
      <c r="F312">
        <f>(Акции[[#This Row],[Close]]-C311)/C311</f>
        <v>2.341731266149864E-2</v>
      </c>
    </row>
    <row r="313" spans="2:6" x14ac:dyDescent="0.3">
      <c r="B313" s="4">
        <v>42558</v>
      </c>
      <c r="C313" s="5">
        <v>63.43</v>
      </c>
      <c r="D313" s="6">
        <v>7081900</v>
      </c>
      <c r="E313" t="s">
        <v>5</v>
      </c>
      <c r="F313">
        <f>(Акции[[#This Row],[Close]]-C312)/C312</f>
        <v>9.4682026195364174E-4</v>
      </c>
    </row>
    <row r="314" spans="2:6" x14ac:dyDescent="0.3">
      <c r="B314" s="4">
        <v>42559</v>
      </c>
      <c r="C314" s="5">
        <v>64.16</v>
      </c>
      <c r="D314" s="6">
        <v>7921700</v>
      </c>
      <c r="E314" t="s">
        <v>5</v>
      </c>
      <c r="F314">
        <f>(Акции[[#This Row],[Close]]-C313)/C313</f>
        <v>1.1508749802932317E-2</v>
      </c>
    </row>
    <row r="315" spans="2:6" x14ac:dyDescent="0.3">
      <c r="B315" s="4">
        <v>42562</v>
      </c>
      <c r="C315" s="5">
        <v>64.349999999999994</v>
      </c>
      <c r="D315" s="6">
        <v>9641500</v>
      </c>
      <c r="E315" t="s">
        <v>5</v>
      </c>
      <c r="F315">
        <f>(Акции[[#This Row],[Close]]-C314)/C314</f>
        <v>2.9613466334164236E-3</v>
      </c>
    </row>
    <row r="316" spans="2:6" x14ac:dyDescent="0.3">
      <c r="B316" s="4">
        <v>42563</v>
      </c>
      <c r="C316" s="5">
        <v>65.5</v>
      </c>
      <c r="D316" s="6">
        <v>11870500</v>
      </c>
      <c r="E316" t="s">
        <v>5</v>
      </c>
      <c r="F316">
        <f>(Акции[[#This Row],[Close]]-C315)/C315</f>
        <v>1.7871017871017962E-2</v>
      </c>
    </row>
    <row r="317" spans="2:6" x14ac:dyDescent="0.3">
      <c r="B317" s="4">
        <v>42564</v>
      </c>
      <c r="C317" s="5">
        <v>64.77</v>
      </c>
      <c r="D317" s="6">
        <v>7684200</v>
      </c>
      <c r="E317" t="s">
        <v>5</v>
      </c>
      <c r="F317">
        <f>(Акции[[#This Row],[Close]]-C316)/C316</f>
        <v>-1.1145038167938992E-2</v>
      </c>
    </row>
    <row r="318" spans="2:6" x14ac:dyDescent="0.3">
      <c r="B318" s="4">
        <v>42565</v>
      </c>
      <c r="C318" s="5">
        <v>63.62</v>
      </c>
      <c r="D318" s="6">
        <v>12090100</v>
      </c>
      <c r="E318" t="s">
        <v>5</v>
      </c>
      <c r="F318">
        <f>(Акции[[#This Row],[Close]]-C317)/C317</f>
        <v>-1.7755133549482764E-2</v>
      </c>
    </row>
    <row r="319" spans="2:6" x14ac:dyDescent="0.3">
      <c r="B319" s="4">
        <v>42566</v>
      </c>
      <c r="C319" s="5">
        <v>63.32</v>
      </c>
      <c r="D319" s="6">
        <v>8827500</v>
      </c>
      <c r="E319" t="s">
        <v>5</v>
      </c>
      <c r="F319">
        <f>(Акции[[#This Row],[Close]]-C318)/C318</f>
        <v>-4.7154982709839231E-3</v>
      </c>
    </row>
    <row r="320" spans="2:6" x14ac:dyDescent="0.3">
      <c r="B320" s="4">
        <v>42569</v>
      </c>
      <c r="C320" s="5">
        <v>63.56</v>
      </c>
      <c r="D320" s="6">
        <v>6384800</v>
      </c>
      <c r="E320" t="s">
        <v>5</v>
      </c>
      <c r="F320">
        <f>(Акции[[#This Row],[Close]]-C319)/C319</f>
        <v>3.7902716361339545E-3</v>
      </c>
    </row>
    <row r="321" spans="2:6" x14ac:dyDescent="0.3">
      <c r="B321" s="4">
        <v>42570</v>
      </c>
      <c r="C321" s="5">
        <v>63.32</v>
      </c>
      <c r="D321" s="6">
        <v>5794500</v>
      </c>
      <c r="E321" t="s">
        <v>5</v>
      </c>
      <c r="F321">
        <f>(Акции[[#This Row],[Close]]-C320)/C320</f>
        <v>-3.7759597230963182E-3</v>
      </c>
    </row>
    <row r="322" spans="2:6" x14ac:dyDescent="0.3">
      <c r="B322" s="4">
        <v>42571</v>
      </c>
      <c r="C322" s="5">
        <v>63.41</v>
      </c>
      <c r="D322" s="6">
        <v>7502800</v>
      </c>
      <c r="E322" t="s">
        <v>5</v>
      </c>
      <c r="F322">
        <f>(Акции[[#This Row],[Close]]-C321)/C321</f>
        <v>1.4213518635501628E-3</v>
      </c>
    </row>
    <row r="323" spans="2:6" x14ac:dyDescent="0.3">
      <c r="B323" s="4">
        <v>42572</v>
      </c>
      <c r="C323" s="5">
        <v>63.89</v>
      </c>
      <c r="D323" s="6">
        <v>6145500</v>
      </c>
      <c r="E323" t="s">
        <v>5</v>
      </c>
      <c r="F323">
        <f>(Акции[[#This Row],[Close]]-C322)/C322</f>
        <v>7.5697839457499446E-3</v>
      </c>
    </row>
    <row r="324" spans="2:6" x14ac:dyDescent="0.3">
      <c r="B324" s="4">
        <v>42573</v>
      </c>
      <c r="C324" s="5">
        <v>63.81</v>
      </c>
      <c r="D324" s="6">
        <v>4972900</v>
      </c>
      <c r="E324" t="s">
        <v>5</v>
      </c>
      <c r="F324">
        <f>(Акции[[#This Row],[Close]]-C323)/C323</f>
        <v>-1.2521521364845562E-3</v>
      </c>
    </row>
    <row r="325" spans="2:6" x14ac:dyDescent="0.3">
      <c r="B325" s="4">
        <v>42576</v>
      </c>
      <c r="C325" s="5">
        <v>64.319999999999993</v>
      </c>
      <c r="D325" s="6">
        <v>7241200</v>
      </c>
      <c r="E325" t="s">
        <v>5</v>
      </c>
      <c r="F325">
        <f>(Акции[[#This Row],[Close]]-C324)/C324</f>
        <v>7.9924776680769614E-3</v>
      </c>
    </row>
    <row r="326" spans="2:6" x14ac:dyDescent="0.3">
      <c r="B326" s="4">
        <v>42577</v>
      </c>
      <c r="C326" s="5">
        <v>64.45</v>
      </c>
      <c r="D326" s="6">
        <v>4885200</v>
      </c>
      <c r="E326" t="s">
        <v>5</v>
      </c>
      <c r="F326">
        <f>(Акции[[#This Row],[Close]]-C325)/C325</f>
        <v>2.0211442786071156E-3</v>
      </c>
    </row>
    <row r="327" spans="2:6" x14ac:dyDescent="0.3">
      <c r="B327" s="4">
        <v>42578</v>
      </c>
      <c r="C327" s="5">
        <v>64.900000000000006</v>
      </c>
      <c r="D327" s="6">
        <v>6220400</v>
      </c>
      <c r="E327" t="s">
        <v>5</v>
      </c>
      <c r="F327">
        <f>(Акции[[#This Row],[Close]]-C326)/C326</f>
        <v>6.9821567106284378E-3</v>
      </c>
    </row>
    <row r="328" spans="2:6" x14ac:dyDescent="0.3">
      <c r="B328" s="4">
        <v>42579</v>
      </c>
      <c r="C328" s="5">
        <v>64.72</v>
      </c>
      <c r="D328" s="6">
        <v>6556100</v>
      </c>
      <c r="E328" t="s">
        <v>5</v>
      </c>
      <c r="F328">
        <f>(Акции[[#This Row],[Close]]-C327)/C327</f>
        <v>-2.7734976887520309E-3</v>
      </c>
    </row>
    <row r="329" spans="2:6" x14ac:dyDescent="0.3">
      <c r="B329" s="4">
        <v>42580</v>
      </c>
      <c r="C329" s="5">
        <v>66.23</v>
      </c>
      <c r="D329" s="6">
        <v>10525000</v>
      </c>
      <c r="E329" t="s">
        <v>5</v>
      </c>
      <c r="F329">
        <f>(Акции[[#This Row],[Close]]-C328)/C328</f>
        <v>2.3331273176761515E-2</v>
      </c>
    </row>
    <row r="330" spans="2:6" x14ac:dyDescent="0.3">
      <c r="B330" s="4">
        <v>42583</v>
      </c>
      <c r="C330" s="5">
        <v>66.94</v>
      </c>
      <c r="D330" s="6">
        <v>7599000</v>
      </c>
      <c r="E330" t="s">
        <v>5</v>
      </c>
      <c r="F330">
        <f>(Акции[[#This Row],[Close]]-C329)/C329</f>
        <v>1.0720217424127943E-2</v>
      </c>
    </row>
    <row r="331" spans="2:6" x14ac:dyDescent="0.3">
      <c r="B331" s="4">
        <v>42584</v>
      </c>
      <c r="C331" s="5">
        <v>66.78</v>
      </c>
      <c r="D331" s="6">
        <v>8763200</v>
      </c>
      <c r="E331" t="s">
        <v>5</v>
      </c>
      <c r="F331">
        <f>(Акции[[#This Row],[Close]]-C330)/C330</f>
        <v>-2.3902001792649626E-3</v>
      </c>
    </row>
    <row r="332" spans="2:6" x14ac:dyDescent="0.3">
      <c r="B332" s="4">
        <v>42585</v>
      </c>
      <c r="C332" s="5">
        <v>66.569999999999993</v>
      </c>
      <c r="D332" s="6">
        <v>6355100</v>
      </c>
      <c r="E332" t="s">
        <v>5</v>
      </c>
      <c r="F332">
        <f>(Акции[[#This Row],[Close]]-C331)/C331</f>
        <v>-3.1446540880504335E-3</v>
      </c>
    </row>
    <row r="333" spans="2:6" x14ac:dyDescent="0.3">
      <c r="B333" s="4">
        <v>42586</v>
      </c>
      <c r="C333" s="5">
        <v>66.099999999999994</v>
      </c>
      <c r="D333" s="6">
        <v>4901900</v>
      </c>
      <c r="E333" t="s">
        <v>5</v>
      </c>
      <c r="F333">
        <f>(Акции[[#This Row],[Close]]-C332)/C332</f>
        <v>-7.0602373441489997E-3</v>
      </c>
    </row>
    <row r="334" spans="2:6" x14ac:dyDescent="0.3">
      <c r="B334" s="4">
        <v>42587</v>
      </c>
      <c r="C334" s="5">
        <v>66.540000000000006</v>
      </c>
      <c r="D334" s="6">
        <v>5045600</v>
      </c>
      <c r="E334" t="s">
        <v>5</v>
      </c>
      <c r="F334">
        <f>(Акции[[#This Row],[Close]]-C333)/C333</f>
        <v>6.6565809379729498E-3</v>
      </c>
    </row>
    <row r="335" spans="2:6" x14ac:dyDescent="0.3">
      <c r="B335" s="4">
        <v>42590</v>
      </c>
      <c r="C335" s="5">
        <v>66.34</v>
      </c>
      <c r="D335" s="6">
        <v>5309300</v>
      </c>
      <c r="E335" t="s">
        <v>5</v>
      </c>
      <c r="F335">
        <f>(Акции[[#This Row],[Close]]-C334)/C334</f>
        <v>-3.0057108506162133E-3</v>
      </c>
    </row>
    <row r="336" spans="2:6" x14ac:dyDescent="0.3">
      <c r="B336" s="4">
        <v>42591</v>
      </c>
      <c r="C336" s="5">
        <v>66.760000000000005</v>
      </c>
      <c r="D336" s="6">
        <v>5717300</v>
      </c>
      <c r="E336" t="s">
        <v>5</v>
      </c>
      <c r="F336">
        <f>(Акции[[#This Row],[Close]]-C335)/C335</f>
        <v>6.3310220078384334E-3</v>
      </c>
    </row>
    <row r="337" spans="2:6" x14ac:dyDescent="0.3">
      <c r="B337" s="4">
        <v>42592</v>
      </c>
      <c r="C337" s="5">
        <v>66.430000000000007</v>
      </c>
      <c r="D337" s="6">
        <v>4506100</v>
      </c>
      <c r="E337" t="s">
        <v>5</v>
      </c>
      <c r="F337">
        <f>(Акции[[#This Row],[Close]]-C336)/C336</f>
        <v>-4.9430796884361635E-3</v>
      </c>
    </row>
    <row r="338" spans="2:6" x14ac:dyDescent="0.3">
      <c r="B338" s="4">
        <v>42593</v>
      </c>
      <c r="C338" s="5">
        <v>66.95</v>
      </c>
      <c r="D338" s="6">
        <v>4246600</v>
      </c>
      <c r="E338" t="s">
        <v>5</v>
      </c>
      <c r="F338">
        <f>(Акции[[#This Row],[Close]]-C337)/C337</f>
        <v>7.8277886497063968E-3</v>
      </c>
    </row>
    <row r="339" spans="2:6" x14ac:dyDescent="0.3">
      <c r="B339" s="4">
        <v>42594</v>
      </c>
      <c r="C339" s="5">
        <v>67.19</v>
      </c>
      <c r="D339" s="6">
        <v>5215400</v>
      </c>
      <c r="E339" t="s">
        <v>5</v>
      </c>
      <c r="F339">
        <f>(Акции[[#This Row],[Close]]-C338)/C338</f>
        <v>3.584764749813217E-3</v>
      </c>
    </row>
    <row r="340" spans="2:6" x14ac:dyDescent="0.3">
      <c r="B340" s="4">
        <v>42597</v>
      </c>
      <c r="C340" s="5">
        <v>67.39</v>
      </c>
      <c r="D340" s="6">
        <v>5215400</v>
      </c>
      <c r="E340" t="s">
        <v>5</v>
      </c>
      <c r="F340">
        <f>(Акции[[#This Row],[Close]]-C339)/C339</f>
        <v>2.9766334275934344E-3</v>
      </c>
    </row>
    <row r="341" spans="2:6" x14ac:dyDescent="0.3">
      <c r="B341" s="4">
        <v>42598</v>
      </c>
      <c r="C341" s="5">
        <v>66.739999999999995</v>
      </c>
      <c r="D341" s="6">
        <v>7147600</v>
      </c>
      <c r="E341" t="s">
        <v>5</v>
      </c>
      <c r="F341">
        <f>(Акции[[#This Row],[Close]]-C340)/C340</f>
        <v>-9.6453479744770098E-3</v>
      </c>
    </row>
    <row r="342" spans="2:6" x14ac:dyDescent="0.3">
      <c r="B342" s="4">
        <v>42599</v>
      </c>
      <c r="C342" s="5">
        <v>66.83</v>
      </c>
      <c r="D342" s="6">
        <v>7945400</v>
      </c>
      <c r="E342" t="s">
        <v>5</v>
      </c>
      <c r="F342">
        <f>(Акции[[#This Row],[Close]]-C341)/C341</f>
        <v>1.3485166317051755E-3</v>
      </c>
    </row>
    <row r="343" spans="2:6" x14ac:dyDescent="0.3">
      <c r="B343" s="4">
        <v>42600</v>
      </c>
      <c r="C343" s="5">
        <v>66.77</v>
      </c>
      <c r="D343" s="6">
        <v>8205800</v>
      </c>
      <c r="E343" t="s">
        <v>5</v>
      </c>
      <c r="F343">
        <f>(Акции[[#This Row],[Close]]-C342)/C342</f>
        <v>-8.9780038904686929E-4</v>
      </c>
    </row>
    <row r="344" spans="2:6" x14ac:dyDescent="0.3">
      <c r="B344" s="4">
        <v>42601</v>
      </c>
      <c r="C344" s="5">
        <v>67.099999999999994</v>
      </c>
      <c r="D344" s="6">
        <v>6709400</v>
      </c>
      <c r="E344" t="s">
        <v>5</v>
      </c>
      <c r="F344">
        <f>(Акции[[#This Row],[Close]]-C343)/C343</f>
        <v>4.9423393739703204E-3</v>
      </c>
    </row>
    <row r="345" spans="2:6" x14ac:dyDescent="0.3">
      <c r="B345" s="4">
        <v>42604</v>
      </c>
      <c r="C345" s="5">
        <v>67.010000000000005</v>
      </c>
      <c r="D345" s="6">
        <v>7884800</v>
      </c>
      <c r="E345" t="s">
        <v>5</v>
      </c>
      <c r="F345">
        <f>(Акции[[#This Row],[Close]]-C344)/C344</f>
        <v>-1.3412816691503607E-3</v>
      </c>
    </row>
    <row r="346" spans="2:6" x14ac:dyDescent="0.3">
      <c r="B346" s="4">
        <v>42605</v>
      </c>
      <c r="C346" s="5">
        <v>66.17</v>
      </c>
      <c r="D346" s="6">
        <v>10227800</v>
      </c>
      <c r="E346" t="s">
        <v>5</v>
      </c>
      <c r="F346">
        <f>(Акции[[#This Row],[Close]]-C345)/C345</f>
        <v>-1.2535442471272994E-2</v>
      </c>
    </row>
    <row r="347" spans="2:6" x14ac:dyDescent="0.3">
      <c r="B347" s="4">
        <v>42606</v>
      </c>
      <c r="C347" s="5">
        <v>65.06</v>
      </c>
      <c r="D347" s="6">
        <v>8551100</v>
      </c>
      <c r="E347" t="s">
        <v>5</v>
      </c>
      <c r="F347">
        <f>(Акции[[#This Row],[Close]]-C346)/C346</f>
        <v>-1.6774973552969613E-2</v>
      </c>
    </row>
    <row r="348" spans="2:6" x14ac:dyDescent="0.3">
      <c r="B348" s="4">
        <v>42607</v>
      </c>
      <c r="C348" s="5">
        <v>64.72</v>
      </c>
      <c r="D348" s="6">
        <v>6379000</v>
      </c>
      <c r="E348" t="s">
        <v>5</v>
      </c>
      <c r="F348">
        <f>(Акции[[#This Row],[Close]]-C347)/C347</f>
        <v>-5.2259452812788718E-3</v>
      </c>
    </row>
    <row r="349" spans="2:6" x14ac:dyDescent="0.3">
      <c r="B349" s="4">
        <v>42608</v>
      </c>
      <c r="C349" s="5">
        <v>64.61</v>
      </c>
      <c r="D349" s="6">
        <v>7041600</v>
      </c>
      <c r="E349" t="s">
        <v>5</v>
      </c>
      <c r="F349">
        <f>(Акции[[#This Row],[Close]]-C348)/C348</f>
        <v>-1.6996291718170493E-3</v>
      </c>
    </row>
    <row r="350" spans="2:6" x14ac:dyDescent="0.3">
      <c r="B350" s="4">
        <v>42611</v>
      </c>
      <c r="C350" s="5">
        <v>64.510000000000005</v>
      </c>
      <c r="D350" s="6">
        <v>5099200</v>
      </c>
      <c r="E350" t="s">
        <v>5</v>
      </c>
      <c r="F350">
        <f>(Акции[[#This Row],[Close]]-C349)/C349</f>
        <v>-1.5477480266211782E-3</v>
      </c>
    </row>
    <row r="351" spans="2:6" x14ac:dyDescent="0.3">
      <c r="B351" s="4">
        <v>42612</v>
      </c>
      <c r="C351" s="5">
        <v>64.16</v>
      </c>
      <c r="D351" s="6">
        <v>5531800</v>
      </c>
      <c r="E351" t="s">
        <v>5</v>
      </c>
      <c r="F351">
        <f>(Акции[[#This Row],[Close]]-C350)/C350</f>
        <v>-5.4255154239654085E-3</v>
      </c>
    </row>
    <row r="352" spans="2:6" x14ac:dyDescent="0.3">
      <c r="B352" s="4">
        <v>42613</v>
      </c>
      <c r="C352" s="5">
        <v>64.099999999999994</v>
      </c>
      <c r="D352" s="6">
        <v>6750000</v>
      </c>
      <c r="E352" t="s">
        <v>5</v>
      </c>
      <c r="F352">
        <f>(Акции[[#This Row],[Close]]-C351)/C351</f>
        <v>-9.3516209476312781E-4</v>
      </c>
    </row>
    <row r="353" spans="2:6" x14ac:dyDescent="0.3">
      <c r="B353" s="4">
        <v>42614</v>
      </c>
      <c r="C353" s="5">
        <v>64.03</v>
      </c>
      <c r="D353" s="6">
        <v>5126700</v>
      </c>
      <c r="E353" t="s">
        <v>5</v>
      </c>
      <c r="F353">
        <f>(Акции[[#This Row],[Close]]-C352)/C352</f>
        <v>-1.0920436817471635E-3</v>
      </c>
    </row>
    <row r="354" spans="2:6" x14ac:dyDescent="0.3">
      <c r="B354" s="4">
        <v>42615</v>
      </c>
      <c r="C354" s="5">
        <v>64.12</v>
      </c>
      <c r="D354" s="6">
        <v>4100800</v>
      </c>
      <c r="E354" t="s">
        <v>5</v>
      </c>
      <c r="F354">
        <f>(Акции[[#This Row],[Close]]-C353)/C353</f>
        <v>1.4055911291582603E-3</v>
      </c>
    </row>
    <row r="355" spans="2:6" x14ac:dyDescent="0.3">
      <c r="B355" s="4">
        <v>42619</v>
      </c>
      <c r="C355" s="5">
        <v>64.61</v>
      </c>
      <c r="D355" s="6">
        <v>6286300</v>
      </c>
      <c r="E355" t="s">
        <v>5</v>
      </c>
      <c r="F355">
        <f>(Акции[[#This Row],[Close]]-C354)/C354</f>
        <v>7.6419213973798325E-3</v>
      </c>
    </row>
    <row r="356" spans="2:6" x14ac:dyDescent="0.3">
      <c r="B356" s="4">
        <v>42620</v>
      </c>
      <c r="C356" s="5">
        <v>64.97</v>
      </c>
      <c r="D356" s="6">
        <v>5714300</v>
      </c>
      <c r="E356" t="s">
        <v>5</v>
      </c>
      <c r="F356">
        <f>(Акции[[#This Row],[Close]]-C355)/C355</f>
        <v>5.5718928958365492E-3</v>
      </c>
    </row>
    <row r="357" spans="2:6" x14ac:dyDescent="0.3">
      <c r="B357" s="4">
        <v>42621</v>
      </c>
      <c r="C357" s="5">
        <v>64.06</v>
      </c>
      <c r="D357" s="6">
        <v>8238800</v>
      </c>
      <c r="E357" t="s">
        <v>5</v>
      </c>
      <c r="F357">
        <f>(Акции[[#This Row],[Close]]-C356)/C356</f>
        <v>-1.4006464522087064E-2</v>
      </c>
    </row>
    <row r="358" spans="2:6" x14ac:dyDescent="0.3">
      <c r="B358" s="4">
        <v>42622</v>
      </c>
      <c r="C358" s="5">
        <v>63.36</v>
      </c>
      <c r="D358" s="6">
        <v>8848500</v>
      </c>
      <c r="E358" t="s">
        <v>5</v>
      </c>
      <c r="F358">
        <f>(Акции[[#This Row],[Close]]-C357)/C357</f>
        <v>-1.0927255697783371E-2</v>
      </c>
    </row>
    <row r="359" spans="2:6" x14ac:dyDescent="0.3">
      <c r="B359" s="4">
        <v>42625</v>
      </c>
      <c r="C359" s="5">
        <v>64.08</v>
      </c>
      <c r="D359" s="6">
        <v>6653000</v>
      </c>
      <c r="E359" t="s">
        <v>5</v>
      </c>
      <c r="F359">
        <f>(Акции[[#This Row],[Close]]-C358)/C358</f>
        <v>1.1363636363636347E-2</v>
      </c>
    </row>
    <row r="360" spans="2:6" x14ac:dyDescent="0.3">
      <c r="B360" s="4">
        <v>42626</v>
      </c>
      <c r="C360" s="5">
        <v>63.34</v>
      </c>
      <c r="D360" s="6">
        <v>7640400</v>
      </c>
      <c r="E360" t="s">
        <v>5</v>
      </c>
      <c r="F360">
        <f>(Акции[[#This Row],[Close]]-C359)/C359</f>
        <v>-1.1548064918851356E-2</v>
      </c>
    </row>
    <row r="361" spans="2:6" x14ac:dyDescent="0.3">
      <c r="B361" s="4">
        <v>42627</v>
      </c>
      <c r="C361" s="5">
        <v>63.34</v>
      </c>
      <c r="D361" s="6">
        <v>5890000</v>
      </c>
      <c r="E361" t="s">
        <v>5</v>
      </c>
      <c r="F361">
        <f>(Акции[[#This Row],[Close]]-C360)/C360</f>
        <v>0</v>
      </c>
    </row>
    <row r="362" spans="2:6" x14ac:dyDescent="0.3">
      <c r="B362" s="4">
        <v>42628</v>
      </c>
      <c r="C362" s="5">
        <v>63.35</v>
      </c>
      <c r="D362" s="6">
        <v>7806800</v>
      </c>
      <c r="E362" t="s">
        <v>5</v>
      </c>
      <c r="F362">
        <f>(Акции[[#This Row],[Close]]-C361)/C361</f>
        <v>1.5787811809280091E-4</v>
      </c>
    </row>
    <row r="363" spans="2:6" x14ac:dyDescent="0.3">
      <c r="B363" s="4">
        <v>42629</v>
      </c>
      <c r="C363" s="5">
        <v>63.27</v>
      </c>
      <c r="D363" s="6">
        <v>11165300</v>
      </c>
      <c r="E363" t="s">
        <v>5</v>
      </c>
      <c r="F363">
        <f>(Акции[[#This Row],[Close]]-C362)/C362</f>
        <v>-1.2628255722178104E-3</v>
      </c>
    </row>
    <row r="364" spans="2:6" x14ac:dyDescent="0.3">
      <c r="B364" s="4">
        <v>42632</v>
      </c>
      <c r="C364" s="5">
        <v>62.91</v>
      </c>
      <c r="D364" s="6">
        <v>7903500</v>
      </c>
      <c r="E364" t="s">
        <v>5</v>
      </c>
      <c r="F364">
        <f>(Акции[[#This Row],[Close]]-C363)/C363</f>
        <v>-5.6899004267426346E-3</v>
      </c>
    </row>
    <row r="365" spans="2:6" x14ac:dyDescent="0.3">
      <c r="B365" s="4">
        <v>42633</v>
      </c>
      <c r="C365" s="5">
        <v>63.28</v>
      </c>
      <c r="D365" s="6">
        <v>4826500</v>
      </c>
      <c r="E365" t="s">
        <v>5</v>
      </c>
      <c r="F365">
        <f>(Акции[[#This Row],[Close]]-C364)/C364</f>
        <v>5.8814178985853536E-3</v>
      </c>
    </row>
    <row r="366" spans="2:6" x14ac:dyDescent="0.3">
      <c r="B366" s="4">
        <v>42634</v>
      </c>
      <c r="C366" s="5">
        <v>64.099999999999994</v>
      </c>
      <c r="D366" s="6">
        <v>7587400</v>
      </c>
      <c r="E366" t="s">
        <v>5</v>
      </c>
      <c r="F366">
        <f>(Акции[[#This Row],[Close]]-C365)/C365</f>
        <v>1.2958280657395594E-2</v>
      </c>
    </row>
    <row r="367" spans="2:6" x14ac:dyDescent="0.3">
      <c r="B367" s="4">
        <v>42635</v>
      </c>
      <c r="C367" s="5">
        <v>65.08</v>
      </c>
      <c r="D367" s="6">
        <v>5416100</v>
      </c>
      <c r="E367" t="s">
        <v>5</v>
      </c>
      <c r="F367">
        <f>(Акции[[#This Row],[Close]]-C366)/C366</f>
        <v>1.5288611544461842E-2</v>
      </c>
    </row>
    <row r="368" spans="2:6" x14ac:dyDescent="0.3">
      <c r="B368" s="4">
        <v>42636</v>
      </c>
      <c r="C368" s="5">
        <v>64.98</v>
      </c>
      <c r="D368" s="6">
        <v>5154200</v>
      </c>
      <c r="E368" t="s">
        <v>5</v>
      </c>
      <c r="F368">
        <f>(Акции[[#This Row],[Close]]-C367)/C367</f>
        <v>-1.5365703749230842E-3</v>
      </c>
    </row>
    <row r="369" spans="2:6" x14ac:dyDescent="0.3">
      <c r="B369" s="4">
        <v>42639</v>
      </c>
      <c r="C369" s="5">
        <v>64.069999999999993</v>
      </c>
      <c r="D369" s="6">
        <v>5567700</v>
      </c>
      <c r="E369" t="s">
        <v>5</v>
      </c>
      <c r="F369">
        <f>(Акции[[#This Row],[Close]]-C368)/C368</f>
        <v>-1.4004309018159598E-2</v>
      </c>
    </row>
    <row r="370" spans="2:6" x14ac:dyDescent="0.3">
      <c r="B370" s="4">
        <v>42640</v>
      </c>
      <c r="C370" s="5">
        <v>64.569999999999993</v>
      </c>
      <c r="D370" s="6">
        <v>4358300</v>
      </c>
      <c r="E370" t="s">
        <v>5</v>
      </c>
      <c r="F370">
        <f>(Акции[[#This Row],[Close]]-C369)/C369</f>
        <v>7.8039644139222732E-3</v>
      </c>
    </row>
    <row r="371" spans="2:6" x14ac:dyDescent="0.3">
      <c r="B371" s="4">
        <v>42641</v>
      </c>
      <c r="C371" s="5">
        <v>64.22</v>
      </c>
      <c r="D371" s="6">
        <v>5645600</v>
      </c>
      <c r="E371" t="s">
        <v>5</v>
      </c>
      <c r="F371">
        <f>(Акции[[#This Row],[Close]]-C370)/C370</f>
        <v>-5.4204739042898308E-3</v>
      </c>
    </row>
    <row r="372" spans="2:6" x14ac:dyDescent="0.3">
      <c r="B372" s="4">
        <v>42642</v>
      </c>
      <c r="C372" s="5">
        <v>62.82</v>
      </c>
      <c r="D372" s="6">
        <v>6431200</v>
      </c>
      <c r="E372" t="s">
        <v>5</v>
      </c>
      <c r="F372">
        <f>(Акции[[#This Row],[Close]]-C371)/C371</f>
        <v>-2.1800062285892225E-2</v>
      </c>
    </row>
    <row r="373" spans="2:6" x14ac:dyDescent="0.3">
      <c r="B373" s="4">
        <v>42643</v>
      </c>
      <c r="C373" s="5">
        <v>63.07</v>
      </c>
      <c r="D373" s="6">
        <v>7325400</v>
      </c>
      <c r="E373" t="s">
        <v>5</v>
      </c>
      <c r="F373">
        <f>(Акции[[#This Row],[Close]]-C372)/C372</f>
        <v>3.9796243234638653E-3</v>
      </c>
    </row>
    <row r="374" spans="2:6" x14ac:dyDescent="0.3">
      <c r="B374" s="4">
        <v>42646</v>
      </c>
      <c r="C374" s="5">
        <v>63.23</v>
      </c>
      <c r="D374" s="6">
        <v>4239600</v>
      </c>
      <c r="E374" t="s">
        <v>5</v>
      </c>
      <c r="F374">
        <f>(Акции[[#This Row],[Close]]-C373)/C373</f>
        <v>2.5368638021245693E-3</v>
      </c>
    </row>
    <row r="375" spans="2:6" x14ac:dyDescent="0.3">
      <c r="B375" s="4">
        <v>42647</v>
      </c>
      <c r="C375" s="5">
        <v>63</v>
      </c>
      <c r="D375" s="6">
        <v>4719400</v>
      </c>
      <c r="E375" t="s">
        <v>5</v>
      </c>
      <c r="F375">
        <f>(Акции[[#This Row],[Close]]-C374)/C374</f>
        <v>-3.6375138383678142E-3</v>
      </c>
    </row>
    <row r="376" spans="2:6" x14ac:dyDescent="0.3">
      <c r="B376" s="4">
        <v>42648</v>
      </c>
      <c r="C376" s="5">
        <v>63.39</v>
      </c>
      <c r="D376" s="6">
        <v>4442500</v>
      </c>
      <c r="E376" t="s">
        <v>5</v>
      </c>
      <c r="F376">
        <f>(Акции[[#This Row],[Close]]-C375)/C375</f>
        <v>6.1904761904761994E-3</v>
      </c>
    </row>
    <row r="377" spans="2:6" x14ac:dyDescent="0.3">
      <c r="B377" s="4">
        <v>42649</v>
      </c>
      <c r="C377" s="5">
        <v>62.83</v>
      </c>
      <c r="D377" s="6">
        <v>4446100</v>
      </c>
      <c r="E377" t="s">
        <v>5</v>
      </c>
      <c r="F377">
        <f>(Акции[[#This Row],[Close]]-C376)/C376</f>
        <v>-8.8342009780722867E-3</v>
      </c>
    </row>
    <row r="378" spans="2:6" x14ac:dyDescent="0.3">
      <c r="B378" s="4">
        <v>42650</v>
      </c>
      <c r="C378" s="5">
        <v>62.93</v>
      </c>
      <c r="D378" s="6">
        <v>3812700</v>
      </c>
      <c r="E378" t="s">
        <v>5</v>
      </c>
      <c r="F378">
        <f>(Акции[[#This Row],[Close]]-C377)/C377</f>
        <v>1.5915963711602963E-3</v>
      </c>
    </row>
    <row r="379" spans="2:6" x14ac:dyDescent="0.3">
      <c r="B379" s="4">
        <v>42653</v>
      </c>
      <c r="C379" s="5">
        <v>63.31</v>
      </c>
      <c r="D379" s="6">
        <v>3135300</v>
      </c>
      <c r="E379" t="s">
        <v>5</v>
      </c>
      <c r="F379">
        <f>(Акции[[#This Row],[Close]]-C378)/C378</f>
        <v>6.0384554266645889E-3</v>
      </c>
    </row>
    <row r="380" spans="2:6" x14ac:dyDescent="0.3">
      <c r="B380" s="4">
        <v>42654</v>
      </c>
      <c r="C380" s="5">
        <v>62.39</v>
      </c>
      <c r="D380" s="6">
        <v>5308400</v>
      </c>
      <c r="E380" t="s">
        <v>5</v>
      </c>
      <c r="F380">
        <f>(Акции[[#This Row],[Close]]-C379)/C379</f>
        <v>-1.4531669562470411E-2</v>
      </c>
    </row>
    <row r="381" spans="2:6" x14ac:dyDescent="0.3">
      <c r="B381" s="4">
        <v>42655</v>
      </c>
      <c r="C381" s="5">
        <v>61.21</v>
      </c>
      <c r="D381" s="6">
        <v>4563800</v>
      </c>
      <c r="E381" t="s">
        <v>5</v>
      </c>
      <c r="F381">
        <f>(Акции[[#This Row],[Close]]-C380)/C380</f>
        <v>-1.8913287385799001E-2</v>
      </c>
    </row>
    <row r="382" spans="2:6" x14ac:dyDescent="0.3">
      <c r="B382" s="4">
        <v>42656</v>
      </c>
      <c r="C382" s="5">
        <v>61.15</v>
      </c>
      <c r="D382" s="6">
        <v>5988600</v>
      </c>
      <c r="E382" t="s">
        <v>5</v>
      </c>
      <c r="F382">
        <f>(Акции[[#This Row],[Close]]-C381)/C381</f>
        <v>-9.8023198823725334E-4</v>
      </c>
    </row>
    <row r="383" spans="2:6" x14ac:dyDescent="0.3">
      <c r="B383" s="4">
        <v>42657</v>
      </c>
      <c r="C383" s="5">
        <v>60.17</v>
      </c>
      <c r="D383" s="6">
        <v>5606500</v>
      </c>
      <c r="E383" t="s">
        <v>5</v>
      </c>
      <c r="F383">
        <f>(Акции[[#This Row],[Close]]-C382)/C382</f>
        <v>-1.6026165167620555E-2</v>
      </c>
    </row>
    <row r="384" spans="2:6" x14ac:dyDescent="0.3">
      <c r="B384" s="4">
        <v>42660</v>
      </c>
      <c r="C384" s="5">
        <v>60.14</v>
      </c>
      <c r="D384" s="6">
        <v>6138700</v>
      </c>
      <c r="E384" t="s">
        <v>5</v>
      </c>
      <c r="F384">
        <f>(Акции[[#This Row],[Close]]-C383)/C383</f>
        <v>-4.9858733588168747E-4</v>
      </c>
    </row>
    <row r="385" spans="2:6" x14ac:dyDescent="0.3">
      <c r="B385" s="4">
        <v>42661</v>
      </c>
      <c r="C385" s="5">
        <v>61.55</v>
      </c>
      <c r="D385" s="6">
        <v>6655100</v>
      </c>
      <c r="E385" t="s">
        <v>5</v>
      </c>
      <c r="F385">
        <f>(Акции[[#This Row],[Close]]-C384)/C384</f>
        <v>2.3445294313268982E-2</v>
      </c>
    </row>
    <row r="386" spans="2:6" x14ac:dyDescent="0.3">
      <c r="B386" s="4">
        <v>42662</v>
      </c>
      <c r="C386" s="5">
        <v>61.43</v>
      </c>
      <c r="D386" s="6">
        <v>5588900</v>
      </c>
      <c r="E386" t="s">
        <v>5</v>
      </c>
      <c r="F386">
        <f>(Акции[[#This Row],[Close]]-C385)/C385</f>
        <v>-1.9496344435417944E-3</v>
      </c>
    </row>
    <row r="387" spans="2:6" x14ac:dyDescent="0.3">
      <c r="B387" s="4">
        <v>42663</v>
      </c>
      <c r="C387" s="5">
        <v>61.76</v>
      </c>
      <c r="D387" s="6">
        <v>4391300</v>
      </c>
      <c r="E387" t="s">
        <v>5</v>
      </c>
      <c r="F387">
        <f>(Акции[[#This Row],[Close]]-C386)/C386</f>
        <v>5.3719680937652338E-3</v>
      </c>
    </row>
    <row r="388" spans="2:6" x14ac:dyDescent="0.3">
      <c r="B388" s="4">
        <v>42664</v>
      </c>
      <c r="C388" s="5">
        <v>60.98</v>
      </c>
      <c r="D388" s="6">
        <v>4341700</v>
      </c>
      <c r="E388" t="s">
        <v>5</v>
      </c>
      <c r="F388">
        <f>(Акции[[#This Row],[Close]]-C387)/C387</f>
        <v>-1.2629533678756496E-2</v>
      </c>
    </row>
    <row r="389" spans="2:6" x14ac:dyDescent="0.3">
      <c r="B389" s="4">
        <v>42667</v>
      </c>
      <c r="C389" s="5">
        <v>61.12</v>
      </c>
      <c r="D389" s="6">
        <v>3934800</v>
      </c>
      <c r="E389" t="s">
        <v>5</v>
      </c>
      <c r="F389">
        <f>(Акции[[#This Row],[Close]]-C388)/C388</f>
        <v>2.2958346999016163E-3</v>
      </c>
    </row>
    <row r="390" spans="2:6" x14ac:dyDescent="0.3">
      <c r="B390" s="4">
        <v>42668</v>
      </c>
      <c r="C390" s="5">
        <v>61.55</v>
      </c>
      <c r="D390" s="6">
        <v>6432800</v>
      </c>
      <c r="E390" t="s">
        <v>5</v>
      </c>
      <c r="F390">
        <f>(Акции[[#This Row],[Close]]-C389)/C389</f>
        <v>7.0353403141361209E-3</v>
      </c>
    </row>
    <row r="391" spans="2:6" x14ac:dyDescent="0.3">
      <c r="B391" s="4">
        <v>42669</v>
      </c>
      <c r="C391" s="5">
        <v>61.02</v>
      </c>
      <c r="D391" s="6">
        <v>4560800</v>
      </c>
      <c r="E391" t="s">
        <v>5</v>
      </c>
      <c r="F391">
        <f>(Акции[[#This Row],[Close]]-C390)/C390</f>
        <v>-8.6108854589763452E-3</v>
      </c>
    </row>
    <row r="392" spans="2:6" x14ac:dyDescent="0.3">
      <c r="B392" s="4">
        <v>42670</v>
      </c>
      <c r="C392" s="5">
        <v>61.46</v>
      </c>
      <c r="D392" s="6">
        <v>6612500</v>
      </c>
      <c r="E392" t="s">
        <v>5</v>
      </c>
      <c r="F392">
        <f>(Акции[[#This Row],[Close]]-C391)/C391</f>
        <v>7.2107505735823944E-3</v>
      </c>
    </row>
    <row r="393" spans="2:6" x14ac:dyDescent="0.3">
      <c r="B393" s="4">
        <v>42671</v>
      </c>
      <c r="C393" s="5">
        <v>57.6</v>
      </c>
      <c r="D393" s="6">
        <v>24865300</v>
      </c>
      <c r="E393" t="s">
        <v>5</v>
      </c>
      <c r="F393">
        <f>(Акции[[#This Row],[Close]]-C392)/C392</f>
        <v>-6.2805076472502427E-2</v>
      </c>
    </row>
    <row r="394" spans="2:6" x14ac:dyDescent="0.3">
      <c r="B394" s="4">
        <v>42674</v>
      </c>
      <c r="C394" s="5">
        <v>55.78</v>
      </c>
      <c r="D394" s="6">
        <v>14185800</v>
      </c>
      <c r="E394" t="s">
        <v>5</v>
      </c>
      <c r="F394">
        <f>(Акции[[#This Row],[Close]]-C393)/C393</f>
        <v>-3.1597222222222228E-2</v>
      </c>
    </row>
    <row r="395" spans="2:6" x14ac:dyDescent="0.3">
      <c r="B395" s="4">
        <v>42675</v>
      </c>
      <c r="C395" s="5">
        <v>56.45</v>
      </c>
      <c r="D395" s="6">
        <v>9799400</v>
      </c>
      <c r="E395" t="s">
        <v>5</v>
      </c>
      <c r="F395">
        <f>(Акции[[#This Row],[Close]]-C394)/C394</f>
        <v>1.2011473646468299E-2</v>
      </c>
    </row>
    <row r="396" spans="2:6" x14ac:dyDescent="0.3">
      <c r="B396" s="4">
        <v>42676</v>
      </c>
      <c r="C396" s="5">
        <v>56.79</v>
      </c>
      <c r="D396" s="6">
        <v>9746200</v>
      </c>
      <c r="E396" t="s">
        <v>5</v>
      </c>
      <c r="F396">
        <f>(Акции[[#This Row],[Close]]-C395)/C395</f>
        <v>6.0230292294064887E-3</v>
      </c>
    </row>
    <row r="397" spans="2:6" x14ac:dyDescent="0.3">
      <c r="B397" s="4">
        <v>42677</v>
      </c>
      <c r="C397" s="5">
        <v>55.89</v>
      </c>
      <c r="D397" s="6">
        <v>9842600</v>
      </c>
      <c r="E397" t="s">
        <v>5</v>
      </c>
      <c r="F397">
        <f>(Акции[[#This Row],[Close]]-C396)/C396</f>
        <v>-1.5847860538827235E-2</v>
      </c>
    </row>
    <row r="398" spans="2:6" x14ac:dyDescent="0.3">
      <c r="B398" s="4">
        <v>42678</v>
      </c>
      <c r="C398" s="5">
        <v>56.04</v>
      </c>
      <c r="D398" s="6">
        <v>11187000</v>
      </c>
      <c r="E398" t="s">
        <v>5</v>
      </c>
      <c r="F398">
        <f>(Акции[[#This Row],[Close]]-C397)/C397</f>
        <v>2.6838432635533831E-3</v>
      </c>
    </row>
    <row r="399" spans="2:6" x14ac:dyDescent="0.3">
      <c r="B399" s="4">
        <v>42681</v>
      </c>
      <c r="C399" s="5">
        <v>58.91</v>
      </c>
      <c r="D399" s="6">
        <v>17763100</v>
      </c>
      <c r="E399" t="s">
        <v>5</v>
      </c>
      <c r="F399">
        <f>(Акции[[#This Row],[Close]]-C398)/C398</f>
        <v>5.1213418986438212E-2</v>
      </c>
    </row>
    <row r="400" spans="2:6" x14ac:dyDescent="0.3">
      <c r="B400" s="4">
        <v>42682</v>
      </c>
      <c r="C400" s="5">
        <v>58.81</v>
      </c>
      <c r="D400" s="6">
        <v>9353200</v>
      </c>
      <c r="E400" t="s">
        <v>5</v>
      </c>
      <c r="F400">
        <f>(Акции[[#This Row],[Close]]-C399)/C399</f>
        <v>-1.697504668137741E-3</v>
      </c>
    </row>
    <row r="401" spans="2:6" x14ac:dyDescent="0.3">
      <c r="B401" s="4">
        <v>42683</v>
      </c>
      <c r="C401" s="5">
        <v>62.64</v>
      </c>
      <c r="D401" s="6">
        <v>18694000</v>
      </c>
      <c r="E401" t="s">
        <v>5</v>
      </c>
      <c r="F401">
        <f>(Акции[[#This Row],[Close]]-C400)/C400</f>
        <v>6.5124978745111348E-2</v>
      </c>
    </row>
    <row r="402" spans="2:6" x14ac:dyDescent="0.3">
      <c r="B402" s="4">
        <v>42684</v>
      </c>
      <c r="C402" s="5">
        <v>64</v>
      </c>
      <c r="D402" s="6">
        <v>15948700</v>
      </c>
      <c r="E402" t="s">
        <v>5</v>
      </c>
      <c r="F402">
        <f>(Акции[[#This Row],[Close]]-C401)/C401</f>
        <v>2.1711366538952736E-2</v>
      </c>
    </row>
    <row r="403" spans="2:6" x14ac:dyDescent="0.3">
      <c r="B403" s="4">
        <v>42685</v>
      </c>
      <c r="C403" s="5">
        <v>63.1</v>
      </c>
      <c r="D403" s="6">
        <v>10201600</v>
      </c>
      <c r="E403" t="s">
        <v>5</v>
      </c>
      <c r="F403">
        <f>(Акции[[#This Row],[Close]]-C402)/C402</f>
        <v>-1.4062499999999978E-2</v>
      </c>
    </row>
    <row r="404" spans="2:6" x14ac:dyDescent="0.3">
      <c r="B404" s="4">
        <v>42688</v>
      </c>
      <c r="C404" s="5">
        <v>62.97</v>
      </c>
      <c r="D404" s="6">
        <v>8315700</v>
      </c>
      <c r="E404" t="s">
        <v>5</v>
      </c>
      <c r="F404">
        <f>(Акции[[#This Row],[Close]]-C403)/C403</f>
        <v>-2.060221870047584E-3</v>
      </c>
    </row>
    <row r="405" spans="2:6" x14ac:dyDescent="0.3">
      <c r="B405" s="4">
        <v>42689</v>
      </c>
      <c r="C405" s="5">
        <v>62.87</v>
      </c>
      <c r="D405" s="6">
        <v>5610300</v>
      </c>
      <c r="E405" t="s">
        <v>5</v>
      </c>
      <c r="F405">
        <f>(Акции[[#This Row],[Close]]-C404)/C404</f>
        <v>-1.5880578053041356E-3</v>
      </c>
    </row>
    <row r="406" spans="2:6" x14ac:dyDescent="0.3">
      <c r="B406" s="4">
        <v>42690</v>
      </c>
      <c r="C406" s="5">
        <v>61.54</v>
      </c>
      <c r="D406" s="6">
        <v>6571200</v>
      </c>
      <c r="E406" t="s">
        <v>5</v>
      </c>
      <c r="F406">
        <f>(Акции[[#This Row],[Close]]-C405)/C405</f>
        <v>-2.1154763798313957E-2</v>
      </c>
    </row>
    <row r="407" spans="2:6" x14ac:dyDescent="0.3">
      <c r="B407" s="4">
        <v>42691</v>
      </c>
      <c r="C407" s="5">
        <v>61.7</v>
      </c>
      <c r="D407" s="6">
        <v>4879500</v>
      </c>
      <c r="E407" t="s">
        <v>5</v>
      </c>
      <c r="F407">
        <f>(Акции[[#This Row],[Close]]-C406)/C406</f>
        <v>2.5999350016250194E-3</v>
      </c>
    </row>
    <row r="408" spans="2:6" x14ac:dyDescent="0.3">
      <c r="B408" s="4">
        <v>42692</v>
      </c>
      <c r="C408" s="5">
        <v>60.52</v>
      </c>
      <c r="D408" s="6">
        <v>7023200</v>
      </c>
      <c r="E408" t="s">
        <v>5</v>
      </c>
      <c r="F408">
        <f>(Акции[[#This Row],[Close]]-C407)/C407</f>
        <v>-1.9124797406807125E-2</v>
      </c>
    </row>
    <row r="409" spans="2:6" x14ac:dyDescent="0.3">
      <c r="B409" s="4">
        <v>42695</v>
      </c>
      <c r="C409" s="5">
        <v>60.42</v>
      </c>
      <c r="D409" s="6">
        <v>6328300</v>
      </c>
      <c r="E409" t="s">
        <v>5</v>
      </c>
      <c r="F409">
        <f>(Акции[[#This Row],[Close]]-C408)/C408</f>
        <v>-1.6523463317911669E-3</v>
      </c>
    </row>
    <row r="410" spans="2:6" x14ac:dyDescent="0.3">
      <c r="B410" s="4">
        <v>42696</v>
      </c>
      <c r="C410" s="5">
        <v>58.93</v>
      </c>
      <c r="D410" s="6">
        <v>8518600</v>
      </c>
      <c r="E410" t="s">
        <v>5</v>
      </c>
      <c r="F410">
        <f>(Акции[[#This Row],[Close]]-C409)/C409</f>
        <v>-2.4660708374710395E-2</v>
      </c>
    </row>
    <row r="411" spans="2:6" x14ac:dyDescent="0.3">
      <c r="B411" s="4">
        <v>42697</v>
      </c>
      <c r="C411" s="5">
        <v>60.18</v>
      </c>
      <c r="D411" s="6">
        <v>5546600</v>
      </c>
      <c r="E411" t="s">
        <v>5</v>
      </c>
      <c r="F411">
        <f>(Акции[[#This Row],[Close]]-C410)/C410</f>
        <v>2.1211606991345666E-2</v>
      </c>
    </row>
    <row r="412" spans="2:6" x14ac:dyDescent="0.3">
      <c r="B412" s="4">
        <v>42699</v>
      </c>
      <c r="C412" s="5">
        <v>60.51</v>
      </c>
      <c r="D412" s="6">
        <v>2941600</v>
      </c>
      <c r="E412" t="s">
        <v>5</v>
      </c>
      <c r="F412">
        <f>(Акции[[#This Row],[Close]]-C411)/C411</f>
        <v>5.4835493519441395E-3</v>
      </c>
    </row>
    <row r="413" spans="2:6" x14ac:dyDescent="0.3">
      <c r="B413" s="4">
        <v>42702</v>
      </c>
      <c r="C413" s="5">
        <v>59.46</v>
      </c>
      <c r="D413" s="6">
        <v>6274600</v>
      </c>
      <c r="E413" t="s">
        <v>5</v>
      </c>
      <c r="F413">
        <f>(Акции[[#This Row],[Close]]-C412)/C412</f>
        <v>-1.7352503718393607E-2</v>
      </c>
    </row>
    <row r="414" spans="2:6" x14ac:dyDescent="0.3">
      <c r="B414" s="4">
        <v>42703</v>
      </c>
      <c r="C414" s="5">
        <v>61.59</v>
      </c>
      <c r="D414" s="6">
        <v>11858800</v>
      </c>
      <c r="E414" t="s">
        <v>5</v>
      </c>
      <c r="F414">
        <f>(Акции[[#This Row],[Close]]-C413)/C413</f>
        <v>3.5822401614530819E-2</v>
      </c>
    </row>
    <row r="415" spans="2:6" x14ac:dyDescent="0.3">
      <c r="B415" s="4">
        <v>42704</v>
      </c>
      <c r="C415" s="5">
        <v>60.8</v>
      </c>
      <c r="D415" s="6">
        <v>9025200</v>
      </c>
      <c r="E415" t="s">
        <v>5</v>
      </c>
      <c r="F415">
        <f>(Акции[[#This Row],[Close]]-C414)/C414</f>
        <v>-1.2826757590518042E-2</v>
      </c>
    </row>
    <row r="416" spans="2:6" x14ac:dyDescent="0.3">
      <c r="B416" s="4">
        <v>42705</v>
      </c>
      <c r="C416" s="5">
        <v>59.16</v>
      </c>
      <c r="D416" s="6">
        <v>8266200</v>
      </c>
      <c r="E416" t="s">
        <v>5</v>
      </c>
      <c r="F416">
        <f>(Акции[[#This Row],[Close]]-C415)/C415</f>
        <v>-2.6973684210526327E-2</v>
      </c>
    </row>
    <row r="417" spans="2:6" x14ac:dyDescent="0.3">
      <c r="B417" s="4">
        <v>42706</v>
      </c>
      <c r="C417" s="5">
        <v>59.43</v>
      </c>
      <c r="D417" s="6">
        <v>8020700</v>
      </c>
      <c r="E417" t="s">
        <v>5</v>
      </c>
      <c r="F417">
        <f>(Акции[[#This Row],[Close]]-C416)/C416</f>
        <v>4.5638945233266249E-3</v>
      </c>
    </row>
    <row r="418" spans="2:6" x14ac:dyDescent="0.3">
      <c r="B418" s="4">
        <v>42709</v>
      </c>
      <c r="C418" s="5">
        <v>60.86</v>
      </c>
      <c r="D418" s="6">
        <v>10227700</v>
      </c>
      <c r="E418" t="s">
        <v>5</v>
      </c>
      <c r="F418">
        <f>(Акции[[#This Row],[Close]]-C417)/C417</f>
        <v>2.4061921588423352E-2</v>
      </c>
    </row>
    <row r="419" spans="2:6" x14ac:dyDescent="0.3">
      <c r="B419" s="4">
        <v>42710</v>
      </c>
      <c r="C419" s="5">
        <v>61.62</v>
      </c>
      <c r="D419" s="6">
        <v>7610400</v>
      </c>
      <c r="E419" t="s">
        <v>5</v>
      </c>
      <c r="F419">
        <f>(Акции[[#This Row],[Close]]-C418)/C418</f>
        <v>1.2487676634899737E-2</v>
      </c>
    </row>
    <row r="420" spans="2:6" x14ac:dyDescent="0.3">
      <c r="B420" s="4">
        <v>42711</v>
      </c>
      <c r="C420" s="5">
        <v>59.99</v>
      </c>
      <c r="D420" s="6">
        <v>13095600</v>
      </c>
      <c r="E420" t="s">
        <v>5</v>
      </c>
      <c r="F420">
        <f>(Акции[[#This Row],[Close]]-C419)/C419</f>
        <v>-2.6452450503083341E-2</v>
      </c>
    </row>
    <row r="421" spans="2:6" x14ac:dyDescent="0.3">
      <c r="B421" s="4">
        <v>42712</v>
      </c>
      <c r="C421" s="5">
        <v>60.9</v>
      </c>
      <c r="D421" s="6">
        <v>9192300</v>
      </c>
      <c r="E421" t="s">
        <v>5</v>
      </c>
      <c r="F421">
        <f>(Акции[[#This Row],[Close]]-C420)/C420</f>
        <v>1.5169194865810911E-2</v>
      </c>
    </row>
    <row r="422" spans="2:6" x14ac:dyDescent="0.3">
      <c r="B422" s="4">
        <v>42713</v>
      </c>
      <c r="C422" s="5">
        <v>61.54</v>
      </c>
      <c r="D422" s="6">
        <v>7102900</v>
      </c>
      <c r="E422" t="s">
        <v>5</v>
      </c>
      <c r="F422">
        <f>(Акции[[#This Row],[Close]]-C421)/C421</f>
        <v>1.050903119868638E-2</v>
      </c>
    </row>
    <row r="423" spans="2:6" x14ac:dyDescent="0.3">
      <c r="B423" s="4">
        <v>42716</v>
      </c>
      <c r="C423" s="5">
        <v>62.04</v>
      </c>
      <c r="D423" s="6">
        <v>5984500</v>
      </c>
      <c r="E423" t="s">
        <v>5</v>
      </c>
      <c r="F423">
        <f>(Акции[[#This Row],[Close]]-C422)/C422</f>
        <v>8.1247968800779984E-3</v>
      </c>
    </row>
    <row r="424" spans="2:6" x14ac:dyDescent="0.3">
      <c r="B424" s="4">
        <v>42717</v>
      </c>
      <c r="C424" s="5">
        <v>61.99</v>
      </c>
      <c r="D424" s="6">
        <v>8599600</v>
      </c>
      <c r="E424" t="s">
        <v>5</v>
      </c>
      <c r="F424">
        <f>(Акции[[#This Row],[Close]]-C423)/C423</f>
        <v>-8.0593165699544098E-4</v>
      </c>
    </row>
    <row r="425" spans="2:6" x14ac:dyDescent="0.3">
      <c r="B425" s="4">
        <v>42718</v>
      </c>
      <c r="C425" s="5">
        <v>61.67</v>
      </c>
      <c r="D425" s="6">
        <v>5115700</v>
      </c>
      <c r="E425" t="s">
        <v>5</v>
      </c>
      <c r="F425">
        <f>(Акции[[#This Row],[Close]]-C424)/C424</f>
        <v>-5.1621229230521095E-3</v>
      </c>
    </row>
    <row r="426" spans="2:6" x14ac:dyDescent="0.3">
      <c r="B426" s="4">
        <v>42719</v>
      </c>
      <c r="C426" s="5">
        <v>62.02</v>
      </c>
      <c r="D426" s="6">
        <v>6416900</v>
      </c>
      <c r="E426" t="s">
        <v>5</v>
      </c>
      <c r="F426">
        <f>(Акции[[#This Row],[Close]]-C425)/C425</f>
        <v>5.6753688989784569E-3</v>
      </c>
    </row>
    <row r="427" spans="2:6" x14ac:dyDescent="0.3">
      <c r="B427" s="4">
        <v>42720</v>
      </c>
      <c r="C427" s="5">
        <v>62.22</v>
      </c>
      <c r="D427" s="6">
        <v>10555800</v>
      </c>
      <c r="E427" t="s">
        <v>5</v>
      </c>
      <c r="F427">
        <f>(Акции[[#This Row],[Close]]-C426)/C426</f>
        <v>3.2247662044501083E-3</v>
      </c>
    </row>
    <row r="428" spans="2:6" x14ac:dyDescent="0.3">
      <c r="B428" s="4">
        <v>42723</v>
      </c>
      <c r="C428" s="5">
        <v>62.22</v>
      </c>
      <c r="D428" s="6">
        <v>5976800</v>
      </c>
      <c r="E428" t="s">
        <v>5</v>
      </c>
      <c r="F428">
        <f>(Акции[[#This Row],[Close]]-C427)/C427</f>
        <v>0</v>
      </c>
    </row>
    <row r="429" spans="2:6" x14ac:dyDescent="0.3">
      <c r="B429" s="4">
        <v>42724</v>
      </c>
      <c r="C429" s="5">
        <v>62.16</v>
      </c>
      <c r="D429" s="6">
        <v>5751800</v>
      </c>
      <c r="E429" t="s">
        <v>5</v>
      </c>
      <c r="F429">
        <f>(Акции[[#This Row],[Close]]-C428)/C428</f>
        <v>-9.6432015429126126E-4</v>
      </c>
    </row>
    <row r="430" spans="2:6" x14ac:dyDescent="0.3">
      <c r="B430" s="4">
        <v>42725</v>
      </c>
      <c r="C430" s="5">
        <v>61.45</v>
      </c>
      <c r="D430" s="6">
        <v>5498700</v>
      </c>
      <c r="E430" t="s">
        <v>5</v>
      </c>
      <c r="F430">
        <f>(Акции[[#This Row],[Close]]-C429)/C429</f>
        <v>-1.1422136422136322E-2</v>
      </c>
    </row>
    <row r="431" spans="2:6" x14ac:dyDescent="0.3">
      <c r="B431" s="4">
        <v>42726</v>
      </c>
      <c r="C431" s="5">
        <v>61.66</v>
      </c>
      <c r="D431" s="6">
        <v>5626000</v>
      </c>
      <c r="E431" t="s">
        <v>5</v>
      </c>
      <c r="F431">
        <f>(Акции[[#This Row],[Close]]-C430)/C430</f>
        <v>3.4174125305125101E-3</v>
      </c>
    </row>
    <row r="432" spans="2:6" x14ac:dyDescent="0.3">
      <c r="B432" s="4">
        <v>42727</v>
      </c>
      <c r="C432" s="5">
        <v>62.34</v>
      </c>
      <c r="D432" s="6">
        <v>4795900</v>
      </c>
      <c r="E432" t="s">
        <v>5</v>
      </c>
      <c r="F432">
        <f>(Акции[[#This Row],[Close]]-C431)/C431</f>
        <v>1.102821926694789E-2</v>
      </c>
    </row>
    <row r="433" spans="2:6" x14ac:dyDescent="0.3">
      <c r="B433" s="4">
        <v>42731</v>
      </c>
      <c r="C433" s="5">
        <v>62.5</v>
      </c>
      <c r="D433" s="6">
        <v>5396200</v>
      </c>
      <c r="E433" t="s">
        <v>5</v>
      </c>
      <c r="F433">
        <f>(Акции[[#This Row],[Close]]-C432)/C432</f>
        <v>2.5665704202758517E-3</v>
      </c>
    </row>
    <row r="434" spans="2:6" x14ac:dyDescent="0.3">
      <c r="B434" s="4">
        <v>42732</v>
      </c>
      <c r="C434" s="5">
        <v>62.27</v>
      </c>
      <c r="D434" s="6">
        <v>5190400</v>
      </c>
      <c r="E434" t="s">
        <v>5</v>
      </c>
      <c r="F434">
        <f>(Акции[[#This Row],[Close]]-C433)/C433</f>
        <v>-3.6799999999999498E-3</v>
      </c>
    </row>
    <row r="435" spans="2:6" x14ac:dyDescent="0.3">
      <c r="B435" s="4">
        <v>42733</v>
      </c>
      <c r="C435" s="5">
        <v>62.73</v>
      </c>
      <c r="D435" s="6">
        <v>4990000</v>
      </c>
      <c r="E435" t="s">
        <v>5</v>
      </c>
      <c r="F435">
        <f>(Акции[[#This Row],[Close]]-C434)/C434</f>
        <v>7.387184840211879E-3</v>
      </c>
    </row>
    <row r="436" spans="2:6" x14ac:dyDescent="0.3">
      <c r="B436" s="4">
        <v>42734</v>
      </c>
      <c r="C436" s="5">
        <v>62.62</v>
      </c>
      <c r="D436" s="6">
        <v>5999200</v>
      </c>
      <c r="E436" t="s">
        <v>5</v>
      </c>
      <c r="F436">
        <f>(Акции[[#This Row],[Close]]-C435)/C435</f>
        <v>-1.7535469472341693E-3</v>
      </c>
    </row>
    <row r="437" spans="2:6" x14ac:dyDescent="0.3">
      <c r="B437" s="4">
        <v>42738</v>
      </c>
      <c r="C437" s="5">
        <v>62.41</v>
      </c>
      <c r="D437" s="6">
        <v>9328200</v>
      </c>
      <c r="E437" t="s">
        <v>5</v>
      </c>
      <c r="F437">
        <f>(Акции[[#This Row],[Close]]-C436)/C436</f>
        <v>-3.3535611625678833E-3</v>
      </c>
    </row>
    <row r="438" spans="2:6" x14ac:dyDescent="0.3">
      <c r="B438" s="4">
        <v>42739</v>
      </c>
      <c r="C438" s="5">
        <v>63.29</v>
      </c>
      <c r="D438" s="6">
        <v>8674800</v>
      </c>
      <c r="E438" t="s">
        <v>5</v>
      </c>
      <c r="F438">
        <f>(Акции[[#This Row],[Close]]-C437)/C437</f>
        <v>1.4100304438391326E-2</v>
      </c>
    </row>
    <row r="439" spans="2:6" x14ac:dyDescent="0.3">
      <c r="B439" s="4">
        <v>42740</v>
      </c>
      <c r="C439" s="5">
        <v>63.77</v>
      </c>
      <c r="D439" s="6">
        <v>5359400</v>
      </c>
      <c r="E439" t="s">
        <v>5</v>
      </c>
      <c r="F439">
        <f>(Акции[[#This Row],[Close]]-C438)/C438</f>
        <v>7.5841365144573231E-3</v>
      </c>
    </row>
    <row r="440" spans="2:6" x14ac:dyDescent="0.3">
      <c r="B440" s="4">
        <v>42741</v>
      </c>
      <c r="C440" s="5">
        <v>63.79</v>
      </c>
      <c r="D440" s="6">
        <v>4722300</v>
      </c>
      <c r="E440" t="s">
        <v>5</v>
      </c>
      <c r="F440">
        <f>(Акции[[#This Row],[Close]]-C439)/C439</f>
        <v>3.1362709738115134E-4</v>
      </c>
    </row>
    <row r="441" spans="2:6" x14ac:dyDescent="0.3">
      <c r="B441" s="4">
        <v>42744</v>
      </c>
      <c r="C441" s="5">
        <v>64.209999999999994</v>
      </c>
      <c r="D441" s="6">
        <v>8794500</v>
      </c>
      <c r="E441" t="s">
        <v>5</v>
      </c>
      <c r="F441">
        <f>(Акции[[#This Row],[Close]]-C440)/C440</f>
        <v>6.5841040915503154E-3</v>
      </c>
    </row>
    <row r="442" spans="2:6" x14ac:dyDescent="0.3">
      <c r="B442" s="4">
        <v>42745</v>
      </c>
      <c r="C442" s="5">
        <v>64.069999999999993</v>
      </c>
      <c r="D442" s="6">
        <v>6523500</v>
      </c>
      <c r="E442" t="s">
        <v>5</v>
      </c>
      <c r="F442">
        <f>(Акции[[#This Row],[Close]]-C441)/C441</f>
        <v>-2.1803457405388661E-3</v>
      </c>
    </row>
    <row r="443" spans="2:6" x14ac:dyDescent="0.3">
      <c r="B443" s="4">
        <v>42746</v>
      </c>
      <c r="C443" s="5">
        <v>61.14</v>
      </c>
      <c r="D443" s="6">
        <v>13565200</v>
      </c>
      <c r="E443" t="s">
        <v>5</v>
      </c>
      <c r="F443">
        <f>(Акции[[#This Row],[Close]]-C442)/C442</f>
        <v>-4.5731231465584408E-2</v>
      </c>
    </row>
    <row r="444" spans="2:6" x14ac:dyDescent="0.3">
      <c r="B444" s="4">
        <v>42747</v>
      </c>
      <c r="C444" s="5">
        <v>61.28</v>
      </c>
      <c r="D444" s="6">
        <v>8194400</v>
      </c>
      <c r="E444" t="s">
        <v>5</v>
      </c>
      <c r="F444">
        <f>(Акции[[#This Row],[Close]]-C443)/C443</f>
        <v>2.2898266274125052E-3</v>
      </c>
    </row>
    <row r="445" spans="2:6" x14ac:dyDescent="0.3">
      <c r="B445" s="4">
        <v>42748</v>
      </c>
      <c r="C445" s="5">
        <v>61.99</v>
      </c>
      <c r="D445" s="6">
        <v>7295100</v>
      </c>
      <c r="E445" t="s">
        <v>5</v>
      </c>
      <c r="F445">
        <f>(Акции[[#This Row],[Close]]-C444)/C444</f>
        <v>1.1586161879895576E-2</v>
      </c>
    </row>
    <row r="446" spans="2:6" x14ac:dyDescent="0.3">
      <c r="B446" s="4">
        <v>42752</v>
      </c>
      <c r="C446" s="5">
        <v>61.86</v>
      </c>
      <c r="D446" s="6">
        <v>8446700</v>
      </c>
      <c r="E446" t="s">
        <v>5</v>
      </c>
      <c r="F446">
        <f>(Акции[[#This Row],[Close]]-C445)/C445</f>
        <v>-2.0971124374899591E-3</v>
      </c>
    </row>
    <row r="447" spans="2:6" x14ac:dyDescent="0.3">
      <c r="B447" s="4">
        <v>42753</v>
      </c>
      <c r="C447" s="5">
        <v>61.66</v>
      </c>
      <c r="D447" s="6">
        <v>5519400</v>
      </c>
      <c r="E447" t="s">
        <v>5</v>
      </c>
      <c r="F447">
        <f>(Акции[[#This Row],[Close]]-C446)/C446</f>
        <v>-3.2331070158422705E-3</v>
      </c>
    </row>
    <row r="448" spans="2:6" x14ac:dyDescent="0.3">
      <c r="B448" s="4">
        <v>42754</v>
      </c>
      <c r="C448" s="5">
        <v>61.38</v>
      </c>
      <c r="D448" s="6">
        <v>5384200</v>
      </c>
      <c r="E448" t="s">
        <v>5</v>
      </c>
      <c r="F448">
        <f>(Акции[[#This Row],[Close]]-C447)/C447</f>
        <v>-4.5410314628607533E-3</v>
      </c>
    </row>
    <row r="449" spans="2:6" x14ac:dyDescent="0.3">
      <c r="B449" s="4">
        <v>42755</v>
      </c>
      <c r="C449" s="5">
        <v>61.15</v>
      </c>
      <c r="D449" s="6">
        <v>6730000</v>
      </c>
      <c r="E449" t="s">
        <v>5</v>
      </c>
      <c r="F449">
        <f>(Акции[[#This Row],[Close]]-C448)/C448</f>
        <v>-3.7471489084392956E-3</v>
      </c>
    </row>
    <row r="450" spans="2:6" x14ac:dyDescent="0.3">
      <c r="B450" s="4">
        <v>42758</v>
      </c>
      <c r="C450" s="5">
        <v>60.96</v>
      </c>
      <c r="D450" s="6">
        <v>5244700</v>
      </c>
      <c r="E450" t="s">
        <v>5</v>
      </c>
      <c r="F450">
        <f>(Акции[[#This Row],[Close]]-C449)/C449</f>
        <v>-3.107113654946815E-3</v>
      </c>
    </row>
    <row r="451" spans="2:6" x14ac:dyDescent="0.3">
      <c r="B451" s="4">
        <v>42759</v>
      </c>
      <c r="C451" s="5">
        <v>60.58</v>
      </c>
      <c r="D451" s="6">
        <v>6642000</v>
      </c>
      <c r="E451" t="s">
        <v>5</v>
      </c>
      <c r="F451">
        <f>(Акции[[#This Row],[Close]]-C450)/C450</f>
        <v>-6.2335958005249759E-3</v>
      </c>
    </row>
    <row r="452" spans="2:6" x14ac:dyDescent="0.3">
      <c r="B452" s="4">
        <v>42760</v>
      </c>
      <c r="C452" s="5">
        <v>61.38</v>
      </c>
      <c r="D452" s="6">
        <v>8052800</v>
      </c>
      <c r="E452" t="s">
        <v>5</v>
      </c>
      <c r="F452">
        <f>(Акции[[#This Row],[Close]]-C451)/C451</f>
        <v>1.3205678441730014E-2</v>
      </c>
    </row>
    <row r="453" spans="2:6" x14ac:dyDescent="0.3">
      <c r="B453" s="4">
        <v>42761</v>
      </c>
      <c r="C453" s="5">
        <v>61.27</v>
      </c>
      <c r="D453" s="6">
        <v>7765300</v>
      </c>
      <c r="E453" t="s">
        <v>5</v>
      </c>
      <c r="F453">
        <f>(Акции[[#This Row],[Close]]-C452)/C452</f>
        <v>-1.7921146953404925E-3</v>
      </c>
    </row>
    <row r="454" spans="2:6" x14ac:dyDescent="0.3">
      <c r="B454" s="4">
        <v>42762</v>
      </c>
      <c r="C454" s="5">
        <v>60</v>
      </c>
      <c r="D454" s="6">
        <v>14151200</v>
      </c>
      <c r="E454" t="s">
        <v>5</v>
      </c>
      <c r="F454">
        <f>(Акции[[#This Row],[Close]]-C453)/C453</f>
        <v>-2.0727925575322395E-2</v>
      </c>
    </row>
    <row r="455" spans="2:6" x14ac:dyDescent="0.3">
      <c r="B455" s="4">
        <v>42765</v>
      </c>
      <c r="C455" s="5">
        <v>60.43</v>
      </c>
      <c r="D455" s="6">
        <v>7792700</v>
      </c>
      <c r="E455" t="s">
        <v>5</v>
      </c>
      <c r="F455">
        <f>(Акции[[#This Row],[Close]]-C454)/C454</f>
        <v>7.1666666666666623E-3</v>
      </c>
    </row>
    <row r="456" spans="2:6" x14ac:dyDescent="0.3">
      <c r="B456" s="4">
        <v>42766</v>
      </c>
      <c r="C456" s="5">
        <v>61.11</v>
      </c>
      <c r="D456" s="6">
        <v>8149800</v>
      </c>
      <c r="E456" t="s">
        <v>5</v>
      </c>
      <c r="F456">
        <f>(Акции[[#This Row],[Close]]-C455)/C455</f>
        <v>1.1252689061724304E-2</v>
      </c>
    </row>
    <row r="457" spans="2:6" x14ac:dyDescent="0.3">
      <c r="B457" s="4">
        <v>42767</v>
      </c>
      <c r="C457" s="5">
        <v>60.89</v>
      </c>
      <c r="D457" s="6">
        <v>5888700</v>
      </c>
      <c r="E457" t="s">
        <v>5</v>
      </c>
      <c r="F457">
        <f>(Акции[[#This Row],[Close]]-C456)/C456</f>
        <v>-3.6000654557355404E-3</v>
      </c>
    </row>
    <row r="458" spans="2:6" x14ac:dyDescent="0.3">
      <c r="B458" s="4">
        <v>42768</v>
      </c>
      <c r="C458" s="5">
        <v>60.89</v>
      </c>
      <c r="D458" s="6">
        <v>5365300</v>
      </c>
      <c r="E458" t="s">
        <v>5</v>
      </c>
      <c r="F458">
        <f>(Акции[[#This Row],[Close]]-C457)/C457</f>
        <v>0</v>
      </c>
    </row>
    <row r="459" spans="2:6" x14ac:dyDescent="0.3">
      <c r="B459" s="4">
        <v>42769</v>
      </c>
      <c r="C459" s="5">
        <v>60.67</v>
      </c>
      <c r="D459" s="6">
        <v>6470300</v>
      </c>
      <c r="E459" t="s">
        <v>5</v>
      </c>
      <c r="F459">
        <f>(Акции[[#This Row],[Close]]-C458)/C458</f>
        <v>-3.6130727541468033E-3</v>
      </c>
    </row>
    <row r="460" spans="2:6" x14ac:dyDescent="0.3">
      <c r="B460" s="4">
        <v>42772</v>
      </c>
      <c r="C460" s="5">
        <v>60.65</v>
      </c>
      <c r="D460" s="6">
        <v>5358100</v>
      </c>
      <c r="E460" t="s">
        <v>5</v>
      </c>
      <c r="F460">
        <f>(Акции[[#This Row],[Close]]-C459)/C459</f>
        <v>-3.2965221691121023E-4</v>
      </c>
    </row>
    <row r="461" spans="2:6" x14ac:dyDescent="0.3">
      <c r="B461" s="4">
        <v>42773</v>
      </c>
      <c r="C461" s="5">
        <v>60.56</v>
      </c>
      <c r="D461" s="6">
        <v>4210300</v>
      </c>
      <c r="E461" t="s">
        <v>5</v>
      </c>
      <c r="F461">
        <f>(Акции[[#This Row],[Close]]-C460)/C460</f>
        <v>-1.4839241549875731E-3</v>
      </c>
    </row>
    <row r="462" spans="2:6" x14ac:dyDescent="0.3">
      <c r="B462" s="4">
        <v>42774</v>
      </c>
      <c r="C462" s="5">
        <v>60.52</v>
      </c>
      <c r="D462" s="6">
        <v>5357800</v>
      </c>
      <c r="E462" t="s">
        <v>5</v>
      </c>
      <c r="F462">
        <f>(Акции[[#This Row],[Close]]-C461)/C461</f>
        <v>-6.6050198150593043E-4</v>
      </c>
    </row>
    <row r="463" spans="2:6" x14ac:dyDescent="0.3">
      <c r="B463" s="4">
        <v>42775</v>
      </c>
      <c r="C463" s="5">
        <v>60.84</v>
      </c>
      <c r="D463" s="6">
        <v>4324600</v>
      </c>
      <c r="E463" t="s">
        <v>5</v>
      </c>
      <c r="F463">
        <f>(Акции[[#This Row],[Close]]-C462)/C462</f>
        <v>5.287508261731663E-3</v>
      </c>
    </row>
    <row r="464" spans="2:6" x14ac:dyDescent="0.3">
      <c r="B464" s="4">
        <v>42776</v>
      </c>
      <c r="C464" s="5">
        <v>60.42</v>
      </c>
      <c r="D464" s="6">
        <v>5749200</v>
      </c>
      <c r="E464" t="s">
        <v>5</v>
      </c>
      <c r="F464">
        <f>(Акции[[#This Row],[Close]]-C463)/C463</f>
        <v>-6.9033530571992385E-3</v>
      </c>
    </row>
    <row r="465" spans="2:6" x14ac:dyDescent="0.3">
      <c r="B465" s="4">
        <v>42779</v>
      </c>
      <c r="C465" s="5">
        <v>60.51</v>
      </c>
      <c r="D465" s="6">
        <v>6396000</v>
      </c>
      <c r="E465" t="s">
        <v>5</v>
      </c>
      <c r="F465">
        <f>(Акции[[#This Row],[Close]]-C464)/C464</f>
        <v>1.4895729890764034E-3</v>
      </c>
    </row>
    <row r="466" spans="2:6" x14ac:dyDescent="0.3">
      <c r="B466" s="4">
        <v>42780</v>
      </c>
      <c r="C466" s="5">
        <v>60.82</v>
      </c>
      <c r="D466" s="6">
        <v>13562200</v>
      </c>
      <c r="E466" t="s">
        <v>5</v>
      </c>
      <c r="F466">
        <f>(Акции[[#This Row],[Close]]-C465)/C465</f>
        <v>5.1231201454305453E-3</v>
      </c>
    </row>
    <row r="467" spans="2:6" x14ac:dyDescent="0.3">
      <c r="B467" s="4">
        <v>42781</v>
      </c>
      <c r="C467" s="5">
        <v>61.65</v>
      </c>
      <c r="D467" s="6">
        <v>8927600</v>
      </c>
      <c r="E467" t="s">
        <v>5</v>
      </c>
      <c r="F467">
        <f>(Акции[[#This Row],[Close]]-C466)/C466</f>
        <v>1.3646826701742819E-2</v>
      </c>
    </row>
    <row r="468" spans="2:6" x14ac:dyDescent="0.3">
      <c r="B468" s="4">
        <v>42782</v>
      </c>
      <c r="C468" s="5">
        <v>61.48</v>
      </c>
      <c r="D468" s="6">
        <v>5662000</v>
      </c>
      <c r="E468" t="s">
        <v>5</v>
      </c>
      <c r="F468">
        <f>(Акции[[#This Row],[Close]]-C467)/C467</f>
        <v>-2.7575020275750479E-3</v>
      </c>
    </row>
    <row r="469" spans="2:6" x14ac:dyDescent="0.3">
      <c r="B469" s="4">
        <v>42783</v>
      </c>
      <c r="C469" s="5">
        <v>61.77</v>
      </c>
      <c r="D469" s="6">
        <v>8124400</v>
      </c>
      <c r="E469" t="s">
        <v>5</v>
      </c>
      <c r="F469">
        <f>(Акции[[#This Row],[Close]]-C468)/C468</f>
        <v>4.7169811320755739E-3</v>
      </c>
    </row>
    <row r="470" spans="2:6" x14ac:dyDescent="0.3">
      <c r="B470" s="4">
        <v>42787</v>
      </c>
      <c r="C470" s="5">
        <v>61.83</v>
      </c>
      <c r="D470" s="6">
        <v>8503500</v>
      </c>
      <c r="E470" t="s">
        <v>5</v>
      </c>
      <c r="F470">
        <f>(Акции[[#This Row],[Close]]-C469)/C469</f>
        <v>9.7134531325878521E-4</v>
      </c>
    </row>
    <row r="471" spans="2:6" x14ac:dyDescent="0.3">
      <c r="B471" s="4">
        <v>42788</v>
      </c>
      <c r="C471" s="5">
        <v>61.36</v>
      </c>
      <c r="D471" s="6">
        <v>6422200</v>
      </c>
      <c r="E471" t="s">
        <v>5</v>
      </c>
      <c r="F471">
        <f>(Акции[[#This Row],[Close]]-C470)/C470</f>
        <v>-7.6014879508329112E-3</v>
      </c>
    </row>
    <row r="472" spans="2:6" x14ac:dyDescent="0.3">
      <c r="B472" s="4">
        <v>42789</v>
      </c>
      <c r="C472" s="5">
        <v>61.94</v>
      </c>
      <c r="D472" s="6">
        <v>8057700</v>
      </c>
      <c r="E472" t="s">
        <v>5</v>
      </c>
      <c r="F472">
        <f>(Акции[[#This Row],[Close]]-C471)/C471</f>
        <v>9.4524119947848491E-3</v>
      </c>
    </row>
    <row r="473" spans="2:6" x14ac:dyDescent="0.3">
      <c r="B473" s="4">
        <v>42790</v>
      </c>
      <c r="C473" s="5">
        <v>62.09</v>
      </c>
      <c r="D473" s="6">
        <v>6536400</v>
      </c>
      <c r="E473" t="s">
        <v>5</v>
      </c>
      <c r="F473">
        <f>(Акции[[#This Row],[Close]]-C472)/C472</f>
        <v>2.4216984178237924E-3</v>
      </c>
    </row>
    <row r="474" spans="2:6" x14ac:dyDescent="0.3">
      <c r="B474" s="4">
        <v>42793</v>
      </c>
      <c r="C474" s="5">
        <v>62.22</v>
      </c>
      <c r="D474" s="6">
        <v>5214100</v>
      </c>
      <c r="E474" t="s">
        <v>5</v>
      </c>
      <c r="F474">
        <f>(Акции[[#This Row],[Close]]-C473)/C473</f>
        <v>2.0937349009501603E-3</v>
      </c>
    </row>
    <row r="475" spans="2:6" x14ac:dyDescent="0.3">
      <c r="B475" s="4">
        <v>42794</v>
      </c>
      <c r="C475" s="5">
        <v>61.84</v>
      </c>
      <c r="D475" s="6">
        <v>6756100</v>
      </c>
      <c r="E475" t="s">
        <v>5</v>
      </c>
      <c r="F475">
        <f>(Акции[[#This Row],[Close]]-C474)/C474</f>
        <v>-6.1073609771776834E-3</v>
      </c>
    </row>
    <row r="476" spans="2:6" x14ac:dyDescent="0.3">
      <c r="B476" s="4">
        <v>42795</v>
      </c>
      <c r="C476" s="5">
        <v>62.83</v>
      </c>
      <c r="D476" s="6">
        <v>7737400</v>
      </c>
      <c r="E476" t="s">
        <v>5</v>
      </c>
      <c r="F476">
        <f>(Акции[[#This Row],[Close]]-C475)/C475</f>
        <v>1.6009055627425529E-2</v>
      </c>
    </row>
    <row r="477" spans="2:6" x14ac:dyDescent="0.3">
      <c r="B477" s="4">
        <v>42796</v>
      </c>
      <c r="C477" s="5">
        <v>63.25</v>
      </c>
      <c r="D477" s="6">
        <v>8190000</v>
      </c>
      <c r="E477" t="s">
        <v>5</v>
      </c>
      <c r="F477">
        <f>(Акции[[#This Row],[Close]]-C476)/C476</f>
        <v>6.6847047588731775E-3</v>
      </c>
    </row>
    <row r="478" spans="2:6" x14ac:dyDescent="0.3">
      <c r="B478" s="4">
        <v>42797</v>
      </c>
      <c r="C478" s="5">
        <v>63.34</v>
      </c>
      <c r="D478" s="6">
        <v>6125800</v>
      </c>
      <c r="E478" t="s">
        <v>5</v>
      </c>
      <c r="F478">
        <f>(Акции[[#This Row],[Close]]-C477)/C477</f>
        <v>1.4229249011858246E-3</v>
      </c>
    </row>
    <row r="479" spans="2:6" x14ac:dyDescent="0.3">
      <c r="B479" s="4">
        <v>42800</v>
      </c>
      <c r="C479" s="5">
        <v>63.55</v>
      </c>
      <c r="D479" s="6">
        <v>6837000</v>
      </c>
      <c r="E479" t="s">
        <v>5</v>
      </c>
      <c r="F479">
        <f>(Акции[[#This Row],[Close]]-C478)/C478</f>
        <v>3.3154404799493799E-3</v>
      </c>
    </row>
    <row r="480" spans="2:6" x14ac:dyDescent="0.3">
      <c r="B480" s="4">
        <v>42801</v>
      </c>
      <c r="C480" s="5">
        <v>63.69</v>
      </c>
      <c r="D480" s="6">
        <v>9638000</v>
      </c>
      <c r="E480" t="s">
        <v>5</v>
      </c>
      <c r="F480">
        <f>(Акции[[#This Row],[Close]]-C479)/C479</f>
        <v>2.2029897718332113E-3</v>
      </c>
    </row>
    <row r="481" spans="2:6" x14ac:dyDescent="0.3">
      <c r="B481" s="4">
        <v>42802</v>
      </c>
      <c r="C481" s="5">
        <v>64.14</v>
      </c>
      <c r="D481" s="6">
        <v>7049700</v>
      </c>
      <c r="E481" t="s">
        <v>5</v>
      </c>
      <c r="F481">
        <f>(Акции[[#This Row],[Close]]-C480)/C480</f>
        <v>7.0654733867169545E-3</v>
      </c>
    </row>
    <row r="482" spans="2:6" x14ac:dyDescent="0.3">
      <c r="B482" s="4">
        <v>42803</v>
      </c>
      <c r="C482" s="5">
        <v>64.5</v>
      </c>
      <c r="D482" s="6">
        <v>6957000</v>
      </c>
      <c r="E482" t="s">
        <v>5</v>
      </c>
      <c r="F482">
        <f>(Акции[[#This Row],[Close]]-C481)/C481</f>
        <v>5.6127221702525635E-3</v>
      </c>
    </row>
    <row r="483" spans="2:6" x14ac:dyDescent="0.3">
      <c r="B483" s="4">
        <v>42804</v>
      </c>
      <c r="C483" s="5">
        <v>65.88</v>
      </c>
      <c r="D483" s="6">
        <v>12788100</v>
      </c>
      <c r="E483" t="s">
        <v>5</v>
      </c>
      <c r="F483">
        <f>(Акции[[#This Row],[Close]]-C482)/C482</f>
        <v>2.1395348837209231E-2</v>
      </c>
    </row>
    <row r="484" spans="2:6" x14ac:dyDescent="0.3">
      <c r="B484" s="4">
        <v>42807</v>
      </c>
      <c r="C484" s="5">
        <v>65.849999999999994</v>
      </c>
      <c r="D484" s="6">
        <v>7577400</v>
      </c>
      <c r="E484" t="s">
        <v>5</v>
      </c>
      <c r="F484">
        <f>(Акции[[#This Row],[Close]]-C483)/C483</f>
        <v>-4.5537340619309562E-4</v>
      </c>
    </row>
    <row r="485" spans="2:6" x14ac:dyDescent="0.3">
      <c r="B485" s="4">
        <v>42808</v>
      </c>
      <c r="C485" s="5">
        <v>65.67</v>
      </c>
      <c r="D485" s="6">
        <v>3727200</v>
      </c>
      <c r="E485" t="s">
        <v>5</v>
      </c>
      <c r="F485">
        <f>(Акции[[#This Row],[Close]]-C484)/C484</f>
        <v>-2.7334851936217557E-3</v>
      </c>
    </row>
    <row r="486" spans="2:6" x14ac:dyDescent="0.3">
      <c r="B486" s="4">
        <v>42809</v>
      </c>
      <c r="C486" s="5">
        <v>66.55</v>
      </c>
      <c r="D486" s="6">
        <v>5241200</v>
      </c>
      <c r="E486" t="s">
        <v>5</v>
      </c>
      <c r="F486">
        <f>(Акции[[#This Row],[Close]]-C485)/C485</f>
        <v>1.340033500837514E-2</v>
      </c>
    </row>
    <row r="487" spans="2:6" x14ac:dyDescent="0.3">
      <c r="B487" s="4">
        <v>42810</v>
      </c>
      <c r="C487" s="5">
        <v>65.900000000000006</v>
      </c>
      <c r="D487" s="6">
        <v>5162800</v>
      </c>
      <c r="E487" t="s">
        <v>5</v>
      </c>
      <c r="F487">
        <f>(Акции[[#This Row],[Close]]-C486)/C486</f>
        <v>-9.7670924117203833E-3</v>
      </c>
    </row>
    <row r="488" spans="2:6" x14ac:dyDescent="0.3">
      <c r="B488" s="4">
        <v>42811</v>
      </c>
      <c r="C488" s="5">
        <v>65.69</v>
      </c>
      <c r="D488" s="6">
        <v>11288000</v>
      </c>
      <c r="E488" t="s">
        <v>5</v>
      </c>
      <c r="F488">
        <f>(Акции[[#This Row],[Close]]-C487)/C487</f>
        <v>-3.1866464339910159E-3</v>
      </c>
    </row>
    <row r="489" spans="2:6" x14ac:dyDescent="0.3">
      <c r="B489" s="4">
        <v>42814</v>
      </c>
      <c r="C489" s="5">
        <v>65.8</v>
      </c>
      <c r="D489" s="6">
        <v>4252100</v>
      </c>
      <c r="E489" t="s">
        <v>5</v>
      </c>
      <c r="F489">
        <f>(Акции[[#This Row],[Close]]-C488)/C488</f>
        <v>1.6745318922210296E-3</v>
      </c>
    </row>
    <row r="490" spans="2:6" x14ac:dyDescent="0.3">
      <c r="B490" s="4">
        <v>42815</v>
      </c>
      <c r="C490" s="5">
        <v>65.349999999999994</v>
      </c>
      <c r="D490" s="6">
        <v>5187400</v>
      </c>
      <c r="E490" t="s">
        <v>5</v>
      </c>
      <c r="F490">
        <f>(Акции[[#This Row],[Close]]-C489)/C489</f>
        <v>-6.8389057750760313E-3</v>
      </c>
    </row>
    <row r="491" spans="2:6" x14ac:dyDescent="0.3">
      <c r="B491" s="4">
        <v>42816</v>
      </c>
      <c r="C491" s="5">
        <v>65.52</v>
      </c>
      <c r="D491" s="6">
        <v>5662600</v>
      </c>
      <c r="E491" t="s">
        <v>5</v>
      </c>
      <c r="F491">
        <f>(Акции[[#This Row],[Close]]-C490)/C490</f>
        <v>2.601377199693982E-3</v>
      </c>
    </row>
    <row r="492" spans="2:6" x14ac:dyDescent="0.3">
      <c r="B492" s="4">
        <v>42817</v>
      </c>
      <c r="C492" s="5">
        <v>65.650000000000006</v>
      </c>
      <c r="D492" s="6">
        <v>4099500</v>
      </c>
      <c r="E492" t="s">
        <v>5</v>
      </c>
      <c r="F492">
        <f>(Акции[[#This Row],[Close]]-C491)/C491</f>
        <v>1.9841269841271319E-3</v>
      </c>
    </row>
    <row r="493" spans="2:6" x14ac:dyDescent="0.3">
      <c r="B493" s="4">
        <v>42818</v>
      </c>
      <c r="C493" s="5">
        <v>65.62</v>
      </c>
      <c r="D493" s="6">
        <v>4056300</v>
      </c>
      <c r="E493" t="s">
        <v>5</v>
      </c>
      <c r="F493">
        <f>(Акции[[#This Row],[Close]]-C492)/C492</f>
        <v>-4.5696877380047425E-4</v>
      </c>
    </row>
    <row r="494" spans="2:6" x14ac:dyDescent="0.3">
      <c r="B494" s="4">
        <v>42821</v>
      </c>
      <c r="C494" s="5">
        <v>66.099999999999994</v>
      </c>
      <c r="D494" s="6">
        <v>4962300</v>
      </c>
      <c r="E494" t="s">
        <v>5</v>
      </c>
      <c r="F494">
        <f>(Акции[[#This Row],[Close]]-C493)/C493</f>
        <v>7.3148430356597032E-3</v>
      </c>
    </row>
    <row r="495" spans="2:6" x14ac:dyDescent="0.3">
      <c r="B495" s="4">
        <v>42822</v>
      </c>
      <c r="C495" s="5">
        <v>65.98</v>
      </c>
      <c r="D495" s="6">
        <v>5067400</v>
      </c>
      <c r="E495" t="s">
        <v>5</v>
      </c>
      <c r="F495">
        <f>(Акции[[#This Row],[Close]]-C494)/C494</f>
        <v>-1.8154311649015182E-3</v>
      </c>
    </row>
    <row r="496" spans="2:6" x14ac:dyDescent="0.3">
      <c r="B496" s="4">
        <v>42823</v>
      </c>
      <c r="C496" s="5">
        <v>65.77</v>
      </c>
      <c r="D496" s="6">
        <v>3649900</v>
      </c>
      <c r="E496" t="s">
        <v>5</v>
      </c>
      <c r="F496">
        <f>(Акции[[#This Row],[Close]]-C495)/C495</f>
        <v>-3.1827826614126697E-3</v>
      </c>
    </row>
    <row r="497" spans="2:6" x14ac:dyDescent="0.3">
      <c r="B497" s="4">
        <v>42824</v>
      </c>
      <c r="C497" s="5">
        <v>65.459999999999994</v>
      </c>
      <c r="D497" s="6">
        <v>3749600</v>
      </c>
      <c r="E497" t="s">
        <v>5</v>
      </c>
      <c r="F497">
        <f>(Акции[[#This Row],[Close]]-C496)/C496</f>
        <v>-4.7133951649688654E-3</v>
      </c>
    </row>
    <row r="498" spans="2:6" x14ac:dyDescent="0.3">
      <c r="B498" s="4">
        <v>42825</v>
      </c>
      <c r="C498" s="5">
        <v>65.16</v>
      </c>
      <c r="D498" s="6">
        <v>4057800</v>
      </c>
      <c r="E498" t="s">
        <v>5</v>
      </c>
      <c r="F498">
        <f>(Акции[[#This Row],[Close]]-C497)/C497</f>
        <v>-4.5829514207148979E-3</v>
      </c>
    </row>
    <row r="499" spans="2:6" x14ac:dyDescent="0.3">
      <c r="B499" s="4">
        <v>42828</v>
      </c>
      <c r="C499" s="5">
        <v>65.03</v>
      </c>
      <c r="D499" s="6">
        <v>5229600</v>
      </c>
      <c r="E499" t="s">
        <v>5</v>
      </c>
      <c r="F499">
        <f>(Акции[[#This Row],[Close]]-C498)/C498</f>
        <v>-1.9950890116635276E-3</v>
      </c>
    </row>
    <row r="500" spans="2:6" x14ac:dyDescent="0.3">
      <c r="B500" s="4">
        <v>42829</v>
      </c>
      <c r="C500" s="5">
        <v>65.11</v>
      </c>
      <c r="D500" s="6">
        <v>3457900</v>
      </c>
      <c r="E500" t="s">
        <v>5</v>
      </c>
      <c r="F500">
        <f>(Акции[[#This Row],[Close]]-C499)/C499</f>
        <v>1.2302014454866723E-3</v>
      </c>
    </row>
    <row r="501" spans="2:6" x14ac:dyDescent="0.3">
      <c r="B501" s="4">
        <v>42830</v>
      </c>
      <c r="C501" s="5">
        <v>64.959999999999994</v>
      </c>
      <c r="D501" s="6">
        <v>4396300</v>
      </c>
      <c r="E501" t="s">
        <v>5</v>
      </c>
      <c r="F501">
        <f>(Акции[[#This Row],[Close]]-C500)/C500</f>
        <v>-2.3037935800953109E-3</v>
      </c>
    </row>
    <row r="502" spans="2:6" x14ac:dyDescent="0.3">
      <c r="B502" s="4">
        <v>42831</v>
      </c>
      <c r="C502" s="5">
        <v>65.08</v>
      </c>
      <c r="D502" s="6">
        <v>4628400</v>
      </c>
      <c r="E502" t="s">
        <v>5</v>
      </c>
      <c r="F502">
        <f>(Акции[[#This Row],[Close]]-C501)/C501</f>
        <v>1.8472906403941588E-3</v>
      </c>
    </row>
    <row r="503" spans="2:6" x14ac:dyDescent="0.3">
      <c r="B503" s="4">
        <v>42832</v>
      </c>
      <c r="C503" s="5">
        <v>65.540000000000006</v>
      </c>
      <c r="D503" s="6">
        <v>6089300</v>
      </c>
      <c r="E503" t="s">
        <v>5</v>
      </c>
      <c r="F503">
        <f>(Акции[[#This Row],[Close]]-C502)/C502</f>
        <v>7.0682237246467109E-3</v>
      </c>
    </row>
    <row r="504" spans="2:6" x14ac:dyDescent="0.3">
      <c r="B504" s="4">
        <v>42835</v>
      </c>
      <c r="C504" s="5">
        <v>64.97</v>
      </c>
      <c r="D504" s="6">
        <v>7136200</v>
      </c>
      <c r="E504" t="s">
        <v>5</v>
      </c>
      <c r="F504">
        <f>(Акции[[#This Row],[Close]]-C503)/C503</f>
        <v>-8.6969789441563531E-3</v>
      </c>
    </row>
    <row r="505" spans="2:6" x14ac:dyDescent="0.3">
      <c r="B505" s="4">
        <v>42836</v>
      </c>
      <c r="C505" s="5">
        <v>64.180000000000007</v>
      </c>
      <c r="D505" s="6">
        <v>5404500</v>
      </c>
      <c r="E505" t="s">
        <v>5</v>
      </c>
      <c r="F505">
        <f>(Акции[[#This Row],[Close]]-C504)/C504</f>
        <v>-1.2159458211482101E-2</v>
      </c>
    </row>
    <row r="506" spans="2:6" x14ac:dyDescent="0.3">
      <c r="B506" s="4">
        <v>42837</v>
      </c>
      <c r="C506" s="5">
        <v>64.37</v>
      </c>
      <c r="D506" s="6">
        <v>6122000</v>
      </c>
      <c r="E506" t="s">
        <v>5</v>
      </c>
      <c r="F506">
        <f>(Акции[[#This Row],[Close]]-C505)/C505</f>
        <v>2.9604238080398523E-3</v>
      </c>
    </row>
    <row r="507" spans="2:6" x14ac:dyDescent="0.3">
      <c r="B507" s="4">
        <v>42838</v>
      </c>
      <c r="C507" s="5">
        <v>64.13</v>
      </c>
      <c r="D507" s="6">
        <v>3896700</v>
      </c>
      <c r="E507" t="s">
        <v>5</v>
      </c>
      <c r="F507">
        <f>(Акции[[#This Row],[Close]]-C506)/C506</f>
        <v>-3.7284449277615204E-3</v>
      </c>
    </row>
    <row r="508" spans="2:6" x14ac:dyDescent="0.3">
      <c r="B508" s="4">
        <v>42842</v>
      </c>
      <c r="C508" s="5">
        <v>64.31</v>
      </c>
      <c r="D508" s="6">
        <v>4189500</v>
      </c>
      <c r="E508" t="s">
        <v>5</v>
      </c>
      <c r="F508">
        <f>(Акции[[#This Row],[Close]]-C507)/C507</f>
        <v>2.8067986901607177E-3</v>
      </c>
    </row>
    <row r="509" spans="2:6" x14ac:dyDescent="0.3">
      <c r="B509" s="4">
        <v>42843</v>
      </c>
      <c r="C509" s="5">
        <v>63.65</v>
      </c>
      <c r="D509" s="6">
        <v>4755800</v>
      </c>
      <c r="E509" t="s">
        <v>5</v>
      </c>
      <c r="F509">
        <f>(Акции[[#This Row],[Close]]-C508)/C508</f>
        <v>-1.0262789612812994E-2</v>
      </c>
    </row>
    <row r="510" spans="2:6" x14ac:dyDescent="0.3">
      <c r="B510" s="4">
        <v>42844</v>
      </c>
      <c r="C510" s="5">
        <v>63.45</v>
      </c>
      <c r="D510" s="6">
        <v>4057100</v>
      </c>
      <c r="E510" t="s">
        <v>5</v>
      </c>
      <c r="F510">
        <f>(Акции[[#This Row],[Close]]-C509)/C509</f>
        <v>-3.1421838177532716E-3</v>
      </c>
    </row>
    <row r="511" spans="2:6" x14ac:dyDescent="0.3">
      <c r="B511" s="4">
        <v>42845</v>
      </c>
      <c r="C511" s="5">
        <v>63.78</v>
      </c>
      <c r="D511" s="6">
        <v>5708600</v>
      </c>
      <c r="E511" t="s">
        <v>5</v>
      </c>
      <c r="F511">
        <f>(Акции[[#This Row],[Close]]-C510)/C510</f>
        <v>5.2009456264775142E-3</v>
      </c>
    </row>
    <row r="512" spans="2:6" x14ac:dyDescent="0.3">
      <c r="B512" s="4">
        <v>42846</v>
      </c>
      <c r="C512" s="5">
        <v>63.82</v>
      </c>
      <c r="D512" s="6">
        <v>4154900</v>
      </c>
      <c r="E512" t="s">
        <v>5</v>
      </c>
      <c r="F512">
        <f>(Акции[[#This Row],[Close]]-C511)/C511</f>
        <v>6.2715584822827138E-4</v>
      </c>
    </row>
    <row r="513" spans="2:6" x14ac:dyDescent="0.3">
      <c r="B513" s="4">
        <v>42849</v>
      </c>
      <c r="C513" s="5">
        <v>64.66</v>
      </c>
      <c r="D513" s="6">
        <v>7121000</v>
      </c>
      <c r="E513" t="s">
        <v>5</v>
      </c>
      <c r="F513">
        <f>(Акции[[#This Row],[Close]]-C512)/C512</f>
        <v>1.3162018176120281E-2</v>
      </c>
    </row>
    <row r="514" spans="2:6" x14ac:dyDescent="0.3">
      <c r="B514" s="4">
        <v>42850</v>
      </c>
      <c r="C514" s="5">
        <v>65.099999999999994</v>
      </c>
      <c r="D514" s="6">
        <v>5352900</v>
      </c>
      <c r="E514" t="s">
        <v>5</v>
      </c>
      <c r="F514">
        <f>(Акции[[#This Row],[Close]]-C513)/C513</f>
        <v>6.8048252397153999E-3</v>
      </c>
    </row>
    <row r="515" spans="2:6" x14ac:dyDescent="0.3">
      <c r="B515" s="4">
        <v>42851</v>
      </c>
      <c r="C515" s="5">
        <v>65.040000000000006</v>
      </c>
      <c r="D515" s="6">
        <v>5008900</v>
      </c>
      <c r="E515" t="s">
        <v>5</v>
      </c>
      <c r="F515">
        <f>(Акции[[#This Row],[Close]]-C514)/C514</f>
        <v>-9.2165898617493187E-4</v>
      </c>
    </row>
    <row r="516" spans="2:6" x14ac:dyDescent="0.3">
      <c r="B516" s="4">
        <v>42852</v>
      </c>
      <c r="C516" s="5">
        <v>66.069999999999993</v>
      </c>
      <c r="D516" s="6">
        <v>11692900</v>
      </c>
      <c r="E516" t="s">
        <v>5</v>
      </c>
      <c r="F516">
        <f>(Акции[[#This Row],[Close]]-C515)/C515</f>
        <v>1.5836408364083437E-2</v>
      </c>
    </row>
    <row r="517" spans="2:6" x14ac:dyDescent="0.3">
      <c r="B517" s="4">
        <v>42853</v>
      </c>
      <c r="C517" s="5">
        <v>65.94</v>
      </c>
      <c r="D517" s="6">
        <v>5521100</v>
      </c>
      <c r="E517" t="s">
        <v>5</v>
      </c>
      <c r="F517">
        <f>(Акции[[#This Row],[Close]]-C516)/C516</f>
        <v>-1.9676101104888068E-3</v>
      </c>
    </row>
    <row r="518" spans="2:6" x14ac:dyDescent="0.3">
      <c r="B518" s="4">
        <v>42856</v>
      </c>
      <c r="C518" s="5">
        <v>66.48</v>
      </c>
      <c r="D518" s="6">
        <v>4575800</v>
      </c>
      <c r="E518" t="s">
        <v>5</v>
      </c>
      <c r="F518">
        <f>(Акции[[#This Row],[Close]]-C517)/C517</f>
        <v>8.1892629663331256E-3</v>
      </c>
    </row>
    <row r="519" spans="2:6" x14ac:dyDescent="0.3">
      <c r="B519" s="4">
        <v>42857</v>
      </c>
      <c r="C519" s="5">
        <v>66.63</v>
      </c>
      <c r="D519" s="6">
        <v>4342800</v>
      </c>
      <c r="E519" t="s">
        <v>5</v>
      </c>
      <c r="F519">
        <f>(Акции[[#This Row],[Close]]-C518)/C518</f>
        <v>2.2563176895305575E-3</v>
      </c>
    </row>
    <row r="520" spans="2:6" x14ac:dyDescent="0.3">
      <c r="B520" s="4">
        <v>42858</v>
      </c>
      <c r="C520" s="5">
        <v>66.739999999999995</v>
      </c>
      <c r="D520" s="6">
        <v>4993400</v>
      </c>
      <c r="E520" t="s">
        <v>5</v>
      </c>
      <c r="F520">
        <f>(Акции[[#This Row],[Close]]-C519)/C519</f>
        <v>1.6509079993996614E-3</v>
      </c>
    </row>
    <row r="521" spans="2:6" x14ac:dyDescent="0.3">
      <c r="B521" s="4">
        <v>42859</v>
      </c>
      <c r="C521" s="5">
        <v>67.23</v>
      </c>
      <c r="D521" s="6">
        <v>4287400</v>
      </c>
      <c r="E521" t="s">
        <v>5</v>
      </c>
      <c r="F521">
        <f>(Акции[[#This Row],[Close]]-C520)/C520</f>
        <v>7.3419238837280363E-3</v>
      </c>
    </row>
    <row r="522" spans="2:6" x14ac:dyDescent="0.3">
      <c r="B522" s="4">
        <v>42860</v>
      </c>
      <c r="C522" s="5">
        <v>66.989999999999995</v>
      </c>
      <c r="D522" s="6">
        <v>4587800</v>
      </c>
      <c r="E522" t="s">
        <v>5</v>
      </c>
      <c r="F522">
        <f>(Акции[[#This Row],[Close]]-C521)/C521</f>
        <v>-3.5698348951362351E-3</v>
      </c>
    </row>
    <row r="523" spans="2:6" x14ac:dyDescent="0.3">
      <c r="B523" s="4">
        <v>42863</v>
      </c>
      <c r="C523" s="5">
        <v>66.209999999999994</v>
      </c>
      <c r="D523" s="6">
        <v>4497400</v>
      </c>
      <c r="E523" t="s">
        <v>5</v>
      </c>
      <c r="F523">
        <f>(Акции[[#This Row],[Close]]-C522)/C522</f>
        <v>-1.1643528884908213E-2</v>
      </c>
    </row>
    <row r="524" spans="2:6" x14ac:dyDescent="0.3">
      <c r="B524" s="4">
        <v>42864</v>
      </c>
      <c r="C524" s="5">
        <v>66.17</v>
      </c>
      <c r="D524" s="6">
        <v>4395200</v>
      </c>
      <c r="E524" t="s">
        <v>5</v>
      </c>
      <c r="F524">
        <f>(Акции[[#This Row],[Close]]-C523)/C523</f>
        <v>-6.0413834768149898E-4</v>
      </c>
    </row>
    <row r="525" spans="2:6" x14ac:dyDescent="0.3">
      <c r="B525" s="4">
        <v>42865</v>
      </c>
      <c r="C525" s="5">
        <v>65.98</v>
      </c>
      <c r="D525" s="6">
        <v>5140200</v>
      </c>
      <c r="E525" t="s">
        <v>5</v>
      </c>
      <c r="F525">
        <f>(Акции[[#This Row],[Close]]-C524)/C524</f>
        <v>-2.8713918694271983E-3</v>
      </c>
    </row>
    <row r="526" spans="2:6" x14ac:dyDescent="0.3">
      <c r="B526" s="4">
        <v>42866</v>
      </c>
      <c r="C526" s="5">
        <v>65.3</v>
      </c>
      <c r="D526" s="6">
        <v>7853800</v>
      </c>
      <c r="E526" t="s">
        <v>5</v>
      </c>
      <c r="F526">
        <f>(Акции[[#This Row],[Close]]-C525)/C525</f>
        <v>-1.0306153379812166E-2</v>
      </c>
    </row>
    <row r="527" spans="2:6" x14ac:dyDescent="0.3">
      <c r="B527" s="4">
        <v>42867</v>
      </c>
      <c r="C527" s="5">
        <v>66.06</v>
      </c>
      <c r="D527" s="6">
        <v>6093500</v>
      </c>
      <c r="E527" t="s">
        <v>5</v>
      </c>
      <c r="F527">
        <f>(Акции[[#This Row],[Close]]-C526)/C526</f>
        <v>1.1638591117917384E-2</v>
      </c>
    </row>
    <row r="528" spans="2:6" x14ac:dyDescent="0.3">
      <c r="B528" s="4">
        <v>42870</v>
      </c>
      <c r="C528" s="5">
        <v>66.67</v>
      </c>
      <c r="D528" s="6">
        <v>8527900</v>
      </c>
      <c r="E528" t="s">
        <v>5</v>
      </c>
      <c r="F528">
        <f>(Акции[[#This Row],[Close]]-C527)/C527</f>
        <v>9.2340296699969637E-3</v>
      </c>
    </row>
    <row r="529" spans="2:6" x14ac:dyDescent="0.3">
      <c r="B529" s="4">
        <v>42871</v>
      </c>
      <c r="C529" s="5">
        <v>66.849999999999994</v>
      </c>
      <c r="D529" s="6">
        <v>6313500</v>
      </c>
      <c r="E529" t="s">
        <v>5</v>
      </c>
      <c r="F529">
        <f>(Акции[[#This Row],[Close]]-C528)/C528</f>
        <v>2.6998650067495515E-3</v>
      </c>
    </row>
    <row r="530" spans="2:6" x14ac:dyDescent="0.3">
      <c r="B530" s="4">
        <v>42872</v>
      </c>
      <c r="C530" s="5">
        <v>65.37</v>
      </c>
      <c r="D530" s="6">
        <v>12771400</v>
      </c>
      <c r="E530" t="s">
        <v>5</v>
      </c>
      <c r="F530">
        <f>(Акции[[#This Row],[Close]]-C529)/C529</f>
        <v>-2.2139117427075392E-2</v>
      </c>
    </row>
    <row r="531" spans="2:6" x14ac:dyDescent="0.3">
      <c r="B531" s="4">
        <v>42873</v>
      </c>
      <c r="C531" s="5">
        <v>65.63</v>
      </c>
      <c r="D531" s="6">
        <v>6001000</v>
      </c>
      <c r="E531" t="s">
        <v>5</v>
      </c>
      <c r="F531">
        <f>(Акции[[#This Row],[Close]]-C530)/C530</f>
        <v>3.9773596450969999E-3</v>
      </c>
    </row>
    <row r="532" spans="2:6" x14ac:dyDescent="0.3">
      <c r="B532" s="4">
        <v>42874</v>
      </c>
      <c r="C532" s="5">
        <v>65.58</v>
      </c>
      <c r="D532" s="6">
        <v>6731800</v>
      </c>
      <c r="E532" t="s">
        <v>5</v>
      </c>
      <c r="F532">
        <f>(Акции[[#This Row],[Close]]-C531)/C531</f>
        <v>-7.6184671644060893E-4</v>
      </c>
    </row>
    <row r="533" spans="2:6" x14ac:dyDescent="0.3">
      <c r="B533" s="4">
        <v>42877</v>
      </c>
      <c r="C533" s="5">
        <v>65.44</v>
      </c>
      <c r="D533" s="6">
        <v>5541700</v>
      </c>
      <c r="E533" t="s">
        <v>5</v>
      </c>
      <c r="F533">
        <f>(Акции[[#This Row],[Close]]-C532)/C532</f>
        <v>-2.1347971942665533E-3</v>
      </c>
    </row>
    <row r="534" spans="2:6" x14ac:dyDescent="0.3">
      <c r="B534" s="4">
        <v>42878</v>
      </c>
      <c r="C534" s="5">
        <v>65.84</v>
      </c>
      <c r="D534" s="6">
        <v>4676500</v>
      </c>
      <c r="E534" t="s">
        <v>5</v>
      </c>
      <c r="F534">
        <f>(Акции[[#This Row],[Close]]-C533)/C533</f>
        <v>6.1124694376528989E-3</v>
      </c>
    </row>
    <row r="535" spans="2:6" x14ac:dyDescent="0.3">
      <c r="B535" s="4">
        <v>42879</v>
      </c>
      <c r="C535" s="5">
        <v>65.930000000000007</v>
      </c>
      <c r="D535" s="6">
        <v>3174600</v>
      </c>
      <c r="E535" t="s">
        <v>5</v>
      </c>
      <c r="F535">
        <f>(Акции[[#This Row],[Close]]-C534)/C534</f>
        <v>1.366950182260076E-3</v>
      </c>
    </row>
    <row r="536" spans="2:6" x14ac:dyDescent="0.3">
      <c r="B536" s="4">
        <v>42880</v>
      </c>
      <c r="C536" s="5">
        <v>66.319999999999993</v>
      </c>
      <c r="D536" s="6">
        <v>4058300</v>
      </c>
      <c r="E536" t="s">
        <v>5</v>
      </c>
      <c r="F536">
        <f>(Акции[[#This Row],[Close]]-C535)/C535</f>
        <v>5.9153647808279433E-3</v>
      </c>
    </row>
    <row r="537" spans="2:6" x14ac:dyDescent="0.3">
      <c r="B537" s="4">
        <v>42881</v>
      </c>
      <c r="C537" s="5">
        <v>66.06</v>
      </c>
      <c r="D537" s="6">
        <v>4083000</v>
      </c>
      <c r="E537" t="s">
        <v>5</v>
      </c>
      <c r="F537">
        <f>(Акции[[#This Row],[Close]]-C536)/C536</f>
        <v>-3.9203860072374993E-3</v>
      </c>
    </row>
    <row r="538" spans="2:6" x14ac:dyDescent="0.3">
      <c r="B538" s="4">
        <v>42885</v>
      </c>
      <c r="C538" s="5">
        <v>66.02</v>
      </c>
      <c r="D538" s="6">
        <v>4803900</v>
      </c>
      <c r="E538" t="s">
        <v>5</v>
      </c>
      <c r="F538">
        <f>(Акции[[#This Row],[Close]]-C537)/C537</f>
        <v>-6.0551014229497807E-4</v>
      </c>
    </row>
    <row r="539" spans="2:6" x14ac:dyDescent="0.3">
      <c r="B539" s="4">
        <v>42886</v>
      </c>
      <c r="C539" s="5">
        <v>66.02</v>
      </c>
      <c r="D539" s="6">
        <v>6935800</v>
      </c>
      <c r="E539" t="s">
        <v>5</v>
      </c>
      <c r="F539">
        <f>(Акции[[#This Row],[Close]]-C538)/C538</f>
        <v>0</v>
      </c>
    </row>
    <row r="540" spans="2:6" x14ac:dyDescent="0.3">
      <c r="B540" s="4">
        <v>42887</v>
      </c>
      <c r="C540" s="5">
        <v>66.709999999999994</v>
      </c>
      <c r="D540" s="6">
        <v>4554700</v>
      </c>
      <c r="E540" t="s">
        <v>5</v>
      </c>
      <c r="F540">
        <f>(Акции[[#This Row],[Close]]-C539)/C539</f>
        <v>1.0451378370190818E-2</v>
      </c>
    </row>
    <row r="541" spans="2:6" x14ac:dyDescent="0.3">
      <c r="B541" s="4">
        <v>42888</v>
      </c>
      <c r="C541" s="5">
        <v>67.25</v>
      </c>
      <c r="D541" s="6">
        <v>5646000</v>
      </c>
      <c r="E541" t="s">
        <v>5</v>
      </c>
      <c r="F541">
        <f>(Акции[[#This Row],[Close]]-C540)/C540</f>
        <v>8.0947384200270762E-3</v>
      </c>
    </row>
    <row r="542" spans="2:6" x14ac:dyDescent="0.3">
      <c r="B542" s="4">
        <v>42891</v>
      </c>
      <c r="C542" s="5">
        <v>67.510000000000005</v>
      </c>
      <c r="D542" s="6">
        <v>4918100</v>
      </c>
      <c r="E542" t="s">
        <v>5</v>
      </c>
      <c r="F542">
        <f>(Акции[[#This Row],[Close]]-C541)/C541</f>
        <v>3.8661710037175482E-3</v>
      </c>
    </row>
    <row r="543" spans="2:6" x14ac:dyDescent="0.3">
      <c r="B543" s="4">
        <v>42892</v>
      </c>
      <c r="C543" s="5">
        <v>67.87</v>
      </c>
      <c r="D543" s="6">
        <v>5494500</v>
      </c>
      <c r="E543" t="s">
        <v>5</v>
      </c>
      <c r="F543">
        <f>(Акции[[#This Row],[Close]]-C542)/C542</f>
        <v>5.3325433269145227E-3</v>
      </c>
    </row>
    <row r="544" spans="2:6" x14ac:dyDescent="0.3">
      <c r="B544" s="4">
        <v>42893</v>
      </c>
      <c r="C544" s="5">
        <v>68.75</v>
      </c>
      <c r="D544" s="6">
        <v>8406300</v>
      </c>
      <c r="E544" t="s">
        <v>5</v>
      </c>
      <c r="F544">
        <f>(Акции[[#This Row],[Close]]-C543)/C543</f>
        <v>1.2965964343597987E-2</v>
      </c>
    </row>
    <row r="545" spans="2:6" x14ac:dyDescent="0.3">
      <c r="B545" s="4">
        <v>42894</v>
      </c>
      <c r="C545" s="5">
        <v>68.760000000000005</v>
      </c>
      <c r="D545" s="6">
        <v>6082500</v>
      </c>
      <c r="E545" t="s">
        <v>5</v>
      </c>
      <c r="F545">
        <f>(Акции[[#This Row],[Close]]-C544)/C544</f>
        <v>1.4545454545461986E-4</v>
      </c>
    </row>
    <row r="546" spans="2:6" x14ac:dyDescent="0.3">
      <c r="B546" s="4">
        <v>42895</v>
      </c>
      <c r="C546" s="5">
        <v>69.67</v>
      </c>
      <c r="D546" s="6">
        <v>6159800</v>
      </c>
      <c r="E546" t="s">
        <v>5</v>
      </c>
      <c r="F546">
        <f>(Акции[[#This Row],[Close]]-C545)/C545</f>
        <v>1.3234438627108734E-2</v>
      </c>
    </row>
    <row r="547" spans="2:6" x14ac:dyDescent="0.3">
      <c r="B547" s="4">
        <v>42898</v>
      </c>
      <c r="C547" s="5">
        <v>69.53</v>
      </c>
      <c r="D547" s="6">
        <v>6084300</v>
      </c>
      <c r="E547" t="s">
        <v>5</v>
      </c>
      <c r="F547">
        <f>(Акции[[#This Row],[Close]]-C546)/C546</f>
        <v>-2.009473230945896E-3</v>
      </c>
    </row>
    <row r="548" spans="2:6" x14ac:dyDescent="0.3">
      <c r="B548" s="4">
        <v>42899</v>
      </c>
      <c r="C548" s="5">
        <v>69.67</v>
      </c>
      <c r="D548" s="6">
        <v>5269000</v>
      </c>
      <c r="E548" t="s">
        <v>5</v>
      </c>
      <c r="F548">
        <f>(Акции[[#This Row],[Close]]-C547)/C547</f>
        <v>2.0135193441679932E-3</v>
      </c>
    </row>
    <row r="549" spans="2:6" x14ac:dyDescent="0.3">
      <c r="B549" s="4">
        <v>42900</v>
      </c>
      <c r="C549" s="5">
        <v>70.52</v>
      </c>
      <c r="D549" s="6">
        <v>6639100</v>
      </c>
      <c r="E549" t="s">
        <v>5</v>
      </c>
      <c r="F549">
        <f>(Акции[[#This Row],[Close]]-C548)/C548</f>
        <v>1.2200373187885666E-2</v>
      </c>
    </row>
    <row r="550" spans="2:6" x14ac:dyDescent="0.3">
      <c r="B550" s="4">
        <v>42901</v>
      </c>
      <c r="C550" s="5">
        <v>70.599999999999994</v>
      </c>
      <c r="D550" s="6">
        <v>4682700</v>
      </c>
      <c r="E550" t="s">
        <v>5</v>
      </c>
      <c r="F550">
        <f>(Акции[[#This Row],[Close]]-C549)/C549</f>
        <v>1.1344299489506281E-3</v>
      </c>
    </row>
    <row r="551" spans="2:6" x14ac:dyDescent="0.3">
      <c r="B551" s="4">
        <v>42902</v>
      </c>
      <c r="C551" s="5">
        <v>71.05</v>
      </c>
      <c r="D551" s="6">
        <v>9342300</v>
      </c>
      <c r="E551" t="s">
        <v>5</v>
      </c>
      <c r="F551">
        <f>(Акции[[#This Row],[Close]]-C550)/C550</f>
        <v>6.3739376770538649E-3</v>
      </c>
    </row>
    <row r="552" spans="2:6" x14ac:dyDescent="0.3">
      <c r="B552" s="4">
        <v>42905</v>
      </c>
      <c r="C552" s="5">
        <v>71.34</v>
      </c>
      <c r="D552" s="6">
        <v>6396300</v>
      </c>
      <c r="E552" t="s">
        <v>5</v>
      </c>
      <c r="F552">
        <f>(Акции[[#This Row],[Close]]-C551)/C551</f>
        <v>4.0816326530613125E-3</v>
      </c>
    </row>
    <row r="553" spans="2:6" x14ac:dyDescent="0.3">
      <c r="B553" s="4">
        <v>42906</v>
      </c>
      <c r="C553" s="5">
        <v>71.22</v>
      </c>
      <c r="D553" s="6">
        <v>6542800</v>
      </c>
      <c r="E553" t="s">
        <v>5</v>
      </c>
      <c r="F553">
        <f>(Акции[[#This Row],[Close]]-C552)/C552</f>
        <v>-1.6820857863751688E-3</v>
      </c>
    </row>
    <row r="554" spans="2:6" x14ac:dyDescent="0.3">
      <c r="B554" s="4">
        <v>42907</v>
      </c>
      <c r="C554" s="5">
        <v>71.34</v>
      </c>
      <c r="D554" s="6">
        <v>6096800</v>
      </c>
      <c r="E554" t="s">
        <v>5</v>
      </c>
      <c r="F554">
        <f>(Акции[[#This Row],[Close]]-C553)/C553</f>
        <v>1.6849199663016646E-3</v>
      </c>
    </row>
    <row r="555" spans="2:6" x14ac:dyDescent="0.3">
      <c r="B555" s="4">
        <v>42908</v>
      </c>
      <c r="C555" s="5">
        <v>73.180000000000007</v>
      </c>
      <c r="D555" s="6">
        <v>9998900</v>
      </c>
      <c r="E555" t="s">
        <v>5</v>
      </c>
      <c r="F555">
        <f>(Акции[[#This Row],[Close]]-C554)/C554</f>
        <v>2.5791982057751659E-2</v>
      </c>
    </row>
    <row r="556" spans="2:6" x14ac:dyDescent="0.3">
      <c r="B556" s="4">
        <v>42909</v>
      </c>
      <c r="C556" s="5">
        <v>72.64</v>
      </c>
      <c r="D556" s="6">
        <v>7064500</v>
      </c>
      <c r="E556" t="s">
        <v>5</v>
      </c>
      <c r="F556">
        <f>(Акции[[#This Row],[Close]]-C555)/C555</f>
        <v>-7.3790653183930886E-3</v>
      </c>
    </row>
    <row r="557" spans="2:6" x14ac:dyDescent="0.3">
      <c r="B557" s="4">
        <v>42912</v>
      </c>
      <c r="C557" s="5">
        <v>72.739999999999995</v>
      </c>
      <c r="D557" s="6">
        <v>4019500</v>
      </c>
      <c r="E557" t="s">
        <v>5</v>
      </c>
      <c r="F557">
        <f>(Акции[[#This Row],[Close]]-C556)/C556</f>
        <v>1.3766519823787764E-3</v>
      </c>
    </row>
    <row r="558" spans="2:6" x14ac:dyDescent="0.3">
      <c r="B558" s="4">
        <v>42913</v>
      </c>
      <c r="C558" s="5">
        <v>72.39</v>
      </c>
      <c r="D558" s="6">
        <v>4490600</v>
      </c>
      <c r="E558" t="s">
        <v>5</v>
      </c>
      <c r="F558">
        <f>(Акции[[#This Row],[Close]]-C557)/C557</f>
        <v>-4.811657959856947E-3</v>
      </c>
    </row>
    <row r="559" spans="2:6" x14ac:dyDescent="0.3">
      <c r="B559" s="4">
        <v>42914</v>
      </c>
      <c r="C559" s="5">
        <v>72.92</v>
      </c>
      <c r="D559" s="6">
        <v>4196200</v>
      </c>
      <c r="E559" t="s">
        <v>5</v>
      </c>
      <c r="F559">
        <f>(Акции[[#This Row],[Close]]-C558)/C558</f>
        <v>7.3214532393977225E-3</v>
      </c>
    </row>
    <row r="560" spans="2:6" x14ac:dyDescent="0.3">
      <c r="B560" s="4">
        <v>42915</v>
      </c>
      <c r="C560" s="5">
        <v>72.48</v>
      </c>
      <c r="D560" s="6">
        <v>4444700</v>
      </c>
      <c r="E560" t="s">
        <v>5</v>
      </c>
      <c r="F560">
        <f>(Акции[[#This Row],[Close]]-C559)/C559</f>
        <v>-6.0340098738343078E-3</v>
      </c>
    </row>
    <row r="561" spans="2:6" x14ac:dyDescent="0.3">
      <c r="B561" s="4">
        <v>42916</v>
      </c>
      <c r="C561" s="5">
        <v>72.510000000000005</v>
      </c>
      <c r="D561" s="6">
        <v>4729100</v>
      </c>
      <c r="E561" t="s">
        <v>5</v>
      </c>
      <c r="F561">
        <f>(Акции[[#This Row],[Close]]-C560)/C560</f>
        <v>4.1390728476822759E-4</v>
      </c>
    </row>
    <row r="562" spans="2:6" x14ac:dyDescent="0.3">
      <c r="B562" s="4">
        <v>42919</v>
      </c>
      <c r="C562" s="5">
        <v>72.42</v>
      </c>
      <c r="D562" s="6">
        <v>2570700</v>
      </c>
      <c r="E562" t="s">
        <v>5</v>
      </c>
      <c r="F562">
        <f>(Акции[[#This Row],[Close]]-C561)/C561</f>
        <v>-1.2412081092263605E-3</v>
      </c>
    </row>
    <row r="563" spans="2:6" x14ac:dyDescent="0.3">
      <c r="B563" s="4">
        <v>42921</v>
      </c>
      <c r="C563" s="5">
        <v>72.48</v>
      </c>
      <c r="D563" s="6">
        <v>4751900</v>
      </c>
      <c r="E563" t="s">
        <v>5</v>
      </c>
      <c r="F563">
        <f>(Акции[[#This Row],[Close]]-C562)/C562</f>
        <v>8.2850041425023852E-4</v>
      </c>
    </row>
    <row r="564" spans="2:6" x14ac:dyDescent="0.3">
      <c r="B564" s="4">
        <v>42922</v>
      </c>
      <c r="C564" s="5">
        <v>71.73</v>
      </c>
      <c r="D564" s="6">
        <v>4372100</v>
      </c>
      <c r="E564" t="s">
        <v>5</v>
      </c>
      <c r="F564">
        <f>(Акции[[#This Row],[Close]]-C563)/C563</f>
        <v>-1.0347682119205297E-2</v>
      </c>
    </row>
    <row r="565" spans="2:6" x14ac:dyDescent="0.3">
      <c r="B565" s="4">
        <v>42923</v>
      </c>
      <c r="C565" s="5">
        <v>72.03</v>
      </c>
      <c r="D565" s="6">
        <v>4333700</v>
      </c>
      <c r="E565" t="s">
        <v>5</v>
      </c>
      <c r="F565">
        <f>(Акции[[#This Row],[Close]]-C564)/C564</f>
        <v>4.1823504809702658E-3</v>
      </c>
    </row>
    <row r="566" spans="2:6" x14ac:dyDescent="0.3">
      <c r="B566" s="4">
        <v>42926</v>
      </c>
      <c r="C566" s="5">
        <v>71.83</v>
      </c>
      <c r="D566" s="6">
        <v>3158300</v>
      </c>
      <c r="E566" t="s">
        <v>5</v>
      </c>
      <c r="F566">
        <f>(Акции[[#This Row],[Close]]-C565)/C565</f>
        <v>-2.7766208524226412E-3</v>
      </c>
    </row>
    <row r="567" spans="2:6" x14ac:dyDescent="0.3">
      <c r="B567" s="4">
        <v>42927</v>
      </c>
      <c r="C567" s="5">
        <v>71.84</v>
      </c>
      <c r="D567" s="6">
        <v>3535100</v>
      </c>
      <c r="E567" t="s">
        <v>5</v>
      </c>
      <c r="F567">
        <f>(Акции[[#This Row],[Close]]-C566)/C566</f>
        <v>1.3921759710434521E-4</v>
      </c>
    </row>
    <row r="568" spans="2:6" x14ac:dyDescent="0.3">
      <c r="B568" s="4">
        <v>42928</v>
      </c>
      <c r="C568" s="5">
        <v>71.88</v>
      </c>
      <c r="D568" s="6">
        <v>4860200</v>
      </c>
      <c r="E568" t="s">
        <v>5</v>
      </c>
      <c r="F568">
        <f>(Акции[[#This Row],[Close]]-C567)/C567</f>
        <v>5.5679287305111411E-4</v>
      </c>
    </row>
    <row r="569" spans="2:6" x14ac:dyDescent="0.3">
      <c r="B569" s="4">
        <v>42929</v>
      </c>
      <c r="C569" s="5">
        <v>72.63</v>
      </c>
      <c r="D569" s="6">
        <v>5189800</v>
      </c>
      <c r="E569" t="s">
        <v>5</v>
      </c>
      <c r="F569">
        <f>(Акции[[#This Row],[Close]]-C568)/C568</f>
        <v>1.0434056761268781E-2</v>
      </c>
    </row>
    <row r="570" spans="2:6" x14ac:dyDescent="0.3">
      <c r="B570" s="4">
        <v>42930</v>
      </c>
      <c r="C570" s="5">
        <v>73.11</v>
      </c>
      <c r="D570" s="6">
        <v>4335700</v>
      </c>
      <c r="E570" t="s">
        <v>5</v>
      </c>
      <c r="F570">
        <f>(Акции[[#This Row],[Close]]-C569)/C569</f>
        <v>6.6088393225940244E-3</v>
      </c>
    </row>
    <row r="571" spans="2:6" x14ac:dyDescent="0.3">
      <c r="B571" s="4">
        <v>42933</v>
      </c>
      <c r="C571" s="5">
        <v>72.7</v>
      </c>
      <c r="D571" s="6">
        <v>3461600</v>
      </c>
      <c r="E571" t="s">
        <v>5</v>
      </c>
      <c r="F571">
        <f>(Акции[[#This Row],[Close]]-C570)/C570</f>
        <v>-5.6079879633428613E-3</v>
      </c>
    </row>
    <row r="572" spans="2:6" x14ac:dyDescent="0.3">
      <c r="B572" s="4">
        <v>42934</v>
      </c>
      <c r="C572" s="5">
        <v>72.23</v>
      </c>
      <c r="D572" s="6">
        <v>5269100</v>
      </c>
      <c r="E572" t="s">
        <v>5</v>
      </c>
      <c r="F572">
        <f>(Акции[[#This Row],[Close]]-C571)/C571</f>
        <v>-6.4649243466299708E-3</v>
      </c>
    </row>
    <row r="573" spans="2:6" x14ac:dyDescent="0.3">
      <c r="B573" s="4">
        <v>42935</v>
      </c>
      <c r="C573" s="5">
        <v>72.77</v>
      </c>
      <c r="D573" s="6">
        <v>3904100</v>
      </c>
      <c r="E573" t="s">
        <v>5</v>
      </c>
      <c r="F573">
        <f>(Акции[[#This Row],[Close]]-C572)/C572</f>
        <v>7.4761179565276479E-3</v>
      </c>
    </row>
    <row r="574" spans="2:6" x14ac:dyDescent="0.3">
      <c r="B574" s="4">
        <v>42936</v>
      </c>
      <c r="C574" s="5">
        <v>74.010000000000005</v>
      </c>
      <c r="D574" s="6">
        <v>5329700</v>
      </c>
      <c r="E574" t="s">
        <v>5</v>
      </c>
      <c r="F574">
        <f>(Акции[[#This Row],[Close]]-C573)/C573</f>
        <v>1.7039989006458832E-2</v>
      </c>
    </row>
    <row r="575" spans="2:6" x14ac:dyDescent="0.3">
      <c r="B575" s="4">
        <v>42937</v>
      </c>
      <c r="C575" s="5">
        <v>74.63</v>
      </c>
      <c r="D575" s="6">
        <v>4961500</v>
      </c>
      <c r="E575" t="s">
        <v>5</v>
      </c>
      <c r="F575">
        <f>(Акции[[#This Row],[Close]]-C574)/C574</f>
        <v>8.3772463180649959E-3</v>
      </c>
    </row>
    <row r="576" spans="2:6" x14ac:dyDescent="0.3">
      <c r="B576" s="4">
        <v>42940</v>
      </c>
      <c r="C576" s="5">
        <v>73.91</v>
      </c>
      <c r="D576" s="6">
        <v>5497800</v>
      </c>
      <c r="E576" t="s">
        <v>5</v>
      </c>
      <c r="F576">
        <f>(Акции[[#This Row],[Close]]-C575)/C575</f>
        <v>-9.6475948010183426E-3</v>
      </c>
    </row>
    <row r="577" spans="2:6" x14ac:dyDescent="0.3">
      <c r="B577" s="4">
        <v>42941</v>
      </c>
      <c r="C577" s="5">
        <v>72.52</v>
      </c>
      <c r="D577" s="6">
        <v>6354200</v>
      </c>
      <c r="E577" t="s">
        <v>5</v>
      </c>
      <c r="F577">
        <f>(Акции[[#This Row],[Close]]-C576)/C576</f>
        <v>-1.8806656744689496E-2</v>
      </c>
    </row>
    <row r="578" spans="2:6" x14ac:dyDescent="0.3">
      <c r="B578" s="4">
        <v>42942</v>
      </c>
      <c r="C578" s="5">
        <v>72.59</v>
      </c>
      <c r="D578" s="6">
        <v>4877000</v>
      </c>
      <c r="E578" t="s">
        <v>5</v>
      </c>
      <c r="F578">
        <f>(Акции[[#This Row],[Close]]-C577)/C577</f>
        <v>9.6525096525106719E-4</v>
      </c>
    </row>
    <row r="579" spans="2:6" x14ac:dyDescent="0.3">
      <c r="B579" s="4">
        <v>42943</v>
      </c>
      <c r="C579" s="5">
        <v>71.73</v>
      </c>
      <c r="D579" s="6">
        <v>7389300</v>
      </c>
      <c r="E579" t="s">
        <v>5</v>
      </c>
      <c r="F579">
        <f>(Акции[[#This Row],[Close]]-C578)/C578</f>
        <v>-1.1847361895577896E-2</v>
      </c>
    </row>
    <row r="580" spans="2:6" x14ac:dyDescent="0.3">
      <c r="B580" s="4">
        <v>42944</v>
      </c>
      <c r="C580" s="5">
        <v>70.44</v>
      </c>
      <c r="D580" s="6">
        <v>8012400</v>
      </c>
      <c r="E580" t="s">
        <v>5</v>
      </c>
      <c r="F580">
        <f>(Акции[[#This Row],[Close]]-C579)/C579</f>
        <v>-1.7984107068172397E-2</v>
      </c>
    </row>
    <row r="581" spans="2:6" x14ac:dyDescent="0.3">
      <c r="B581" s="4">
        <v>42947</v>
      </c>
      <c r="C581" s="5">
        <v>69.91</v>
      </c>
      <c r="D581" s="6">
        <v>7770400</v>
      </c>
      <c r="E581" t="s">
        <v>5</v>
      </c>
      <c r="F581">
        <f>(Акции[[#This Row],[Close]]-C580)/C580</f>
        <v>-7.5241340147643547E-3</v>
      </c>
    </row>
    <row r="582" spans="2:6" x14ac:dyDescent="0.3">
      <c r="B582" s="4">
        <v>42948</v>
      </c>
      <c r="C582" s="5">
        <v>70.38</v>
      </c>
      <c r="D582" s="6">
        <v>6681700</v>
      </c>
      <c r="E582" t="s">
        <v>5</v>
      </c>
      <c r="F582">
        <f>(Акции[[#This Row],[Close]]-C581)/C581</f>
        <v>6.7229294807609622E-3</v>
      </c>
    </row>
    <row r="583" spans="2:6" x14ac:dyDescent="0.3">
      <c r="B583" s="4">
        <v>42949</v>
      </c>
      <c r="C583" s="5">
        <v>70.709999999999994</v>
      </c>
      <c r="D583" s="6">
        <v>4922200</v>
      </c>
      <c r="E583" t="s">
        <v>5</v>
      </c>
      <c r="F583">
        <f>(Акции[[#This Row],[Close]]-C582)/C582</f>
        <v>4.6888320545609308E-3</v>
      </c>
    </row>
    <row r="584" spans="2:6" x14ac:dyDescent="0.3">
      <c r="B584" s="4">
        <v>42950</v>
      </c>
      <c r="C584" s="5">
        <v>70.989999999999995</v>
      </c>
      <c r="D584" s="6">
        <v>4400400</v>
      </c>
      <c r="E584" t="s">
        <v>5</v>
      </c>
      <c r="F584">
        <f>(Акции[[#This Row],[Close]]-C583)/C583</f>
        <v>3.9598359496535304E-3</v>
      </c>
    </row>
    <row r="585" spans="2:6" x14ac:dyDescent="0.3">
      <c r="B585" s="4">
        <v>42951</v>
      </c>
      <c r="C585" s="5">
        <v>70.989999999999995</v>
      </c>
      <c r="D585" s="6">
        <v>4732500</v>
      </c>
      <c r="E585" t="s">
        <v>5</v>
      </c>
      <c r="F585">
        <f>(Акции[[#This Row],[Close]]-C584)/C584</f>
        <v>0</v>
      </c>
    </row>
    <row r="586" spans="2:6" x14ac:dyDescent="0.3">
      <c r="B586" s="4">
        <v>42954</v>
      </c>
      <c r="C586" s="5">
        <v>71.22</v>
      </c>
      <c r="D586" s="6">
        <v>3551100</v>
      </c>
      <c r="E586" t="s">
        <v>5</v>
      </c>
      <c r="F586">
        <f>(Акции[[#This Row],[Close]]-C585)/C585</f>
        <v>3.2398929426680377E-3</v>
      </c>
    </row>
    <row r="587" spans="2:6" x14ac:dyDescent="0.3">
      <c r="B587" s="4">
        <v>42955</v>
      </c>
      <c r="C587" s="5">
        <v>71.47</v>
      </c>
      <c r="D587" s="6">
        <v>4398000</v>
      </c>
      <c r="E587" t="s">
        <v>5</v>
      </c>
      <c r="F587">
        <f>(Акции[[#This Row],[Close]]-C586)/C586</f>
        <v>3.5102499297950014E-3</v>
      </c>
    </row>
    <row r="588" spans="2:6" x14ac:dyDescent="0.3">
      <c r="B588" s="4">
        <v>42956</v>
      </c>
      <c r="C588" s="5">
        <v>72.02</v>
      </c>
      <c r="D588" s="6">
        <v>4536300</v>
      </c>
      <c r="E588" t="s">
        <v>5</v>
      </c>
      <c r="F588">
        <f>(Акции[[#This Row],[Close]]-C587)/C587</f>
        <v>7.6955365887784689E-3</v>
      </c>
    </row>
    <row r="589" spans="2:6" x14ac:dyDescent="0.3">
      <c r="B589" s="4">
        <v>42957</v>
      </c>
      <c r="C589" s="5">
        <v>70.44</v>
      </c>
      <c r="D589" s="6">
        <v>5940300</v>
      </c>
      <c r="E589" t="s">
        <v>5</v>
      </c>
      <c r="F589">
        <f>(Акции[[#This Row],[Close]]-C588)/C588</f>
        <v>-2.1938350458206031E-2</v>
      </c>
    </row>
    <row r="590" spans="2:6" x14ac:dyDescent="0.3">
      <c r="B590" s="4">
        <v>42958</v>
      </c>
      <c r="C590" s="5">
        <v>70.63</v>
      </c>
      <c r="D590" s="6">
        <v>3248300</v>
      </c>
      <c r="E590" t="s">
        <v>5</v>
      </c>
      <c r="F590">
        <f>(Акции[[#This Row],[Close]]-C589)/C589</f>
        <v>2.6973310618966175E-3</v>
      </c>
    </row>
    <row r="591" spans="2:6" x14ac:dyDescent="0.3">
      <c r="B591" s="4">
        <v>42961</v>
      </c>
      <c r="C591" s="5">
        <v>70.819999999999993</v>
      </c>
      <c r="D591" s="6">
        <v>2648800</v>
      </c>
      <c r="E591" t="s">
        <v>5</v>
      </c>
      <c r="F591">
        <f>(Акции[[#This Row],[Close]]-C590)/C590</f>
        <v>2.6900750389352644E-3</v>
      </c>
    </row>
    <row r="592" spans="2:6" x14ac:dyDescent="0.3">
      <c r="B592" s="4">
        <v>42962</v>
      </c>
      <c r="C592" s="5">
        <v>70.34</v>
      </c>
      <c r="D592" s="6">
        <v>3724100</v>
      </c>
      <c r="E592" t="s">
        <v>5</v>
      </c>
      <c r="F592">
        <f>(Акции[[#This Row],[Close]]-C591)/C591</f>
        <v>-6.7777463993220818E-3</v>
      </c>
    </row>
    <row r="593" spans="2:6" x14ac:dyDescent="0.3">
      <c r="B593" s="4">
        <v>42963</v>
      </c>
      <c r="C593" s="5">
        <v>70.42</v>
      </c>
      <c r="D593" s="6">
        <v>4751600</v>
      </c>
      <c r="E593" t="s">
        <v>5</v>
      </c>
      <c r="F593">
        <f>(Акции[[#This Row],[Close]]-C592)/C592</f>
        <v>1.1373329542223242E-3</v>
      </c>
    </row>
    <row r="594" spans="2:6" x14ac:dyDescent="0.3">
      <c r="B594" s="4">
        <v>42964</v>
      </c>
      <c r="C594" s="5">
        <v>69.849999999999994</v>
      </c>
      <c r="D594" s="6">
        <v>5086000</v>
      </c>
      <c r="E594" t="s">
        <v>5</v>
      </c>
      <c r="F594">
        <f>(Акции[[#This Row],[Close]]-C593)/C593</f>
        <v>-8.0942913944903067E-3</v>
      </c>
    </row>
    <row r="595" spans="2:6" x14ac:dyDescent="0.3">
      <c r="B595" s="4">
        <v>42965</v>
      </c>
      <c r="C595" s="5">
        <v>69.959999999999994</v>
      </c>
      <c r="D595" s="6">
        <v>4016400</v>
      </c>
      <c r="E595" t="s">
        <v>5</v>
      </c>
      <c r="F595">
        <f>(Акции[[#This Row],[Close]]-C594)/C594</f>
        <v>1.5748031496062912E-3</v>
      </c>
    </row>
    <row r="596" spans="2:6" x14ac:dyDescent="0.3">
      <c r="B596" s="4">
        <v>42968</v>
      </c>
      <c r="C596" s="5">
        <v>70.7</v>
      </c>
      <c r="D596" s="6">
        <v>4666400</v>
      </c>
      <c r="E596" t="s">
        <v>5</v>
      </c>
      <c r="F596">
        <f>(Акции[[#This Row],[Close]]-C595)/C595</f>
        <v>1.0577472841623916E-2</v>
      </c>
    </row>
    <row r="597" spans="2:6" x14ac:dyDescent="0.3">
      <c r="B597" s="4">
        <v>42969</v>
      </c>
      <c r="C597" s="5">
        <v>71.75</v>
      </c>
      <c r="D597" s="6">
        <v>3589000</v>
      </c>
      <c r="E597" t="s">
        <v>5</v>
      </c>
      <c r="F597">
        <f>(Акции[[#This Row],[Close]]-C596)/C596</f>
        <v>1.4851485148514811E-2</v>
      </c>
    </row>
    <row r="598" spans="2:6" x14ac:dyDescent="0.3">
      <c r="B598" s="4">
        <v>42970</v>
      </c>
      <c r="C598" s="5">
        <v>71.52</v>
      </c>
      <c r="D598" s="6">
        <v>3071300</v>
      </c>
      <c r="E598" t="s">
        <v>5</v>
      </c>
      <c r="F598">
        <f>(Акции[[#This Row],[Close]]-C597)/C597</f>
        <v>-3.2055749128920416E-3</v>
      </c>
    </row>
    <row r="599" spans="2:6" x14ac:dyDescent="0.3">
      <c r="B599" s="4">
        <v>42971</v>
      </c>
      <c r="C599" s="5">
        <v>72.11</v>
      </c>
      <c r="D599" s="6">
        <v>4088300</v>
      </c>
      <c r="E599" t="s">
        <v>5</v>
      </c>
      <c r="F599">
        <f>(Акции[[#This Row],[Close]]-C598)/C598</f>
        <v>8.2494407158837171E-3</v>
      </c>
    </row>
    <row r="600" spans="2:6" x14ac:dyDescent="0.3">
      <c r="B600" s="4">
        <v>42972</v>
      </c>
      <c r="C600" s="5">
        <v>72.48</v>
      </c>
      <c r="D600" s="6">
        <v>3871200</v>
      </c>
      <c r="E600" t="s">
        <v>5</v>
      </c>
      <c r="F600">
        <f>(Акции[[#This Row],[Close]]-C599)/C599</f>
        <v>5.1310497850506802E-3</v>
      </c>
    </row>
    <row r="601" spans="2:6" x14ac:dyDescent="0.3">
      <c r="B601" s="4">
        <v>42975</v>
      </c>
      <c r="C601" s="5">
        <v>73.319999999999993</v>
      </c>
      <c r="D601" s="6">
        <v>4574400</v>
      </c>
      <c r="E601" t="s">
        <v>5</v>
      </c>
      <c r="F601">
        <f>(Акции[[#This Row],[Close]]-C600)/C600</f>
        <v>1.1589403973509785E-2</v>
      </c>
    </row>
    <row r="602" spans="2:6" x14ac:dyDescent="0.3">
      <c r="B602" s="4">
        <v>42976</v>
      </c>
      <c r="C602" s="5">
        <v>73.89</v>
      </c>
      <c r="D602" s="6">
        <v>3390800</v>
      </c>
      <c r="E602" t="s">
        <v>5</v>
      </c>
      <c r="F602">
        <f>(Акции[[#This Row],[Close]]-C601)/C601</f>
        <v>7.7741407528642585E-3</v>
      </c>
    </row>
    <row r="603" spans="2:6" x14ac:dyDescent="0.3">
      <c r="B603" s="4">
        <v>42977</v>
      </c>
      <c r="C603" s="5">
        <v>73.92</v>
      </c>
      <c r="D603" s="6">
        <v>3189100</v>
      </c>
      <c r="E603" t="s">
        <v>5</v>
      </c>
      <c r="F603">
        <f>(Акции[[#This Row],[Close]]-C602)/C602</f>
        <v>4.0600893219652371E-4</v>
      </c>
    </row>
    <row r="604" spans="2:6" x14ac:dyDescent="0.3">
      <c r="B604" s="4">
        <v>42978</v>
      </c>
      <c r="C604" s="5">
        <v>75.3</v>
      </c>
      <c r="D604" s="6">
        <v>6177600</v>
      </c>
      <c r="E604" t="s">
        <v>5</v>
      </c>
      <c r="F604">
        <f>(Акции[[#This Row],[Close]]-C603)/C603</f>
        <v>1.8668831168831106E-2</v>
      </c>
    </row>
    <row r="605" spans="2:6" x14ac:dyDescent="0.3">
      <c r="B605" s="4">
        <v>42979</v>
      </c>
      <c r="C605" s="5">
        <v>75.42</v>
      </c>
      <c r="D605" s="6">
        <v>3831700</v>
      </c>
      <c r="E605" t="s">
        <v>5</v>
      </c>
      <c r="F605">
        <f>(Акции[[#This Row],[Close]]-C604)/C604</f>
        <v>1.5936254980080287E-3</v>
      </c>
    </row>
    <row r="606" spans="2:6" x14ac:dyDescent="0.3">
      <c r="B606" s="4">
        <v>42983</v>
      </c>
      <c r="C606" s="5">
        <v>75.25</v>
      </c>
      <c r="D606" s="6">
        <v>6309100</v>
      </c>
      <c r="E606" t="s">
        <v>5</v>
      </c>
      <c r="F606">
        <f>(Акции[[#This Row],[Close]]-C605)/C605</f>
        <v>-2.254044020153828E-3</v>
      </c>
    </row>
    <row r="607" spans="2:6" x14ac:dyDescent="0.3">
      <c r="B607" s="4">
        <v>42984</v>
      </c>
      <c r="C607" s="5">
        <v>77.05</v>
      </c>
      <c r="D607" s="6">
        <v>7755200</v>
      </c>
      <c r="E607" t="s">
        <v>5</v>
      </c>
      <c r="F607">
        <f>(Акции[[#This Row],[Close]]-C606)/C606</f>
        <v>2.3920265780730858E-2</v>
      </c>
    </row>
    <row r="608" spans="2:6" x14ac:dyDescent="0.3">
      <c r="B608" s="4">
        <v>42985</v>
      </c>
      <c r="C608" s="5">
        <v>81.78</v>
      </c>
      <c r="D608" s="6">
        <v>15377300</v>
      </c>
      <c r="E608" t="s">
        <v>5</v>
      </c>
      <c r="F608">
        <f>(Акции[[#This Row],[Close]]-C607)/C607</f>
        <v>6.1388708630759299E-2</v>
      </c>
    </row>
    <row r="609" spans="2:6" x14ac:dyDescent="0.3">
      <c r="B609" s="4">
        <v>42986</v>
      </c>
      <c r="C609" s="5">
        <v>85.34</v>
      </c>
      <c r="D609" s="6">
        <v>14809100</v>
      </c>
      <c r="E609" t="s">
        <v>5</v>
      </c>
      <c r="F609">
        <f>(Акции[[#This Row],[Close]]-C608)/C608</f>
        <v>4.3531425776473495E-2</v>
      </c>
    </row>
    <row r="610" spans="2:6" x14ac:dyDescent="0.3">
      <c r="B610" s="4">
        <v>42989</v>
      </c>
      <c r="C610" s="5">
        <v>87</v>
      </c>
      <c r="D610" s="6">
        <v>12687000</v>
      </c>
      <c r="E610" t="s">
        <v>5</v>
      </c>
      <c r="F610">
        <f>(Акции[[#This Row],[Close]]-C609)/C609</f>
        <v>1.9451605343332512E-2</v>
      </c>
    </row>
    <row r="611" spans="2:6" x14ac:dyDescent="0.3">
      <c r="B611" s="4">
        <v>42990</v>
      </c>
      <c r="C611" s="5">
        <v>87.75</v>
      </c>
      <c r="D611" s="6">
        <v>11155600</v>
      </c>
      <c r="E611" t="s">
        <v>5</v>
      </c>
      <c r="F611">
        <f>(Акции[[#This Row],[Close]]-C610)/C610</f>
        <v>8.6206896551724137E-3</v>
      </c>
    </row>
    <row r="612" spans="2:6" x14ac:dyDescent="0.3">
      <c r="B612" s="4">
        <v>42991</v>
      </c>
      <c r="C612" s="5">
        <v>88.47</v>
      </c>
      <c r="D612" s="6">
        <v>9172200</v>
      </c>
      <c r="E612" t="s">
        <v>5</v>
      </c>
      <c r="F612">
        <f>(Акции[[#This Row],[Close]]-C611)/C611</f>
        <v>8.205128205128193E-3</v>
      </c>
    </row>
    <row r="613" spans="2:6" x14ac:dyDescent="0.3">
      <c r="B613" s="4">
        <v>42992</v>
      </c>
      <c r="C613" s="5">
        <v>89.22</v>
      </c>
      <c r="D613" s="6">
        <v>10272200</v>
      </c>
      <c r="E613" t="s">
        <v>5</v>
      </c>
      <c r="F613">
        <f>(Акции[[#This Row],[Close]]-C612)/C612</f>
        <v>8.4774499830450999E-3</v>
      </c>
    </row>
    <row r="614" spans="2:6" x14ac:dyDescent="0.3">
      <c r="B614" s="4">
        <v>42993</v>
      </c>
      <c r="C614" s="5">
        <v>87.37</v>
      </c>
      <c r="D614" s="6">
        <v>20441500</v>
      </c>
      <c r="E614" t="s">
        <v>5</v>
      </c>
      <c r="F614">
        <f>(Акции[[#This Row],[Close]]-C613)/C613</f>
        <v>-2.0735261152207963E-2</v>
      </c>
    </row>
    <row r="615" spans="2:6" x14ac:dyDescent="0.3">
      <c r="B615" s="4">
        <v>42996</v>
      </c>
      <c r="C615" s="5">
        <v>85.32</v>
      </c>
      <c r="D615" s="6">
        <v>9656700</v>
      </c>
      <c r="E615" t="s">
        <v>5</v>
      </c>
      <c r="F615">
        <f>(Акции[[#This Row],[Close]]-C614)/C614</f>
        <v>-2.34634313837703E-2</v>
      </c>
    </row>
    <row r="616" spans="2:6" x14ac:dyDescent="0.3">
      <c r="B616" s="4">
        <v>42997</v>
      </c>
      <c r="C616" s="5">
        <v>86.37</v>
      </c>
      <c r="D616" s="6">
        <v>7786400</v>
      </c>
      <c r="E616" t="s">
        <v>5</v>
      </c>
      <c r="F616">
        <f>(Акции[[#This Row],[Close]]-C615)/C615</f>
        <v>1.2306610407876365E-2</v>
      </c>
    </row>
    <row r="617" spans="2:6" x14ac:dyDescent="0.3">
      <c r="B617" s="4">
        <v>42998</v>
      </c>
      <c r="C617" s="5">
        <v>87.41</v>
      </c>
      <c r="D617" s="6">
        <v>6559400</v>
      </c>
      <c r="E617" t="s">
        <v>5</v>
      </c>
      <c r="F617">
        <f>(Акции[[#This Row],[Close]]-C616)/C616</f>
        <v>1.2041218015514554E-2</v>
      </c>
    </row>
    <row r="618" spans="2:6" x14ac:dyDescent="0.3">
      <c r="B618" s="4">
        <v>42999</v>
      </c>
      <c r="C618" s="5">
        <v>87.41</v>
      </c>
      <c r="D618" s="6">
        <v>7340300</v>
      </c>
      <c r="E618" t="s">
        <v>5</v>
      </c>
      <c r="F618">
        <f>(Акции[[#This Row],[Close]]-C617)/C617</f>
        <v>0</v>
      </c>
    </row>
    <row r="619" spans="2:6" x14ac:dyDescent="0.3">
      <c r="B619" s="4">
        <v>43000</v>
      </c>
      <c r="C619" s="5">
        <v>87.48</v>
      </c>
      <c r="D619" s="6">
        <v>6807000</v>
      </c>
      <c r="E619" t="s">
        <v>5</v>
      </c>
      <c r="F619">
        <f>(Акции[[#This Row],[Close]]-C618)/C618</f>
        <v>8.0082370438173424E-4</v>
      </c>
    </row>
    <row r="620" spans="2:6" x14ac:dyDescent="0.3">
      <c r="B620" s="4">
        <v>43003</v>
      </c>
      <c r="C620" s="5">
        <v>86.57</v>
      </c>
      <c r="D620" s="6">
        <v>8287000</v>
      </c>
      <c r="E620" t="s">
        <v>5</v>
      </c>
      <c r="F620">
        <f>(Акции[[#This Row],[Close]]-C619)/C619</f>
        <v>-1.0402377686328427E-2</v>
      </c>
    </row>
    <row r="621" spans="2:6" x14ac:dyDescent="0.3">
      <c r="B621" s="4">
        <v>43004</v>
      </c>
      <c r="C621" s="5">
        <v>85.35</v>
      </c>
      <c r="D621" s="6">
        <v>5862400</v>
      </c>
      <c r="E621" t="s">
        <v>5</v>
      </c>
      <c r="F621">
        <f>(Акции[[#This Row],[Close]]-C620)/C620</f>
        <v>-1.4092641792768845E-2</v>
      </c>
    </row>
    <row r="622" spans="2:6" x14ac:dyDescent="0.3">
      <c r="B622" s="4">
        <v>43005</v>
      </c>
      <c r="C622" s="5">
        <v>84.75</v>
      </c>
      <c r="D622" s="6">
        <v>6581200</v>
      </c>
      <c r="E622" t="s">
        <v>5</v>
      </c>
      <c r="F622">
        <f>(Акции[[#This Row],[Close]]-C621)/C621</f>
        <v>-7.0298769771528335E-3</v>
      </c>
    </row>
    <row r="623" spans="2:6" x14ac:dyDescent="0.3">
      <c r="B623" s="4">
        <v>43006</v>
      </c>
      <c r="C623" s="5">
        <v>88.96</v>
      </c>
      <c r="D623" s="6">
        <v>14809300</v>
      </c>
      <c r="E623" t="s">
        <v>5</v>
      </c>
      <c r="F623">
        <f>(Акции[[#This Row],[Close]]-C622)/C622</f>
        <v>4.9675516224188719E-2</v>
      </c>
    </row>
    <row r="624" spans="2:6" x14ac:dyDescent="0.3">
      <c r="B624" s="4">
        <v>43007</v>
      </c>
      <c r="C624" s="5">
        <v>88.86</v>
      </c>
      <c r="D624" s="6">
        <v>6769400</v>
      </c>
      <c r="E624" t="s">
        <v>5</v>
      </c>
      <c r="F624">
        <f>(Акции[[#This Row],[Close]]-C623)/C623</f>
        <v>-1.1241007194243966E-3</v>
      </c>
    </row>
    <row r="625" spans="2:6" x14ac:dyDescent="0.3">
      <c r="B625" s="4">
        <v>43010</v>
      </c>
      <c r="C625" s="5">
        <v>90.39</v>
      </c>
      <c r="D625" s="6">
        <v>6600100</v>
      </c>
      <c r="E625" t="s">
        <v>5</v>
      </c>
      <c r="F625">
        <f>(Акции[[#This Row],[Close]]-C624)/C624</f>
        <v>1.721809588116139E-2</v>
      </c>
    </row>
    <row r="626" spans="2:6" x14ac:dyDescent="0.3">
      <c r="B626" s="4">
        <v>43011</v>
      </c>
      <c r="C626" s="5">
        <v>89.7</v>
      </c>
      <c r="D626" s="6">
        <v>4286900</v>
      </c>
      <c r="E626" t="s">
        <v>5</v>
      </c>
      <c r="F626">
        <f>(Акции[[#This Row],[Close]]-C625)/C625</f>
        <v>-7.6335877862595165E-3</v>
      </c>
    </row>
    <row r="627" spans="2:6" x14ac:dyDescent="0.3">
      <c r="B627" s="4">
        <v>43012</v>
      </c>
      <c r="C627" s="5">
        <v>89.9</v>
      </c>
      <c r="D627" s="6">
        <v>3251200</v>
      </c>
      <c r="E627" t="s">
        <v>5</v>
      </c>
      <c r="F627">
        <f>(Акции[[#This Row],[Close]]-C626)/C626</f>
        <v>2.2296544035674787E-3</v>
      </c>
    </row>
    <row r="628" spans="2:6" x14ac:dyDescent="0.3">
      <c r="B628" s="4">
        <v>43013</v>
      </c>
      <c r="C628" s="5">
        <v>90.18</v>
      </c>
      <c r="D628" s="6">
        <v>4382900</v>
      </c>
      <c r="E628" t="s">
        <v>5</v>
      </c>
      <c r="F628">
        <f>(Акции[[#This Row],[Close]]-C627)/C627</f>
        <v>3.1145717463848845E-3</v>
      </c>
    </row>
    <row r="629" spans="2:6" x14ac:dyDescent="0.3">
      <c r="B629" s="4">
        <v>43014</v>
      </c>
      <c r="C629" s="5">
        <v>90.49</v>
      </c>
      <c r="D629" s="6">
        <v>3461800</v>
      </c>
      <c r="E629" t="s">
        <v>5</v>
      </c>
      <c r="F629">
        <f>(Акции[[#This Row],[Close]]-C628)/C628</f>
        <v>3.4375693058326462E-3</v>
      </c>
    </row>
    <row r="630" spans="2:6" x14ac:dyDescent="0.3">
      <c r="B630" s="4">
        <v>43017</v>
      </c>
      <c r="C630" s="5">
        <v>90.78</v>
      </c>
      <c r="D630" s="6">
        <v>4331500</v>
      </c>
      <c r="E630" t="s">
        <v>5</v>
      </c>
      <c r="F630">
        <f>(Акции[[#This Row],[Close]]-C629)/C629</f>
        <v>3.2047740081777684E-3</v>
      </c>
    </row>
    <row r="631" spans="2:6" x14ac:dyDescent="0.3">
      <c r="B631" s="4">
        <v>43018</v>
      </c>
      <c r="C631" s="5">
        <v>91.17</v>
      </c>
      <c r="D631" s="6">
        <v>3560200</v>
      </c>
      <c r="E631" t="s">
        <v>5</v>
      </c>
      <c r="F631">
        <f>(Акции[[#This Row],[Close]]-C630)/C630</f>
        <v>4.2961004626569793E-3</v>
      </c>
    </row>
    <row r="632" spans="2:6" x14ac:dyDescent="0.3">
      <c r="B632" s="4">
        <v>43019</v>
      </c>
      <c r="C632" s="5">
        <v>92.38</v>
      </c>
      <c r="D632" s="6">
        <v>6298500</v>
      </c>
      <c r="E632" t="s">
        <v>5</v>
      </c>
      <c r="F632">
        <f>(Акции[[#This Row],[Close]]-C631)/C631</f>
        <v>1.3271909619392275E-2</v>
      </c>
    </row>
    <row r="633" spans="2:6" x14ac:dyDescent="0.3">
      <c r="B633" s="4">
        <v>43020</v>
      </c>
      <c r="C633" s="5">
        <v>91.42</v>
      </c>
      <c r="D633" s="6">
        <v>4818200</v>
      </c>
      <c r="E633" t="s">
        <v>5</v>
      </c>
      <c r="F633">
        <f>(Акции[[#This Row],[Close]]-C632)/C632</f>
        <v>-1.039185970989385E-2</v>
      </c>
    </row>
    <row r="634" spans="2:6" x14ac:dyDescent="0.3">
      <c r="B634" s="4">
        <v>43021</v>
      </c>
      <c r="C634" s="5">
        <v>90.67</v>
      </c>
      <c r="D634" s="6">
        <v>6803900</v>
      </c>
      <c r="E634" t="s">
        <v>5</v>
      </c>
      <c r="F634">
        <f>(Акции[[#This Row],[Close]]-C633)/C633</f>
        <v>-8.2038941150732875E-3</v>
      </c>
    </row>
    <row r="635" spans="2:6" x14ac:dyDescent="0.3">
      <c r="B635" s="4">
        <v>43024</v>
      </c>
      <c r="C635" s="5">
        <v>91.04</v>
      </c>
      <c r="D635" s="6">
        <v>4640300</v>
      </c>
      <c r="E635" t="s">
        <v>5</v>
      </c>
      <c r="F635">
        <f>(Акции[[#This Row],[Close]]-C634)/C634</f>
        <v>4.0807323260174761E-3</v>
      </c>
    </row>
    <row r="636" spans="2:6" x14ac:dyDescent="0.3">
      <c r="B636" s="4">
        <v>43025</v>
      </c>
      <c r="C636" s="5">
        <v>92.17</v>
      </c>
      <c r="D636" s="6">
        <v>5280500</v>
      </c>
      <c r="E636" t="s">
        <v>5</v>
      </c>
      <c r="F636">
        <f>(Акции[[#This Row],[Close]]-C635)/C635</f>
        <v>1.2412126537785537E-2</v>
      </c>
    </row>
    <row r="637" spans="2:6" x14ac:dyDescent="0.3">
      <c r="B637" s="4">
        <v>43026</v>
      </c>
      <c r="C637" s="5">
        <v>96.04</v>
      </c>
      <c r="D637" s="6">
        <v>10979700</v>
      </c>
      <c r="E637" t="s">
        <v>5</v>
      </c>
      <c r="F637">
        <f>(Акции[[#This Row],[Close]]-C636)/C636</f>
        <v>4.1987631550396053E-2</v>
      </c>
    </row>
    <row r="638" spans="2:6" x14ac:dyDescent="0.3">
      <c r="B638" s="4">
        <v>43027</v>
      </c>
      <c r="C638" s="5">
        <v>96.48</v>
      </c>
      <c r="D638" s="6">
        <v>9303700</v>
      </c>
      <c r="E638" t="s">
        <v>5</v>
      </c>
      <c r="F638">
        <f>(Акции[[#This Row],[Close]]-C637)/C637</f>
        <v>4.5814244064972687E-3</v>
      </c>
    </row>
    <row r="639" spans="2:6" x14ac:dyDescent="0.3">
      <c r="B639" s="4">
        <v>43028</v>
      </c>
      <c r="C639" s="5">
        <v>96.1</v>
      </c>
      <c r="D639" s="6">
        <v>6882600</v>
      </c>
      <c r="E639" t="s">
        <v>5</v>
      </c>
      <c r="F639">
        <f>(Акции[[#This Row],[Close]]-C638)/C638</f>
        <v>-3.9386401326700834E-3</v>
      </c>
    </row>
    <row r="640" spans="2:6" x14ac:dyDescent="0.3">
      <c r="B640" s="4">
        <v>43031</v>
      </c>
      <c r="C640" s="5">
        <v>94.51</v>
      </c>
      <c r="D640" s="6">
        <v>4483900</v>
      </c>
      <c r="E640" t="s">
        <v>5</v>
      </c>
      <c r="F640">
        <f>(Акции[[#This Row],[Close]]-C639)/C639</f>
        <v>-1.6545265348595101E-2</v>
      </c>
    </row>
    <row r="641" spans="2:6" x14ac:dyDescent="0.3">
      <c r="B641" s="4">
        <v>43032</v>
      </c>
      <c r="C641" s="5">
        <v>91.69</v>
      </c>
      <c r="D641" s="6">
        <v>10301100</v>
      </c>
      <c r="E641" t="s">
        <v>5</v>
      </c>
      <c r="F641">
        <f>(Акции[[#This Row],[Close]]-C640)/C640</f>
        <v>-2.9838112369061552E-2</v>
      </c>
    </row>
    <row r="642" spans="2:6" x14ac:dyDescent="0.3">
      <c r="B642" s="4">
        <v>43033</v>
      </c>
      <c r="C642" s="5">
        <v>91.77</v>
      </c>
      <c r="D642" s="6">
        <v>6924800</v>
      </c>
      <c r="E642" t="s">
        <v>5</v>
      </c>
      <c r="F642">
        <f>(Акции[[#This Row],[Close]]-C641)/C641</f>
        <v>8.7250518049949066E-4</v>
      </c>
    </row>
    <row r="643" spans="2:6" x14ac:dyDescent="0.3">
      <c r="B643" s="4">
        <v>43034</v>
      </c>
      <c r="C643" s="5">
        <v>89.56</v>
      </c>
      <c r="D643" s="6">
        <v>10307500</v>
      </c>
      <c r="E643" t="s">
        <v>5</v>
      </c>
      <c r="F643">
        <f>(Акции[[#This Row],[Close]]-C642)/C642</f>
        <v>-2.4081943990410741E-2</v>
      </c>
    </row>
    <row r="644" spans="2:6" x14ac:dyDescent="0.3">
      <c r="B644" s="4">
        <v>43035</v>
      </c>
      <c r="C644" s="5">
        <v>91.93</v>
      </c>
      <c r="D644" s="6">
        <v>9066300</v>
      </c>
      <c r="E644" t="s">
        <v>5</v>
      </c>
      <c r="F644">
        <f>(Акции[[#This Row],[Close]]-C643)/C643</f>
        <v>2.6462706565431045E-2</v>
      </c>
    </row>
    <row r="645" spans="2:6" x14ac:dyDescent="0.3">
      <c r="B645" s="4">
        <v>43038</v>
      </c>
      <c r="C645" s="5">
        <v>90.96</v>
      </c>
      <c r="D645" s="6">
        <v>6526200</v>
      </c>
      <c r="E645" t="s">
        <v>5</v>
      </c>
      <c r="F645">
        <f>(Акции[[#This Row],[Close]]-C644)/C644</f>
        <v>-1.0551506581094452E-2</v>
      </c>
    </row>
    <row r="646" spans="2:6" x14ac:dyDescent="0.3">
      <c r="B646" s="4">
        <v>43039</v>
      </c>
      <c r="C646" s="5">
        <v>90.25</v>
      </c>
      <c r="D646" s="6">
        <v>7065600</v>
      </c>
      <c r="E646" t="s">
        <v>5</v>
      </c>
      <c r="F646">
        <f>(Акции[[#This Row],[Close]]-C645)/C645</f>
        <v>-7.8056288478451381E-3</v>
      </c>
    </row>
    <row r="647" spans="2:6" x14ac:dyDescent="0.3">
      <c r="B647" s="4">
        <v>43040</v>
      </c>
      <c r="C647" s="5">
        <v>92.44</v>
      </c>
      <c r="D647" s="6">
        <v>7048800</v>
      </c>
      <c r="E647" t="s">
        <v>5</v>
      </c>
      <c r="F647">
        <f>(Акции[[#This Row],[Close]]-C646)/C646</f>
        <v>2.4265927977839309E-2</v>
      </c>
    </row>
    <row r="648" spans="2:6" x14ac:dyDescent="0.3">
      <c r="B648" s="4">
        <v>43041</v>
      </c>
      <c r="C648" s="5">
        <v>91.02</v>
      </c>
      <c r="D648" s="6">
        <v>4981900</v>
      </c>
      <c r="E648" t="s">
        <v>5</v>
      </c>
      <c r="F648">
        <f>(Акции[[#This Row],[Close]]-C647)/C647</f>
        <v>-1.536131544785809E-2</v>
      </c>
    </row>
    <row r="649" spans="2:6" x14ac:dyDescent="0.3">
      <c r="B649" s="4">
        <v>43042</v>
      </c>
      <c r="C649" s="5">
        <v>92.31</v>
      </c>
      <c r="D649" s="6">
        <v>3620800</v>
      </c>
      <c r="E649" t="s">
        <v>5</v>
      </c>
      <c r="F649">
        <f>(Акции[[#This Row],[Close]]-C648)/C648</f>
        <v>1.4172709294660583E-2</v>
      </c>
    </row>
    <row r="650" spans="2:6" x14ac:dyDescent="0.3">
      <c r="B650" s="4">
        <v>43045</v>
      </c>
      <c r="C650" s="5">
        <v>92.96</v>
      </c>
      <c r="D650" s="6">
        <v>5633600</v>
      </c>
      <c r="E650" t="s">
        <v>5</v>
      </c>
      <c r="F650">
        <f>(Акции[[#This Row],[Close]]-C649)/C649</f>
        <v>7.0414906294008388E-3</v>
      </c>
    </row>
    <row r="651" spans="2:6" x14ac:dyDescent="0.3">
      <c r="B651" s="4">
        <v>43046</v>
      </c>
      <c r="C651" s="5">
        <v>93.96</v>
      </c>
      <c r="D651" s="6">
        <v>7014000</v>
      </c>
      <c r="E651" t="s">
        <v>5</v>
      </c>
      <c r="F651">
        <f>(Акции[[#This Row],[Close]]-C650)/C650</f>
        <v>1.0757314974182445E-2</v>
      </c>
    </row>
    <row r="652" spans="2:6" x14ac:dyDescent="0.3">
      <c r="B652" s="4">
        <v>43047</v>
      </c>
      <c r="C652" s="5">
        <v>95.71</v>
      </c>
      <c r="D652" s="6">
        <v>6802600</v>
      </c>
      <c r="E652" t="s">
        <v>5</v>
      </c>
      <c r="F652">
        <f>(Акции[[#This Row],[Close]]-C651)/C651</f>
        <v>1.8624946785866327E-2</v>
      </c>
    </row>
    <row r="653" spans="2:6" x14ac:dyDescent="0.3">
      <c r="B653" s="4">
        <v>43048</v>
      </c>
      <c r="C653" s="5">
        <v>95.89</v>
      </c>
      <c r="D653" s="6">
        <v>5187000</v>
      </c>
      <c r="E653" t="s">
        <v>5</v>
      </c>
      <c r="F653">
        <f>(Акции[[#This Row],[Close]]-C652)/C652</f>
        <v>1.8806812245325132E-3</v>
      </c>
    </row>
    <row r="654" spans="2:6" x14ac:dyDescent="0.3">
      <c r="B654" s="4">
        <v>43049</v>
      </c>
      <c r="C654" s="5">
        <v>95.43</v>
      </c>
      <c r="D654" s="6">
        <v>6170100</v>
      </c>
      <c r="E654" t="s">
        <v>5</v>
      </c>
      <c r="F654">
        <f>(Акции[[#This Row],[Close]]-C653)/C653</f>
        <v>-4.7971634164145766E-3</v>
      </c>
    </row>
    <row r="655" spans="2:6" x14ac:dyDescent="0.3">
      <c r="B655" s="4">
        <v>43052</v>
      </c>
      <c r="C655" s="5">
        <v>95.12</v>
      </c>
      <c r="D655" s="6">
        <v>4035700</v>
      </c>
      <c r="E655" t="s">
        <v>5</v>
      </c>
      <c r="F655">
        <f>(Акции[[#This Row],[Close]]-C654)/C654</f>
        <v>-3.2484543644556454E-3</v>
      </c>
    </row>
    <row r="656" spans="2:6" x14ac:dyDescent="0.3">
      <c r="B656" s="4">
        <v>43053</v>
      </c>
      <c r="C656" s="5">
        <v>94.75</v>
      </c>
      <c r="D656" s="6">
        <v>4717300</v>
      </c>
      <c r="E656" t="s">
        <v>5</v>
      </c>
      <c r="F656">
        <f>(Акции[[#This Row],[Close]]-C655)/C655</f>
        <v>-3.8898233809924782E-3</v>
      </c>
    </row>
    <row r="657" spans="2:6" x14ac:dyDescent="0.3">
      <c r="B657" s="4">
        <v>43054</v>
      </c>
      <c r="C657" s="5">
        <v>93.76</v>
      </c>
      <c r="D657" s="6">
        <v>4745700</v>
      </c>
      <c r="E657" t="s">
        <v>5</v>
      </c>
      <c r="F657">
        <f>(Акции[[#This Row],[Close]]-C656)/C656</f>
        <v>-1.0448548812664854E-2</v>
      </c>
    </row>
    <row r="658" spans="2:6" x14ac:dyDescent="0.3">
      <c r="B658" s="4">
        <v>43055</v>
      </c>
      <c r="C658" s="5">
        <v>94.47</v>
      </c>
      <c r="D658" s="6">
        <v>4301600</v>
      </c>
      <c r="E658" t="s">
        <v>5</v>
      </c>
      <c r="F658">
        <f>(Акции[[#This Row],[Close]]-C657)/C657</f>
        <v>7.5725255972695577E-3</v>
      </c>
    </row>
    <row r="659" spans="2:6" x14ac:dyDescent="0.3">
      <c r="B659" s="4">
        <v>43056</v>
      </c>
      <c r="C659" s="5">
        <v>93.61</v>
      </c>
      <c r="D659" s="6">
        <v>3386400</v>
      </c>
      <c r="E659" t="s">
        <v>5</v>
      </c>
      <c r="F659">
        <f>(Акции[[#This Row],[Close]]-C658)/C658</f>
        <v>-9.1034190748385674E-3</v>
      </c>
    </row>
    <row r="660" spans="2:6" x14ac:dyDescent="0.3">
      <c r="B660" s="4">
        <v>43059</v>
      </c>
      <c r="C660" s="5">
        <v>93.6</v>
      </c>
      <c r="D660" s="6">
        <v>4352200</v>
      </c>
      <c r="E660" t="s">
        <v>5</v>
      </c>
      <c r="F660">
        <f>(Акции[[#This Row],[Close]]-C659)/C659</f>
        <v>-1.0682619378277017E-4</v>
      </c>
    </row>
    <row r="661" spans="2:6" x14ac:dyDescent="0.3">
      <c r="B661" s="4">
        <v>43060</v>
      </c>
      <c r="C661" s="5">
        <v>94.68</v>
      </c>
      <c r="D661" s="6">
        <v>4346200</v>
      </c>
      <c r="E661" t="s">
        <v>5</v>
      </c>
      <c r="F661">
        <f>(Акции[[#This Row],[Close]]-C660)/C660</f>
        <v>1.1538461538461673E-2</v>
      </c>
    </row>
    <row r="662" spans="2:6" x14ac:dyDescent="0.3">
      <c r="B662" s="4">
        <v>43061</v>
      </c>
      <c r="C662" s="5">
        <v>94.47</v>
      </c>
      <c r="D662" s="6">
        <v>2560700</v>
      </c>
      <c r="E662" t="s">
        <v>5</v>
      </c>
      <c r="F662">
        <f>(Акции[[#This Row],[Close]]-C661)/C661</f>
        <v>-2.2179974651458378E-3</v>
      </c>
    </row>
    <row r="663" spans="2:6" x14ac:dyDescent="0.3">
      <c r="B663" s="4">
        <v>43063</v>
      </c>
      <c r="C663" s="5">
        <v>94.72</v>
      </c>
      <c r="D663" s="6">
        <v>1932900</v>
      </c>
      <c r="E663" t="s">
        <v>5</v>
      </c>
      <c r="F663">
        <f>(Акции[[#This Row],[Close]]-C662)/C662</f>
        <v>2.6463427543135386E-3</v>
      </c>
    </row>
    <row r="664" spans="2:6" x14ac:dyDescent="0.3">
      <c r="B664" s="4">
        <v>43066</v>
      </c>
      <c r="C664" s="5">
        <v>95.42</v>
      </c>
      <c r="D664" s="6">
        <v>3044600</v>
      </c>
      <c r="E664" t="s">
        <v>5</v>
      </c>
      <c r="F664">
        <f>(Акции[[#This Row],[Close]]-C663)/C663</f>
        <v>7.390202702702733E-3</v>
      </c>
    </row>
    <row r="665" spans="2:6" x14ac:dyDescent="0.3">
      <c r="B665" s="4">
        <v>43067</v>
      </c>
      <c r="C665" s="5">
        <v>95.42</v>
      </c>
      <c r="D665" s="6">
        <v>5105400</v>
      </c>
      <c r="E665" t="s">
        <v>5</v>
      </c>
      <c r="F665">
        <f>(Акции[[#This Row],[Close]]-C664)/C664</f>
        <v>0</v>
      </c>
    </row>
    <row r="666" spans="2:6" x14ac:dyDescent="0.3">
      <c r="B666" s="4">
        <v>43068</v>
      </c>
      <c r="C666" s="5">
        <v>95.82</v>
      </c>
      <c r="D666" s="6">
        <v>4081400</v>
      </c>
      <c r="E666" t="s">
        <v>5</v>
      </c>
      <c r="F666">
        <f>(Акции[[#This Row],[Close]]-C665)/C665</f>
        <v>4.1919932928106418E-3</v>
      </c>
    </row>
    <row r="667" spans="2:6" x14ac:dyDescent="0.3">
      <c r="B667" s="4">
        <v>43069</v>
      </c>
      <c r="C667" s="5">
        <v>96.92</v>
      </c>
      <c r="D667" s="6">
        <v>7889600</v>
      </c>
      <c r="E667" t="s">
        <v>5</v>
      </c>
      <c r="F667">
        <f>(Акции[[#This Row],[Close]]-C666)/C666</f>
        <v>1.147985806720944E-2</v>
      </c>
    </row>
    <row r="668" spans="2:6" x14ac:dyDescent="0.3">
      <c r="B668" s="4">
        <v>43070</v>
      </c>
      <c r="C668" s="5">
        <v>96.32</v>
      </c>
      <c r="D668" s="6">
        <v>4823200</v>
      </c>
      <c r="E668" t="s">
        <v>5</v>
      </c>
      <c r="F668">
        <f>(Акции[[#This Row],[Close]]-C667)/C667</f>
        <v>-6.1906727197689696E-3</v>
      </c>
    </row>
    <row r="669" spans="2:6" x14ac:dyDescent="0.3">
      <c r="B669" s="4">
        <v>43073</v>
      </c>
      <c r="C669" s="5">
        <v>95.22</v>
      </c>
      <c r="D669" s="6">
        <v>4934400</v>
      </c>
      <c r="E669" t="s">
        <v>5</v>
      </c>
      <c r="F669">
        <f>(Акции[[#This Row],[Close]]-C668)/C668</f>
        <v>-1.1420265780730838E-2</v>
      </c>
    </row>
    <row r="670" spans="2:6" x14ac:dyDescent="0.3">
      <c r="B670" s="4">
        <v>43074</v>
      </c>
      <c r="C670" s="5">
        <v>95.41</v>
      </c>
      <c r="D670" s="6">
        <v>5553000</v>
      </c>
      <c r="E670" t="s">
        <v>5</v>
      </c>
      <c r="F670">
        <f>(Акции[[#This Row],[Close]]-C669)/C669</f>
        <v>1.9953791220331625E-3</v>
      </c>
    </row>
    <row r="671" spans="2:6" x14ac:dyDescent="0.3">
      <c r="B671" s="4">
        <v>43075</v>
      </c>
      <c r="C671" s="5">
        <v>94.4</v>
      </c>
      <c r="D671" s="6">
        <v>5114200</v>
      </c>
      <c r="E671" t="s">
        <v>5</v>
      </c>
      <c r="F671">
        <f>(Акции[[#This Row],[Close]]-C670)/C670</f>
        <v>-1.0585892464102201E-2</v>
      </c>
    </row>
    <row r="672" spans="2:6" x14ac:dyDescent="0.3">
      <c r="B672" s="4">
        <v>43076</v>
      </c>
      <c r="C672" s="5">
        <v>94.24</v>
      </c>
      <c r="D672" s="6">
        <v>4524500</v>
      </c>
      <c r="E672" t="s">
        <v>5</v>
      </c>
      <c r="F672">
        <f>(Акции[[#This Row],[Close]]-C671)/C671</f>
        <v>-1.6949152542374024E-3</v>
      </c>
    </row>
    <row r="673" spans="2:6" x14ac:dyDescent="0.3">
      <c r="B673" s="4">
        <v>43077</v>
      </c>
      <c r="C673" s="5">
        <v>95.95</v>
      </c>
      <c r="D673" s="6">
        <v>5297000</v>
      </c>
      <c r="E673" t="s">
        <v>5</v>
      </c>
      <c r="F673">
        <f>(Акции[[#This Row],[Close]]-C672)/C672</f>
        <v>1.8145161290322665E-2</v>
      </c>
    </row>
    <row r="674" spans="2:6" x14ac:dyDescent="0.3">
      <c r="B674" s="4">
        <v>43080</v>
      </c>
      <c r="C674" s="5">
        <v>96.47</v>
      </c>
      <c r="D674" s="6">
        <v>4181100</v>
      </c>
      <c r="E674" t="s">
        <v>5</v>
      </c>
      <c r="F674">
        <f>(Акции[[#This Row],[Close]]-C673)/C673</f>
        <v>5.4194893173527461E-3</v>
      </c>
    </row>
    <row r="675" spans="2:6" x14ac:dyDescent="0.3">
      <c r="B675" s="4">
        <v>43081</v>
      </c>
      <c r="C675" s="5">
        <v>96.3</v>
      </c>
      <c r="D675" s="6">
        <v>4195200</v>
      </c>
      <c r="E675" t="s">
        <v>5</v>
      </c>
      <c r="F675">
        <f>(Акции[[#This Row],[Close]]-C674)/C674</f>
        <v>-1.7622058671089634E-3</v>
      </c>
    </row>
    <row r="676" spans="2:6" x14ac:dyDescent="0.3">
      <c r="B676" s="4">
        <v>43082</v>
      </c>
      <c r="C676" s="5">
        <v>97.35</v>
      </c>
      <c r="D676" s="6">
        <v>6148700</v>
      </c>
      <c r="E676" t="s">
        <v>5</v>
      </c>
      <c r="F676">
        <f>(Акции[[#This Row],[Close]]-C675)/C675</f>
        <v>1.0903426791277229E-2</v>
      </c>
    </row>
    <row r="677" spans="2:6" x14ac:dyDescent="0.3">
      <c r="B677" s="4">
        <v>43083</v>
      </c>
      <c r="C677" s="5">
        <v>96.3</v>
      </c>
      <c r="D677" s="6">
        <v>3985800</v>
      </c>
      <c r="E677" t="s">
        <v>5</v>
      </c>
      <c r="F677">
        <f>(Акции[[#This Row],[Close]]-C676)/C676</f>
        <v>-1.078582434514635E-2</v>
      </c>
    </row>
    <row r="678" spans="2:6" x14ac:dyDescent="0.3">
      <c r="B678" s="4">
        <v>43084</v>
      </c>
      <c r="C678" s="5">
        <v>97.45</v>
      </c>
      <c r="D678" s="6">
        <v>11564700</v>
      </c>
      <c r="E678" t="s">
        <v>5</v>
      </c>
      <c r="F678">
        <f>(Акции[[#This Row],[Close]]-C677)/C677</f>
        <v>1.1941848390446581E-2</v>
      </c>
    </row>
    <row r="679" spans="2:6" x14ac:dyDescent="0.3">
      <c r="B679" s="4">
        <v>43087</v>
      </c>
      <c r="C679" s="5">
        <v>98.19</v>
      </c>
      <c r="D679" s="6">
        <v>4768300</v>
      </c>
      <c r="E679" t="s">
        <v>5</v>
      </c>
      <c r="F679">
        <f>(Акции[[#This Row],[Close]]-C678)/C678</f>
        <v>7.5936377629553086E-3</v>
      </c>
    </row>
    <row r="680" spans="2:6" x14ac:dyDescent="0.3">
      <c r="B680" s="4">
        <v>43088</v>
      </c>
      <c r="C680" s="5">
        <v>97.92</v>
      </c>
      <c r="D680" s="6">
        <v>2817700</v>
      </c>
      <c r="E680" t="s">
        <v>5</v>
      </c>
      <c r="F680">
        <f>(Акции[[#This Row],[Close]]-C679)/C679</f>
        <v>-2.7497708524289238E-3</v>
      </c>
    </row>
    <row r="681" spans="2:6" x14ac:dyDescent="0.3">
      <c r="B681" s="4">
        <v>43089</v>
      </c>
      <c r="C681" s="5">
        <v>97.41</v>
      </c>
      <c r="D681" s="6">
        <v>3411900</v>
      </c>
      <c r="E681" t="s">
        <v>5</v>
      </c>
      <c r="F681">
        <f>(Акции[[#This Row],[Close]]-C680)/C680</f>
        <v>-5.2083333333333851E-3</v>
      </c>
    </row>
    <row r="682" spans="2:6" x14ac:dyDescent="0.3">
      <c r="B682" s="4">
        <v>43090</v>
      </c>
      <c r="C682" s="5">
        <v>97.91</v>
      </c>
      <c r="D682" s="6">
        <v>2249500</v>
      </c>
      <c r="E682" t="s">
        <v>5</v>
      </c>
      <c r="F682">
        <f>(Акции[[#This Row],[Close]]-C681)/C681</f>
        <v>5.1329432296478806E-3</v>
      </c>
    </row>
    <row r="683" spans="2:6" x14ac:dyDescent="0.3">
      <c r="B683" s="4">
        <v>43091</v>
      </c>
      <c r="C683" s="5">
        <v>98.21</v>
      </c>
      <c r="D683" s="6">
        <v>2835600</v>
      </c>
      <c r="E683" t="s">
        <v>5</v>
      </c>
      <c r="F683">
        <f>(Акции[[#This Row],[Close]]-C682)/C682</f>
        <v>3.0640384026146173E-3</v>
      </c>
    </row>
    <row r="684" spans="2:6" x14ac:dyDescent="0.3">
      <c r="B684" s="4">
        <v>43095</v>
      </c>
      <c r="C684" s="5">
        <v>97.75</v>
      </c>
      <c r="D684" s="6">
        <v>2363800</v>
      </c>
      <c r="E684" t="s">
        <v>5</v>
      </c>
      <c r="F684">
        <f>(Акции[[#This Row],[Close]]-C683)/C683</f>
        <v>-4.6838407494144566E-3</v>
      </c>
    </row>
    <row r="685" spans="2:6" x14ac:dyDescent="0.3">
      <c r="B685" s="4">
        <v>43096</v>
      </c>
      <c r="C685" s="5">
        <v>98.09</v>
      </c>
      <c r="D685" s="6">
        <v>1927300</v>
      </c>
      <c r="E685" t="s">
        <v>5</v>
      </c>
      <c r="F685">
        <f>(Акции[[#This Row],[Close]]-C684)/C684</f>
        <v>3.4782608695652522E-3</v>
      </c>
    </row>
    <row r="686" spans="2:6" x14ac:dyDescent="0.3">
      <c r="B686" s="4">
        <v>43097</v>
      </c>
      <c r="C686" s="5">
        <v>97.79</v>
      </c>
      <c r="D686" s="6">
        <v>1870400</v>
      </c>
      <c r="E686" t="s">
        <v>5</v>
      </c>
      <c r="F686">
        <f>(Акции[[#This Row],[Close]]-C685)/C685</f>
        <v>-3.0584157406463161E-3</v>
      </c>
    </row>
    <row r="687" spans="2:6" x14ac:dyDescent="0.3">
      <c r="B687" s="4">
        <v>43098</v>
      </c>
      <c r="C687" s="5">
        <v>96.71</v>
      </c>
      <c r="D687" s="6">
        <v>3214400</v>
      </c>
      <c r="E687" t="s">
        <v>5</v>
      </c>
      <c r="F687">
        <f>(Акции[[#This Row],[Close]]-C686)/C686</f>
        <v>-1.1044074036200148E-2</v>
      </c>
    </row>
    <row r="688" spans="2:6" x14ac:dyDescent="0.3">
      <c r="B688" s="4">
        <v>43102</v>
      </c>
      <c r="C688" s="5">
        <v>98.41</v>
      </c>
      <c r="D688" s="6">
        <v>4561300</v>
      </c>
      <c r="E688" t="s">
        <v>5</v>
      </c>
      <c r="F688">
        <f>(Акции[[#This Row],[Close]]-C687)/C687</f>
        <v>1.757832695688143E-2</v>
      </c>
    </row>
    <row r="689" spans="2:6" x14ac:dyDescent="0.3">
      <c r="B689" s="4">
        <v>43103</v>
      </c>
      <c r="C689" s="5">
        <v>99.95</v>
      </c>
      <c r="D689" s="6">
        <v>4702300</v>
      </c>
      <c r="E689" t="s">
        <v>5</v>
      </c>
      <c r="F689">
        <f>(Акции[[#This Row],[Close]]-C688)/C688</f>
        <v>1.5648816177217827E-2</v>
      </c>
    </row>
    <row r="690" spans="2:6" x14ac:dyDescent="0.3">
      <c r="B690" s="4">
        <v>43104</v>
      </c>
      <c r="C690" s="5">
        <v>99.38</v>
      </c>
      <c r="D690" s="6">
        <v>3579000</v>
      </c>
      <c r="E690" t="s">
        <v>5</v>
      </c>
      <c r="F690">
        <f>(Акции[[#This Row],[Close]]-C689)/C689</f>
        <v>-5.7028514257129303E-3</v>
      </c>
    </row>
    <row r="691" spans="2:6" x14ac:dyDescent="0.3">
      <c r="B691" s="4">
        <v>43105</v>
      </c>
      <c r="C691" s="5">
        <v>101.11</v>
      </c>
      <c r="D691" s="6">
        <v>4599300</v>
      </c>
      <c r="E691" t="s">
        <v>5</v>
      </c>
      <c r="F691">
        <f>(Акции[[#This Row],[Close]]-C690)/C690</f>
        <v>1.7407929160796982E-2</v>
      </c>
    </row>
    <row r="692" spans="2:6" x14ac:dyDescent="0.3">
      <c r="B692" s="4">
        <v>43108</v>
      </c>
      <c r="C692" s="5">
        <v>99.49</v>
      </c>
      <c r="D692" s="6">
        <v>5582000</v>
      </c>
      <c r="E692" t="s">
        <v>5</v>
      </c>
      <c r="F692">
        <f>(Акции[[#This Row],[Close]]-C691)/C691</f>
        <v>-1.6022154089605424E-2</v>
      </c>
    </row>
    <row r="693" spans="2:6" x14ac:dyDescent="0.3">
      <c r="B693" s="4">
        <v>43109</v>
      </c>
      <c r="C693" s="5">
        <v>100.24</v>
      </c>
      <c r="D693" s="6">
        <v>4055400</v>
      </c>
      <c r="E693" t="s">
        <v>5</v>
      </c>
      <c r="F693">
        <f>(Акции[[#This Row],[Close]]-C692)/C692</f>
        <v>7.5384460749824108E-3</v>
      </c>
    </row>
    <row r="694" spans="2:6" x14ac:dyDescent="0.3">
      <c r="B694" s="4">
        <v>43110</v>
      </c>
      <c r="C694" s="5">
        <v>99.69</v>
      </c>
      <c r="D694" s="6">
        <v>4608600</v>
      </c>
      <c r="E694" t="s">
        <v>5</v>
      </c>
      <c r="F694">
        <f>(Акции[[#This Row],[Close]]-C693)/C693</f>
        <v>-5.4868316041500114E-3</v>
      </c>
    </row>
    <row r="695" spans="2:6" x14ac:dyDescent="0.3">
      <c r="B695" s="4">
        <v>43111</v>
      </c>
      <c r="C695" s="5">
        <v>99.27</v>
      </c>
      <c r="D695" s="6">
        <v>4240900</v>
      </c>
      <c r="E695" t="s">
        <v>5</v>
      </c>
      <c r="F695">
        <f>(Акции[[#This Row],[Close]]-C694)/C694</f>
        <v>-4.2130604875113024E-3</v>
      </c>
    </row>
    <row r="696" spans="2:6" x14ac:dyDescent="0.3">
      <c r="B696" s="4">
        <v>43112</v>
      </c>
      <c r="C696" s="5">
        <v>100.34</v>
      </c>
      <c r="D696" s="6">
        <v>4372600</v>
      </c>
      <c r="E696" t="s">
        <v>5</v>
      </c>
      <c r="F696">
        <f>(Акции[[#This Row],[Close]]-C695)/C695</f>
        <v>1.0778684396091543E-2</v>
      </c>
    </row>
    <row r="697" spans="2:6" x14ac:dyDescent="0.3">
      <c r="B697" s="4">
        <v>43116</v>
      </c>
      <c r="C697" s="5">
        <v>102.49</v>
      </c>
      <c r="D697" s="6">
        <v>8528600</v>
      </c>
      <c r="E697" t="s">
        <v>5</v>
      </c>
      <c r="F697">
        <f>(Акции[[#This Row],[Close]]-C696)/C696</f>
        <v>2.14271476978273E-2</v>
      </c>
    </row>
    <row r="698" spans="2:6" x14ac:dyDescent="0.3">
      <c r="B698" s="4">
        <v>43117</v>
      </c>
      <c r="C698" s="5">
        <v>104.36</v>
      </c>
      <c r="D698" s="6">
        <v>5384900</v>
      </c>
      <c r="E698" t="s">
        <v>5</v>
      </c>
      <c r="F698">
        <f>(Акции[[#This Row],[Close]]-C697)/C697</f>
        <v>1.8245682505610348E-2</v>
      </c>
    </row>
    <row r="699" spans="2:6" x14ac:dyDescent="0.3">
      <c r="B699" s="4">
        <v>43118</v>
      </c>
      <c r="C699" s="5">
        <v>103.81</v>
      </c>
      <c r="D699" s="6">
        <v>6371200</v>
      </c>
      <c r="E699" t="s">
        <v>5</v>
      </c>
      <c r="F699">
        <f>(Акции[[#This Row],[Close]]-C698)/C698</f>
        <v>-5.2702184745112802E-3</v>
      </c>
    </row>
    <row r="700" spans="2:6" x14ac:dyDescent="0.3">
      <c r="B700" s="4">
        <v>43119</v>
      </c>
      <c r="C700" s="5">
        <v>104.64</v>
      </c>
      <c r="D700" s="6">
        <v>4991300</v>
      </c>
      <c r="E700" t="s">
        <v>5</v>
      </c>
      <c r="F700">
        <f>(Акции[[#This Row],[Close]]-C699)/C699</f>
        <v>7.995376167999212E-3</v>
      </c>
    </row>
    <row r="701" spans="2:6" x14ac:dyDescent="0.3">
      <c r="B701" s="4">
        <v>43122</v>
      </c>
      <c r="C701" s="5">
        <v>106.49</v>
      </c>
      <c r="D701" s="6">
        <v>4538100</v>
      </c>
      <c r="E701" t="s">
        <v>5</v>
      </c>
      <c r="F701">
        <f>(Акции[[#This Row],[Close]]-C700)/C700</f>
        <v>1.7679663608562636E-2</v>
      </c>
    </row>
    <row r="702" spans="2:6" x14ac:dyDescent="0.3">
      <c r="B702" s="4">
        <v>43123</v>
      </c>
      <c r="C702" s="5">
        <v>105.38</v>
      </c>
      <c r="D702" s="6">
        <v>5095300</v>
      </c>
      <c r="E702" t="s">
        <v>5</v>
      </c>
      <c r="F702">
        <f>(Акции[[#This Row],[Close]]-C701)/C701</f>
        <v>-1.0423513944971353E-2</v>
      </c>
    </row>
    <row r="703" spans="2:6" x14ac:dyDescent="0.3">
      <c r="B703" s="4">
        <v>43124</v>
      </c>
      <c r="C703" s="5">
        <v>105.51</v>
      </c>
      <c r="D703" s="6">
        <v>4436500</v>
      </c>
      <c r="E703" t="s">
        <v>5</v>
      </c>
      <c r="F703">
        <f>(Акции[[#This Row],[Close]]-C702)/C702</f>
        <v>1.2336306699564403E-3</v>
      </c>
    </row>
    <row r="704" spans="2:6" x14ac:dyDescent="0.3">
      <c r="B704" s="4">
        <v>43125</v>
      </c>
      <c r="C704" s="5">
        <v>108.3</v>
      </c>
      <c r="D704" s="6">
        <v>6327500</v>
      </c>
      <c r="E704" t="s">
        <v>5</v>
      </c>
      <c r="F704">
        <f>(Акции[[#This Row],[Close]]-C703)/C703</f>
        <v>2.6442991185669527E-2</v>
      </c>
    </row>
    <row r="705" spans="2:6" x14ac:dyDescent="0.3">
      <c r="B705" s="4">
        <v>43126</v>
      </c>
      <c r="C705" s="5">
        <v>123.21</v>
      </c>
      <c r="D705" s="6">
        <v>19614500</v>
      </c>
      <c r="E705" t="s">
        <v>5</v>
      </c>
      <c r="F705">
        <f>(Акции[[#This Row],[Close]]-C704)/C704</f>
        <v>0.13767313019390578</v>
      </c>
    </row>
    <row r="706" spans="2:6" x14ac:dyDescent="0.3">
      <c r="B706" s="4">
        <v>43129</v>
      </c>
      <c r="C706" s="5">
        <v>122.31</v>
      </c>
      <c r="D706" s="6">
        <v>10182700</v>
      </c>
      <c r="E706" t="s">
        <v>5</v>
      </c>
      <c r="F706">
        <f>(Акции[[#This Row],[Close]]-C705)/C705</f>
        <v>-7.3046018991964248E-3</v>
      </c>
    </row>
    <row r="707" spans="2:6" x14ac:dyDescent="0.3">
      <c r="B707" s="4">
        <v>43130</v>
      </c>
      <c r="C707" s="5">
        <v>115.88</v>
      </c>
      <c r="D707" s="6">
        <v>11851400</v>
      </c>
      <c r="E707" t="s">
        <v>5</v>
      </c>
      <c r="F707">
        <f>(Акции[[#This Row],[Close]]-C706)/C706</f>
        <v>-5.257133513204159E-2</v>
      </c>
    </row>
    <row r="708" spans="2:6" x14ac:dyDescent="0.3">
      <c r="B708" s="4">
        <v>43131</v>
      </c>
      <c r="C708" s="5">
        <v>112.22</v>
      </c>
      <c r="D708" s="6">
        <v>15744800</v>
      </c>
      <c r="E708" t="s">
        <v>5</v>
      </c>
      <c r="F708">
        <f>(Акции[[#This Row],[Close]]-C707)/C707</f>
        <v>-3.1584397652744192E-2</v>
      </c>
    </row>
    <row r="709" spans="2:6" x14ac:dyDescent="0.3">
      <c r="B709" s="4">
        <v>43132</v>
      </c>
      <c r="C709" s="5">
        <v>116.34</v>
      </c>
      <c r="D709" s="6">
        <v>9943500</v>
      </c>
      <c r="E709" t="s">
        <v>5</v>
      </c>
      <c r="F709">
        <f>(Акции[[#This Row],[Close]]-C708)/C708</f>
        <v>3.671359828907507E-2</v>
      </c>
    </row>
    <row r="710" spans="2:6" x14ac:dyDescent="0.3">
      <c r="B710" s="4">
        <v>43133</v>
      </c>
      <c r="C710" s="5">
        <v>115.17</v>
      </c>
      <c r="D710" s="6">
        <v>7184400</v>
      </c>
      <c r="E710" t="s">
        <v>5</v>
      </c>
      <c r="F710">
        <f>(Акции[[#This Row],[Close]]-C709)/C709</f>
        <v>-1.0056730273336785E-2</v>
      </c>
    </row>
    <row r="711" spans="2:6" x14ac:dyDescent="0.3">
      <c r="B711" s="4">
        <v>43136</v>
      </c>
      <c r="C711" s="5">
        <v>109.51</v>
      </c>
      <c r="D711" s="6">
        <v>9827800</v>
      </c>
      <c r="E711" t="s">
        <v>5</v>
      </c>
      <c r="F711">
        <f>(Акции[[#This Row],[Close]]-C710)/C710</f>
        <v>-4.9144742554484644E-2</v>
      </c>
    </row>
    <row r="712" spans="2:6" x14ac:dyDescent="0.3">
      <c r="B712" s="4">
        <v>43137</v>
      </c>
      <c r="C712" s="5">
        <v>111.2</v>
      </c>
      <c r="D712" s="6">
        <v>14107800</v>
      </c>
      <c r="E712" t="s">
        <v>5</v>
      </c>
      <c r="F712">
        <f>(Акции[[#This Row],[Close]]-C711)/C711</f>
        <v>1.5432380604510982E-2</v>
      </c>
    </row>
    <row r="713" spans="2:6" x14ac:dyDescent="0.3">
      <c r="B713" s="4">
        <v>43138</v>
      </c>
      <c r="C713" s="5">
        <v>113.62</v>
      </c>
      <c r="D713" s="6">
        <v>10030800</v>
      </c>
      <c r="E713" t="s">
        <v>5</v>
      </c>
      <c r="F713">
        <f>(Акции[[#This Row],[Close]]-C712)/C712</f>
        <v>2.1762589928057567E-2</v>
      </c>
    </row>
    <row r="714" spans="2:6" x14ac:dyDescent="0.3">
      <c r="B714" s="4">
        <v>43139</v>
      </c>
      <c r="C714" s="5">
        <v>108.48</v>
      </c>
      <c r="D714" s="6">
        <v>7212400</v>
      </c>
      <c r="E714" t="s">
        <v>5</v>
      </c>
      <c r="F714">
        <f>(Акции[[#This Row],[Close]]-C713)/C713</f>
        <v>-4.5238514346065836E-2</v>
      </c>
    </row>
    <row r="715" spans="2:6" x14ac:dyDescent="0.3">
      <c r="B715" s="4">
        <v>43140</v>
      </c>
      <c r="C715" s="5">
        <v>111.3</v>
      </c>
      <c r="D715" s="6">
        <v>8909300</v>
      </c>
      <c r="E715" t="s">
        <v>5</v>
      </c>
      <c r="F715">
        <f>(Акции[[#This Row],[Close]]-C714)/C714</f>
        <v>2.5995575221238874E-2</v>
      </c>
    </row>
    <row r="716" spans="2:6" x14ac:dyDescent="0.3">
      <c r="B716" s="4">
        <v>43143</v>
      </c>
      <c r="C716" s="5">
        <v>111.93</v>
      </c>
      <c r="D716" s="6">
        <v>4823300</v>
      </c>
      <c r="E716" t="s">
        <v>5</v>
      </c>
      <c r="F716">
        <f>(Акции[[#This Row],[Close]]-C715)/C715</f>
        <v>5.6603773584906533E-3</v>
      </c>
    </row>
    <row r="717" spans="2:6" x14ac:dyDescent="0.3">
      <c r="B717" s="4">
        <v>43144</v>
      </c>
      <c r="C717" s="5">
        <v>111.86</v>
      </c>
      <c r="D717" s="6">
        <v>5316200</v>
      </c>
      <c r="E717" t="s">
        <v>5</v>
      </c>
      <c r="F717">
        <f>(Акции[[#This Row],[Close]]-C716)/C716</f>
        <v>-6.2539086929337435E-4</v>
      </c>
    </row>
    <row r="718" spans="2:6" x14ac:dyDescent="0.3">
      <c r="B718" s="4">
        <v>43145</v>
      </c>
      <c r="C718" s="5">
        <v>113.08</v>
      </c>
      <c r="D718" s="6">
        <v>6189100</v>
      </c>
      <c r="E718" t="s">
        <v>5</v>
      </c>
      <c r="F718">
        <f>(Акции[[#This Row],[Close]]-C717)/C717</f>
        <v>1.0906490255676729E-2</v>
      </c>
    </row>
    <row r="719" spans="2:6" x14ac:dyDescent="0.3">
      <c r="B719" s="4">
        <v>43146</v>
      </c>
      <c r="C719" s="5">
        <v>114.9</v>
      </c>
      <c r="D719" s="6">
        <v>7401100</v>
      </c>
      <c r="E719" t="s">
        <v>5</v>
      </c>
      <c r="F719">
        <f>(Акции[[#This Row],[Close]]-C718)/C718</f>
        <v>1.6094800141492813E-2</v>
      </c>
    </row>
    <row r="720" spans="2:6" x14ac:dyDescent="0.3">
      <c r="B720" s="4">
        <v>43147</v>
      </c>
      <c r="C720" s="5">
        <v>118.6</v>
      </c>
      <c r="D720" s="6">
        <v>8717000</v>
      </c>
      <c r="E720" t="s">
        <v>5</v>
      </c>
      <c r="F720">
        <f>(Акции[[#This Row],[Close]]-C719)/C719</f>
        <v>3.2201914708442025E-2</v>
      </c>
    </row>
    <row r="721" spans="2:6" x14ac:dyDescent="0.3">
      <c r="B721" s="4">
        <v>43151</v>
      </c>
      <c r="C721" s="5">
        <v>117.98</v>
      </c>
      <c r="D721" s="6">
        <v>8751400</v>
      </c>
      <c r="E721" t="s">
        <v>5</v>
      </c>
      <c r="F721">
        <f>(Акции[[#This Row],[Close]]-C720)/C720</f>
        <v>-5.2276559865091932E-3</v>
      </c>
    </row>
    <row r="722" spans="2:6" x14ac:dyDescent="0.3">
      <c r="B722" s="4">
        <v>43152</v>
      </c>
      <c r="C722" s="5">
        <v>117.91</v>
      </c>
      <c r="D722" s="6">
        <v>5122500</v>
      </c>
      <c r="E722" t="s">
        <v>5</v>
      </c>
      <c r="F722">
        <f>(Акции[[#This Row],[Close]]-C721)/C721</f>
        <v>-5.9332090184783344E-4</v>
      </c>
    </row>
    <row r="723" spans="2:6" x14ac:dyDescent="0.3">
      <c r="B723" s="4">
        <v>43153</v>
      </c>
      <c r="C723" s="5">
        <v>117.56</v>
      </c>
      <c r="D723" s="6">
        <v>5185700</v>
      </c>
      <c r="E723" t="s">
        <v>5</v>
      </c>
      <c r="F723">
        <f>(Акции[[#This Row],[Close]]-C722)/C722</f>
        <v>-2.9683657026545189E-3</v>
      </c>
    </row>
    <row r="724" spans="2:6" x14ac:dyDescent="0.3">
      <c r="B724" s="4">
        <v>43154</v>
      </c>
      <c r="C724" s="5">
        <v>118.75</v>
      </c>
      <c r="D724" s="6">
        <v>4685700</v>
      </c>
      <c r="E724" t="s">
        <v>5</v>
      </c>
      <c r="F724">
        <f>(Акции[[#This Row],[Close]]-C723)/C723</f>
        <v>1.0122490643075856E-2</v>
      </c>
    </row>
    <row r="725" spans="2:6" x14ac:dyDescent="0.3">
      <c r="B725" s="4">
        <v>43157</v>
      </c>
      <c r="C725" s="5">
        <v>121.54</v>
      </c>
      <c r="D725" s="6">
        <v>4473500</v>
      </c>
      <c r="E725" t="s">
        <v>5</v>
      </c>
      <c r="F725">
        <f>(Акции[[#This Row],[Close]]-C724)/C724</f>
        <v>2.3494736842105315E-2</v>
      </c>
    </row>
    <row r="726" spans="2:6" x14ac:dyDescent="0.3">
      <c r="B726" s="4">
        <v>43158</v>
      </c>
      <c r="C726" s="5">
        <v>118.26</v>
      </c>
      <c r="D726" s="6">
        <v>4754300</v>
      </c>
      <c r="E726" t="s">
        <v>5</v>
      </c>
      <c r="F726">
        <f>(Акции[[#This Row],[Close]]-C725)/C725</f>
        <v>-2.6987000164554888E-2</v>
      </c>
    </row>
    <row r="727" spans="2:6" x14ac:dyDescent="0.3">
      <c r="B727" s="4">
        <v>43159</v>
      </c>
      <c r="C727" s="5">
        <v>115.83</v>
      </c>
      <c r="D727" s="6">
        <v>6660000</v>
      </c>
      <c r="E727" t="s">
        <v>5</v>
      </c>
      <c r="F727">
        <f>(Акции[[#This Row],[Close]]-C726)/C726</f>
        <v>-2.054794520547951E-2</v>
      </c>
    </row>
    <row r="728" spans="2:6" x14ac:dyDescent="0.3">
      <c r="B728" s="4">
        <v>43160</v>
      </c>
      <c r="C728" s="5">
        <v>113.84</v>
      </c>
      <c r="D728" s="6">
        <v>7148900</v>
      </c>
      <c r="E728" t="s">
        <v>5</v>
      </c>
      <c r="F728">
        <f>(Акции[[#This Row],[Close]]-C727)/C727</f>
        <v>-1.7180350513683804E-2</v>
      </c>
    </row>
    <row r="729" spans="2:6" x14ac:dyDescent="0.3">
      <c r="B729" s="4">
        <v>43161</v>
      </c>
      <c r="C729" s="5">
        <v>115.04</v>
      </c>
      <c r="D729" s="6">
        <v>5439700</v>
      </c>
      <c r="E729" t="s">
        <v>5</v>
      </c>
      <c r="F729">
        <f>(Акции[[#This Row],[Close]]-C728)/C728</f>
        <v>1.0541110330288149E-2</v>
      </c>
    </row>
    <row r="730" spans="2:6" x14ac:dyDescent="0.3">
      <c r="B730" s="4">
        <v>43164</v>
      </c>
      <c r="C730" s="5">
        <v>115.66</v>
      </c>
      <c r="D730" s="6">
        <v>3975700</v>
      </c>
      <c r="E730" t="s">
        <v>5</v>
      </c>
      <c r="F730">
        <f>(Акции[[#This Row],[Close]]-C729)/C729</f>
        <v>5.3894297635604166E-3</v>
      </c>
    </row>
    <row r="731" spans="2:6" x14ac:dyDescent="0.3">
      <c r="B731" s="4">
        <v>43165</v>
      </c>
      <c r="C731" s="5">
        <v>114.56</v>
      </c>
      <c r="D731" s="6">
        <v>3650500</v>
      </c>
      <c r="E731" t="s">
        <v>5</v>
      </c>
      <c r="F731">
        <f>(Акции[[#This Row],[Close]]-C730)/C730</f>
        <v>-9.5106346187099639E-3</v>
      </c>
    </row>
    <row r="732" spans="2:6" x14ac:dyDescent="0.3">
      <c r="B732" s="4">
        <v>43166</v>
      </c>
      <c r="C732" s="5">
        <v>114.72</v>
      </c>
      <c r="D732" s="6">
        <v>5286200</v>
      </c>
      <c r="E732" t="s">
        <v>5</v>
      </c>
      <c r="F732">
        <f>(Акции[[#This Row],[Close]]-C731)/C731</f>
        <v>1.3966480446927076E-3</v>
      </c>
    </row>
    <row r="733" spans="2:6" x14ac:dyDescent="0.3">
      <c r="B733" s="4">
        <v>43167</v>
      </c>
      <c r="C733" s="5">
        <v>117.01</v>
      </c>
      <c r="D733" s="6">
        <v>6179400</v>
      </c>
      <c r="E733" t="s">
        <v>5</v>
      </c>
      <c r="F733">
        <f>(Акции[[#This Row],[Close]]-C732)/C732</f>
        <v>1.996164574616463E-2</v>
      </c>
    </row>
    <row r="734" spans="2:6" x14ac:dyDescent="0.3">
      <c r="B734" s="4">
        <v>43168</v>
      </c>
      <c r="C734" s="5">
        <v>119.29</v>
      </c>
      <c r="D734" s="6">
        <v>5835600</v>
      </c>
      <c r="E734" t="s">
        <v>5</v>
      </c>
      <c r="F734">
        <f>(Акции[[#This Row],[Close]]-C733)/C733</f>
        <v>1.9485514058627477E-2</v>
      </c>
    </row>
    <row r="735" spans="2:6" x14ac:dyDescent="0.3">
      <c r="B735" s="4">
        <v>43171</v>
      </c>
      <c r="C735" s="5">
        <v>118.3</v>
      </c>
      <c r="D735" s="6">
        <v>4892900</v>
      </c>
      <c r="E735" t="s">
        <v>5</v>
      </c>
      <c r="F735">
        <f>(Акции[[#This Row],[Close]]-C734)/C734</f>
        <v>-8.299103026238654E-3</v>
      </c>
    </row>
    <row r="736" spans="2:6" x14ac:dyDescent="0.3">
      <c r="B736" s="4">
        <v>43172</v>
      </c>
      <c r="C736" s="5">
        <v>119.75</v>
      </c>
      <c r="D736" s="6">
        <v>5403200</v>
      </c>
      <c r="E736" t="s">
        <v>5</v>
      </c>
      <c r="F736">
        <f>(Акции[[#This Row],[Close]]-C735)/C735</f>
        <v>1.2256973795435359E-2</v>
      </c>
    </row>
    <row r="737" spans="2:6" x14ac:dyDescent="0.3">
      <c r="B737" s="4">
        <v>43173</v>
      </c>
      <c r="C737" s="5">
        <v>118.94</v>
      </c>
      <c r="D737" s="6">
        <v>3556100</v>
      </c>
      <c r="E737" t="s">
        <v>5</v>
      </c>
      <c r="F737">
        <f>(Акции[[#This Row],[Close]]-C736)/C736</f>
        <v>-6.7640918580375974E-3</v>
      </c>
    </row>
    <row r="738" spans="2:6" x14ac:dyDescent="0.3">
      <c r="B738" s="4">
        <v>43174</v>
      </c>
      <c r="C738" s="5">
        <v>114.93</v>
      </c>
      <c r="D738" s="6">
        <v>5812400</v>
      </c>
      <c r="E738" t="s">
        <v>5</v>
      </c>
      <c r="F738">
        <f>(Акции[[#This Row],[Close]]-C737)/C737</f>
        <v>-3.3714477888010685E-2</v>
      </c>
    </row>
    <row r="739" spans="2:6" x14ac:dyDescent="0.3">
      <c r="B739" s="4">
        <v>43175</v>
      </c>
      <c r="C739" s="5">
        <v>113.71</v>
      </c>
      <c r="D739" s="6">
        <v>8879300</v>
      </c>
      <c r="E739" t="s">
        <v>5</v>
      </c>
      <c r="F739">
        <f>(Акции[[#This Row],[Close]]-C738)/C738</f>
        <v>-1.0615157052118794E-2</v>
      </c>
    </row>
    <row r="740" spans="2:6" x14ac:dyDescent="0.3">
      <c r="B740" s="4">
        <v>43178</v>
      </c>
      <c r="C740" s="5">
        <v>112.03</v>
      </c>
      <c r="D740" s="6">
        <v>8598900</v>
      </c>
      <c r="E740" t="s">
        <v>5</v>
      </c>
      <c r="F740">
        <f>(Акции[[#This Row],[Close]]-C739)/C739</f>
        <v>-1.4774426171840584E-2</v>
      </c>
    </row>
    <row r="741" spans="2:6" x14ac:dyDescent="0.3">
      <c r="B741" s="4">
        <v>43179</v>
      </c>
      <c r="C741" s="5">
        <v>112.65</v>
      </c>
      <c r="D741" s="6">
        <v>4933800</v>
      </c>
      <c r="E741" t="s">
        <v>5</v>
      </c>
      <c r="F741">
        <f>(Акции[[#This Row],[Close]]-C740)/C740</f>
        <v>5.5342319021691021E-3</v>
      </c>
    </row>
    <row r="742" spans="2:6" x14ac:dyDescent="0.3">
      <c r="B742" s="4">
        <v>43180</v>
      </c>
      <c r="C742" s="5">
        <v>112.45</v>
      </c>
      <c r="D742" s="6">
        <v>4618000</v>
      </c>
      <c r="E742" t="s">
        <v>5</v>
      </c>
      <c r="F742">
        <f>(Акции[[#This Row],[Close]]-C741)/C741</f>
        <v>-1.7754105636928791E-3</v>
      </c>
    </row>
    <row r="743" spans="2:6" x14ac:dyDescent="0.3">
      <c r="B743" s="4">
        <v>43181</v>
      </c>
      <c r="C743" s="5">
        <v>98.1</v>
      </c>
      <c r="D743" s="6">
        <v>26861200</v>
      </c>
      <c r="E743" t="s">
        <v>5</v>
      </c>
      <c r="F743">
        <f>(Акции[[#This Row],[Close]]-C742)/C742</f>
        <v>-0.12761227212094273</v>
      </c>
    </row>
    <row r="744" spans="2:6" x14ac:dyDescent="0.3">
      <c r="B744" s="4">
        <v>43182</v>
      </c>
      <c r="C744" s="5">
        <v>97.46</v>
      </c>
      <c r="D744" s="6">
        <v>14253600</v>
      </c>
      <c r="E744" t="s">
        <v>5</v>
      </c>
      <c r="F744">
        <f>(Акции[[#This Row],[Close]]-C743)/C743</f>
        <v>-6.5239551478083651E-3</v>
      </c>
    </row>
    <row r="745" spans="2:6" x14ac:dyDescent="0.3">
      <c r="B745" s="4">
        <v>43185</v>
      </c>
      <c r="C745" s="5">
        <v>95.28</v>
      </c>
      <c r="D745" s="6">
        <v>13760600</v>
      </c>
      <c r="E745" t="s">
        <v>5</v>
      </c>
      <c r="F745">
        <f>(Акции[[#This Row],[Close]]-C744)/C744</f>
        <v>-2.2368151036322521E-2</v>
      </c>
    </row>
    <row r="746" spans="2:6" x14ac:dyDescent="0.3">
      <c r="B746" s="4">
        <v>43186</v>
      </c>
      <c r="C746" s="5">
        <v>92.01</v>
      </c>
      <c r="D746" s="6">
        <v>10821300</v>
      </c>
      <c r="E746" t="s">
        <v>5</v>
      </c>
      <c r="F746">
        <f>(Акции[[#This Row],[Close]]-C745)/C745</f>
        <v>-3.4319899244332451E-2</v>
      </c>
    </row>
    <row r="747" spans="2:6" x14ac:dyDescent="0.3">
      <c r="B747" s="4">
        <v>43187</v>
      </c>
      <c r="C747" s="5">
        <v>94.27</v>
      </c>
      <c r="D747" s="6">
        <v>11154200</v>
      </c>
      <c r="E747" t="s">
        <v>5</v>
      </c>
      <c r="F747">
        <f>(Акции[[#This Row],[Close]]-C746)/C746</f>
        <v>2.4562547549179338E-2</v>
      </c>
    </row>
    <row r="748" spans="2:6" x14ac:dyDescent="0.3">
      <c r="B748" s="4">
        <v>43188</v>
      </c>
      <c r="C748" s="5">
        <v>94.65</v>
      </c>
      <c r="D748" s="6">
        <v>7399400</v>
      </c>
      <c r="E748" t="s">
        <v>5</v>
      </c>
      <c r="F748">
        <f>(Акции[[#This Row],[Close]]-C747)/C747</f>
        <v>4.030974859446374E-3</v>
      </c>
    </row>
    <row r="749" spans="2:6" x14ac:dyDescent="0.3">
      <c r="B749" s="4">
        <v>43192</v>
      </c>
      <c r="C749" s="5">
        <v>91.46</v>
      </c>
      <c r="D749" s="6">
        <v>7816500</v>
      </c>
      <c r="E749" t="s">
        <v>5</v>
      </c>
      <c r="F749">
        <f>(Акции[[#This Row],[Close]]-C748)/C748</f>
        <v>-3.3703116745906092E-2</v>
      </c>
    </row>
    <row r="750" spans="2:6" x14ac:dyDescent="0.3">
      <c r="B750" s="4">
        <v>43193</v>
      </c>
      <c r="C750" s="5">
        <v>90.59</v>
      </c>
      <c r="D750" s="6">
        <v>10449200</v>
      </c>
      <c r="E750" t="s">
        <v>5</v>
      </c>
      <c r="F750">
        <f>(Акции[[#This Row],[Close]]-C749)/C749</f>
        <v>-9.512355127924671E-3</v>
      </c>
    </row>
    <row r="751" spans="2:6" x14ac:dyDescent="0.3">
      <c r="B751" s="4">
        <v>43194</v>
      </c>
      <c r="C751" s="5">
        <v>92.94</v>
      </c>
      <c r="D751" s="6">
        <v>8841700</v>
      </c>
      <c r="E751" t="s">
        <v>5</v>
      </c>
      <c r="F751">
        <f>(Акции[[#This Row],[Close]]-C750)/C750</f>
        <v>2.594105309636819E-2</v>
      </c>
    </row>
    <row r="752" spans="2:6" x14ac:dyDescent="0.3">
      <c r="B752" s="4">
        <v>43195</v>
      </c>
      <c r="C752" s="5">
        <v>92.21</v>
      </c>
      <c r="D752" s="6">
        <v>7045000</v>
      </c>
      <c r="E752" t="s">
        <v>5</v>
      </c>
      <c r="F752">
        <f>(Акции[[#This Row],[Close]]-C751)/C751</f>
        <v>-7.8545298041747796E-3</v>
      </c>
    </row>
    <row r="753" spans="2:6" x14ac:dyDescent="0.3">
      <c r="B753" s="4">
        <v>43196</v>
      </c>
      <c r="C753" s="5">
        <v>89.78</v>
      </c>
      <c r="D753" s="6">
        <v>6761200</v>
      </c>
      <c r="E753" t="s">
        <v>5</v>
      </c>
      <c r="F753">
        <f>(Акции[[#This Row],[Close]]-C752)/C752</f>
        <v>-2.6352890142066942E-2</v>
      </c>
    </row>
    <row r="754" spans="2:6" x14ac:dyDescent="0.3">
      <c r="B754" s="4">
        <v>43199</v>
      </c>
      <c r="C754" s="5">
        <v>90.48</v>
      </c>
      <c r="D754" s="6">
        <v>8302100</v>
      </c>
      <c r="E754" t="s">
        <v>5</v>
      </c>
      <c r="F754">
        <f>(Акции[[#This Row],[Close]]-C753)/C753</f>
        <v>7.7968367119626066E-3</v>
      </c>
    </row>
    <row r="755" spans="2:6" x14ac:dyDescent="0.3">
      <c r="B755" s="4">
        <v>43200</v>
      </c>
      <c r="C755" s="5">
        <v>93.62</v>
      </c>
      <c r="D755" s="6">
        <v>6253700</v>
      </c>
      <c r="E755" t="s">
        <v>5</v>
      </c>
      <c r="F755">
        <f>(Акции[[#This Row],[Close]]-C754)/C754</f>
        <v>3.4703801945181259E-2</v>
      </c>
    </row>
    <row r="756" spans="2:6" x14ac:dyDescent="0.3">
      <c r="B756" s="4">
        <v>43201</v>
      </c>
      <c r="C756" s="5">
        <v>93.64</v>
      </c>
      <c r="D756" s="6">
        <v>7135700</v>
      </c>
      <c r="E756" t="s">
        <v>5</v>
      </c>
      <c r="F756">
        <f>(Акции[[#This Row],[Close]]-C755)/C755</f>
        <v>2.1362956633193785E-4</v>
      </c>
    </row>
    <row r="757" spans="2:6" x14ac:dyDescent="0.3">
      <c r="B757" s="4">
        <v>43202</v>
      </c>
      <c r="C757" s="5">
        <v>92.12</v>
      </c>
      <c r="D757" s="6">
        <v>6402500</v>
      </c>
      <c r="E757" t="s">
        <v>5</v>
      </c>
      <c r="F757">
        <f>(Акции[[#This Row],[Close]]-C756)/C756</f>
        <v>-1.6232379325074712E-2</v>
      </c>
    </row>
    <row r="758" spans="2:6" x14ac:dyDescent="0.3">
      <c r="B758" s="4">
        <v>43203</v>
      </c>
      <c r="C758" s="5">
        <v>91.83</v>
      </c>
      <c r="D758" s="6">
        <v>4630000</v>
      </c>
      <c r="E758" t="s">
        <v>5</v>
      </c>
      <c r="F758">
        <f>(Акции[[#This Row],[Close]]-C757)/C757</f>
        <v>-3.148067737733459E-3</v>
      </c>
    </row>
    <row r="759" spans="2:6" x14ac:dyDescent="0.3">
      <c r="B759" s="4">
        <v>43206</v>
      </c>
      <c r="C759" s="5">
        <v>92.6</v>
      </c>
      <c r="D759" s="6">
        <v>3922500</v>
      </c>
      <c r="E759" t="s">
        <v>5</v>
      </c>
      <c r="F759">
        <f>(Акции[[#This Row],[Close]]-C758)/C758</f>
        <v>8.3850593487966463E-3</v>
      </c>
    </row>
    <row r="760" spans="2:6" x14ac:dyDescent="0.3">
      <c r="B760" s="4">
        <v>43207</v>
      </c>
      <c r="C760" s="5">
        <v>93.59</v>
      </c>
      <c r="D760" s="6">
        <v>4474700</v>
      </c>
      <c r="E760" t="s">
        <v>5</v>
      </c>
      <c r="F760">
        <f>(Акции[[#This Row],[Close]]-C759)/C759</f>
        <v>1.0691144708423425E-2</v>
      </c>
    </row>
    <row r="761" spans="2:6" x14ac:dyDescent="0.3">
      <c r="B761" s="4">
        <v>43208</v>
      </c>
      <c r="C761" s="5">
        <v>94.32</v>
      </c>
      <c r="D761" s="6">
        <v>5289700</v>
      </c>
      <c r="E761" t="s">
        <v>5</v>
      </c>
      <c r="F761">
        <f>(Акции[[#This Row],[Close]]-C760)/C760</f>
        <v>7.7999786301954244E-3</v>
      </c>
    </row>
    <row r="762" spans="2:6" x14ac:dyDescent="0.3">
      <c r="B762" s="4">
        <v>43209</v>
      </c>
      <c r="C762" s="5">
        <v>93.01</v>
      </c>
      <c r="D762" s="6">
        <v>4972900</v>
      </c>
      <c r="E762" t="s">
        <v>5</v>
      </c>
      <c r="F762">
        <f>(Акции[[#This Row],[Close]]-C761)/C761</f>
        <v>-1.3888888888888763E-2</v>
      </c>
    </row>
    <row r="763" spans="2:6" x14ac:dyDescent="0.3">
      <c r="B763" s="4">
        <v>43210</v>
      </c>
      <c r="C763" s="5">
        <v>92.6</v>
      </c>
      <c r="D763" s="6">
        <v>4754800</v>
      </c>
      <c r="E763" t="s">
        <v>5</v>
      </c>
      <c r="F763">
        <f>(Акции[[#This Row],[Close]]-C762)/C762</f>
        <v>-4.4081281582626685E-3</v>
      </c>
    </row>
    <row r="764" spans="2:6" x14ac:dyDescent="0.3">
      <c r="B764" s="4">
        <v>43213</v>
      </c>
      <c r="C764" s="5">
        <v>93.17</v>
      </c>
      <c r="D764" s="6">
        <v>4716300</v>
      </c>
      <c r="E764" t="s">
        <v>5</v>
      </c>
      <c r="F764">
        <f>(Акции[[#This Row],[Close]]-C763)/C763</f>
        <v>6.1555075593953288E-3</v>
      </c>
    </row>
    <row r="765" spans="2:6" x14ac:dyDescent="0.3">
      <c r="B765" s="4">
        <v>43214</v>
      </c>
      <c r="C765" s="5">
        <v>91.36</v>
      </c>
      <c r="D765" s="6">
        <v>6378300</v>
      </c>
      <c r="E765" t="s">
        <v>5</v>
      </c>
      <c r="F765">
        <f>(Акции[[#This Row],[Close]]-C764)/C764</f>
        <v>-1.9426854137597965E-2</v>
      </c>
    </row>
    <row r="766" spans="2:6" x14ac:dyDescent="0.3">
      <c r="B766" s="4">
        <v>43215</v>
      </c>
      <c r="C766" s="5">
        <v>91.87</v>
      </c>
      <c r="D766" s="6">
        <v>5487800</v>
      </c>
      <c r="E766" t="s">
        <v>5</v>
      </c>
      <c r="F766">
        <f>(Акции[[#This Row],[Close]]-C765)/C765</f>
        <v>5.5823117338004062E-3</v>
      </c>
    </row>
    <row r="767" spans="2:6" x14ac:dyDescent="0.3">
      <c r="B767" s="4">
        <v>43216</v>
      </c>
      <c r="C767" s="5">
        <v>97.44</v>
      </c>
      <c r="D767" s="6">
        <v>12594400</v>
      </c>
      <c r="E767" t="s">
        <v>5</v>
      </c>
      <c r="F767">
        <f>(Акции[[#This Row],[Close]]-C766)/C766</f>
        <v>6.0629149885707986E-2</v>
      </c>
    </row>
    <row r="768" spans="2:6" x14ac:dyDescent="0.3">
      <c r="B768" s="4">
        <v>43217</v>
      </c>
      <c r="C768" s="5">
        <v>98.73</v>
      </c>
      <c r="D768" s="6">
        <v>6117600</v>
      </c>
      <c r="E768" t="s">
        <v>5</v>
      </c>
      <c r="F768">
        <f>(Акции[[#This Row],[Close]]-C767)/C767</f>
        <v>1.3238916256157699E-2</v>
      </c>
    </row>
    <row r="769" spans="2:6" x14ac:dyDescent="0.3">
      <c r="B769" s="4">
        <v>43220</v>
      </c>
      <c r="C769" s="5">
        <v>96.55</v>
      </c>
      <c r="D769" s="6">
        <v>7449400</v>
      </c>
      <c r="E769" t="s">
        <v>5</v>
      </c>
      <c r="F769">
        <f>(Акции[[#This Row],[Close]]-C768)/C768</f>
        <v>-2.2080421351159795E-2</v>
      </c>
    </row>
    <row r="770" spans="2:6" x14ac:dyDescent="0.3">
      <c r="B770" s="4">
        <v>43221</v>
      </c>
      <c r="C770" s="5">
        <v>102.07</v>
      </c>
      <c r="D770" s="6">
        <v>11910500</v>
      </c>
      <c r="E770" t="s">
        <v>5</v>
      </c>
      <c r="F770">
        <f>(Акции[[#This Row],[Close]]-C769)/C769</f>
        <v>5.7172449508026892E-2</v>
      </c>
    </row>
    <row r="771" spans="2:6" x14ac:dyDescent="0.3">
      <c r="B771" s="4">
        <v>43222</v>
      </c>
      <c r="C771" s="5">
        <v>100.37</v>
      </c>
      <c r="D771" s="6">
        <v>7625600</v>
      </c>
      <c r="E771" t="s">
        <v>5</v>
      </c>
      <c r="F771">
        <f>(Акции[[#This Row],[Close]]-C770)/C770</f>
        <v>-1.6655236602331622E-2</v>
      </c>
    </row>
    <row r="772" spans="2:6" x14ac:dyDescent="0.3">
      <c r="B772" s="4">
        <v>43223</v>
      </c>
      <c r="C772" s="5">
        <v>100.28</v>
      </c>
      <c r="D772" s="6">
        <v>7699500</v>
      </c>
      <c r="E772" t="s">
        <v>5</v>
      </c>
      <c r="F772">
        <f>(Акции[[#This Row],[Close]]-C771)/C771</f>
        <v>-8.9668227558038663E-4</v>
      </c>
    </row>
    <row r="773" spans="2:6" x14ac:dyDescent="0.3">
      <c r="B773" s="4">
        <v>43224</v>
      </c>
      <c r="C773" s="5">
        <v>100.17</v>
      </c>
      <c r="D773" s="6">
        <v>5224400</v>
      </c>
      <c r="E773" t="s">
        <v>5</v>
      </c>
      <c r="F773">
        <f>(Акции[[#This Row],[Close]]-C772)/C772</f>
        <v>-1.0969285999202177E-3</v>
      </c>
    </row>
    <row r="774" spans="2:6" x14ac:dyDescent="0.3">
      <c r="B774" s="4">
        <v>43227</v>
      </c>
      <c r="C774" s="5">
        <v>99.63</v>
      </c>
      <c r="D774" s="6">
        <v>6151500</v>
      </c>
      <c r="E774" t="s">
        <v>5</v>
      </c>
      <c r="F774">
        <f>(Акции[[#This Row],[Close]]-C773)/C773</f>
        <v>-5.3908355795148875E-3</v>
      </c>
    </row>
    <row r="775" spans="2:6" x14ac:dyDescent="0.3">
      <c r="B775" s="4">
        <v>43228</v>
      </c>
      <c r="C775" s="5">
        <v>99.4</v>
      </c>
      <c r="D775" s="6">
        <v>7620900</v>
      </c>
      <c r="E775" t="s">
        <v>5</v>
      </c>
      <c r="F775">
        <f>(Акции[[#This Row],[Close]]-C774)/C774</f>
        <v>-2.3085416039344553E-3</v>
      </c>
    </row>
    <row r="776" spans="2:6" x14ac:dyDescent="0.3">
      <c r="B776" s="4">
        <v>43229</v>
      </c>
      <c r="C776" s="5">
        <v>101.18</v>
      </c>
      <c r="D776" s="6">
        <v>5665600</v>
      </c>
      <c r="E776" t="s">
        <v>5</v>
      </c>
      <c r="F776">
        <f>(Акции[[#This Row],[Close]]-C775)/C775</f>
        <v>1.790744466800806E-2</v>
      </c>
    </row>
    <row r="777" spans="2:6" x14ac:dyDescent="0.3">
      <c r="B777" s="4">
        <v>43230</v>
      </c>
      <c r="C777" s="5">
        <v>102.85</v>
      </c>
      <c r="D777" s="6">
        <v>5369700</v>
      </c>
      <c r="E777" t="s">
        <v>5</v>
      </c>
      <c r="F777">
        <f>(Акции[[#This Row],[Close]]-C776)/C776</f>
        <v>1.6505238189365362E-2</v>
      </c>
    </row>
    <row r="778" spans="2:6" x14ac:dyDescent="0.3">
      <c r="B778" s="4">
        <v>43231</v>
      </c>
      <c r="C778" s="5">
        <v>104.18</v>
      </c>
      <c r="D778" s="6">
        <v>6358900</v>
      </c>
      <c r="E778" t="s">
        <v>5</v>
      </c>
      <c r="F778">
        <f>(Акции[[#This Row],[Close]]-C777)/C777</f>
        <v>1.2931453573164926E-2</v>
      </c>
    </row>
    <row r="779" spans="2:6" x14ac:dyDescent="0.3">
      <c r="B779" s="4">
        <v>43234</v>
      </c>
      <c r="C779" s="5">
        <v>105.89</v>
      </c>
      <c r="D779" s="6">
        <v>8471700</v>
      </c>
      <c r="E779" t="s">
        <v>5</v>
      </c>
      <c r="F779">
        <f>(Акции[[#This Row],[Close]]-C778)/C778</f>
        <v>1.6413899020925261E-2</v>
      </c>
    </row>
    <row r="780" spans="2:6" x14ac:dyDescent="0.3">
      <c r="B780" s="4">
        <v>43235</v>
      </c>
      <c r="C780" s="5">
        <v>104.18</v>
      </c>
      <c r="D780" s="6">
        <v>8387600</v>
      </c>
      <c r="E780" t="s">
        <v>5</v>
      </c>
      <c r="F780">
        <f>(Акции[[#This Row],[Close]]-C779)/C779</f>
        <v>-1.6148833695344166E-2</v>
      </c>
    </row>
    <row r="781" spans="2:6" x14ac:dyDescent="0.3">
      <c r="B781" s="4">
        <v>43236</v>
      </c>
      <c r="C781" s="5">
        <v>105.04</v>
      </c>
      <c r="D781" s="6">
        <v>8296700</v>
      </c>
      <c r="E781" t="s">
        <v>5</v>
      </c>
      <c r="F781">
        <f>(Акции[[#This Row],[Close]]-C780)/C780</f>
        <v>8.2549433672489854E-3</v>
      </c>
    </row>
    <row r="782" spans="2:6" x14ac:dyDescent="0.3">
      <c r="B782" s="4">
        <v>43237</v>
      </c>
      <c r="C782" s="5">
        <v>105.32</v>
      </c>
      <c r="D782" s="6">
        <v>6702900</v>
      </c>
      <c r="E782" t="s">
        <v>5</v>
      </c>
      <c r="F782">
        <f>(Акции[[#This Row],[Close]]-C781)/C781</f>
        <v>2.6656511805025411E-3</v>
      </c>
    </row>
    <row r="783" spans="2:6" x14ac:dyDescent="0.3">
      <c r="B783" s="4">
        <v>43238</v>
      </c>
      <c r="C783" s="5">
        <v>105.98</v>
      </c>
      <c r="D783" s="6">
        <v>5328000</v>
      </c>
      <c r="E783" t="s">
        <v>5</v>
      </c>
      <c r="F783">
        <f>(Акции[[#This Row],[Close]]-C782)/C782</f>
        <v>6.266616027345337E-3</v>
      </c>
    </row>
    <row r="784" spans="2:6" x14ac:dyDescent="0.3">
      <c r="B784" s="4">
        <v>43241</v>
      </c>
      <c r="C784" s="5">
        <v>106.23</v>
      </c>
      <c r="D784" s="6">
        <v>5797300</v>
      </c>
      <c r="E784" t="s">
        <v>5</v>
      </c>
      <c r="F784">
        <f>(Акции[[#This Row],[Close]]-C783)/C783</f>
        <v>2.358935648235516E-3</v>
      </c>
    </row>
    <row r="785" spans="2:6" x14ac:dyDescent="0.3">
      <c r="B785" s="4">
        <v>43242</v>
      </c>
      <c r="C785" s="5">
        <v>106.23</v>
      </c>
      <c r="D785" s="6">
        <v>9456800</v>
      </c>
      <c r="E785" t="s">
        <v>5</v>
      </c>
      <c r="F785">
        <f>(Акции[[#This Row],[Close]]-C784)/C784</f>
        <v>0</v>
      </c>
    </row>
    <row r="786" spans="2:6" x14ac:dyDescent="0.3">
      <c r="B786" s="4">
        <v>43243</v>
      </c>
      <c r="C786" s="5">
        <v>105.6</v>
      </c>
      <c r="D786" s="6">
        <v>12816600</v>
      </c>
      <c r="E786" t="s">
        <v>5</v>
      </c>
      <c r="F786">
        <f>(Акции[[#This Row],[Close]]-C785)/C785</f>
        <v>-5.9305280994070382E-3</v>
      </c>
    </row>
    <row r="787" spans="2:6" x14ac:dyDescent="0.3">
      <c r="B787" s="4">
        <v>43244</v>
      </c>
      <c r="C787" s="5">
        <v>103.14</v>
      </c>
      <c r="D787" s="6">
        <v>13164500</v>
      </c>
      <c r="E787" t="s">
        <v>5</v>
      </c>
      <c r="F787">
        <f>(Акции[[#This Row],[Close]]-C786)/C786</f>
        <v>-2.3295454545454487E-2</v>
      </c>
    </row>
    <row r="788" spans="2:6" x14ac:dyDescent="0.3">
      <c r="B788" s="4">
        <v>43245</v>
      </c>
      <c r="C788" s="5">
        <v>101.08</v>
      </c>
      <c r="D788" s="6">
        <v>25301700</v>
      </c>
      <c r="E788" t="s">
        <v>5</v>
      </c>
      <c r="F788">
        <f>(Акции[[#This Row],[Close]]-C787)/C787</f>
        <v>-1.9972852433585441E-2</v>
      </c>
    </row>
    <row r="789" spans="2:6" x14ac:dyDescent="0.3">
      <c r="B789" s="4">
        <v>43249</v>
      </c>
      <c r="C789" s="5">
        <v>99.47</v>
      </c>
      <c r="D789" s="6">
        <v>25494700</v>
      </c>
      <c r="E789" t="s">
        <v>5</v>
      </c>
      <c r="F789">
        <f>(Акции[[#This Row],[Close]]-C788)/C788</f>
        <v>-1.5927977839335174E-2</v>
      </c>
    </row>
    <row r="790" spans="2:6" x14ac:dyDescent="0.3">
      <c r="B790" s="4">
        <v>43250</v>
      </c>
      <c r="C790" s="5">
        <v>103.01</v>
      </c>
      <c r="D790" s="6">
        <v>31273400</v>
      </c>
      <c r="E790" t="s">
        <v>5</v>
      </c>
      <c r="F790">
        <f>(Акции[[#This Row],[Close]]-C789)/C789</f>
        <v>3.5588619684326993E-2</v>
      </c>
    </row>
    <row r="791" spans="2:6" x14ac:dyDescent="0.3">
      <c r="B791" s="4">
        <v>43251</v>
      </c>
      <c r="C791" s="5">
        <v>98.94</v>
      </c>
      <c r="D791" s="6">
        <v>18910900</v>
      </c>
      <c r="E791" t="s">
        <v>5</v>
      </c>
      <c r="F791">
        <f>(Акции[[#This Row],[Close]]-C790)/C790</f>
        <v>-3.9510727113872511E-2</v>
      </c>
    </row>
    <row r="792" spans="2:6" x14ac:dyDescent="0.3">
      <c r="B792" s="4">
        <v>43252</v>
      </c>
      <c r="C792" s="5">
        <v>98.05</v>
      </c>
      <c r="D792" s="6">
        <v>14837300</v>
      </c>
      <c r="E792" t="s">
        <v>5</v>
      </c>
      <c r="F792">
        <f>(Акции[[#This Row],[Close]]-C791)/C791</f>
        <v>-8.9953507176066365E-3</v>
      </c>
    </row>
    <row r="793" spans="2:6" x14ac:dyDescent="0.3">
      <c r="B793" s="4">
        <v>43255</v>
      </c>
      <c r="C793" s="5">
        <v>99.1</v>
      </c>
      <c r="D793" s="6">
        <v>10922500</v>
      </c>
      <c r="E793" t="s">
        <v>5</v>
      </c>
      <c r="F793">
        <f>(Акции[[#This Row],[Close]]-C792)/C792</f>
        <v>1.0708822029576718E-2</v>
      </c>
    </row>
    <row r="794" spans="2:6" x14ac:dyDescent="0.3">
      <c r="B794" s="4">
        <v>43256</v>
      </c>
      <c r="C794" s="5">
        <v>99.24</v>
      </c>
      <c r="D794" s="6">
        <v>10199000</v>
      </c>
      <c r="E794" t="s">
        <v>5</v>
      </c>
      <c r="F794">
        <f>(Акции[[#This Row],[Close]]-C793)/C793</f>
        <v>1.4127144298688252E-3</v>
      </c>
    </row>
    <row r="795" spans="2:6" x14ac:dyDescent="0.3">
      <c r="B795" s="4">
        <v>43257</v>
      </c>
      <c r="C795" s="5">
        <v>99.98</v>
      </c>
      <c r="D795" s="6">
        <v>4933500</v>
      </c>
      <c r="E795" t="s">
        <v>5</v>
      </c>
      <c r="F795">
        <f>(Акции[[#This Row],[Close]]-C794)/C794</f>
        <v>7.4566706972995682E-3</v>
      </c>
    </row>
    <row r="796" spans="2:6" x14ac:dyDescent="0.3">
      <c r="B796" s="4">
        <v>43258</v>
      </c>
      <c r="C796" s="5">
        <v>99.32</v>
      </c>
      <c r="D796" s="6">
        <v>5092500</v>
      </c>
      <c r="E796" t="s">
        <v>5</v>
      </c>
      <c r="F796">
        <f>(Акции[[#This Row],[Close]]-C795)/C795</f>
        <v>-6.6013202640529184E-3</v>
      </c>
    </row>
    <row r="797" spans="2:6" x14ac:dyDescent="0.3">
      <c r="B797" s="4">
        <v>43259</v>
      </c>
      <c r="C797" s="5">
        <v>100.43</v>
      </c>
      <c r="D797" s="6">
        <v>4012900</v>
      </c>
      <c r="E797" t="s">
        <v>5</v>
      </c>
      <c r="F797">
        <f>(Акции[[#This Row],[Close]]-C796)/C796</f>
        <v>1.1175996778091156E-2</v>
      </c>
    </row>
    <row r="798" spans="2:6" x14ac:dyDescent="0.3">
      <c r="B798" s="4">
        <v>43262</v>
      </c>
      <c r="C798" s="5">
        <v>99.77</v>
      </c>
      <c r="D798" s="6">
        <v>5770100</v>
      </c>
      <c r="E798" t="s">
        <v>5</v>
      </c>
      <c r="F798">
        <f>(Акции[[#This Row],[Close]]-C797)/C797</f>
        <v>-6.5717415115006551E-3</v>
      </c>
    </row>
    <row r="799" spans="2:6" x14ac:dyDescent="0.3">
      <c r="B799" s="4">
        <v>43263</v>
      </c>
      <c r="C799" s="5">
        <v>98.91</v>
      </c>
      <c r="D799" s="6">
        <v>8060400</v>
      </c>
      <c r="E799" t="s">
        <v>5</v>
      </c>
      <c r="F799">
        <f>(Акции[[#This Row],[Close]]-C798)/C798</f>
        <v>-8.6198255988774123E-3</v>
      </c>
    </row>
    <row r="800" spans="2:6" x14ac:dyDescent="0.3">
      <c r="B800" s="4">
        <v>43264</v>
      </c>
      <c r="C800" s="5">
        <v>97.58</v>
      </c>
      <c r="D800" s="6">
        <v>7816200</v>
      </c>
      <c r="E800" t="s">
        <v>5</v>
      </c>
      <c r="F800">
        <f>(Акции[[#This Row],[Close]]-C799)/C799</f>
        <v>-1.3446567586694958E-2</v>
      </c>
    </row>
    <row r="801" spans="2:6" x14ac:dyDescent="0.3">
      <c r="B801" s="4">
        <v>43265</v>
      </c>
      <c r="C801" s="5">
        <v>98.75</v>
      </c>
      <c r="D801" s="6">
        <v>4648700</v>
      </c>
      <c r="E801" t="s">
        <v>5</v>
      </c>
      <c r="F801">
        <f>(Акции[[#This Row],[Close]]-C800)/C800</f>
        <v>1.1990161918425925E-2</v>
      </c>
    </row>
    <row r="802" spans="2:6" x14ac:dyDescent="0.3">
      <c r="B802" s="4">
        <v>43266</v>
      </c>
      <c r="C802" s="5">
        <v>99.57</v>
      </c>
      <c r="D802" s="6">
        <v>20806200</v>
      </c>
      <c r="E802" t="s">
        <v>5</v>
      </c>
      <c r="F802">
        <f>(Акции[[#This Row],[Close]]-C801)/C801</f>
        <v>8.3037974683543622E-3</v>
      </c>
    </row>
    <row r="803" spans="2:6" x14ac:dyDescent="0.3">
      <c r="B803" s="4">
        <v>43269</v>
      </c>
      <c r="C803" s="5">
        <v>98.48</v>
      </c>
      <c r="D803" s="6">
        <v>6425600</v>
      </c>
      <c r="E803" t="s">
        <v>5</v>
      </c>
      <c r="F803">
        <f>(Акции[[#This Row],[Close]]-C802)/C802</f>
        <v>-1.0947072411368778E-2</v>
      </c>
    </row>
    <row r="804" spans="2:6" x14ac:dyDescent="0.3">
      <c r="B804" s="4">
        <v>43270</v>
      </c>
      <c r="C804" s="5">
        <v>98.01</v>
      </c>
      <c r="D804" s="6">
        <v>5528300</v>
      </c>
      <c r="E804" t="s">
        <v>5</v>
      </c>
      <c r="F804">
        <f>(Акции[[#This Row],[Close]]-C803)/C803</f>
        <v>-4.7725426482534408E-3</v>
      </c>
    </row>
    <row r="805" spans="2:6" x14ac:dyDescent="0.3">
      <c r="B805" s="4">
        <v>43271</v>
      </c>
      <c r="C805" s="5">
        <v>98.25</v>
      </c>
      <c r="D805" s="6">
        <v>5842700</v>
      </c>
      <c r="E805" t="s">
        <v>5</v>
      </c>
      <c r="F805">
        <f>(Акции[[#This Row],[Close]]-C804)/C804</f>
        <v>2.4487297214569417E-3</v>
      </c>
    </row>
    <row r="806" spans="2:6" x14ac:dyDescent="0.3">
      <c r="B806" s="4">
        <v>43272</v>
      </c>
      <c r="C806" s="5">
        <v>95.55</v>
      </c>
      <c r="D806" s="6">
        <v>7225000</v>
      </c>
      <c r="E806" t="s">
        <v>5</v>
      </c>
      <c r="F806">
        <f>(Акции[[#This Row],[Close]]-C805)/C805</f>
        <v>-2.7480916030534382E-2</v>
      </c>
    </row>
    <row r="807" spans="2:6" x14ac:dyDescent="0.3">
      <c r="B807" s="4">
        <v>43273</v>
      </c>
      <c r="C807" s="5">
        <v>93.49</v>
      </c>
      <c r="D807" s="6">
        <v>9454800</v>
      </c>
      <c r="E807" t="s">
        <v>5</v>
      </c>
      <c r="F807">
        <f>(Акции[[#This Row],[Close]]-C806)/C806</f>
        <v>-2.155939298796444E-2</v>
      </c>
    </row>
    <row r="808" spans="2:6" x14ac:dyDescent="0.3">
      <c r="B808" s="4">
        <v>43276</v>
      </c>
      <c r="C808" s="5">
        <v>93.05</v>
      </c>
      <c r="D808" s="6">
        <v>5573100</v>
      </c>
      <c r="E808" t="s">
        <v>5</v>
      </c>
      <c r="F808">
        <f>(Акции[[#This Row],[Close]]-C807)/C807</f>
        <v>-4.706385709701548E-3</v>
      </c>
    </row>
    <row r="809" spans="2:6" x14ac:dyDescent="0.3">
      <c r="B809" s="4">
        <v>43277</v>
      </c>
      <c r="C809" s="5">
        <v>92.12</v>
      </c>
      <c r="D809" s="6">
        <v>5117100</v>
      </c>
      <c r="E809" t="s">
        <v>5</v>
      </c>
      <c r="F809">
        <f>(Акции[[#This Row],[Close]]-C808)/C808</f>
        <v>-9.9946265448682715E-3</v>
      </c>
    </row>
    <row r="810" spans="2:6" x14ac:dyDescent="0.3">
      <c r="B810" s="4">
        <v>43278</v>
      </c>
      <c r="C810" s="5">
        <v>91.51</v>
      </c>
      <c r="D810" s="6">
        <v>5833000</v>
      </c>
      <c r="E810" t="s">
        <v>5</v>
      </c>
      <c r="F810">
        <f>(Акции[[#This Row],[Close]]-C809)/C809</f>
        <v>-6.6217976552322994E-3</v>
      </c>
    </row>
    <row r="811" spans="2:6" x14ac:dyDescent="0.3">
      <c r="B811" s="4">
        <v>43279</v>
      </c>
      <c r="C811" s="5">
        <v>92.43</v>
      </c>
      <c r="D811" s="6">
        <v>6698900</v>
      </c>
      <c r="E811" t="s">
        <v>5</v>
      </c>
      <c r="F811">
        <f>(Акции[[#This Row],[Close]]-C810)/C810</f>
        <v>1.0053546060539849E-2</v>
      </c>
    </row>
    <row r="812" spans="2:6" x14ac:dyDescent="0.3">
      <c r="B812" s="4">
        <v>43280</v>
      </c>
      <c r="C812" s="5">
        <v>92.65</v>
      </c>
      <c r="D812" s="6">
        <v>6787900</v>
      </c>
      <c r="E812" t="s">
        <v>5</v>
      </c>
      <c r="F812">
        <f>(Акции[[#This Row],[Close]]-C811)/C811</f>
        <v>2.3801795953694565E-3</v>
      </c>
    </row>
    <row r="813" spans="2:6" x14ac:dyDescent="0.3">
      <c r="B813" s="4">
        <v>43283</v>
      </c>
      <c r="C813" s="5">
        <v>93.11</v>
      </c>
      <c r="D813" s="6">
        <v>3854500</v>
      </c>
      <c r="E813" t="s">
        <v>5</v>
      </c>
      <c r="F813">
        <f>(Акции[[#This Row],[Close]]-C812)/C812</f>
        <v>4.9649217485158523E-3</v>
      </c>
    </row>
    <row r="814" spans="2:6" x14ac:dyDescent="0.3">
      <c r="B814" s="4">
        <v>43284</v>
      </c>
      <c r="C814" s="5">
        <v>93.61</v>
      </c>
      <c r="D814" s="6">
        <v>2452400</v>
      </c>
      <c r="E814" t="s">
        <v>5</v>
      </c>
      <c r="F814">
        <f>(Акции[[#This Row],[Close]]-C813)/C813</f>
        <v>5.3699924820105249E-3</v>
      </c>
    </row>
    <row r="815" spans="2:6" x14ac:dyDescent="0.3">
      <c r="B815" s="4">
        <v>43286</v>
      </c>
      <c r="C815" s="5">
        <v>94.48</v>
      </c>
      <c r="D815" s="6">
        <v>4744000</v>
      </c>
      <c r="E815" t="s">
        <v>5</v>
      </c>
      <c r="F815">
        <f>(Акции[[#This Row],[Close]]-C814)/C814</f>
        <v>9.2938788590962995E-3</v>
      </c>
    </row>
    <row r="816" spans="2:6" x14ac:dyDescent="0.3">
      <c r="B816" s="4">
        <v>43287</v>
      </c>
      <c r="C816" s="5">
        <v>96.92</v>
      </c>
      <c r="D816" s="6">
        <v>5867400</v>
      </c>
      <c r="E816" t="s">
        <v>5</v>
      </c>
      <c r="F816">
        <f>(Акции[[#This Row],[Close]]-C815)/C815</f>
        <v>2.5825571549534267E-2</v>
      </c>
    </row>
    <row r="817" spans="2:6" x14ac:dyDescent="0.3">
      <c r="B817" s="4">
        <v>43290</v>
      </c>
      <c r="C817" s="5">
        <v>97.04</v>
      </c>
      <c r="D817" s="6">
        <v>5953100</v>
      </c>
      <c r="E817" t="s">
        <v>5</v>
      </c>
      <c r="F817">
        <f>(Акции[[#This Row],[Close]]-C816)/C816</f>
        <v>1.2381345439538233E-3</v>
      </c>
    </row>
    <row r="818" spans="2:6" x14ac:dyDescent="0.3">
      <c r="B818" s="4">
        <v>43291</v>
      </c>
      <c r="C818" s="5">
        <v>98.84</v>
      </c>
      <c r="D818" s="6">
        <v>5119900</v>
      </c>
      <c r="E818" t="s">
        <v>5</v>
      </c>
      <c r="F818">
        <f>(Акции[[#This Row],[Close]]-C817)/C817</f>
        <v>1.8549051937345393E-2</v>
      </c>
    </row>
    <row r="819" spans="2:6" x14ac:dyDescent="0.3">
      <c r="B819" s="4">
        <v>43292</v>
      </c>
      <c r="C819" s="5">
        <v>94.96</v>
      </c>
      <c r="D819" s="6">
        <v>6230000</v>
      </c>
      <c r="E819" t="s">
        <v>5</v>
      </c>
      <c r="F819">
        <f>(Акции[[#This Row],[Close]]-C818)/C818</f>
        <v>-3.9255362201537934E-2</v>
      </c>
    </row>
    <row r="820" spans="2:6" x14ac:dyDescent="0.3">
      <c r="B820" s="4">
        <v>43293</v>
      </c>
      <c r="C820" s="5">
        <v>95.61</v>
      </c>
      <c r="D820" s="6">
        <v>4672000</v>
      </c>
      <c r="E820" t="s">
        <v>5</v>
      </c>
      <c r="F820">
        <f>(Акции[[#This Row],[Close]]-C819)/C819</f>
        <v>6.8449873631003131E-3</v>
      </c>
    </row>
    <row r="821" spans="2:6" x14ac:dyDescent="0.3">
      <c r="B821" s="4">
        <v>43294</v>
      </c>
      <c r="C821" s="5">
        <v>96.63</v>
      </c>
      <c r="D821" s="6">
        <v>3712400</v>
      </c>
      <c r="E821" t="s">
        <v>5</v>
      </c>
      <c r="F821">
        <f>(Акции[[#This Row],[Close]]-C820)/C820</f>
        <v>1.0668340131785336E-2</v>
      </c>
    </row>
    <row r="822" spans="2:6" x14ac:dyDescent="0.3">
      <c r="B822" s="4">
        <v>43297</v>
      </c>
      <c r="C822" s="5">
        <v>96.25</v>
      </c>
      <c r="D822" s="6">
        <v>3783500</v>
      </c>
      <c r="E822" t="s">
        <v>5</v>
      </c>
      <c r="F822">
        <f>(Акции[[#This Row],[Close]]-C821)/C821</f>
        <v>-3.932526130601216E-3</v>
      </c>
    </row>
    <row r="823" spans="2:6" x14ac:dyDescent="0.3">
      <c r="B823" s="4">
        <v>43298</v>
      </c>
      <c r="C823" s="5">
        <v>95.41</v>
      </c>
      <c r="D823" s="6">
        <v>5107500</v>
      </c>
      <c r="E823" t="s">
        <v>5</v>
      </c>
      <c r="F823">
        <f>(Акции[[#This Row],[Close]]-C822)/C822</f>
        <v>-8.7272727272727623E-3</v>
      </c>
    </row>
    <row r="824" spans="2:6" x14ac:dyDescent="0.3">
      <c r="B824" s="4">
        <v>43299</v>
      </c>
      <c r="C824" s="5">
        <v>94.4</v>
      </c>
      <c r="D824" s="6">
        <v>5521900</v>
      </c>
      <c r="E824" t="s">
        <v>5</v>
      </c>
      <c r="F824">
        <f>(Акции[[#This Row],[Close]]-C823)/C823</f>
        <v>-1.0585892464102201E-2</v>
      </c>
    </row>
    <row r="825" spans="2:6" x14ac:dyDescent="0.3">
      <c r="B825" s="4">
        <v>43300</v>
      </c>
      <c r="C825" s="5">
        <v>89.95</v>
      </c>
      <c r="D825" s="6">
        <v>19747200</v>
      </c>
      <c r="E825" t="s">
        <v>5</v>
      </c>
      <c r="F825">
        <f>(Акции[[#This Row],[Close]]-C824)/C824</f>
        <v>-4.7139830508474603E-2</v>
      </c>
    </row>
    <row r="826" spans="2:6" x14ac:dyDescent="0.3">
      <c r="B826" s="4">
        <v>43301</v>
      </c>
      <c r="C826" s="5">
        <v>88.91</v>
      </c>
      <c r="D826" s="6">
        <v>11791900</v>
      </c>
      <c r="E826" t="s">
        <v>5</v>
      </c>
      <c r="F826">
        <f>(Акции[[#This Row],[Close]]-C825)/C825</f>
        <v>-1.1561978877154044E-2</v>
      </c>
    </row>
    <row r="827" spans="2:6" x14ac:dyDescent="0.3">
      <c r="B827" s="4">
        <v>43304</v>
      </c>
      <c r="C827" s="5">
        <v>89.4</v>
      </c>
      <c r="D827" s="6">
        <v>6316800</v>
      </c>
      <c r="E827" t="s">
        <v>5</v>
      </c>
      <c r="F827">
        <f>(Акции[[#This Row],[Close]]-C826)/C826</f>
        <v>5.5111910921157251E-3</v>
      </c>
    </row>
    <row r="828" spans="2:6" x14ac:dyDescent="0.3">
      <c r="B828" s="4">
        <v>43305</v>
      </c>
      <c r="C828" s="5">
        <v>91.54</v>
      </c>
      <c r="D828" s="6">
        <v>7965000</v>
      </c>
      <c r="E828" t="s">
        <v>5</v>
      </c>
      <c r="F828">
        <f>(Акции[[#This Row],[Close]]-C827)/C827</f>
        <v>2.3937360178970923E-2</v>
      </c>
    </row>
    <row r="829" spans="2:6" x14ac:dyDescent="0.3">
      <c r="B829" s="4">
        <v>43306</v>
      </c>
      <c r="C829" s="5">
        <v>93.12</v>
      </c>
      <c r="D829" s="6">
        <v>7494300</v>
      </c>
      <c r="E829" t="s">
        <v>5</v>
      </c>
      <c r="F829">
        <f>(Акции[[#This Row],[Close]]-C828)/C828</f>
        <v>1.7260214114048482E-2</v>
      </c>
    </row>
    <row r="830" spans="2:6" x14ac:dyDescent="0.3">
      <c r="B830" s="4">
        <v>43307</v>
      </c>
      <c r="C830" s="5">
        <v>93.94</v>
      </c>
      <c r="D830" s="6">
        <v>6812400</v>
      </c>
      <c r="E830" t="s">
        <v>5</v>
      </c>
      <c r="F830">
        <f>(Акции[[#This Row],[Close]]-C829)/C829</f>
        <v>8.8058419243985525E-3</v>
      </c>
    </row>
    <row r="831" spans="2:6" x14ac:dyDescent="0.3">
      <c r="B831" s="4">
        <v>43308</v>
      </c>
      <c r="C831" s="5">
        <v>90.56</v>
      </c>
      <c r="D831" s="6">
        <v>12905800</v>
      </c>
      <c r="E831" t="s">
        <v>5</v>
      </c>
      <c r="F831">
        <f>(Акции[[#This Row],[Close]]-C830)/C830</f>
        <v>-3.598041302959331E-2</v>
      </c>
    </row>
    <row r="832" spans="2:6" x14ac:dyDescent="0.3">
      <c r="B832" s="4">
        <v>43311</v>
      </c>
      <c r="C832" s="5">
        <v>91.45</v>
      </c>
      <c r="D832" s="6">
        <v>6466000</v>
      </c>
      <c r="E832" t="s">
        <v>5</v>
      </c>
      <c r="F832">
        <f>(Акции[[#This Row],[Close]]-C831)/C831</f>
        <v>9.8277385159010657E-3</v>
      </c>
    </row>
    <row r="833" spans="2:6" x14ac:dyDescent="0.3">
      <c r="B833" s="4">
        <v>43312</v>
      </c>
      <c r="C833" s="5">
        <v>92.23</v>
      </c>
      <c r="D833" s="6">
        <v>8691800</v>
      </c>
      <c r="E833" t="s">
        <v>5</v>
      </c>
      <c r="F833">
        <f>(Акции[[#This Row],[Close]]-C832)/C832</f>
        <v>8.5292509568070107E-3</v>
      </c>
    </row>
    <row r="834" spans="2:6" x14ac:dyDescent="0.3">
      <c r="B834" s="4">
        <v>43313</v>
      </c>
      <c r="C834" s="5">
        <v>93.91</v>
      </c>
      <c r="D834" s="6">
        <v>5330400</v>
      </c>
      <c r="E834" t="s">
        <v>5</v>
      </c>
      <c r="F834">
        <f>(Акции[[#This Row],[Close]]-C833)/C833</f>
        <v>1.8215331237124498E-2</v>
      </c>
    </row>
    <row r="835" spans="2:6" x14ac:dyDescent="0.3">
      <c r="B835" s="4">
        <v>43314</v>
      </c>
      <c r="C835" s="5">
        <v>95.12</v>
      </c>
      <c r="D835" s="6">
        <v>6023200</v>
      </c>
      <c r="E835" t="s">
        <v>5</v>
      </c>
      <c r="F835">
        <f>(Акции[[#This Row],[Close]]-C834)/C834</f>
        <v>1.2884676818230306E-2</v>
      </c>
    </row>
    <row r="836" spans="2:6" x14ac:dyDescent="0.3">
      <c r="B836" s="4">
        <v>43315</v>
      </c>
      <c r="C836" s="5">
        <v>96.53</v>
      </c>
      <c r="D836" s="6">
        <v>4876100</v>
      </c>
      <c r="E836" t="s">
        <v>5</v>
      </c>
      <c r="F836">
        <f>(Акции[[#This Row],[Close]]-C835)/C835</f>
        <v>1.4823380992430578E-2</v>
      </c>
    </row>
    <row r="837" spans="2:6" x14ac:dyDescent="0.3">
      <c r="B837" s="4">
        <v>43318</v>
      </c>
      <c r="C837" s="5">
        <v>97.06</v>
      </c>
      <c r="D837" s="6">
        <v>5134200</v>
      </c>
      <c r="E837" t="s">
        <v>5</v>
      </c>
      <c r="F837">
        <f>(Акции[[#This Row],[Close]]-C836)/C836</f>
        <v>5.4905210815290699E-3</v>
      </c>
    </row>
    <row r="838" spans="2:6" x14ac:dyDescent="0.3">
      <c r="B838" s="4">
        <v>43319</v>
      </c>
      <c r="C838" s="5">
        <v>94.06</v>
      </c>
      <c r="D838" s="6">
        <v>8890900</v>
      </c>
      <c r="E838" t="s">
        <v>5</v>
      </c>
      <c r="F838">
        <f>(Акции[[#This Row],[Close]]-C837)/C837</f>
        <v>-3.0908716257984751E-2</v>
      </c>
    </row>
    <row r="839" spans="2:6" x14ac:dyDescent="0.3">
      <c r="B839" s="4">
        <v>43320</v>
      </c>
      <c r="C839" s="5">
        <v>93.73</v>
      </c>
      <c r="D839" s="6">
        <v>4535100</v>
      </c>
      <c r="E839" t="s">
        <v>5</v>
      </c>
      <c r="F839">
        <f>(Акции[[#This Row],[Close]]-C838)/C838</f>
        <v>-3.5083988943227546E-3</v>
      </c>
    </row>
    <row r="840" spans="2:6" x14ac:dyDescent="0.3">
      <c r="B840" s="4">
        <v>43321</v>
      </c>
      <c r="C840" s="5">
        <v>95.47</v>
      </c>
      <c r="D840" s="6">
        <v>6176100</v>
      </c>
      <c r="E840" t="s">
        <v>5</v>
      </c>
      <c r="F840">
        <f>(Акции[[#This Row],[Close]]-C839)/C839</f>
        <v>1.8563960311533071E-2</v>
      </c>
    </row>
    <row r="841" spans="2:6" x14ac:dyDescent="0.3">
      <c r="B841" s="4">
        <v>43322</v>
      </c>
      <c r="C841" s="5">
        <v>95.8</v>
      </c>
      <c r="D841" s="6">
        <v>4446800</v>
      </c>
      <c r="E841" t="s">
        <v>5</v>
      </c>
      <c r="F841">
        <f>(Акции[[#This Row],[Close]]-C840)/C840</f>
        <v>3.456583219859624E-3</v>
      </c>
    </row>
    <row r="842" spans="2:6" x14ac:dyDescent="0.3">
      <c r="B842" s="4">
        <v>43325</v>
      </c>
      <c r="C842" s="5">
        <v>96.78</v>
      </c>
      <c r="D842" s="6">
        <v>5920000</v>
      </c>
      <c r="E842" t="s">
        <v>5</v>
      </c>
      <c r="F842">
        <f>(Акции[[#This Row],[Close]]-C841)/C841</f>
        <v>1.0229645093945762E-2</v>
      </c>
    </row>
    <row r="843" spans="2:6" x14ac:dyDescent="0.3">
      <c r="B843" s="4">
        <v>43326</v>
      </c>
      <c r="C843" s="5">
        <v>95.92</v>
      </c>
      <c r="D843" s="6">
        <v>5580800</v>
      </c>
      <c r="E843" t="s">
        <v>5</v>
      </c>
      <c r="F843">
        <f>(Акции[[#This Row],[Close]]-C842)/C842</f>
        <v>-8.8861334986567418E-3</v>
      </c>
    </row>
    <row r="844" spans="2:6" x14ac:dyDescent="0.3">
      <c r="B844" s="4">
        <v>43327</v>
      </c>
      <c r="C844" s="5">
        <v>97.45</v>
      </c>
      <c r="D844" s="6">
        <v>6861500</v>
      </c>
      <c r="E844" t="s">
        <v>5</v>
      </c>
      <c r="F844">
        <f>(Акции[[#This Row],[Close]]-C843)/C843</f>
        <v>1.5950792326939127E-2</v>
      </c>
    </row>
    <row r="845" spans="2:6" x14ac:dyDescent="0.3">
      <c r="B845" s="4">
        <v>43328</v>
      </c>
      <c r="C845" s="5">
        <v>98.22</v>
      </c>
      <c r="D845" s="6">
        <v>6332900</v>
      </c>
      <c r="E845" t="s">
        <v>5</v>
      </c>
      <c r="F845">
        <f>(Акции[[#This Row],[Close]]-C844)/C844</f>
        <v>7.9014879425345925E-3</v>
      </c>
    </row>
    <row r="846" spans="2:6" x14ac:dyDescent="0.3">
      <c r="B846" s="4">
        <v>43329</v>
      </c>
      <c r="C846" s="5">
        <v>98.81</v>
      </c>
      <c r="D846" s="6">
        <v>6307300</v>
      </c>
      <c r="E846" t="s">
        <v>5</v>
      </c>
      <c r="F846">
        <f>(Акции[[#This Row],[Close]]-C845)/C845</f>
        <v>6.0069232335573548E-3</v>
      </c>
    </row>
    <row r="847" spans="2:6" x14ac:dyDescent="0.3">
      <c r="B847" s="4">
        <v>43332</v>
      </c>
      <c r="C847" s="5">
        <v>97.63</v>
      </c>
      <c r="D847" s="6">
        <v>6172500</v>
      </c>
      <c r="E847" t="s">
        <v>5</v>
      </c>
      <c r="F847">
        <f>(Акции[[#This Row],[Close]]-C846)/C846</f>
        <v>-1.1942111122356106E-2</v>
      </c>
    </row>
    <row r="848" spans="2:6" x14ac:dyDescent="0.3">
      <c r="B848" s="4">
        <v>43333</v>
      </c>
      <c r="C848" s="5">
        <v>97.74</v>
      </c>
      <c r="D848" s="6">
        <v>3528400</v>
      </c>
      <c r="E848" t="s">
        <v>5</v>
      </c>
      <c r="F848">
        <f>(Акции[[#This Row],[Close]]-C847)/C847</f>
        <v>1.1267028577281516E-3</v>
      </c>
    </row>
    <row r="849" spans="2:6" x14ac:dyDescent="0.3">
      <c r="B849" s="4">
        <v>43334</v>
      </c>
      <c r="C849" s="5">
        <v>97.64</v>
      </c>
      <c r="D849" s="6">
        <v>2963300</v>
      </c>
      <c r="E849" t="s">
        <v>5</v>
      </c>
      <c r="F849">
        <f>(Акции[[#This Row],[Close]]-C848)/C848</f>
        <v>-1.023122570083838E-3</v>
      </c>
    </row>
    <row r="850" spans="2:6" x14ac:dyDescent="0.3">
      <c r="B850" s="4">
        <v>43335</v>
      </c>
      <c r="C850" s="5">
        <v>97.15</v>
      </c>
      <c r="D850" s="6">
        <v>2137500</v>
      </c>
      <c r="E850" t="s">
        <v>5</v>
      </c>
      <c r="F850">
        <f>(Акции[[#This Row],[Close]]-C849)/C849</f>
        <v>-5.0184350675951958E-3</v>
      </c>
    </row>
    <row r="851" spans="2:6" x14ac:dyDescent="0.3">
      <c r="B851" s="4">
        <v>43336</v>
      </c>
      <c r="C851" s="5">
        <v>97.4</v>
      </c>
      <c r="D851" s="6">
        <v>2996100</v>
      </c>
      <c r="E851" t="s">
        <v>5</v>
      </c>
      <c r="F851">
        <f>(Акции[[#This Row],[Close]]-C850)/C850</f>
        <v>2.5733401955738548E-3</v>
      </c>
    </row>
    <row r="852" spans="2:6" x14ac:dyDescent="0.3">
      <c r="B852" s="4">
        <v>43339</v>
      </c>
      <c r="C852" s="5">
        <v>98.02</v>
      </c>
      <c r="D852" s="6">
        <v>2456000</v>
      </c>
      <c r="E852" t="s">
        <v>5</v>
      </c>
      <c r="F852">
        <f>(Акции[[#This Row],[Close]]-C851)/C851</f>
        <v>6.3655030800820363E-3</v>
      </c>
    </row>
    <row r="853" spans="2:6" x14ac:dyDescent="0.3">
      <c r="B853" s="4">
        <v>43340</v>
      </c>
      <c r="C853" s="5">
        <v>97.26</v>
      </c>
      <c r="D853" s="6">
        <v>3515400</v>
      </c>
      <c r="E853" t="s">
        <v>5</v>
      </c>
      <c r="F853">
        <f>(Акции[[#This Row],[Close]]-C852)/C852</f>
        <v>-7.7535196898591199E-3</v>
      </c>
    </row>
    <row r="854" spans="2:6" x14ac:dyDescent="0.3">
      <c r="B854" s="4">
        <v>43341</v>
      </c>
      <c r="C854" s="5">
        <v>97.58</v>
      </c>
      <c r="D854" s="6">
        <v>3637100</v>
      </c>
      <c r="E854" t="s">
        <v>5</v>
      </c>
      <c r="F854">
        <f>(Акции[[#This Row],[Close]]-C853)/C853</f>
        <v>3.2901501130988397E-3</v>
      </c>
    </row>
    <row r="855" spans="2:6" x14ac:dyDescent="0.3">
      <c r="B855" s="4">
        <v>43342</v>
      </c>
      <c r="C855" s="5">
        <v>96.79</v>
      </c>
      <c r="D855" s="6">
        <v>3434400</v>
      </c>
      <c r="E855" t="s">
        <v>5</v>
      </c>
      <c r="F855">
        <f>(Акции[[#This Row],[Close]]-C854)/C854</f>
        <v>-8.0959212953473254E-3</v>
      </c>
    </row>
    <row r="856" spans="2:6" x14ac:dyDescent="0.3">
      <c r="B856" s="4">
        <v>43343</v>
      </c>
      <c r="C856" s="5">
        <v>95.98</v>
      </c>
      <c r="D856" s="6">
        <v>4703100</v>
      </c>
      <c r="E856" t="s">
        <v>5</v>
      </c>
      <c r="F856">
        <f>(Акции[[#This Row],[Close]]-C855)/C855</f>
        <v>-8.3686331232565581E-3</v>
      </c>
    </row>
    <row r="857" spans="2:6" x14ac:dyDescent="0.3">
      <c r="B857" s="4">
        <v>43347</v>
      </c>
      <c r="C857" s="5">
        <v>94.56</v>
      </c>
      <c r="D857" s="6">
        <v>4456100</v>
      </c>
      <c r="E857" t="s">
        <v>5</v>
      </c>
      <c r="F857">
        <f>(Акции[[#This Row],[Close]]-C856)/C856</f>
        <v>-1.4794748906022104E-2</v>
      </c>
    </row>
    <row r="858" spans="2:6" x14ac:dyDescent="0.3">
      <c r="B858" s="4">
        <v>43348</v>
      </c>
      <c r="C858" s="5">
        <v>95.19</v>
      </c>
      <c r="D858" s="6">
        <v>5188800</v>
      </c>
      <c r="E858" t="s">
        <v>5</v>
      </c>
      <c r="F858">
        <f>(Акции[[#This Row],[Close]]-C857)/C857</f>
        <v>6.6624365482233017E-3</v>
      </c>
    </row>
    <row r="859" spans="2:6" x14ac:dyDescent="0.3">
      <c r="B859" s="4">
        <v>43349</v>
      </c>
      <c r="C859" s="5">
        <v>93.74</v>
      </c>
      <c r="D859" s="6">
        <v>5416300</v>
      </c>
      <c r="E859" t="s">
        <v>5</v>
      </c>
      <c r="F859">
        <f>(Акции[[#This Row],[Close]]-C858)/C858</f>
        <v>-1.5232692509717437E-2</v>
      </c>
    </row>
    <row r="860" spans="2:6" x14ac:dyDescent="0.3">
      <c r="B860" s="4">
        <v>43350</v>
      </c>
      <c r="C860" s="5">
        <v>94.17</v>
      </c>
      <c r="D860" s="6">
        <v>4051700</v>
      </c>
      <c r="E860" t="s">
        <v>5</v>
      </c>
      <c r="F860">
        <f>(Акции[[#This Row],[Close]]-C859)/C859</f>
        <v>4.5871559633028254E-3</v>
      </c>
    </row>
    <row r="861" spans="2:6" x14ac:dyDescent="0.3">
      <c r="B861" s="4">
        <v>43353</v>
      </c>
      <c r="C861" s="5">
        <v>93.82</v>
      </c>
      <c r="D861" s="6">
        <v>3156800</v>
      </c>
      <c r="E861" t="s">
        <v>5</v>
      </c>
      <c r="F861">
        <f>(Акции[[#This Row],[Close]]-C860)/C860</f>
        <v>-3.7166825953064515E-3</v>
      </c>
    </row>
    <row r="862" spans="2:6" x14ac:dyDescent="0.3">
      <c r="B862" s="4">
        <v>43354</v>
      </c>
      <c r="C862" s="5">
        <v>93.18</v>
      </c>
      <c r="D862" s="6">
        <v>2638500</v>
      </c>
      <c r="E862" t="s">
        <v>5</v>
      </c>
      <c r="F862">
        <f>(Акции[[#This Row],[Close]]-C861)/C861</f>
        <v>-6.8215732253249454E-3</v>
      </c>
    </row>
    <row r="863" spans="2:6" x14ac:dyDescent="0.3">
      <c r="B863" s="4">
        <v>43355</v>
      </c>
      <c r="C863" s="5">
        <v>93.24</v>
      </c>
      <c r="D863" s="6">
        <v>3304700</v>
      </c>
      <c r="E863" t="s">
        <v>5</v>
      </c>
      <c r="F863">
        <f>(Акции[[#This Row],[Close]]-C862)/C862</f>
        <v>6.4391500321944685E-4</v>
      </c>
    </row>
    <row r="864" spans="2:6" x14ac:dyDescent="0.3">
      <c r="B864" s="4">
        <v>43356</v>
      </c>
      <c r="C864" s="5">
        <v>96.33</v>
      </c>
      <c r="D864" s="6">
        <v>4850700</v>
      </c>
      <c r="E864" t="s">
        <v>5</v>
      </c>
      <c r="F864">
        <f>(Акции[[#This Row],[Close]]-C863)/C863</f>
        <v>3.314028314028318E-2</v>
      </c>
    </row>
    <row r="865" spans="2:6" x14ac:dyDescent="0.3">
      <c r="B865" s="4">
        <v>43357</v>
      </c>
      <c r="C865" s="5">
        <v>95.68</v>
      </c>
      <c r="D865" s="6">
        <v>3446000</v>
      </c>
      <c r="E865" t="s">
        <v>5</v>
      </c>
      <c r="F865">
        <f>(Акции[[#This Row],[Close]]-C864)/C864</f>
        <v>-6.7476383265856069E-3</v>
      </c>
    </row>
    <row r="866" spans="2:6" x14ac:dyDescent="0.3">
      <c r="B866" s="4">
        <v>43360</v>
      </c>
      <c r="C866" s="5">
        <v>95.37</v>
      </c>
      <c r="D866" s="6">
        <v>3987200</v>
      </c>
      <c r="E866" t="s">
        <v>5</v>
      </c>
      <c r="F866">
        <f>(Акции[[#This Row],[Close]]-C865)/C865</f>
        <v>-3.2399665551839699E-3</v>
      </c>
    </row>
    <row r="867" spans="2:6" x14ac:dyDescent="0.3">
      <c r="B867" s="4">
        <v>43361</v>
      </c>
      <c r="C867" s="5">
        <v>92.61</v>
      </c>
      <c r="D867" s="6">
        <v>10240500</v>
      </c>
      <c r="E867" t="s">
        <v>5</v>
      </c>
      <c r="F867">
        <f>(Акции[[#This Row],[Close]]-C866)/C866</f>
        <v>-2.8939918213274667E-2</v>
      </c>
    </row>
    <row r="868" spans="2:6" x14ac:dyDescent="0.3">
      <c r="B868" s="4">
        <v>43362</v>
      </c>
      <c r="C868" s="5">
        <v>91.02</v>
      </c>
      <c r="D868" s="6">
        <v>8451400</v>
      </c>
      <c r="E868" t="s">
        <v>5</v>
      </c>
      <c r="F868">
        <f>(Акции[[#This Row],[Close]]-C867)/C867</f>
        <v>-1.7168772270813124E-2</v>
      </c>
    </row>
    <row r="869" spans="2:6" x14ac:dyDescent="0.3">
      <c r="B869" s="4">
        <v>43363</v>
      </c>
      <c r="C869" s="5">
        <v>92.68</v>
      </c>
      <c r="D869" s="6">
        <v>5991200</v>
      </c>
      <c r="E869" t="s">
        <v>5</v>
      </c>
      <c r="F869">
        <f>(Акции[[#This Row],[Close]]-C868)/C868</f>
        <v>1.8237749945067137E-2</v>
      </c>
    </row>
    <row r="870" spans="2:6" x14ac:dyDescent="0.3">
      <c r="B870" s="4">
        <v>43364</v>
      </c>
      <c r="C870" s="5">
        <v>92.26</v>
      </c>
      <c r="D870" s="6">
        <v>9953500</v>
      </c>
      <c r="E870" t="s">
        <v>5</v>
      </c>
      <c r="F870">
        <f>(Акции[[#This Row],[Close]]-C869)/C869</f>
        <v>-4.5317220543806824E-3</v>
      </c>
    </row>
    <row r="871" spans="2:6" x14ac:dyDescent="0.3">
      <c r="B871" s="4">
        <v>43367</v>
      </c>
      <c r="C871" s="5">
        <v>93.42</v>
      </c>
      <c r="D871" s="6">
        <v>5910300</v>
      </c>
      <c r="E871" t="s">
        <v>5</v>
      </c>
      <c r="F871">
        <f>(Акции[[#This Row],[Close]]-C870)/C870</f>
        <v>1.2573162800780366E-2</v>
      </c>
    </row>
    <row r="872" spans="2:6" x14ac:dyDescent="0.3">
      <c r="B872" s="4">
        <v>43368</v>
      </c>
      <c r="C872" s="5">
        <v>93.78</v>
      </c>
      <c r="D872" s="6">
        <v>5303900</v>
      </c>
      <c r="E872" t="s">
        <v>5</v>
      </c>
      <c r="F872">
        <f>(Акции[[#This Row],[Close]]-C871)/C871</f>
        <v>3.8535645472061596E-3</v>
      </c>
    </row>
    <row r="873" spans="2:6" x14ac:dyDescent="0.3">
      <c r="B873" s="4">
        <v>43369</v>
      </c>
      <c r="C873" s="5">
        <v>94.18</v>
      </c>
      <c r="D873" s="6">
        <v>4656200</v>
      </c>
      <c r="E873" t="s">
        <v>5</v>
      </c>
      <c r="F873">
        <f>(Акции[[#This Row],[Close]]-C872)/C872</f>
        <v>4.2653017701002952E-3</v>
      </c>
    </row>
    <row r="874" spans="2:6" x14ac:dyDescent="0.3">
      <c r="B874" s="4">
        <v>43370</v>
      </c>
      <c r="C874" s="5">
        <v>94.14</v>
      </c>
      <c r="D874" s="6">
        <v>3028600</v>
      </c>
      <c r="E874" t="s">
        <v>5</v>
      </c>
      <c r="F874">
        <f>(Акции[[#This Row],[Close]]-C873)/C873</f>
        <v>-4.2471862391172489E-4</v>
      </c>
    </row>
    <row r="875" spans="2:6" x14ac:dyDescent="0.3">
      <c r="B875" s="4">
        <v>43371</v>
      </c>
      <c r="C875" s="5">
        <v>94.58</v>
      </c>
      <c r="D875" s="6">
        <v>4527900</v>
      </c>
      <c r="E875" t="s">
        <v>5</v>
      </c>
      <c r="F875">
        <f>(Акции[[#This Row],[Close]]-C874)/C874</f>
        <v>4.6738899511365806E-3</v>
      </c>
    </row>
    <row r="876" spans="2:6" x14ac:dyDescent="0.3">
      <c r="B876" s="4">
        <v>43374</v>
      </c>
      <c r="C876" s="5">
        <v>95</v>
      </c>
      <c r="D876" s="6">
        <v>3763800</v>
      </c>
      <c r="E876" t="s">
        <v>5</v>
      </c>
      <c r="F876">
        <f>(Акции[[#This Row],[Close]]-C875)/C875</f>
        <v>4.4406851342778785E-3</v>
      </c>
    </row>
    <row r="877" spans="2:6" x14ac:dyDescent="0.3">
      <c r="B877" s="4">
        <v>43375</v>
      </c>
      <c r="C877" s="5">
        <v>94.23</v>
      </c>
      <c r="D877" s="6">
        <v>6792200</v>
      </c>
      <c r="E877" t="s">
        <v>5</v>
      </c>
      <c r="F877">
        <f>(Акции[[#This Row],[Close]]-C876)/C876</f>
        <v>-8.1052631578946953E-3</v>
      </c>
    </row>
    <row r="878" spans="2:6" x14ac:dyDescent="0.3">
      <c r="B878" s="4">
        <v>43376</v>
      </c>
      <c r="C878" s="5">
        <v>96.01</v>
      </c>
      <c r="D878" s="6">
        <v>4796800</v>
      </c>
      <c r="E878" t="s">
        <v>5</v>
      </c>
      <c r="F878">
        <f>(Акции[[#This Row],[Close]]-C877)/C877</f>
        <v>1.8889950122041824E-2</v>
      </c>
    </row>
    <row r="879" spans="2:6" x14ac:dyDescent="0.3">
      <c r="B879" s="4">
        <v>43377</v>
      </c>
      <c r="C879" s="5">
        <v>93.84</v>
      </c>
      <c r="D879" s="6">
        <v>4425400</v>
      </c>
      <c r="E879" t="s">
        <v>5</v>
      </c>
      <c r="F879">
        <f>(Акции[[#This Row],[Close]]-C878)/C878</f>
        <v>-2.2601812311217599E-2</v>
      </c>
    </row>
    <row r="880" spans="2:6" x14ac:dyDescent="0.3">
      <c r="B880" s="4">
        <v>43378</v>
      </c>
      <c r="C880" s="5">
        <v>94.38</v>
      </c>
      <c r="D880" s="6">
        <v>4190100</v>
      </c>
      <c r="E880" t="s">
        <v>5</v>
      </c>
      <c r="F880">
        <f>(Акции[[#This Row],[Close]]-C879)/C879</f>
        <v>5.7544757033247233E-3</v>
      </c>
    </row>
    <row r="881" spans="2:6" x14ac:dyDescent="0.3">
      <c r="B881" s="4">
        <v>43381</v>
      </c>
      <c r="C881" s="5">
        <v>94.81</v>
      </c>
      <c r="D881" s="6">
        <v>3305500</v>
      </c>
      <c r="E881" t="s">
        <v>5</v>
      </c>
      <c r="F881">
        <f>(Акции[[#This Row],[Close]]-C880)/C880</f>
        <v>4.5560500105955373E-3</v>
      </c>
    </row>
    <row r="882" spans="2:6" x14ac:dyDescent="0.3">
      <c r="B882" s="4">
        <v>43382</v>
      </c>
      <c r="C882" s="5">
        <v>94.57</v>
      </c>
      <c r="D882" s="6">
        <v>3625600</v>
      </c>
      <c r="E882" t="s">
        <v>5</v>
      </c>
      <c r="F882">
        <f>(Акции[[#This Row],[Close]]-C881)/C881</f>
        <v>-2.5313785465669136E-3</v>
      </c>
    </row>
    <row r="883" spans="2:6" x14ac:dyDescent="0.3">
      <c r="B883" s="4">
        <v>43383</v>
      </c>
      <c r="C883" s="5">
        <v>93.08</v>
      </c>
      <c r="D883" s="6">
        <v>5310800</v>
      </c>
      <c r="E883" t="s">
        <v>5</v>
      </c>
      <c r="F883">
        <f>(Акции[[#This Row],[Close]]-C882)/C882</f>
        <v>-1.5755525007930579E-2</v>
      </c>
    </row>
    <row r="884" spans="2:6" x14ac:dyDescent="0.3">
      <c r="B884" s="4">
        <v>43384</v>
      </c>
      <c r="C884" s="5">
        <v>90.7</v>
      </c>
      <c r="D884" s="6">
        <v>9994400</v>
      </c>
      <c r="E884" t="s">
        <v>5</v>
      </c>
      <c r="F884">
        <f>(Акции[[#This Row],[Close]]-C883)/C883</f>
        <v>-2.5569402664374682E-2</v>
      </c>
    </row>
    <row r="885" spans="2:6" x14ac:dyDescent="0.3">
      <c r="B885" s="4">
        <v>43385</v>
      </c>
      <c r="C885" s="5">
        <v>90.69</v>
      </c>
      <c r="D885" s="6">
        <v>5709600</v>
      </c>
      <c r="E885" t="s">
        <v>5</v>
      </c>
      <c r="F885">
        <f>(Акции[[#This Row],[Close]]-C884)/C884</f>
        <v>-1.1025358324151174E-4</v>
      </c>
    </row>
    <row r="886" spans="2:6" x14ac:dyDescent="0.3">
      <c r="B886" s="4">
        <v>43388</v>
      </c>
      <c r="C886" s="5">
        <v>89.18</v>
      </c>
      <c r="D886" s="6">
        <v>4827900</v>
      </c>
      <c r="E886" t="s">
        <v>5</v>
      </c>
      <c r="F886">
        <f>(Акции[[#This Row],[Close]]-C885)/C885</f>
        <v>-1.6650126805601399E-2</v>
      </c>
    </row>
    <row r="887" spans="2:6" x14ac:dyDescent="0.3">
      <c r="B887" s="4">
        <v>43389</v>
      </c>
      <c r="C887" s="5">
        <v>91.91</v>
      </c>
      <c r="D887" s="6">
        <v>3787100</v>
      </c>
      <c r="E887" t="s">
        <v>5</v>
      </c>
      <c r="F887">
        <f>(Акции[[#This Row],[Close]]-C886)/C886</f>
        <v>3.0612244897959065E-2</v>
      </c>
    </row>
    <row r="888" spans="2:6" x14ac:dyDescent="0.3">
      <c r="B888" s="4">
        <v>43390</v>
      </c>
      <c r="C888" s="5">
        <v>92.27</v>
      </c>
      <c r="D888" s="6">
        <v>2857400</v>
      </c>
      <c r="E888" t="s">
        <v>5</v>
      </c>
      <c r="F888">
        <f>(Акции[[#This Row],[Close]]-C887)/C887</f>
        <v>3.9168752040039112E-3</v>
      </c>
    </row>
    <row r="889" spans="2:6" x14ac:dyDescent="0.3">
      <c r="B889" s="4">
        <v>43391</v>
      </c>
      <c r="C889" s="5">
        <v>89.9</v>
      </c>
      <c r="D889" s="6">
        <v>4422300</v>
      </c>
      <c r="E889" t="s">
        <v>5</v>
      </c>
      <c r="F889">
        <f>(Акции[[#This Row],[Close]]-C888)/C888</f>
        <v>-2.5685488241031652E-2</v>
      </c>
    </row>
    <row r="890" spans="2:6" x14ac:dyDescent="0.3">
      <c r="B890" s="4">
        <v>43392</v>
      </c>
      <c r="C890" s="5">
        <v>87.97</v>
      </c>
      <c r="D890" s="6">
        <v>7059400</v>
      </c>
      <c r="E890" t="s">
        <v>5</v>
      </c>
      <c r="F890">
        <f>(Акции[[#This Row],[Close]]-C889)/C889</f>
        <v>-2.1468298109010086E-2</v>
      </c>
    </row>
    <row r="891" spans="2:6" x14ac:dyDescent="0.3">
      <c r="B891" s="4">
        <v>43395</v>
      </c>
      <c r="C891" s="5">
        <v>84.27</v>
      </c>
      <c r="D891" s="6">
        <v>7621100</v>
      </c>
      <c r="E891" t="s">
        <v>5</v>
      </c>
      <c r="F891">
        <f>(Акции[[#This Row],[Close]]-C890)/C890</f>
        <v>-4.205979311128797E-2</v>
      </c>
    </row>
    <row r="892" spans="2:6" x14ac:dyDescent="0.3">
      <c r="B892" s="4">
        <v>43396</v>
      </c>
      <c r="C892" s="5">
        <v>82.96</v>
      </c>
      <c r="D892" s="6">
        <v>8096200</v>
      </c>
      <c r="E892" t="s">
        <v>5</v>
      </c>
      <c r="F892">
        <f>(Акции[[#This Row],[Close]]-C891)/C891</f>
        <v>-1.5545271152248751E-2</v>
      </c>
    </row>
    <row r="893" spans="2:6" x14ac:dyDescent="0.3">
      <c r="B893" s="4">
        <v>43397</v>
      </c>
      <c r="C893" s="5">
        <v>79.41</v>
      </c>
      <c r="D893" s="6">
        <v>8689100</v>
      </c>
      <c r="E893" t="s">
        <v>5</v>
      </c>
      <c r="F893">
        <f>(Акции[[#This Row],[Close]]-C892)/C892</f>
        <v>-4.2791706846673064E-2</v>
      </c>
    </row>
    <row r="894" spans="2:6" x14ac:dyDescent="0.3">
      <c r="B894" s="4">
        <v>43398</v>
      </c>
      <c r="C894" s="5">
        <v>81.73</v>
      </c>
      <c r="D894" s="6">
        <v>9173500</v>
      </c>
      <c r="E894" t="s">
        <v>5</v>
      </c>
      <c r="F894">
        <f>(Акции[[#This Row],[Close]]-C893)/C893</f>
        <v>2.9215464047349295E-2</v>
      </c>
    </row>
    <row r="895" spans="2:6" x14ac:dyDescent="0.3">
      <c r="B895" s="4">
        <v>43399</v>
      </c>
      <c r="C895" s="5">
        <v>80.790000000000006</v>
      </c>
      <c r="D895" s="6">
        <v>6181500</v>
      </c>
      <c r="E895" t="s">
        <v>5</v>
      </c>
      <c r="F895">
        <f>(Акции[[#This Row],[Close]]-C894)/C894</f>
        <v>-1.1501284717973789E-2</v>
      </c>
    </row>
    <row r="896" spans="2:6" x14ac:dyDescent="0.3">
      <c r="B896" s="4">
        <v>43402</v>
      </c>
      <c r="C896" s="5">
        <v>81.36</v>
      </c>
      <c r="D896" s="6">
        <v>4343900</v>
      </c>
      <c r="E896" t="s">
        <v>5</v>
      </c>
      <c r="F896">
        <f>(Акции[[#This Row],[Close]]-C895)/C895</f>
        <v>7.0553286297808286E-3</v>
      </c>
    </row>
    <row r="897" spans="2:6" x14ac:dyDescent="0.3">
      <c r="B897" s="4">
        <v>43403</v>
      </c>
      <c r="C897" s="5">
        <v>81.59</v>
      </c>
      <c r="D897" s="6">
        <v>5243100</v>
      </c>
      <c r="E897" t="s">
        <v>5</v>
      </c>
      <c r="F897">
        <f>(Акции[[#This Row],[Close]]-C896)/C896</f>
        <v>2.8269419862340705E-3</v>
      </c>
    </row>
    <row r="898" spans="2:6" x14ac:dyDescent="0.3">
      <c r="B898" s="4">
        <v>43404</v>
      </c>
      <c r="C898" s="5">
        <v>77.849999999999994</v>
      </c>
      <c r="D898" s="6">
        <v>14068500</v>
      </c>
      <c r="E898" t="s">
        <v>5</v>
      </c>
      <c r="F898">
        <f>(Акции[[#This Row],[Close]]-C897)/C897</f>
        <v>-4.5838950851820187E-2</v>
      </c>
    </row>
    <row r="899" spans="2:6" x14ac:dyDescent="0.3">
      <c r="B899" s="4">
        <v>43405</v>
      </c>
      <c r="C899" s="5">
        <v>80.209999999999994</v>
      </c>
      <c r="D899" s="6">
        <v>10671700</v>
      </c>
      <c r="E899" t="s">
        <v>5</v>
      </c>
      <c r="F899">
        <f>(Акции[[#This Row],[Close]]-C898)/C898</f>
        <v>3.0314707771355164E-2</v>
      </c>
    </row>
    <row r="900" spans="2:6" x14ac:dyDescent="0.3">
      <c r="B900" s="4">
        <v>43406</v>
      </c>
      <c r="C900" s="5">
        <v>79.56</v>
      </c>
      <c r="D900" s="6">
        <v>12781500</v>
      </c>
      <c r="E900" t="s">
        <v>5</v>
      </c>
      <c r="F900">
        <f>(Акции[[#This Row],[Close]]-C899)/C899</f>
        <v>-8.1037277147486785E-3</v>
      </c>
    </row>
    <row r="901" spans="2:6" x14ac:dyDescent="0.3">
      <c r="B901" s="4">
        <v>43409</v>
      </c>
      <c r="C901" s="5">
        <v>82.58</v>
      </c>
      <c r="D901" s="6">
        <v>10315600</v>
      </c>
      <c r="E901" t="s">
        <v>5</v>
      </c>
      <c r="F901">
        <f>(Акции[[#This Row],[Close]]-C900)/C900</f>
        <v>3.7958773252890848E-2</v>
      </c>
    </row>
    <row r="902" spans="2:6" x14ac:dyDescent="0.3">
      <c r="B902" s="4">
        <v>43410</v>
      </c>
      <c r="C902" s="5">
        <v>83.66</v>
      </c>
      <c r="D902" s="6">
        <v>7945500</v>
      </c>
      <c r="E902" t="s">
        <v>5</v>
      </c>
      <c r="F902">
        <f>(Акции[[#This Row],[Close]]-C901)/C901</f>
        <v>1.3078227173649773E-2</v>
      </c>
    </row>
    <row r="903" spans="2:6" x14ac:dyDescent="0.3">
      <c r="B903" s="4">
        <v>43411</v>
      </c>
      <c r="C903" s="5">
        <v>86.96</v>
      </c>
      <c r="D903" s="6">
        <v>10378000</v>
      </c>
      <c r="E903" t="s">
        <v>5</v>
      </c>
      <c r="F903">
        <f>(Акции[[#This Row],[Close]]-C902)/C902</f>
        <v>3.9445374133397049E-2</v>
      </c>
    </row>
    <row r="904" spans="2:6" x14ac:dyDescent="0.3">
      <c r="B904" s="4">
        <v>43412</v>
      </c>
      <c r="C904" s="5">
        <v>87.73</v>
      </c>
      <c r="D904" s="6">
        <v>9333200</v>
      </c>
      <c r="E904" t="s">
        <v>5</v>
      </c>
      <c r="F904">
        <f>(Акции[[#This Row],[Close]]-C903)/C903</f>
        <v>8.8546458141675524E-3</v>
      </c>
    </row>
    <row r="905" spans="2:6" x14ac:dyDescent="0.3">
      <c r="B905" s="4">
        <v>43413</v>
      </c>
      <c r="C905" s="5">
        <v>88.79</v>
      </c>
      <c r="D905" s="6">
        <v>9169800</v>
      </c>
      <c r="E905" t="s">
        <v>5</v>
      </c>
      <c r="F905">
        <f>(Акции[[#This Row],[Close]]-C904)/C904</f>
        <v>1.2082525931836341E-2</v>
      </c>
    </row>
    <row r="906" spans="2:6" x14ac:dyDescent="0.3">
      <c r="B906" s="4">
        <v>43416</v>
      </c>
      <c r="C906" s="5">
        <v>89.69</v>
      </c>
      <c r="D906" s="6">
        <v>9344700</v>
      </c>
      <c r="E906" t="s">
        <v>5</v>
      </c>
      <c r="F906">
        <f>(Акции[[#This Row],[Close]]-C905)/C905</f>
        <v>1.0136276607725999E-2</v>
      </c>
    </row>
    <row r="907" spans="2:6" x14ac:dyDescent="0.3">
      <c r="B907" s="4">
        <v>43417</v>
      </c>
      <c r="C907" s="5">
        <v>88.22</v>
      </c>
      <c r="D907" s="6">
        <v>7237200</v>
      </c>
      <c r="E907" t="s">
        <v>5</v>
      </c>
      <c r="F907">
        <f>(Акции[[#This Row],[Close]]-C906)/C906</f>
        <v>-1.6389787044263561E-2</v>
      </c>
    </row>
    <row r="908" spans="2:6" x14ac:dyDescent="0.3">
      <c r="B908" s="4">
        <v>43418</v>
      </c>
      <c r="C908" s="5">
        <v>88.31</v>
      </c>
      <c r="D908" s="6">
        <v>7268200</v>
      </c>
      <c r="E908" t="s">
        <v>5</v>
      </c>
      <c r="F908">
        <f>(Акции[[#This Row],[Close]]-C907)/C907</f>
        <v>1.0201768306506848E-3</v>
      </c>
    </row>
    <row r="909" spans="2:6" x14ac:dyDescent="0.3">
      <c r="B909" s="4">
        <v>43419</v>
      </c>
      <c r="C909" s="5">
        <v>90.14</v>
      </c>
      <c r="D909" s="6">
        <v>10365700</v>
      </c>
      <c r="E909" t="s">
        <v>5</v>
      </c>
      <c r="F909">
        <f>(Акции[[#This Row],[Close]]-C908)/C908</f>
        <v>2.0722454988110046E-2</v>
      </c>
    </row>
    <row r="910" spans="2:6" x14ac:dyDescent="0.3">
      <c r="B910" s="4">
        <v>43420</v>
      </c>
      <c r="C910" s="5">
        <v>91.53</v>
      </c>
      <c r="D910" s="6">
        <v>8691100</v>
      </c>
      <c r="E910" t="s">
        <v>5</v>
      </c>
      <c r="F910">
        <f>(Акции[[#This Row],[Close]]-C909)/C909</f>
        <v>1.5420457066785007E-2</v>
      </c>
    </row>
    <row r="911" spans="2:6" x14ac:dyDescent="0.3">
      <c r="B911" s="4">
        <v>43423</v>
      </c>
      <c r="C911" s="5">
        <v>89.48</v>
      </c>
      <c r="D911" s="6">
        <v>5971700</v>
      </c>
      <c r="E911" t="s">
        <v>5</v>
      </c>
      <c r="F911">
        <f>(Акции[[#This Row],[Close]]-C910)/C910</f>
        <v>-2.239702829673328E-2</v>
      </c>
    </row>
    <row r="912" spans="2:6" x14ac:dyDescent="0.3">
      <c r="B912" s="4">
        <v>43424</v>
      </c>
      <c r="C912" s="5">
        <v>88.09</v>
      </c>
      <c r="D912" s="6">
        <v>5372900</v>
      </c>
      <c r="E912" t="s">
        <v>5</v>
      </c>
      <c r="F912">
        <f>(Акции[[#This Row],[Close]]-C911)/C911</f>
        <v>-1.5534197586052755E-2</v>
      </c>
    </row>
    <row r="913" spans="2:6" x14ac:dyDescent="0.3">
      <c r="B913" s="4">
        <v>43425</v>
      </c>
      <c r="C913" s="5">
        <v>86.15</v>
      </c>
      <c r="D913" s="6">
        <v>6532500</v>
      </c>
      <c r="E913" t="s">
        <v>5</v>
      </c>
      <c r="F913">
        <f>(Акции[[#This Row],[Close]]-C912)/C912</f>
        <v>-2.202293109320011E-2</v>
      </c>
    </row>
    <row r="914" spans="2:6" x14ac:dyDescent="0.3">
      <c r="B914" s="4">
        <v>43427</v>
      </c>
      <c r="C914" s="5">
        <v>85.63</v>
      </c>
      <c r="D914" s="6">
        <v>1612800</v>
      </c>
      <c r="E914" t="s">
        <v>5</v>
      </c>
      <c r="F914">
        <f>(Акции[[#This Row],[Close]]-C913)/C913</f>
        <v>-6.0359837492746397E-3</v>
      </c>
    </row>
    <row r="915" spans="2:6" x14ac:dyDescent="0.3">
      <c r="B915" s="4">
        <v>43430</v>
      </c>
      <c r="C915" s="5">
        <v>86.24</v>
      </c>
      <c r="D915" s="6">
        <v>5227900</v>
      </c>
      <c r="E915" t="s">
        <v>5</v>
      </c>
      <c r="F915">
        <f>(Акции[[#This Row],[Close]]-C914)/C914</f>
        <v>7.1236716104169035E-3</v>
      </c>
    </row>
    <row r="916" spans="2:6" x14ac:dyDescent="0.3">
      <c r="B916" s="4">
        <v>43431</v>
      </c>
      <c r="C916" s="5">
        <v>87.68</v>
      </c>
      <c r="D916" s="6">
        <v>4338300</v>
      </c>
      <c r="E916" t="s">
        <v>5</v>
      </c>
      <c r="F916">
        <f>(Акции[[#This Row],[Close]]-C915)/C915</f>
        <v>1.6697588126159693E-2</v>
      </c>
    </row>
    <row r="917" spans="2:6" x14ac:dyDescent="0.3">
      <c r="B917" s="4">
        <v>43432</v>
      </c>
      <c r="C917" s="5">
        <v>88.94</v>
      </c>
      <c r="D917" s="6">
        <v>3953600</v>
      </c>
      <c r="E917" t="s">
        <v>5</v>
      </c>
      <c r="F917">
        <f>(Акции[[#This Row],[Close]]-C916)/C916</f>
        <v>1.4370437956204275E-2</v>
      </c>
    </row>
    <row r="918" spans="2:6" x14ac:dyDescent="0.3">
      <c r="B918" s="4">
        <v>43433</v>
      </c>
      <c r="C918" s="5">
        <v>89.91</v>
      </c>
      <c r="D918" s="6">
        <v>3838000</v>
      </c>
      <c r="E918" t="s">
        <v>5</v>
      </c>
      <c r="F918">
        <f>(Акции[[#This Row],[Close]]-C917)/C917</f>
        <v>1.0906228918371924E-2</v>
      </c>
    </row>
    <row r="919" spans="2:6" x14ac:dyDescent="0.3">
      <c r="B919" s="4">
        <v>43434</v>
      </c>
      <c r="C919" s="5">
        <v>94.27</v>
      </c>
      <c r="D919" s="6">
        <v>12031700</v>
      </c>
      <c r="E919" t="s">
        <v>5</v>
      </c>
      <c r="F919">
        <f>(Акции[[#This Row],[Close]]-C918)/C918</f>
        <v>4.8492937381826265E-2</v>
      </c>
    </row>
    <row r="920" spans="2:6" x14ac:dyDescent="0.3">
      <c r="B920" s="4">
        <v>43437</v>
      </c>
      <c r="C920" s="5">
        <v>93.66</v>
      </c>
      <c r="D920" s="6">
        <v>6673900</v>
      </c>
      <c r="E920" t="s">
        <v>5</v>
      </c>
      <c r="F920">
        <f>(Акции[[#This Row],[Close]]-C919)/C919</f>
        <v>-6.4707754322690086E-3</v>
      </c>
    </row>
    <row r="921" spans="2:6" x14ac:dyDescent="0.3">
      <c r="B921" s="4">
        <v>43438</v>
      </c>
      <c r="C921" s="5">
        <v>90.55</v>
      </c>
      <c r="D921" s="6">
        <v>7008400</v>
      </c>
      <c r="E921" t="s">
        <v>5</v>
      </c>
      <c r="F921">
        <f>(Акции[[#This Row],[Close]]-C920)/C920</f>
        <v>-3.3205210335255177E-2</v>
      </c>
    </row>
    <row r="922" spans="2:6" x14ac:dyDescent="0.3">
      <c r="B922" s="4">
        <v>43440</v>
      </c>
      <c r="C922" s="5">
        <v>90.33</v>
      </c>
      <c r="D922" s="6">
        <v>8734300</v>
      </c>
      <c r="E922" t="s">
        <v>5</v>
      </c>
      <c r="F922">
        <f>(Акции[[#This Row],[Close]]-C921)/C921</f>
        <v>-2.4295969077857411E-3</v>
      </c>
    </row>
    <row r="923" spans="2:6" x14ac:dyDescent="0.3">
      <c r="B923" s="4">
        <v>43441</v>
      </c>
      <c r="C923" s="5">
        <v>86.96</v>
      </c>
      <c r="D923" s="6">
        <v>6737700</v>
      </c>
      <c r="E923" t="s">
        <v>5</v>
      </c>
      <c r="F923">
        <f>(Акции[[#This Row],[Close]]-C922)/C922</f>
        <v>-3.7307649728772332E-2</v>
      </c>
    </row>
    <row r="924" spans="2:6" x14ac:dyDescent="0.3">
      <c r="B924" s="4">
        <v>43444</v>
      </c>
      <c r="C924" s="5">
        <v>87.61</v>
      </c>
      <c r="D924" s="6">
        <v>5229400</v>
      </c>
      <c r="E924" t="s">
        <v>5</v>
      </c>
      <c r="F924">
        <f>(Акции[[#This Row],[Close]]-C923)/C923</f>
        <v>7.4747010119595872E-3</v>
      </c>
    </row>
    <row r="925" spans="2:6" x14ac:dyDescent="0.3">
      <c r="B925" s="4">
        <v>43445</v>
      </c>
      <c r="C925" s="5">
        <v>88.17</v>
      </c>
      <c r="D925" s="6">
        <v>5098100</v>
      </c>
      <c r="E925" t="s">
        <v>5</v>
      </c>
      <c r="F925">
        <f>(Акции[[#This Row],[Close]]-C924)/C924</f>
        <v>6.3919643876270095E-3</v>
      </c>
    </row>
    <row r="926" spans="2:6" x14ac:dyDescent="0.3">
      <c r="B926" s="4">
        <v>43446</v>
      </c>
      <c r="C926" s="5">
        <v>88.6</v>
      </c>
      <c r="D926" s="6">
        <v>4185100</v>
      </c>
      <c r="E926" t="s">
        <v>5</v>
      </c>
      <c r="F926">
        <f>(Акции[[#This Row],[Close]]-C925)/C925</f>
        <v>4.8769422706135034E-3</v>
      </c>
    </row>
    <row r="927" spans="2:6" x14ac:dyDescent="0.3">
      <c r="B927" s="4">
        <v>43447</v>
      </c>
      <c r="C927" s="5">
        <v>87.71</v>
      </c>
      <c r="D927" s="6">
        <v>4078600</v>
      </c>
      <c r="E927" t="s">
        <v>5</v>
      </c>
      <c r="F927">
        <f>(Акции[[#This Row],[Close]]-C926)/C926</f>
        <v>-1.004514672686231E-2</v>
      </c>
    </row>
    <row r="928" spans="2:6" x14ac:dyDescent="0.3">
      <c r="B928" s="4">
        <v>43448</v>
      </c>
      <c r="C928" s="5">
        <v>85.61</v>
      </c>
      <c r="D928" s="6">
        <v>5461600</v>
      </c>
      <c r="E928" t="s">
        <v>5</v>
      </c>
      <c r="F928">
        <f>(Акции[[#This Row],[Close]]-C927)/C927</f>
        <v>-2.3942537909018295E-2</v>
      </c>
    </row>
    <row r="929" spans="2:6" x14ac:dyDescent="0.3">
      <c r="B929" s="4">
        <v>43451</v>
      </c>
      <c r="C929" s="5">
        <v>84.93</v>
      </c>
      <c r="D929" s="6">
        <v>5958200</v>
      </c>
      <c r="E929" t="s">
        <v>5</v>
      </c>
      <c r="F929">
        <f>(Акции[[#This Row],[Close]]-C928)/C928</f>
        <v>-7.9429973133978808E-3</v>
      </c>
    </row>
    <row r="930" spans="2:6" x14ac:dyDescent="0.3">
      <c r="B930" s="4">
        <v>43452</v>
      </c>
      <c r="C930" s="5">
        <v>83.58</v>
      </c>
      <c r="D930" s="6">
        <v>5288600</v>
      </c>
      <c r="E930" t="s">
        <v>5</v>
      </c>
      <c r="F930">
        <f>(Акции[[#This Row],[Close]]-C929)/C929</f>
        <v>-1.5895443306252307E-2</v>
      </c>
    </row>
    <row r="931" spans="2:6" x14ac:dyDescent="0.3">
      <c r="B931" s="4">
        <v>43453</v>
      </c>
      <c r="C931" s="5">
        <v>83.52</v>
      </c>
      <c r="D931" s="6">
        <v>5510800</v>
      </c>
      <c r="E931" t="s">
        <v>5</v>
      </c>
      <c r="F931">
        <f>(Акции[[#This Row],[Close]]-C930)/C930</f>
        <v>-7.1787508973441346E-4</v>
      </c>
    </row>
    <row r="932" spans="2:6" x14ac:dyDescent="0.3">
      <c r="B932" s="4">
        <v>43454</v>
      </c>
      <c r="C932" s="5">
        <v>85.37</v>
      </c>
      <c r="D932" s="6">
        <v>9453300</v>
      </c>
      <c r="E932" t="s">
        <v>5</v>
      </c>
      <c r="F932">
        <f>(Акции[[#This Row],[Close]]-C931)/C931</f>
        <v>2.2150383141762556E-2</v>
      </c>
    </row>
    <row r="933" spans="2:6" x14ac:dyDescent="0.3">
      <c r="B933" s="4">
        <v>43455</v>
      </c>
      <c r="C933" s="5">
        <v>84.92</v>
      </c>
      <c r="D933" s="6">
        <v>16044700</v>
      </c>
      <c r="E933" t="s">
        <v>5</v>
      </c>
      <c r="F933">
        <f>(Акции[[#This Row],[Close]]-C932)/C932</f>
        <v>-5.2711725430479419E-3</v>
      </c>
    </row>
    <row r="934" spans="2:6" x14ac:dyDescent="0.3">
      <c r="B934" s="4">
        <v>43458</v>
      </c>
      <c r="C934" s="5">
        <v>84.16</v>
      </c>
      <c r="D934" s="6">
        <v>5097900</v>
      </c>
      <c r="E934" t="s">
        <v>5</v>
      </c>
      <c r="F934">
        <f>(Акции[[#This Row],[Close]]-C933)/C933</f>
        <v>-8.9495996231748129E-3</v>
      </c>
    </row>
    <row r="935" spans="2:6" x14ac:dyDescent="0.3">
      <c r="B935" s="4">
        <v>43460</v>
      </c>
      <c r="C935" s="5">
        <v>89.04</v>
      </c>
      <c r="D935" s="6">
        <v>6225000</v>
      </c>
      <c r="E935" t="s">
        <v>5</v>
      </c>
      <c r="F935">
        <f>(Акции[[#This Row],[Close]]-C934)/C934</f>
        <v>5.7984790874524829E-2</v>
      </c>
    </row>
    <row r="936" spans="2:6" x14ac:dyDescent="0.3">
      <c r="B936" s="4">
        <v>43461</v>
      </c>
      <c r="C936" s="5">
        <v>89.91</v>
      </c>
      <c r="D936" s="6">
        <v>7272800</v>
      </c>
      <c r="E936" t="s">
        <v>5</v>
      </c>
      <c r="F936">
        <f>(Акции[[#This Row],[Close]]-C935)/C935</f>
        <v>9.770889487870511E-3</v>
      </c>
    </row>
    <row r="937" spans="2:6" x14ac:dyDescent="0.3">
      <c r="B937" s="4">
        <v>43462</v>
      </c>
      <c r="C937" s="5">
        <v>91.12</v>
      </c>
      <c r="D937" s="6">
        <v>6037700</v>
      </c>
      <c r="E937" t="s">
        <v>5</v>
      </c>
      <c r="F937">
        <f>(Акции[[#This Row],[Close]]-C936)/C936</f>
        <v>1.3457902346791324E-2</v>
      </c>
    </row>
    <row r="938" spans="2:6" x14ac:dyDescent="0.3">
      <c r="B938" s="4">
        <v>43465</v>
      </c>
      <c r="C938" s="5">
        <v>92.19</v>
      </c>
      <c r="D938" s="6">
        <v>5722100</v>
      </c>
      <c r="E938" t="s">
        <v>5</v>
      </c>
      <c r="F938">
        <f>(Акции[[#This Row],[Close]]-C937)/C937</f>
        <v>1.1742756804214147E-2</v>
      </c>
    </row>
    <row r="939" spans="2:6" x14ac:dyDescent="0.3">
      <c r="B939" s="4">
        <v>43467</v>
      </c>
      <c r="C939" s="5">
        <v>89.23</v>
      </c>
      <c r="D939" s="6">
        <v>6908400</v>
      </c>
      <c r="E939" t="s">
        <v>5</v>
      </c>
      <c r="F939">
        <f>(Акции[[#This Row],[Close]]-C938)/C938</f>
        <v>-3.2107603861590124E-2</v>
      </c>
    </row>
    <row r="940" spans="2:6" x14ac:dyDescent="0.3">
      <c r="B940" s="4">
        <v>43468</v>
      </c>
      <c r="C940" s="5">
        <v>86.29</v>
      </c>
      <c r="D940" s="6">
        <v>7653200</v>
      </c>
      <c r="E940" t="s">
        <v>5</v>
      </c>
      <c r="F940">
        <f>(Акции[[#This Row],[Close]]-C939)/C939</f>
        <v>-3.2948559901378432E-2</v>
      </c>
    </row>
    <row r="941" spans="2:6" x14ac:dyDescent="0.3">
      <c r="B941" s="4">
        <v>43469</v>
      </c>
      <c r="C941" s="5">
        <v>89.07</v>
      </c>
      <c r="D941" s="6">
        <v>8910600</v>
      </c>
      <c r="E941" t="s">
        <v>5</v>
      </c>
      <c r="F941">
        <f>(Акции[[#This Row],[Close]]-C940)/C940</f>
        <v>3.2216942867075986E-2</v>
      </c>
    </row>
    <row r="942" spans="2:6" x14ac:dyDescent="0.3">
      <c r="B942" s="4">
        <v>43472</v>
      </c>
      <c r="C942" s="5">
        <v>90.37</v>
      </c>
      <c r="D942" s="6">
        <v>7281500</v>
      </c>
      <c r="E942" t="s">
        <v>5</v>
      </c>
      <c r="F942">
        <f>(Акции[[#This Row],[Close]]-C941)/C941</f>
        <v>1.4595262153362652E-2</v>
      </c>
    </row>
    <row r="943" spans="2:6" x14ac:dyDescent="0.3">
      <c r="B943" s="4">
        <v>43473</v>
      </c>
      <c r="C943" s="5">
        <v>90.79</v>
      </c>
      <c r="D943" s="6">
        <v>7478300</v>
      </c>
      <c r="E943" t="s">
        <v>5</v>
      </c>
      <c r="F943">
        <f>(Акции[[#This Row],[Close]]-C942)/C942</f>
        <v>4.6475600309837523E-3</v>
      </c>
    </row>
    <row r="944" spans="2:6" x14ac:dyDescent="0.3">
      <c r="B944" s="4">
        <v>43474</v>
      </c>
      <c r="C944" s="5">
        <v>87.81</v>
      </c>
      <c r="D944" s="6">
        <v>9971900</v>
      </c>
      <c r="E944" t="s">
        <v>5</v>
      </c>
      <c r="F944">
        <f>(Акции[[#This Row],[Close]]-C943)/C943</f>
        <v>-3.2822998127547132E-2</v>
      </c>
    </row>
    <row r="945" spans="2:6" x14ac:dyDescent="0.3">
      <c r="B945" s="4">
        <v>43475</v>
      </c>
      <c r="C945" s="5">
        <v>88.2</v>
      </c>
      <c r="D945" s="6">
        <v>6527700</v>
      </c>
      <c r="E945" t="s">
        <v>5</v>
      </c>
      <c r="F945">
        <f>(Акции[[#This Row],[Close]]-C944)/C944</f>
        <v>4.4414075845575739E-3</v>
      </c>
    </row>
    <row r="946" spans="2:6" x14ac:dyDescent="0.3">
      <c r="B946" s="4">
        <v>43476</v>
      </c>
      <c r="C946" s="5">
        <v>88.31</v>
      </c>
      <c r="D946" s="6">
        <v>5318100</v>
      </c>
      <c r="E946" t="s">
        <v>5</v>
      </c>
      <c r="F946">
        <f>(Акции[[#This Row],[Close]]-C945)/C945</f>
        <v>1.2471655328798121E-3</v>
      </c>
    </row>
    <row r="947" spans="2:6" x14ac:dyDescent="0.3">
      <c r="B947" s="4">
        <v>43479</v>
      </c>
      <c r="C947" s="5">
        <v>84.76</v>
      </c>
      <c r="D947" s="6">
        <v>6368500</v>
      </c>
      <c r="E947" t="s">
        <v>5</v>
      </c>
      <c r="F947">
        <f>(Акции[[#This Row],[Close]]-C946)/C946</f>
        <v>-4.0199297927754465E-2</v>
      </c>
    </row>
    <row r="948" spans="2:6" x14ac:dyDescent="0.3">
      <c r="B948" s="4">
        <v>43480</v>
      </c>
      <c r="C948" s="5">
        <v>85.5</v>
      </c>
      <c r="D948" s="6">
        <v>7295500</v>
      </c>
      <c r="E948" t="s">
        <v>5</v>
      </c>
      <c r="F948">
        <f>(Акции[[#This Row],[Close]]-C947)/C947</f>
        <v>8.7305332704105103E-3</v>
      </c>
    </row>
    <row r="949" spans="2:6" x14ac:dyDescent="0.3">
      <c r="B949" s="4">
        <v>43481</v>
      </c>
      <c r="C949" s="5">
        <v>85.55</v>
      </c>
      <c r="D949" s="6">
        <v>4927000</v>
      </c>
      <c r="E949" t="s">
        <v>5</v>
      </c>
      <c r="F949">
        <f>(Акции[[#This Row],[Close]]-C948)/C948</f>
        <v>5.8479532163739363E-4</v>
      </c>
    </row>
    <row r="950" spans="2:6" x14ac:dyDescent="0.3">
      <c r="B950" s="4">
        <v>43482</v>
      </c>
      <c r="C950" s="5">
        <v>87.2</v>
      </c>
      <c r="D950" s="6">
        <v>6438700</v>
      </c>
      <c r="E950" t="s">
        <v>5</v>
      </c>
      <c r="F950">
        <f>(Акции[[#This Row],[Close]]-C949)/C949</f>
        <v>1.9286966686148519E-2</v>
      </c>
    </row>
    <row r="951" spans="2:6" x14ac:dyDescent="0.3">
      <c r="B951" s="4">
        <v>43483</v>
      </c>
      <c r="C951" s="5">
        <v>89.5</v>
      </c>
      <c r="D951" s="6">
        <v>6190000</v>
      </c>
      <c r="E951" t="s">
        <v>5</v>
      </c>
      <c r="F951">
        <f>(Акции[[#This Row],[Close]]-C950)/C950</f>
        <v>2.6376146788990792E-2</v>
      </c>
    </row>
    <row r="952" spans="2:6" x14ac:dyDescent="0.3">
      <c r="B952" s="4">
        <v>43487</v>
      </c>
      <c r="C952" s="5">
        <v>88.66</v>
      </c>
      <c r="D952" s="6">
        <v>5664600</v>
      </c>
      <c r="E952" t="s">
        <v>5</v>
      </c>
      <c r="F952">
        <f>(Акции[[#This Row],[Close]]-C951)/C951</f>
        <v>-9.3854748603352332E-3</v>
      </c>
    </row>
    <row r="953" spans="2:6" x14ac:dyDescent="0.3">
      <c r="B953" s="4">
        <v>43488</v>
      </c>
      <c r="C953" s="5">
        <v>88.45</v>
      </c>
      <c r="D953" s="6">
        <v>4969300</v>
      </c>
      <c r="E953" t="s">
        <v>5</v>
      </c>
      <c r="F953">
        <f>(Акции[[#This Row],[Close]]-C952)/C952</f>
        <v>-2.3685991427926209E-3</v>
      </c>
    </row>
    <row r="954" spans="2:6" x14ac:dyDescent="0.3">
      <c r="B954" s="4">
        <v>43489</v>
      </c>
      <c r="C954" s="5">
        <v>85.88</v>
      </c>
      <c r="D954" s="6">
        <v>8372600</v>
      </c>
      <c r="E954" t="s">
        <v>5</v>
      </c>
      <c r="F954">
        <f>(Акции[[#This Row],[Close]]-C953)/C953</f>
        <v>-2.9055963821368089E-2</v>
      </c>
    </row>
    <row r="955" spans="2:6" x14ac:dyDescent="0.3">
      <c r="B955" s="4">
        <v>43490</v>
      </c>
      <c r="C955" s="5">
        <v>80.540000000000006</v>
      </c>
      <c r="D955" s="6">
        <v>21308600</v>
      </c>
      <c r="E955" t="s">
        <v>5</v>
      </c>
      <c r="F955">
        <f>(Акции[[#This Row],[Close]]-C954)/C954</f>
        <v>-6.2179785747554603E-2</v>
      </c>
    </row>
    <row r="956" spans="2:6" x14ac:dyDescent="0.3">
      <c r="B956" s="4">
        <v>43493</v>
      </c>
      <c r="C956" s="5">
        <v>77.14</v>
      </c>
      <c r="D956" s="6">
        <v>14718800</v>
      </c>
      <c r="E956" t="s">
        <v>5</v>
      </c>
      <c r="F956">
        <f>(Акции[[#This Row],[Close]]-C955)/C955</f>
        <v>-4.2215048423143844E-2</v>
      </c>
    </row>
    <row r="957" spans="2:6" x14ac:dyDescent="0.3">
      <c r="B957" s="4">
        <v>43494</v>
      </c>
      <c r="C957" s="5">
        <v>77.47</v>
      </c>
      <c r="D957" s="6">
        <v>13909000</v>
      </c>
      <c r="E957" t="s">
        <v>5</v>
      </c>
      <c r="F957">
        <f>(Акции[[#This Row],[Close]]-C956)/C956</f>
        <v>4.2779362198599727E-3</v>
      </c>
    </row>
    <row r="958" spans="2:6" x14ac:dyDescent="0.3">
      <c r="B958" s="4">
        <v>43495</v>
      </c>
      <c r="C958" s="5">
        <v>79.06</v>
      </c>
      <c r="D958" s="6">
        <v>9277200</v>
      </c>
      <c r="E958" t="s">
        <v>5</v>
      </c>
      <c r="F958">
        <f>(Акции[[#This Row],[Close]]-C957)/C957</f>
        <v>2.052407383503296E-2</v>
      </c>
    </row>
    <row r="959" spans="2:6" x14ac:dyDescent="0.3">
      <c r="B959" s="4">
        <v>43496</v>
      </c>
      <c r="C959" s="5">
        <v>80.290000000000006</v>
      </c>
      <c r="D959" s="6">
        <v>11563900</v>
      </c>
      <c r="E959" t="s">
        <v>5</v>
      </c>
      <c r="F959">
        <f>(Акции[[#This Row],[Close]]-C958)/C958</f>
        <v>1.5557804199342322E-2</v>
      </c>
    </row>
    <row r="960" spans="2:6" x14ac:dyDescent="0.3">
      <c r="B960" s="4">
        <v>43497</v>
      </c>
      <c r="C960" s="5">
        <v>80.5</v>
      </c>
      <c r="D960" s="6">
        <v>6759500</v>
      </c>
      <c r="E960" t="s">
        <v>5</v>
      </c>
      <c r="F960">
        <f>(Акции[[#This Row],[Close]]-C959)/C959</f>
        <v>2.6155187445509247E-3</v>
      </c>
    </row>
    <row r="961" spans="2:6" x14ac:dyDescent="0.3">
      <c r="B961" s="4">
        <v>43500</v>
      </c>
      <c r="C961" s="5">
        <v>78.53</v>
      </c>
      <c r="D961" s="6">
        <v>10205600</v>
      </c>
      <c r="E961" t="s">
        <v>5</v>
      </c>
      <c r="F961">
        <f>(Акции[[#This Row],[Close]]-C960)/C960</f>
        <v>-2.4472049689440979E-2</v>
      </c>
    </row>
    <row r="962" spans="2:6" x14ac:dyDescent="0.3">
      <c r="B962" s="4">
        <v>43501</v>
      </c>
      <c r="C962" s="5">
        <v>79.69</v>
      </c>
      <c r="D962" s="6">
        <v>7965500</v>
      </c>
      <c r="E962" t="s">
        <v>5</v>
      </c>
      <c r="F962">
        <f>(Акции[[#This Row],[Close]]-C961)/C961</f>
        <v>1.4771424933146525E-2</v>
      </c>
    </row>
    <row r="963" spans="2:6" x14ac:dyDescent="0.3">
      <c r="B963" s="4">
        <v>43502</v>
      </c>
      <c r="C963" s="5">
        <v>79.08</v>
      </c>
      <c r="D963" s="6">
        <v>4907200</v>
      </c>
      <c r="E963" t="s">
        <v>5</v>
      </c>
      <c r="F963">
        <f>(Акции[[#This Row],[Close]]-C962)/C962</f>
        <v>-7.6546618145313019E-3</v>
      </c>
    </row>
    <row r="964" spans="2:6" x14ac:dyDescent="0.3">
      <c r="B964" s="4">
        <v>43503</v>
      </c>
      <c r="C964" s="5">
        <v>79.17</v>
      </c>
      <c r="D964" s="6">
        <v>5877500</v>
      </c>
      <c r="E964" t="s">
        <v>5</v>
      </c>
      <c r="F964">
        <f>(Акции[[#This Row],[Close]]-C963)/C963</f>
        <v>1.1380880121396487E-3</v>
      </c>
    </row>
    <row r="965" spans="2:6" x14ac:dyDescent="0.3">
      <c r="B965" s="4">
        <v>43504</v>
      </c>
      <c r="C965" s="5">
        <v>79.67</v>
      </c>
      <c r="D965" s="6">
        <v>4598900</v>
      </c>
      <c r="E965" t="s">
        <v>5</v>
      </c>
      <c r="F965">
        <f>(Акции[[#This Row],[Close]]-C964)/C964</f>
        <v>6.3155235569028675E-3</v>
      </c>
    </row>
    <row r="966" spans="2:6" x14ac:dyDescent="0.3">
      <c r="B966" s="4">
        <v>43507</v>
      </c>
      <c r="C966" s="5">
        <v>79.77</v>
      </c>
      <c r="D966" s="6">
        <v>4803500</v>
      </c>
      <c r="E966" t="s">
        <v>5</v>
      </c>
      <c r="F966">
        <f>(Акции[[#This Row],[Close]]-C965)/C965</f>
        <v>1.2551776076314084E-3</v>
      </c>
    </row>
    <row r="967" spans="2:6" x14ac:dyDescent="0.3">
      <c r="B967" s="4">
        <v>43508</v>
      </c>
      <c r="C967" s="5">
        <v>79.930000000000007</v>
      </c>
      <c r="D967" s="6">
        <v>6620100</v>
      </c>
      <c r="E967" t="s">
        <v>5</v>
      </c>
      <c r="F967">
        <f>(Акции[[#This Row],[Close]]-C966)/C966</f>
        <v>2.0057665789145144E-3</v>
      </c>
    </row>
    <row r="968" spans="2:6" x14ac:dyDescent="0.3">
      <c r="B968" s="4">
        <v>43509</v>
      </c>
      <c r="C968" s="5">
        <v>80.790000000000006</v>
      </c>
      <c r="D968" s="6">
        <v>4237200</v>
      </c>
      <c r="E968" t="s">
        <v>5</v>
      </c>
      <c r="F968">
        <f>(Акции[[#This Row],[Close]]-C967)/C967</f>
        <v>1.075941448767671E-2</v>
      </c>
    </row>
    <row r="969" spans="2:6" x14ac:dyDescent="0.3">
      <c r="B969" s="4">
        <v>43510</v>
      </c>
      <c r="C969" s="5">
        <v>80.52</v>
      </c>
      <c r="D969" s="6">
        <v>3436300</v>
      </c>
      <c r="E969" t="s">
        <v>5</v>
      </c>
      <c r="F969">
        <f>(Акции[[#This Row],[Close]]-C968)/C968</f>
        <v>-3.3419977720016117E-3</v>
      </c>
    </row>
    <row r="970" spans="2:6" x14ac:dyDescent="0.3">
      <c r="B970" s="4">
        <v>43511</v>
      </c>
      <c r="C970" s="5">
        <v>80.849999999999994</v>
      </c>
      <c r="D970" s="6">
        <v>6295400</v>
      </c>
      <c r="E970" t="s">
        <v>5</v>
      </c>
      <c r="F970">
        <f>(Акции[[#This Row],[Close]]-C969)/C969</f>
        <v>4.0983606557376843E-3</v>
      </c>
    </row>
    <row r="971" spans="2:6" x14ac:dyDescent="0.3">
      <c r="B971" s="4">
        <v>43515</v>
      </c>
      <c r="C971" s="5">
        <v>80.52</v>
      </c>
      <c r="D971" s="6">
        <v>5674700</v>
      </c>
      <c r="E971" t="s">
        <v>5</v>
      </c>
      <c r="F971">
        <f>(Акции[[#This Row],[Close]]-C970)/C970</f>
        <v>-4.081632653061204E-3</v>
      </c>
    </row>
    <row r="972" spans="2:6" x14ac:dyDescent="0.3">
      <c r="B972" s="4">
        <v>43516</v>
      </c>
      <c r="C972" s="5">
        <v>79.989999999999995</v>
      </c>
      <c r="D972" s="6">
        <v>5564100</v>
      </c>
      <c r="E972" t="s">
        <v>5</v>
      </c>
      <c r="F972">
        <f>(Акции[[#This Row],[Close]]-C971)/C971</f>
        <v>-6.5822155986090553E-3</v>
      </c>
    </row>
    <row r="973" spans="2:6" x14ac:dyDescent="0.3">
      <c r="B973" s="4">
        <v>43517</v>
      </c>
      <c r="C973" s="5">
        <v>78.75</v>
      </c>
      <c r="D973" s="6">
        <v>6360800</v>
      </c>
      <c r="E973" t="s">
        <v>5</v>
      </c>
      <c r="F973">
        <f>(Акции[[#This Row],[Close]]-C972)/C972</f>
        <v>-1.5501937742217715E-2</v>
      </c>
    </row>
    <row r="974" spans="2:6" x14ac:dyDescent="0.3">
      <c r="B974" s="4">
        <v>43518</v>
      </c>
      <c r="C974" s="5">
        <v>80.02</v>
      </c>
      <c r="D974" s="6">
        <v>5022700</v>
      </c>
      <c r="E974" t="s">
        <v>5</v>
      </c>
      <c r="F974">
        <f>(Акции[[#This Row],[Close]]-C973)/C973</f>
        <v>1.6126984126984076E-2</v>
      </c>
    </row>
    <row r="975" spans="2:6" x14ac:dyDescent="0.3">
      <c r="B975" s="4">
        <v>43521</v>
      </c>
      <c r="C975" s="5">
        <v>80.290000000000006</v>
      </c>
      <c r="D975" s="6">
        <v>5511800</v>
      </c>
      <c r="E975" t="s">
        <v>5</v>
      </c>
      <c r="F975">
        <f>(Акции[[#This Row],[Close]]-C974)/C974</f>
        <v>3.3741564608849067E-3</v>
      </c>
    </row>
    <row r="976" spans="2:6" x14ac:dyDescent="0.3">
      <c r="B976" s="4">
        <v>43522</v>
      </c>
      <c r="C976" s="5">
        <v>80.510000000000005</v>
      </c>
      <c r="D976" s="6">
        <v>4283100</v>
      </c>
      <c r="E976" t="s">
        <v>5</v>
      </c>
      <c r="F976">
        <f>(Акции[[#This Row],[Close]]-C975)/C975</f>
        <v>2.7400672561962739E-3</v>
      </c>
    </row>
    <row r="977" spans="2:6" x14ac:dyDescent="0.3">
      <c r="B977" s="4">
        <v>43523</v>
      </c>
      <c r="C977" s="5">
        <v>79.41</v>
      </c>
      <c r="D977" s="6">
        <v>4175500</v>
      </c>
      <c r="E977" t="s">
        <v>5</v>
      </c>
      <c r="F977">
        <f>(Акции[[#This Row],[Close]]-C976)/C976</f>
        <v>-1.366289901875554E-2</v>
      </c>
    </row>
    <row r="978" spans="2:6" x14ac:dyDescent="0.3">
      <c r="B978" s="4">
        <v>43524</v>
      </c>
      <c r="C978" s="5">
        <v>79.239999999999995</v>
      </c>
      <c r="D978" s="6">
        <v>6310800</v>
      </c>
      <c r="E978" t="s">
        <v>5</v>
      </c>
      <c r="F978">
        <f>(Акции[[#This Row],[Close]]-C977)/C977</f>
        <v>-2.1407883138144027E-3</v>
      </c>
    </row>
    <row r="979" spans="2:6" x14ac:dyDescent="0.3">
      <c r="B979" s="4">
        <v>43525</v>
      </c>
      <c r="C979" s="5">
        <v>80.099999999999994</v>
      </c>
      <c r="D979" s="6">
        <v>8567900</v>
      </c>
      <c r="E979" t="s">
        <v>5</v>
      </c>
      <c r="F979">
        <f>(Акции[[#This Row],[Close]]-C978)/C978</f>
        <v>1.0853104492680458E-2</v>
      </c>
    </row>
    <row r="980" spans="2:6" x14ac:dyDescent="0.3">
      <c r="B980" s="4">
        <v>43528</v>
      </c>
      <c r="C980" s="5">
        <v>79.459999999999994</v>
      </c>
      <c r="D980" s="6">
        <v>5872500</v>
      </c>
      <c r="E980" t="s">
        <v>5</v>
      </c>
      <c r="F980">
        <f>(Акции[[#This Row],[Close]]-C979)/C979</f>
        <v>-7.9900124843945153E-3</v>
      </c>
    </row>
    <row r="981" spans="2:6" x14ac:dyDescent="0.3">
      <c r="B981" s="4">
        <v>43529</v>
      </c>
      <c r="C981" s="5">
        <v>78.91</v>
      </c>
      <c r="D981" s="6">
        <v>5933100</v>
      </c>
      <c r="E981" t="s">
        <v>5</v>
      </c>
      <c r="F981">
        <f>(Акции[[#This Row],[Close]]-C980)/C980</f>
        <v>-6.9217216209413188E-3</v>
      </c>
    </row>
    <row r="982" spans="2:6" x14ac:dyDescent="0.3">
      <c r="B982" s="4">
        <v>43530</v>
      </c>
      <c r="C982" s="5">
        <v>78.09</v>
      </c>
      <c r="D982" s="6">
        <v>5293200</v>
      </c>
      <c r="E982" t="s">
        <v>5</v>
      </c>
      <c r="F982">
        <f>(Акции[[#This Row],[Close]]-C981)/C981</f>
        <v>-1.0391585350399102E-2</v>
      </c>
    </row>
    <row r="983" spans="2:6" x14ac:dyDescent="0.3">
      <c r="B983" s="4">
        <v>43531</v>
      </c>
      <c r="C983" s="5">
        <v>78.239999999999995</v>
      </c>
      <c r="D983" s="6">
        <v>6642500</v>
      </c>
      <c r="E983" t="s">
        <v>5</v>
      </c>
      <c r="F983">
        <f>(Акции[[#This Row],[Close]]-C982)/C982</f>
        <v>1.9208605455242856E-3</v>
      </c>
    </row>
    <row r="984" spans="2:6" x14ac:dyDescent="0.3">
      <c r="B984" s="4">
        <v>43532</v>
      </c>
      <c r="C984" s="5">
        <v>77.58</v>
      </c>
      <c r="D984" s="6">
        <v>6189100</v>
      </c>
      <c r="E984" t="s">
        <v>5</v>
      </c>
      <c r="F984">
        <f>(Акции[[#This Row],[Close]]-C983)/C983</f>
        <v>-8.4355828220858461E-3</v>
      </c>
    </row>
    <row r="985" spans="2:6" x14ac:dyDescent="0.3">
      <c r="B985" s="4">
        <v>43535</v>
      </c>
      <c r="C985" s="5">
        <v>78.08</v>
      </c>
      <c r="D985" s="6">
        <v>8078100</v>
      </c>
      <c r="E985" t="s">
        <v>5</v>
      </c>
      <c r="F985">
        <f>(Акции[[#This Row],[Close]]-C984)/C984</f>
        <v>6.4449600412477444E-3</v>
      </c>
    </row>
    <row r="986" spans="2:6" x14ac:dyDescent="0.3">
      <c r="B986" s="4">
        <v>43536</v>
      </c>
      <c r="C986" s="5">
        <v>78.739999999999995</v>
      </c>
      <c r="D986" s="6">
        <v>6128800</v>
      </c>
      <c r="E986" t="s">
        <v>5</v>
      </c>
      <c r="F986">
        <f>(Акции[[#This Row],[Close]]-C985)/C985</f>
        <v>8.4528688524589737E-3</v>
      </c>
    </row>
    <row r="987" spans="2:6" x14ac:dyDescent="0.3">
      <c r="B987" s="4">
        <v>43537</v>
      </c>
      <c r="C987" s="5">
        <v>78.930000000000007</v>
      </c>
      <c r="D987" s="6">
        <v>5984500</v>
      </c>
      <c r="E987" t="s">
        <v>5</v>
      </c>
      <c r="F987">
        <f>(Акции[[#This Row],[Close]]-C986)/C986</f>
        <v>2.4130048260098038E-3</v>
      </c>
    </row>
    <row r="988" spans="2:6" x14ac:dyDescent="0.3">
      <c r="B988" s="4">
        <v>43538</v>
      </c>
      <c r="C988" s="5">
        <v>79.95</v>
      </c>
      <c r="D988" s="6">
        <v>6161800</v>
      </c>
      <c r="E988" t="s">
        <v>5</v>
      </c>
      <c r="F988">
        <f>(Акции[[#This Row],[Close]]-C987)/C987</f>
        <v>1.2922843025465551E-2</v>
      </c>
    </row>
    <row r="989" spans="2:6" x14ac:dyDescent="0.3">
      <c r="B989" s="4">
        <v>43539</v>
      </c>
      <c r="C989" s="5">
        <v>81.34</v>
      </c>
      <c r="D989" s="6">
        <v>12751100</v>
      </c>
      <c r="E989" t="s">
        <v>5</v>
      </c>
      <c r="F989">
        <f>(Акции[[#This Row],[Close]]-C988)/C988</f>
        <v>1.7385866166353979E-2</v>
      </c>
    </row>
    <row r="990" spans="2:6" x14ac:dyDescent="0.3">
      <c r="B990" s="4">
        <v>43542</v>
      </c>
      <c r="C990" s="5">
        <v>80.650000000000006</v>
      </c>
      <c r="D990" s="6">
        <v>5550100</v>
      </c>
      <c r="E990" t="s">
        <v>5</v>
      </c>
      <c r="F990">
        <f>(Акции[[#This Row],[Close]]-C989)/C989</f>
        <v>-8.4829112367838418E-3</v>
      </c>
    </row>
    <row r="991" spans="2:6" x14ac:dyDescent="0.3">
      <c r="B991" s="4">
        <v>43543</v>
      </c>
      <c r="C991" s="5">
        <v>80.819999999999993</v>
      </c>
      <c r="D991" s="6">
        <v>6335500</v>
      </c>
      <c r="E991" t="s">
        <v>5</v>
      </c>
      <c r="F991">
        <f>(Акции[[#This Row],[Close]]-C990)/C990</f>
        <v>2.1078735275881894E-3</v>
      </c>
    </row>
    <row r="992" spans="2:6" x14ac:dyDescent="0.3">
      <c r="B992" s="4">
        <v>43544</v>
      </c>
      <c r="C992" s="5">
        <v>80.430000000000007</v>
      </c>
      <c r="D992" s="6">
        <v>5360900</v>
      </c>
      <c r="E992" t="s">
        <v>5</v>
      </c>
      <c r="F992">
        <f>(Акции[[#This Row],[Close]]-C991)/C991</f>
        <v>-4.8255382331104475E-3</v>
      </c>
    </row>
    <row r="993" spans="2:6" x14ac:dyDescent="0.3">
      <c r="B993" s="4">
        <v>43545</v>
      </c>
      <c r="C993" s="5">
        <v>81.239999999999995</v>
      </c>
      <c r="D993" s="6">
        <v>5159200</v>
      </c>
      <c r="E993" t="s">
        <v>5</v>
      </c>
      <c r="F993">
        <f>(Акции[[#This Row],[Close]]-C992)/C992</f>
        <v>1.0070869078701828E-2</v>
      </c>
    </row>
    <row r="994" spans="2:6" x14ac:dyDescent="0.3">
      <c r="B994" s="4">
        <v>43546</v>
      </c>
      <c r="C994" s="5">
        <v>79.760000000000005</v>
      </c>
      <c r="D994" s="6">
        <v>4992500</v>
      </c>
      <c r="E994" t="s">
        <v>5</v>
      </c>
      <c r="F994">
        <f>(Акции[[#This Row],[Close]]-C993)/C993</f>
        <v>-1.821762678483493E-2</v>
      </c>
    </row>
    <row r="995" spans="2:6" x14ac:dyDescent="0.3">
      <c r="B995" s="4">
        <v>43549</v>
      </c>
      <c r="C995" s="5">
        <v>79.510000000000005</v>
      </c>
      <c r="D995" s="6">
        <v>4008400</v>
      </c>
      <c r="E995" t="s">
        <v>5</v>
      </c>
      <c r="F995">
        <f>(Акции[[#This Row],[Close]]-C994)/C994</f>
        <v>-3.1344032096288863E-3</v>
      </c>
    </row>
    <row r="996" spans="2:6" x14ac:dyDescent="0.3">
      <c r="B996" s="4">
        <v>43550</v>
      </c>
      <c r="C996" s="5">
        <v>80.760000000000005</v>
      </c>
      <c r="D996" s="6">
        <v>4921900</v>
      </c>
      <c r="E996" t="s">
        <v>5</v>
      </c>
      <c r="F996">
        <f>(Акции[[#This Row],[Close]]-C995)/C995</f>
        <v>1.572129291912967E-2</v>
      </c>
    </row>
    <row r="997" spans="2:6" x14ac:dyDescent="0.3">
      <c r="B997" s="4">
        <v>43551</v>
      </c>
      <c r="C997" s="5">
        <v>79.89</v>
      </c>
      <c r="D997" s="6">
        <v>4006200</v>
      </c>
      <c r="E997" t="s">
        <v>5</v>
      </c>
      <c r="F997">
        <f>(Акции[[#This Row],[Close]]-C996)/C996</f>
        <v>-1.0772659732540917E-2</v>
      </c>
    </row>
    <row r="998" spans="2:6" x14ac:dyDescent="0.3">
      <c r="B998" s="4">
        <v>43552</v>
      </c>
      <c r="C998" s="5">
        <v>79.959999999999994</v>
      </c>
      <c r="D998" s="6">
        <v>3082300</v>
      </c>
      <c r="E998" t="s">
        <v>5</v>
      </c>
      <c r="F998">
        <f>(Акции[[#This Row],[Close]]-C997)/C997</f>
        <v>8.762047815745798E-4</v>
      </c>
    </row>
    <row r="999" spans="2:6" x14ac:dyDescent="0.3">
      <c r="B999" s="4">
        <v>43553</v>
      </c>
      <c r="C999" s="5">
        <v>80.59</v>
      </c>
      <c r="D999" s="6">
        <v>7105900</v>
      </c>
      <c r="E999" t="s">
        <v>5</v>
      </c>
      <c r="F999">
        <f>(Акции[[#This Row],[Close]]-C998)/C998</f>
        <v>7.8789394697349885E-3</v>
      </c>
    </row>
    <row r="1000" spans="2:6" x14ac:dyDescent="0.3">
      <c r="B1000" s="4">
        <v>43556</v>
      </c>
      <c r="C1000" s="5">
        <v>80.78</v>
      </c>
      <c r="D1000" s="6">
        <v>4759400</v>
      </c>
      <c r="E1000" t="s">
        <v>5</v>
      </c>
      <c r="F1000">
        <f>(Акции[[#This Row],[Close]]-C999)/C999</f>
        <v>2.3576126070231755E-3</v>
      </c>
    </row>
    <row r="1001" spans="2:6" x14ac:dyDescent="0.3">
      <c r="B1001" s="4">
        <v>43557</v>
      </c>
      <c r="C1001" s="5">
        <v>83.07</v>
      </c>
      <c r="D1001" s="6">
        <v>6355800</v>
      </c>
      <c r="E1001" t="s">
        <v>5</v>
      </c>
      <c r="F1001">
        <f>(Акции[[#This Row],[Close]]-C1000)/C1000</f>
        <v>2.8348601138895667E-2</v>
      </c>
    </row>
    <row r="1002" spans="2:6" x14ac:dyDescent="0.3">
      <c r="B1002" s="4">
        <v>43558</v>
      </c>
      <c r="C1002" s="5">
        <v>83.08</v>
      </c>
      <c r="D1002" s="6">
        <v>6083500</v>
      </c>
      <c r="E1002" t="s">
        <v>5</v>
      </c>
      <c r="F1002">
        <f>(Акции[[#This Row],[Close]]-C1001)/C1001</f>
        <v>1.2038040207060451E-4</v>
      </c>
    </row>
    <row r="1003" spans="2:6" x14ac:dyDescent="0.3">
      <c r="B1003" s="4">
        <v>43559</v>
      </c>
      <c r="C1003" s="5">
        <v>82.81</v>
      </c>
      <c r="D1003" s="6">
        <v>4827900</v>
      </c>
      <c r="E1003" t="s">
        <v>5</v>
      </c>
      <c r="F1003">
        <f>(Акции[[#This Row],[Close]]-C1002)/C1002</f>
        <v>-3.2498796340875787E-3</v>
      </c>
    </row>
    <row r="1004" spans="2:6" x14ac:dyDescent="0.3">
      <c r="B1004" s="4">
        <v>43560</v>
      </c>
      <c r="C1004" s="5">
        <v>83.45</v>
      </c>
      <c r="D1004" s="6">
        <v>3996300</v>
      </c>
      <c r="E1004" t="s">
        <v>5</v>
      </c>
      <c r="F1004">
        <f>(Акции[[#This Row],[Close]]-C1003)/C1003</f>
        <v>7.7285352010626803E-3</v>
      </c>
    </row>
    <row r="1005" spans="2:6" x14ac:dyDescent="0.3">
      <c r="B1005" s="4">
        <v>43563</v>
      </c>
      <c r="C1005" s="5">
        <v>83.98</v>
      </c>
      <c r="D1005" s="6">
        <v>3499200</v>
      </c>
      <c r="E1005" t="s">
        <v>5</v>
      </c>
      <c r="F1005">
        <f>(Акции[[#This Row],[Close]]-C1004)/C1004</f>
        <v>6.3511084481725722E-3</v>
      </c>
    </row>
    <row r="1006" spans="2:6" x14ac:dyDescent="0.3">
      <c r="B1006" s="4">
        <v>43564</v>
      </c>
      <c r="C1006" s="5">
        <v>82.69</v>
      </c>
      <c r="D1006" s="6">
        <v>3712700</v>
      </c>
      <c r="E1006" t="s">
        <v>5</v>
      </c>
      <c r="F1006">
        <f>(Акции[[#This Row],[Close]]-C1005)/C1005</f>
        <v>-1.5360800190521627E-2</v>
      </c>
    </row>
    <row r="1007" spans="2:6" x14ac:dyDescent="0.3">
      <c r="B1007" s="4">
        <v>43565</v>
      </c>
      <c r="C1007" s="5">
        <v>82.95</v>
      </c>
      <c r="D1007" s="6">
        <v>3641900</v>
      </c>
      <c r="E1007" t="s">
        <v>5</v>
      </c>
      <c r="F1007">
        <f>(Акции[[#This Row],[Close]]-C1006)/C1006</f>
        <v>3.1442737936873276E-3</v>
      </c>
    </row>
    <row r="1008" spans="2:6" x14ac:dyDescent="0.3">
      <c r="B1008" s="4">
        <v>43566</v>
      </c>
      <c r="C1008" s="5">
        <v>81.77</v>
      </c>
      <c r="D1008" s="6">
        <v>9094200</v>
      </c>
      <c r="E1008" t="s">
        <v>5</v>
      </c>
      <c r="F1008">
        <f>(Акции[[#This Row],[Close]]-C1007)/C1007</f>
        <v>-1.4225437010247219E-2</v>
      </c>
    </row>
    <row r="1009" spans="2:6" x14ac:dyDescent="0.3">
      <c r="B1009" s="4">
        <v>43567</v>
      </c>
      <c r="C1009" s="5">
        <v>80.78</v>
      </c>
      <c r="D1009" s="6">
        <v>5011500</v>
      </c>
      <c r="E1009" t="s">
        <v>5</v>
      </c>
      <c r="F1009">
        <f>(Акции[[#This Row],[Close]]-C1008)/C1008</f>
        <v>-1.2107129754188515E-2</v>
      </c>
    </row>
    <row r="1010" spans="2:6" x14ac:dyDescent="0.3">
      <c r="B1010" s="4">
        <v>43570</v>
      </c>
      <c r="C1010" s="5">
        <v>81.03</v>
      </c>
      <c r="D1010" s="6">
        <v>3495500</v>
      </c>
      <c r="E1010" t="s">
        <v>5</v>
      </c>
      <c r="F1010">
        <f>(Акции[[#This Row],[Close]]-C1009)/C1009</f>
        <v>3.0948254518445161E-3</v>
      </c>
    </row>
    <row r="1011" spans="2:6" x14ac:dyDescent="0.3">
      <c r="B1011" s="4">
        <v>43571</v>
      </c>
      <c r="C1011" s="5">
        <v>80.209999999999994</v>
      </c>
      <c r="D1011" s="6">
        <v>3624700</v>
      </c>
      <c r="E1011" t="s">
        <v>5</v>
      </c>
      <c r="F1011">
        <f>(Акции[[#This Row],[Close]]-C1010)/C1010</f>
        <v>-1.0119708749845828E-2</v>
      </c>
    </row>
    <row r="1012" spans="2:6" x14ac:dyDescent="0.3">
      <c r="B1012" s="4">
        <v>43572</v>
      </c>
      <c r="C1012" s="5">
        <v>77.98</v>
      </c>
      <c r="D1012" s="6">
        <v>6817100</v>
      </c>
      <c r="E1012" t="s">
        <v>5</v>
      </c>
      <c r="F1012">
        <f>(Акции[[#This Row],[Close]]-C1011)/C1011</f>
        <v>-2.7802019698291859E-2</v>
      </c>
    </row>
    <row r="1013" spans="2:6" x14ac:dyDescent="0.3">
      <c r="B1013" s="4">
        <v>43573</v>
      </c>
      <c r="C1013" s="5">
        <v>77.569999999999993</v>
      </c>
      <c r="D1013" s="6">
        <v>7784900</v>
      </c>
      <c r="E1013" t="s">
        <v>5</v>
      </c>
      <c r="F1013">
        <f>(Акции[[#This Row],[Close]]-C1012)/C1012</f>
        <v>-5.2577583995897766E-3</v>
      </c>
    </row>
    <row r="1014" spans="2:6" x14ac:dyDescent="0.3">
      <c r="B1014" s="4">
        <v>43577</v>
      </c>
      <c r="C1014" s="5">
        <v>78.150000000000006</v>
      </c>
      <c r="D1014" s="6">
        <v>5358600</v>
      </c>
      <c r="E1014" t="s">
        <v>5</v>
      </c>
      <c r="F1014">
        <f>(Акции[[#This Row],[Close]]-C1013)/C1013</f>
        <v>7.4771174423103335E-3</v>
      </c>
    </row>
    <row r="1015" spans="2:6" x14ac:dyDescent="0.3">
      <c r="B1015" s="4">
        <v>43578</v>
      </c>
      <c r="C1015" s="5">
        <v>78.66</v>
      </c>
      <c r="D1015" s="6">
        <v>9920600</v>
      </c>
      <c r="E1015" t="s">
        <v>5</v>
      </c>
      <c r="F1015">
        <f>(Акции[[#This Row],[Close]]-C1014)/C1014</f>
        <v>6.5259117082532422E-3</v>
      </c>
    </row>
    <row r="1016" spans="2:6" x14ac:dyDescent="0.3">
      <c r="B1016" s="4">
        <v>43579</v>
      </c>
      <c r="C1016" s="5">
        <v>78.67</v>
      </c>
      <c r="D1016" s="6">
        <v>7056400</v>
      </c>
      <c r="E1016" t="s">
        <v>5</v>
      </c>
      <c r="F1016">
        <f>(Акции[[#This Row],[Close]]-C1015)/C1015</f>
        <v>1.2712941774733176E-4</v>
      </c>
    </row>
    <row r="1017" spans="2:6" x14ac:dyDescent="0.3">
      <c r="B1017" s="4">
        <v>43580</v>
      </c>
      <c r="C1017" s="5">
        <v>79.34</v>
      </c>
      <c r="D1017" s="6">
        <v>10442900</v>
      </c>
      <c r="E1017" t="s">
        <v>5</v>
      </c>
      <c r="F1017">
        <f>(Акции[[#This Row],[Close]]-C1016)/C1016</f>
        <v>8.5165882801576422E-3</v>
      </c>
    </row>
    <row r="1018" spans="2:6" x14ac:dyDescent="0.3">
      <c r="B1018" s="4">
        <v>43581</v>
      </c>
      <c r="C1018" s="5">
        <v>79.7</v>
      </c>
      <c r="D1018" s="6">
        <v>5790000</v>
      </c>
      <c r="E1018" t="s">
        <v>5</v>
      </c>
      <c r="F1018">
        <f>(Акции[[#This Row],[Close]]-C1017)/C1017</f>
        <v>4.5374338290899855E-3</v>
      </c>
    </row>
    <row r="1019" spans="2:6" x14ac:dyDescent="0.3">
      <c r="B1019" s="4">
        <v>43584</v>
      </c>
      <c r="C1019" s="5">
        <v>80.3</v>
      </c>
      <c r="D1019" s="6">
        <v>6444500</v>
      </c>
      <c r="E1019" t="s">
        <v>5</v>
      </c>
      <c r="F1019">
        <f>(Акции[[#This Row],[Close]]-C1018)/C1018</f>
        <v>7.5282308657464783E-3</v>
      </c>
    </row>
    <row r="1020" spans="2:6" x14ac:dyDescent="0.3">
      <c r="B1020" s="4">
        <v>43585</v>
      </c>
      <c r="C1020" s="5">
        <v>79.39</v>
      </c>
      <c r="D1020" s="6">
        <v>9367400</v>
      </c>
      <c r="E1020" t="s">
        <v>5</v>
      </c>
      <c r="F1020">
        <f>(Акции[[#This Row],[Close]]-C1019)/C1019</f>
        <v>-1.1332503113324989E-2</v>
      </c>
    </row>
    <row r="1021" spans="2:6" x14ac:dyDescent="0.3">
      <c r="B1021" s="4">
        <v>43586</v>
      </c>
      <c r="C1021" s="5">
        <v>78.89</v>
      </c>
      <c r="D1021" s="6">
        <v>5231700</v>
      </c>
      <c r="E1021" t="s">
        <v>5</v>
      </c>
      <c r="F1021">
        <f>(Акции[[#This Row],[Close]]-C1020)/C1020</f>
        <v>-6.2980224209598186E-3</v>
      </c>
    </row>
    <row r="1022" spans="2:6" x14ac:dyDescent="0.3">
      <c r="B1022" s="4">
        <v>43587</v>
      </c>
      <c r="C1022" s="5">
        <v>78.47</v>
      </c>
      <c r="D1022" s="6">
        <v>5206300</v>
      </c>
      <c r="E1022" t="s">
        <v>5</v>
      </c>
      <c r="F1022">
        <f>(Акции[[#This Row],[Close]]-C1021)/C1021</f>
        <v>-5.3238686779059664E-3</v>
      </c>
    </row>
    <row r="1023" spans="2:6" x14ac:dyDescent="0.3">
      <c r="B1023" s="4">
        <v>43588</v>
      </c>
      <c r="C1023" s="5">
        <v>78.709999999999994</v>
      </c>
      <c r="D1023" s="6">
        <v>4527300</v>
      </c>
      <c r="E1023" t="s">
        <v>5</v>
      </c>
      <c r="F1023">
        <f>(Акции[[#This Row],[Close]]-C1022)/C1022</f>
        <v>3.0584936918566954E-3</v>
      </c>
    </row>
    <row r="1024" spans="2:6" x14ac:dyDescent="0.3">
      <c r="B1024" s="4">
        <v>43591</v>
      </c>
      <c r="C1024" s="5">
        <v>79.260000000000005</v>
      </c>
      <c r="D1024" s="6">
        <v>5413200</v>
      </c>
      <c r="E1024" t="s">
        <v>5</v>
      </c>
      <c r="F1024">
        <f>(Акции[[#This Row],[Close]]-C1023)/C1023</f>
        <v>6.987676280015391E-3</v>
      </c>
    </row>
    <row r="1025" spans="2:6" x14ac:dyDescent="0.3">
      <c r="B1025" s="4">
        <v>43592</v>
      </c>
      <c r="C1025" s="5">
        <v>77.95</v>
      </c>
      <c r="D1025" s="6">
        <v>4275300</v>
      </c>
      <c r="E1025" t="s">
        <v>5</v>
      </c>
      <c r="F1025">
        <f>(Акции[[#This Row],[Close]]-C1024)/C1024</f>
        <v>-1.6527882916982112E-2</v>
      </c>
    </row>
    <row r="1026" spans="2:6" x14ac:dyDescent="0.3">
      <c r="B1026" s="4">
        <v>43593</v>
      </c>
      <c r="C1026" s="5">
        <v>77.989999999999995</v>
      </c>
      <c r="D1026" s="6">
        <v>3820700</v>
      </c>
      <c r="E1026" t="s">
        <v>5</v>
      </c>
      <c r="F1026">
        <f>(Акции[[#This Row],[Close]]-C1025)/C1025</f>
        <v>5.1314945477860222E-4</v>
      </c>
    </row>
    <row r="1027" spans="2:6" x14ac:dyDescent="0.3">
      <c r="B1027" s="4">
        <v>43594</v>
      </c>
      <c r="C1027" s="5">
        <v>77.91</v>
      </c>
      <c r="D1027" s="6">
        <v>3792200</v>
      </c>
      <c r="E1027" t="s">
        <v>5</v>
      </c>
      <c r="F1027">
        <f>(Акции[[#This Row],[Close]]-C1026)/C1026</f>
        <v>-1.0257725349403551E-3</v>
      </c>
    </row>
    <row r="1028" spans="2:6" x14ac:dyDescent="0.3">
      <c r="B1028" s="4">
        <v>43595</v>
      </c>
      <c r="C1028" s="5">
        <v>77.45</v>
      </c>
      <c r="D1028" s="6">
        <v>4731800</v>
      </c>
      <c r="E1028" t="s">
        <v>5</v>
      </c>
      <c r="F1028">
        <f>(Акции[[#This Row],[Close]]-C1027)/C1027</f>
        <v>-5.9042484918494899E-3</v>
      </c>
    </row>
    <row r="1029" spans="2:6" x14ac:dyDescent="0.3">
      <c r="B1029" s="4">
        <v>43598</v>
      </c>
      <c r="C1029" s="5">
        <v>76.87</v>
      </c>
      <c r="D1029" s="6">
        <v>3858400</v>
      </c>
      <c r="E1029" t="s">
        <v>5</v>
      </c>
      <c r="F1029">
        <f>(Акции[[#This Row],[Close]]-C1028)/C1028</f>
        <v>-7.4887023886378084E-3</v>
      </c>
    </row>
    <row r="1030" spans="2:6" x14ac:dyDescent="0.3">
      <c r="B1030" s="4">
        <v>43599</v>
      </c>
      <c r="C1030" s="5">
        <v>78.44</v>
      </c>
      <c r="D1030" s="6">
        <v>6365200</v>
      </c>
      <c r="E1030" t="s">
        <v>5</v>
      </c>
      <c r="F1030">
        <f>(Акции[[#This Row],[Close]]-C1029)/C1029</f>
        <v>2.0424092623910407E-2</v>
      </c>
    </row>
    <row r="1031" spans="2:6" x14ac:dyDescent="0.3">
      <c r="B1031" s="4">
        <v>43600</v>
      </c>
      <c r="C1031" s="5">
        <v>78.78</v>
      </c>
      <c r="D1031" s="6">
        <v>4795700</v>
      </c>
      <c r="E1031" t="s">
        <v>5</v>
      </c>
      <c r="F1031">
        <f>(Акции[[#This Row],[Close]]-C1030)/C1030</f>
        <v>4.3345232024477745E-3</v>
      </c>
    </row>
    <row r="1032" spans="2:6" x14ac:dyDescent="0.3">
      <c r="B1032" s="4">
        <v>43601</v>
      </c>
      <c r="C1032" s="5">
        <v>79.5</v>
      </c>
      <c r="D1032" s="6">
        <v>5404700</v>
      </c>
      <c r="E1032" t="s">
        <v>5</v>
      </c>
      <c r="F1032">
        <f>(Акции[[#This Row],[Close]]-C1031)/C1031</f>
        <v>9.1393754760091244E-3</v>
      </c>
    </row>
    <row r="1033" spans="2:6" x14ac:dyDescent="0.3">
      <c r="B1033" s="4">
        <v>43602</v>
      </c>
      <c r="C1033" s="5">
        <v>79.459999999999994</v>
      </c>
      <c r="D1033" s="6">
        <v>4756400</v>
      </c>
      <c r="E1033" t="s">
        <v>5</v>
      </c>
      <c r="F1033">
        <f>(Акции[[#This Row],[Close]]-C1032)/C1032</f>
        <v>-5.03144654088129E-4</v>
      </c>
    </row>
    <row r="1034" spans="2:6" x14ac:dyDescent="0.3">
      <c r="B1034" s="4">
        <v>43605</v>
      </c>
      <c r="C1034" s="5">
        <v>79.819999999999993</v>
      </c>
      <c r="D1034" s="6">
        <v>4395500</v>
      </c>
      <c r="E1034" t="s">
        <v>5</v>
      </c>
      <c r="F1034">
        <f>(Акции[[#This Row],[Close]]-C1033)/C1033</f>
        <v>4.5305814246161527E-3</v>
      </c>
    </row>
    <row r="1035" spans="2:6" x14ac:dyDescent="0.3">
      <c r="B1035" s="4">
        <v>43606</v>
      </c>
      <c r="C1035" s="5">
        <v>80.88</v>
      </c>
      <c r="D1035" s="6">
        <v>4841900</v>
      </c>
      <c r="E1035" t="s">
        <v>5</v>
      </c>
      <c r="F1035">
        <f>(Акции[[#This Row],[Close]]-C1034)/C1034</f>
        <v>1.327987972939116E-2</v>
      </c>
    </row>
    <row r="1036" spans="2:6" x14ac:dyDescent="0.3">
      <c r="B1036" s="4">
        <v>43607</v>
      </c>
      <c r="C1036" s="5">
        <v>81.59</v>
      </c>
      <c r="D1036" s="6">
        <v>4219500</v>
      </c>
      <c r="E1036" t="s">
        <v>5</v>
      </c>
      <c r="F1036">
        <f>(Акции[[#This Row],[Close]]-C1035)/C1035</f>
        <v>8.7784371909001985E-3</v>
      </c>
    </row>
    <row r="1037" spans="2:6" x14ac:dyDescent="0.3">
      <c r="B1037" s="4">
        <v>43608</v>
      </c>
      <c r="C1037" s="5">
        <v>81.150000000000006</v>
      </c>
      <c r="D1037" s="6">
        <v>3299100</v>
      </c>
      <c r="E1037" t="s">
        <v>5</v>
      </c>
      <c r="F1037">
        <f>(Акции[[#This Row],[Close]]-C1036)/C1036</f>
        <v>-5.3928177472729218E-3</v>
      </c>
    </row>
    <row r="1038" spans="2:6" x14ac:dyDescent="0.3">
      <c r="B1038" s="4">
        <v>43609</v>
      </c>
      <c r="C1038" s="5">
        <v>80.06</v>
      </c>
      <c r="D1038" s="6">
        <v>3872700</v>
      </c>
      <c r="E1038" t="s">
        <v>5</v>
      </c>
      <c r="F1038">
        <f>(Акции[[#This Row],[Close]]-C1037)/C1037</f>
        <v>-1.3431916204559498E-2</v>
      </c>
    </row>
    <row r="1039" spans="2:6" x14ac:dyDescent="0.3">
      <c r="B1039" s="4">
        <v>43613</v>
      </c>
      <c r="C1039" s="5">
        <v>78.03</v>
      </c>
      <c r="D1039" s="6">
        <v>6557800</v>
      </c>
      <c r="E1039" t="s">
        <v>5</v>
      </c>
      <c r="F1039">
        <f>(Акции[[#This Row],[Close]]-C1038)/C1038</f>
        <v>-2.5355983012740457E-2</v>
      </c>
    </row>
    <row r="1040" spans="2:6" x14ac:dyDescent="0.3">
      <c r="B1040" s="4">
        <v>43614</v>
      </c>
      <c r="C1040" s="5">
        <v>78.06</v>
      </c>
      <c r="D1040" s="6">
        <v>4182200</v>
      </c>
      <c r="E1040" t="s">
        <v>5</v>
      </c>
      <c r="F1040">
        <f>(Акции[[#This Row],[Close]]-C1039)/C1039</f>
        <v>3.844675124952087E-4</v>
      </c>
    </row>
    <row r="1041" spans="2:6" x14ac:dyDescent="0.3">
      <c r="B1041" s="4">
        <v>43615</v>
      </c>
      <c r="C1041" s="5">
        <v>77.61</v>
      </c>
      <c r="D1041" s="6">
        <v>3533100</v>
      </c>
      <c r="E1041" t="s">
        <v>5</v>
      </c>
      <c r="F1041">
        <f>(Акции[[#This Row],[Close]]-C1040)/C1040</f>
        <v>-5.7647963105303974E-3</v>
      </c>
    </row>
    <row r="1042" spans="2:6" x14ac:dyDescent="0.3">
      <c r="B1042" s="4">
        <v>43616</v>
      </c>
      <c r="C1042" s="5">
        <v>76.709999999999994</v>
      </c>
      <c r="D1042" s="6">
        <v>4003200</v>
      </c>
      <c r="E1042" t="s">
        <v>5</v>
      </c>
      <c r="F1042">
        <f>(Акции[[#This Row],[Close]]-C1041)/C1041</f>
        <v>-1.1596443757247851E-2</v>
      </c>
    </row>
    <row r="1043" spans="2:6" x14ac:dyDescent="0.3">
      <c r="B1043" s="4">
        <v>43619</v>
      </c>
      <c r="C1043" s="5">
        <v>75.7</v>
      </c>
      <c r="D1043" s="6">
        <v>8434400</v>
      </c>
      <c r="E1043" t="s">
        <v>5</v>
      </c>
      <c r="F1043">
        <f>(Акции[[#This Row],[Close]]-C1042)/C1042</f>
        <v>-1.3166471125016177E-2</v>
      </c>
    </row>
    <row r="1044" spans="2:6" x14ac:dyDescent="0.3">
      <c r="B1044" s="4">
        <v>43620</v>
      </c>
      <c r="C1044" s="5">
        <v>76.75</v>
      </c>
      <c r="D1044" s="6">
        <v>6447100</v>
      </c>
      <c r="E1044" t="s">
        <v>5</v>
      </c>
      <c r="F1044">
        <f>(Акции[[#This Row],[Close]]-C1043)/C1043</f>
        <v>1.3870541611624796E-2</v>
      </c>
    </row>
    <row r="1045" spans="2:6" x14ac:dyDescent="0.3">
      <c r="B1045" s="4">
        <v>43621</v>
      </c>
      <c r="C1045" s="5">
        <v>77.06</v>
      </c>
      <c r="D1045" s="6">
        <v>3804400</v>
      </c>
      <c r="E1045" t="s">
        <v>5</v>
      </c>
      <c r="F1045">
        <f>(Акции[[#This Row],[Close]]-C1044)/C1044</f>
        <v>4.0390879478827656E-3</v>
      </c>
    </row>
    <row r="1046" spans="2:6" x14ac:dyDescent="0.3">
      <c r="B1046" s="4">
        <v>43622</v>
      </c>
      <c r="C1046" s="5">
        <v>77.069999999999993</v>
      </c>
      <c r="D1046" s="6">
        <v>4032800</v>
      </c>
      <c r="E1046" t="s">
        <v>5</v>
      </c>
      <c r="F1046">
        <f>(Акции[[#This Row],[Close]]-C1045)/C1045</f>
        <v>1.2976901116001693E-4</v>
      </c>
    </row>
    <row r="1047" spans="2:6" x14ac:dyDescent="0.3">
      <c r="B1047" s="4">
        <v>43623</v>
      </c>
      <c r="C1047" s="5">
        <v>77.430000000000007</v>
      </c>
      <c r="D1047" s="6">
        <v>4829100</v>
      </c>
      <c r="E1047" t="s">
        <v>5</v>
      </c>
      <c r="F1047">
        <f>(Акции[[#This Row],[Close]]-C1046)/C1046</f>
        <v>4.6710782405607072E-3</v>
      </c>
    </row>
    <row r="1048" spans="2:6" x14ac:dyDescent="0.3">
      <c r="B1048" s="4">
        <v>43626</v>
      </c>
      <c r="C1048" s="5">
        <v>76.95</v>
      </c>
      <c r="D1048" s="6">
        <v>3969400</v>
      </c>
      <c r="E1048" t="s">
        <v>5</v>
      </c>
      <c r="F1048">
        <f>(Акции[[#This Row],[Close]]-C1047)/C1047</f>
        <v>-6.1991476172026851E-3</v>
      </c>
    </row>
    <row r="1049" spans="2:6" x14ac:dyDescent="0.3">
      <c r="B1049" s="4">
        <v>43627</v>
      </c>
      <c r="C1049" s="5">
        <v>78.17</v>
      </c>
      <c r="D1049" s="6">
        <v>4210200</v>
      </c>
      <c r="E1049" t="s">
        <v>5</v>
      </c>
      <c r="F1049">
        <f>(Акции[[#This Row],[Close]]-C1048)/C1048</f>
        <v>1.5854450942170226E-2</v>
      </c>
    </row>
    <row r="1050" spans="2:6" x14ac:dyDescent="0.3">
      <c r="B1050" s="4">
        <v>43628</v>
      </c>
      <c r="C1050" s="5">
        <v>78.569999999999993</v>
      </c>
      <c r="D1050" s="6">
        <v>4165200</v>
      </c>
      <c r="E1050" t="s">
        <v>5</v>
      </c>
      <c r="F1050">
        <f>(Акции[[#This Row],[Close]]-C1049)/C1049</f>
        <v>5.117052577715127E-3</v>
      </c>
    </row>
    <row r="1051" spans="2:6" x14ac:dyDescent="0.3">
      <c r="B1051" s="4">
        <v>43629</v>
      </c>
      <c r="C1051" s="5">
        <v>78.95</v>
      </c>
      <c r="D1051" s="6">
        <v>2924900</v>
      </c>
      <c r="E1051" t="s">
        <v>5</v>
      </c>
      <c r="F1051">
        <f>(Акции[[#This Row],[Close]]-C1050)/C1050</f>
        <v>4.8364515718468844E-3</v>
      </c>
    </row>
    <row r="1052" spans="2:6" x14ac:dyDescent="0.3">
      <c r="B1052" s="4">
        <v>43630</v>
      </c>
      <c r="C1052" s="5">
        <v>78.69</v>
      </c>
      <c r="D1052" s="6">
        <v>4075900</v>
      </c>
      <c r="E1052" t="s">
        <v>5</v>
      </c>
      <c r="F1052">
        <f>(Акции[[#This Row],[Close]]-C1051)/C1051</f>
        <v>-3.2932235592147575E-3</v>
      </c>
    </row>
    <row r="1053" spans="2:6" x14ac:dyDescent="0.3">
      <c r="B1053" s="4">
        <v>43633</v>
      </c>
      <c r="C1053" s="5">
        <v>78.650000000000006</v>
      </c>
      <c r="D1053" s="6">
        <v>3083200</v>
      </c>
      <c r="E1053" t="s">
        <v>5</v>
      </c>
      <c r="F1053">
        <f>(Акции[[#This Row],[Close]]-C1052)/C1052</f>
        <v>-5.083238022619398E-4</v>
      </c>
    </row>
    <row r="1054" spans="2:6" x14ac:dyDescent="0.3">
      <c r="B1054" s="4">
        <v>43634</v>
      </c>
      <c r="C1054" s="5">
        <v>78.25</v>
      </c>
      <c r="D1054" s="6">
        <v>5433500</v>
      </c>
      <c r="E1054" t="s">
        <v>5</v>
      </c>
      <c r="F1054">
        <f>(Акции[[#This Row],[Close]]-C1053)/C1053</f>
        <v>-5.0858232676415215E-3</v>
      </c>
    </row>
    <row r="1055" spans="2:6" x14ac:dyDescent="0.3">
      <c r="B1055" s="4">
        <v>43635</v>
      </c>
      <c r="C1055" s="5">
        <v>77.61</v>
      </c>
      <c r="D1055" s="6">
        <v>6147300</v>
      </c>
      <c r="E1055" t="s">
        <v>5</v>
      </c>
      <c r="F1055">
        <f>(Акции[[#This Row],[Close]]-C1054)/C1054</f>
        <v>-8.1789137380191765E-3</v>
      </c>
    </row>
    <row r="1056" spans="2:6" x14ac:dyDescent="0.3">
      <c r="B1056" s="4">
        <v>43636</v>
      </c>
      <c r="C1056" s="5">
        <v>78.34</v>
      </c>
      <c r="D1056" s="6">
        <v>5347000</v>
      </c>
      <c r="E1056" t="s">
        <v>5</v>
      </c>
      <c r="F1056">
        <f>(Акции[[#This Row],[Close]]-C1055)/C1055</f>
        <v>9.4060043808788033E-3</v>
      </c>
    </row>
    <row r="1057" spans="2:6" x14ac:dyDescent="0.3">
      <c r="B1057" s="4">
        <v>43637</v>
      </c>
      <c r="C1057" s="5">
        <v>78.78</v>
      </c>
      <c r="D1057" s="6">
        <v>10516900</v>
      </c>
      <c r="E1057" t="s">
        <v>5</v>
      </c>
      <c r="F1057">
        <f>(Акции[[#This Row],[Close]]-C1056)/C1056</f>
        <v>5.6165432729129144E-3</v>
      </c>
    </row>
    <row r="1058" spans="2:6" x14ac:dyDescent="0.3">
      <c r="B1058" s="4">
        <v>43640</v>
      </c>
      <c r="C1058" s="5">
        <v>78.45</v>
      </c>
      <c r="D1058" s="6">
        <v>5182700</v>
      </c>
      <c r="E1058" t="s">
        <v>5</v>
      </c>
      <c r="F1058">
        <f>(Акции[[#This Row],[Close]]-C1057)/C1057</f>
        <v>-4.1888804265041669E-3</v>
      </c>
    </row>
    <row r="1059" spans="2:6" x14ac:dyDescent="0.3">
      <c r="B1059" s="4">
        <v>43641</v>
      </c>
      <c r="C1059" s="5">
        <v>65.7</v>
      </c>
      <c r="D1059" s="6">
        <v>90131800</v>
      </c>
      <c r="E1059" t="s">
        <v>5</v>
      </c>
      <c r="F1059">
        <f>(Акции[[#This Row],[Close]]-C1058)/C1058</f>
        <v>-0.16252390057361377</v>
      </c>
    </row>
    <row r="1060" spans="2:6" x14ac:dyDescent="0.3">
      <c r="B1060" s="4">
        <v>43642</v>
      </c>
      <c r="C1060" s="5">
        <v>68</v>
      </c>
      <c r="D1060" s="6">
        <v>42093800</v>
      </c>
      <c r="E1060" t="s">
        <v>5</v>
      </c>
      <c r="F1060">
        <f>(Акции[[#This Row],[Close]]-C1059)/C1059</f>
        <v>3.500761035007606E-2</v>
      </c>
    </row>
    <row r="1061" spans="2:6" x14ac:dyDescent="0.3">
      <c r="B1061" s="4">
        <v>43643</v>
      </c>
      <c r="C1061" s="5">
        <v>70</v>
      </c>
      <c r="D1061" s="6">
        <v>22129200</v>
      </c>
      <c r="E1061" t="s">
        <v>5</v>
      </c>
      <c r="F1061">
        <f>(Акции[[#This Row],[Close]]-C1060)/C1060</f>
        <v>2.9411764705882353E-2</v>
      </c>
    </row>
    <row r="1062" spans="2:6" x14ac:dyDescent="0.3">
      <c r="B1062" s="4">
        <v>43644</v>
      </c>
      <c r="C1062" s="5">
        <v>72.72</v>
      </c>
      <c r="D1062" s="6">
        <v>21381500</v>
      </c>
      <c r="E1062" t="s">
        <v>5</v>
      </c>
      <c r="F1062">
        <f>(Акции[[#This Row],[Close]]-C1061)/C1061</f>
        <v>3.885714285714284E-2</v>
      </c>
    </row>
    <row r="1063" spans="2:6" x14ac:dyDescent="0.3">
      <c r="B1063" s="4">
        <v>43647</v>
      </c>
      <c r="C1063" s="5">
        <v>73.400000000000006</v>
      </c>
      <c r="D1063" s="6">
        <v>18105500</v>
      </c>
      <c r="E1063" t="s">
        <v>5</v>
      </c>
      <c r="F1063">
        <f>(Акции[[#This Row],[Close]]-C1062)/C1062</f>
        <v>9.3509350935094444E-3</v>
      </c>
    </row>
    <row r="1064" spans="2:6" x14ac:dyDescent="0.3">
      <c r="B1064" s="4">
        <v>43648</v>
      </c>
      <c r="C1064" s="5">
        <v>74.23</v>
      </c>
      <c r="D1064" s="6">
        <v>12862200</v>
      </c>
      <c r="E1064" t="s">
        <v>5</v>
      </c>
      <c r="F1064">
        <f>(Акции[[#This Row],[Close]]-C1063)/C1063</f>
        <v>1.1307901907356924E-2</v>
      </c>
    </row>
    <row r="1065" spans="2:6" x14ac:dyDescent="0.3">
      <c r="B1065" s="4">
        <v>43649</v>
      </c>
      <c r="C1065" s="5">
        <v>74.959999999999994</v>
      </c>
      <c r="D1065" s="6">
        <v>7434100</v>
      </c>
      <c r="E1065" t="s">
        <v>5</v>
      </c>
      <c r="F1065">
        <f>(Акции[[#This Row],[Close]]-C1064)/C1064</f>
        <v>9.8342988010237057E-3</v>
      </c>
    </row>
    <row r="1066" spans="2:6" x14ac:dyDescent="0.3">
      <c r="B1066" s="4">
        <v>43651</v>
      </c>
      <c r="C1066" s="5">
        <v>72.989999999999995</v>
      </c>
      <c r="D1066" s="6">
        <v>10854900</v>
      </c>
      <c r="E1066" t="s">
        <v>5</v>
      </c>
      <c r="F1066">
        <f>(Акции[[#This Row],[Close]]-C1065)/C1065</f>
        <v>-2.6280683030949829E-2</v>
      </c>
    </row>
    <row r="1067" spans="2:6" x14ac:dyDescent="0.3">
      <c r="B1067" s="4">
        <v>43654</v>
      </c>
      <c r="C1067" s="5">
        <v>71.22</v>
      </c>
      <c r="D1067" s="6">
        <v>13487400</v>
      </c>
      <c r="E1067" t="s">
        <v>5</v>
      </c>
      <c r="F1067">
        <f>(Акции[[#This Row],[Close]]-C1066)/C1066</f>
        <v>-2.4249897246198058E-2</v>
      </c>
    </row>
    <row r="1068" spans="2:6" x14ac:dyDescent="0.3">
      <c r="B1068" s="4">
        <v>43655</v>
      </c>
      <c r="C1068" s="5">
        <v>71.239999999999995</v>
      </c>
      <c r="D1068" s="6">
        <v>11832500</v>
      </c>
      <c r="E1068" t="s">
        <v>5</v>
      </c>
      <c r="F1068">
        <f>(Акции[[#This Row],[Close]]-C1067)/C1067</f>
        <v>2.8081999438354422E-4</v>
      </c>
    </row>
    <row r="1069" spans="2:6" x14ac:dyDescent="0.3">
      <c r="B1069" s="4">
        <v>43656</v>
      </c>
      <c r="C1069" s="5">
        <v>71.650000000000006</v>
      </c>
      <c r="D1069" s="6">
        <v>9170400</v>
      </c>
      <c r="E1069" t="s">
        <v>5</v>
      </c>
      <c r="F1069">
        <f>(Акции[[#This Row],[Close]]-C1068)/C1068</f>
        <v>5.7551937113982429E-3</v>
      </c>
    </row>
    <row r="1070" spans="2:6" x14ac:dyDescent="0.3">
      <c r="B1070" s="4">
        <v>43657</v>
      </c>
      <c r="C1070" s="5">
        <v>71.239999999999995</v>
      </c>
      <c r="D1070" s="6">
        <v>13001000</v>
      </c>
      <c r="E1070" t="s">
        <v>5</v>
      </c>
      <c r="F1070">
        <f>(Акции[[#This Row],[Close]]-C1069)/C1069</f>
        <v>-5.7222609909282733E-3</v>
      </c>
    </row>
    <row r="1071" spans="2:6" x14ac:dyDescent="0.3">
      <c r="B1071" s="4">
        <v>43658</v>
      </c>
      <c r="C1071" s="5">
        <v>70.28</v>
      </c>
      <c r="D1071" s="6">
        <v>12903000</v>
      </c>
      <c r="E1071" t="s">
        <v>5</v>
      </c>
      <c r="F1071">
        <f>(Акции[[#This Row],[Close]]-C1070)/C1070</f>
        <v>-1.3475575519371053E-2</v>
      </c>
    </row>
    <row r="1072" spans="2:6" x14ac:dyDescent="0.3">
      <c r="B1072" s="4">
        <v>43661</v>
      </c>
      <c r="C1072" s="5">
        <v>70.27</v>
      </c>
      <c r="D1072" s="6">
        <v>10253300</v>
      </c>
      <c r="E1072" t="s">
        <v>5</v>
      </c>
      <c r="F1072">
        <f>(Акции[[#This Row],[Close]]-C1071)/C1071</f>
        <v>-1.4228799089364137E-4</v>
      </c>
    </row>
    <row r="1073" spans="2:6" x14ac:dyDescent="0.3">
      <c r="B1073" s="4">
        <v>43662</v>
      </c>
      <c r="C1073" s="5">
        <v>69.16</v>
      </c>
      <c r="D1073" s="6">
        <v>10141600</v>
      </c>
      <c r="E1073" t="s">
        <v>5</v>
      </c>
      <c r="F1073">
        <f>(Акции[[#This Row],[Close]]-C1072)/C1072</f>
        <v>-1.5796214600825382E-2</v>
      </c>
    </row>
    <row r="1074" spans="2:6" x14ac:dyDescent="0.3">
      <c r="B1074" s="4">
        <v>43663</v>
      </c>
      <c r="C1074" s="5">
        <v>68.319999999999993</v>
      </c>
      <c r="D1074" s="6">
        <v>12205000</v>
      </c>
      <c r="E1074" t="s">
        <v>5</v>
      </c>
      <c r="F1074">
        <f>(Акции[[#This Row],[Close]]-C1073)/C1073</f>
        <v>-1.2145748987854301E-2</v>
      </c>
    </row>
    <row r="1075" spans="2:6" x14ac:dyDescent="0.3">
      <c r="B1075" s="4">
        <v>43664</v>
      </c>
      <c r="C1075" s="5">
        <v>68.25</v>
      </c>
      <c r="D1075" s="6">
        <v>8573300</v>
      </c>
      <c r="E1075" t="s">
        <v>5</v>
      </c>
      <c r="F1075">
        <f>(Акции[[#This Row],[Close]]-C1074)/C1074</f>
        <v>-1.0245901639343265E-3</v>
      </c>
    </row>
    <row r="1076" spans="2:6" x14ac:dyDescent="0.3">
      <c r="B1076" s="4">
        <v>43665</v>
      </c>
      <c r="C1076" s="5">
        <v>68.540000000000006</v>
      </c>
      <c r="D1076" s="6">
        <v>9806900</v>
      </c>
      <c r="E1076" t="s">
        <v>5</v>
      </c>
      <c r="F1076">
        <f>(Акции[[#This Row],[Close]]-C1075)/C1075</f>
        <v>4.249084249084341E-3</v>
      </c>
    </row>
    <row r="1077" spans="2:6" x14ac:dyDescent="0.3">
      <c r="B1077" s="4">
        <v>43668</v>
      </c>
      <c r="C1077" s="5">
        <v>68</v>
      </c>
      <c r="D1077" s="6">
        <v>9961800</v>
      </c>
      <c r="E1077" t="s">
        <v>5</v>
      </c>
      <c r="F1077">
        <f>(Акции[[#This Row],[Close]]-C1076)/C1076</f>
        <v>-7.8786110300555334E-3</v>
      </c>
    </row>
    <row r="1078" spans="2:6" x14ac:dyDescent="0.3">
      <c r="B1078" s="4">
        <v>43669</v>
      </c>
      <c r="C1078" s="5">
        <v>67.73</v>
      </c>
      <c r="D1078" s="6">
        <v>8025300</v>
      </c>
      <c r="E1078" t="s">
        <v>5</v>
      </c>
      <c r="F1078">
        <f>(Акции[[#This Row],[Close]]-C1077)/C1077</f>
        <v>-3.9705882352940591E-3</v>
      </c>
    </row>
    <row r="1079" spans="2:6" x14ac:dyDescent="0.3">
      <c r="B1079" s="4">
        <v>43670</v>
      </c>
      <c r="C1079" s="5">
        <v>67.459999999999994</v>
      </c>
      <c r="D1079" s="6">
        <v>12595300</v>
      </c>
      <c r="E1079" t="s">
        <v>5</v>
      </c>
      <c r="F1079">
        <f>(Акции[[#This Row],[Close]]-C1078)/C1078</f>
        <v>-3.9864166543630624E-3</v>
      </c>
    </row>
    <row r="1080" spans="2:6" x14ac:dyDescent="0.3">
      <c r="B1080" s="4">
        <v>43671</v>
      </c>
      <c r="C1080" s="5">
        <v>66.66</v>
      </c>
      <c r="D1080" s="6">
        <v>12403500</v>
      </c>
      <c r="E1080" t="s">
        <v>5</v>
      </c>
      <c r="F1080">
        <f>(Акции[[#This Row],[Close]]-C1079)/C1079</f>
        <v>-1.1858879335902716E-2</v>
      </c>
    </row>
    <row r="1081" spans="2:6" x14ac:dyDescent="0.3">
      <c r="B1081" s="4">
        <v>43672</v>
      </c>
      <c r="C1081" s="5">
        <v>67.760000000000005</v>
      </c>
      <c r="D1081" s="6">
        <v>12259300</v>
      </c>
      <c r="E1081" t="s">
        <v>5</v>
      </c>
      <c r="F1081">
        <f>(Акции[[#This Row],[Close]]-C1080)/C1080</f>
        <v>1.6501650165016632E-2</v>
      </c>
    </row>
    <row r="1082" spans="2:6" x14ac:dyDescent="0.3">
      <c r="B1082" s="4">
        <v>43675</v>
      </c>
      <c r="C1082" s="5">
        <v>67.180000000000007</v>
      </c>
      <c r="D1082" s="6">
        <v>10117300</v>
      </c>
      <c r="E1082" t="s">
        <v>5</v>
      </c>
      <c r="F1082">
        <f>(Акции[[#This Row],[Close]]-C1081)/C1081</f>
        <v>-8.5596221959858068E-3</v>
      </c>
    </row>
    <row r="1083" spans="2:6" x14ac:dyDescent="0.3">
      <c r="B1083" s="4">
        <v>43676</v>
      </c>
      <c r="C1083" s="5">
        <v>67.180000000000007</v>
      </c>
      <c r="D1083" s="6">
        <v>8143700</v>
      </c>
      <c r="E1083" t="s">
        <v>5</v>
      </c>
      <c r="F1083">
        <f>(Акции[[#This Row],[Close]]-C1082)/C1082</f>
        <v>0</v>
      </c>
    </row>
    <row r="1084" spans="2:6" x14ac:dyDescent="0.3">
      <c r="B1084" s="4">
        <v>43677</v>
      </c>
      <c r="C1084" s="5">
        <v>66.62</v>
      </c>
      <c r="D1084" s="6">
        <v>11300000</v>
      </c>
      <c r="E1084" t="s">
        <v>5</v>
      </c>
      <c r="F1084">
        <f>(Акции[[#This Row],[Close]]-C1083)/C1083</f>
        <v>-8.3358142304257553E-3</v>
      </c>
    </row>
    <row r="1085" spans="2:6" x14ac:dyDescent="0.3">
      <c r="B1085" s="4">
        <v>43678</v>
      </c>
      <c r="C1085" s="5">
        <v>65.8</v>
      </c>
      <c r="D1085" s="6">
        <v>13106700</v>
      </c>
      <c r="E1085" t="s">
        <v>5</v>
      </c>
      <c r="F1085">
        <f>(Акции[[#This Row],[Close]]-C1084)/C1084</f>
        <v>-1.2308616031221966E-2</v>
      </c>
    </row>
    <row r="1086" spans="2:6" x14ac:dyDescent="0.3">
      <c r="B1086" s="4">
        <v>43679</v>
      </c>
      <c r="C1086" s="5">
        <v>65.349999999999994</v>
      </c>
      <c r="D1086" s="6">
        <v>9653900</v>
      </c>
      <c r="E1086" t="s">
        <v>5</v>
      </c>
      <c r="F1086">
        <f>(Акции[[#This Row],[Close]]-C1085)/C1085</f>
        <v>-6.8389057750760313E-3</v>
      </c>
    </row>
    <row r="1087" spans="2:6" x14ac:dyDescent="0.3">
      <c r="B1087" s="4">
        <v>43682</v>
      </c>
      <c r="C1087" s="5">
        <v>65.23</v>
      </c>
      <c r="D1087" s="6">
        <v>11618800</v>
      </c>
      <c r="E1087" t="s">
        <v>5</v>
      </c>
      <c r="F1087">
        <f>(Акции[[#This Row],[Close]]-C1086)/C1086</f>
        <v>-1.8362662586073504E-3</v>
      </c>
    </row>
    <row r="1088" spans="2:6" x14ac:dyDescent="0.3">
      <c r="B1088" s="4">
        <v>43683</v>
      </c>
      <c r="C1088" s="5">
        <v>64.77</v>
      </c>
      <c r="D1088" s="6">
        <v>10248700</v>
      </c>
      <c r="E1088" t="s">
        <v>5</v>
      </c>
      <c r="F1088">
        <f>(Акции[[#This Row],[Close]]-C1087)/C1087</f>
        <v>-7.0519699524759765E-3</v>
      </c>
    </row>
    <row r="1089" spans="2:6" x14ac:dyDescent="0.3">
      <c r="B1089" s="4">
        <v>43684</v>
      </c>
      <c r="C1089" s="5">
        <v>64.459999999999994</v>
      </c>
      <c r="D1089" s="6">
        <v>10532100</v>
      </c>
      <c r="E1089" t="s">
        <v>5</v>
      </c>
      <c r="F1089">
        <f>(Акции[[#This Row],[Close]]-C1088)/C1088</f>
        <v>-4.7861664350780037E-3</v>
      </c>
    </row>
    <row r="1090" spans="2:6" x14ac:dyDescent="0.3">
      <c r="B1090" s="4">
        <v>43685</v>
      </c>
      <c r="C1090" s="5">
        <v>65.45</v>
      </c>
      <c r="D1090" s="6">
        <v>7427400</v>
      </c>
      <c r="E1090" t="s">
        <v>5</v>
      </c>
      <c r="F1090">
        <f>(Акции[[#This Row],[Close]]-C1089)/C1089</f>
        <v>1.5358361774744169E-2</v>
      </c>
    </row>
    <row r="1091" spans="2:6" x14ac:dyDescent="0.3">
      <c r="B1091" s="4">
        <v>43686</v>
      </c>
      <c r="C1091" s="5">
        <v>65.58</v>
      </c>
      <c r="D1091" s="6">
        <v>10893500</v>
      </c>
      <c r="E1091" t="s">
        <v>5</v>
      </c>
      <c r="F1091">
        <f>(Акции[[#This Row],[Close]]-C1090)/C1090</f>
        <v>1.986249045072505E-3</v>
      </c>
    </row>
    <row r="1092" spans="2:6" x14ac:dyDescent="0.3">
      <c r="B1092" s="4">
        <v>43689</v>
      </c>
      <c r="C1092" s="5">
        <v>64.53</v>
      </c>
      <c r="D1092" s="6">
        <v>5724400</v>
      </c>
      <c r="E1092" t="s">
        <v>5</v>
      </c>
      <c r="F1092">
        <f>(Акции[[#This Row],[Close]]-C1091)/C1091</f>
        <v>-1.6010978956999041E-2</v>
      </c>
    </row>
    <row r="1093" spans="2:6" x14ac:dyDescent="0.3">
      <c r="B1093" s="4">
        <v>43690</v>
      </c>
      <c r="C1093" s="5">
        <v>65.010000000000005</v>
      </c>
      <c r="D1093" s="6">
        <v>7082500</v>
      </c>
      <c r="E1093" t="s">
        <v>5</v>
      </c>
      <c r="F1093">
        <f>(Акции[[#This Row],[Close]]-C1092)/C1092</f>
        <v>7.4384007438401357E-3</v>
      </c>
    </row>
    <row r="1094" spans="2:6" x14ac:dyDescent="0.3">
      <c r="B1094" s="4">
        <v>43691</v>
      </c>
      <c r="C1094" s="5">
        <v>63.5</v>
      </c>
      <c r="D1094" s="6">
        <v>9373300</v>
      </c>
      <c r="E1094" t="s">
        <v>5</v>
      </c>
      <c r="F1094">
        <f>(Акции[[#This Row],[Close]]-C1093)/C1093</f>
        <v>-2.3227195816028379E-2</v>
      </c>
    </row>
    <row r="1095" spans="2:6" x14ac:dyDescent="0.3">
      <c r="B1095" s="4">
        <v>43692</v>
      </c>
      <c r="C1095" s="5">
        <v>62.98</v>
      </c>
      <c r="D1095" s="6">
        <v>9195700</v>
      </c>
      <c r="E1095" t="s">
        <v>5</v>
      </c>
      <c r="F1095">
        <f>(Акции[[#This Row],[Close]]-C1094)/C1094</f>
        <v>-8.1889763779528051E-3</v>
      </c>
    </row>
    <row r="1096" spans="2:6" x14ac:dyDescent="0.3">
      <c r="B1096" s="4">
        <v>43693</v>
      </c>
      <c r="C1096" s="5">
        <v>64.430000000000007</v>
      </c>
      <c r="D1096" s="6">
        <v>8348100</v>
      </c>
      <c r="E1096" t="s">
        <v>5</v>
      </c>
      <c r="F1096">
        <f>(Акции[[#This Row],[Close]]-C1095)/C1095</f>
        <v>2.3023181962527946E-2</v>
      </c>
    </row>
    <row r="1097" spans="2:6" x14ac:dyDescent="0.3">
      <c r="B1097" s="4">
        <v>43696</v>
      </c>
      <c r="C1097" s="5">
        <v>66.56</v>
      </c>
      <c r="D1097" s="6">
        <v>9826300</v>
      </c>
      <c r="E1097" t="s">
        <v>5</v>
      </c>
      <c r="F1097">
        <f>(Акции[[#This Row],[Close]]-C1096)/C1096</f>
        <v>3.305913394381492E-2</v>
      </c>
    </row>
    <row r="1098" spans="2:6" x14ac:dyDescent="0.3">
      <c r="B1098" s="4">
        <v>43697</v>
      </c>
      <c r="C1098" s="5">
        <v>66.41</v>
      </c>
      <c r="D1098" s="6">
        <v>12043400</v>
      </c>
      <c r="E1098" t="s">
        <v>5</v>
      </c>
      <c r="F1098">
        <f>(Акции[[#This Row],[Close]]-C1097)/C1097</f>
        <v>-2.2536057692308545E-3</v>
      </c>
    </row>
    <row r="1099" spans="2:6" x14ac:dyDescent="0.3">
      <c r="B1099" s="4">
        <v>43698</v>
      </c>
      <c r="C1099" s="5">
        <v>67.540000000000006</v>
      </c>
      <c r="D1099" s="6">
        <v>7615700</v>
      </c>
      <c r="E1099" t="s">
        <v>5</v>
      </c>
      <c r="F1099">
        <f>(Акции[[#This Row],[Close]]-C1098)/C1098</f>
        <v>1.7015509712392858E-2</v>
      </c>
    </row>
    <row r="1100" spans="2:6" x14ac:dyDescent="0.3">
      <c r="B1100" s="4">
        <v>43699</v>
      </c>
      <c r="C1100" s="5">
        <v>67.52</v>
      </c>
      <c r="D1100" s="6">
        <v>6495700</v>
      </c>
      <c r="E1100" t="s">
        <v>5</v>
      </c>
      <c r="F1100">
        <f>(Акции[[#This Row],[Close]]-C1099)/C1099</f>
        <v>-2.9612081729360717E-4</v>
      </c>
    </row>
    <row r="1101" spans="2:6" x14ac:dyDescent="0.3">
      <c r="B1101" s="4">
        <v>43700</v>
      </c>
      <c r="C1101" s="5">
        <v>65.97</v>
      </c>
      <c r="D1101" s="6">
        <v>8904700</v>
      </c>
      <c r="E1101" t="s">
        <v>5</v>
      </c>
      <c r="F1101">
        <f>(Акции[[#This Row],[Close]]-C1100)/C1100</f>
        <v>-2.2956161137440718E-2</v>
      </c>
    </row>
    <row r="1102" spans="2:6" x14ac:dyDescent="0.3">
      <c r="B1102" s="4">
        <v>43703</v>
      </c>
      <c r="C1102" s="5">
        <v>66.459999999999994</v>
      </c>
      <c r="D1102" s="6">
        <v>4841100</v>
      </c>
      <c r="E1102" t="s">
        <v>5</v>
      </c>
      <c r="F1102">
        <f>(Акции[[#This Row],[Close]]-C1101)/C1101</f>
        <v>7.4276186145216753E-3</v>
      </c>
    </row>
    <row r="1103" spans="2:6" x14ac:dyDescent="0.3">
      <c r="B1103" s="4">
        <v>43704</v>
      </c>
      <c r="C1103" s="5">
        <v>65.67</v>
      </c>
      <c r="D1103" s="6">
        <v>7591200</v>
      </c>
      <c r="E1103" t="s">
        <v>5</v>
      </c>
      <c r="F1103">
        <f>(Акции[[#This Row],[Close]]-C1102)/C1102</f>
        <v>-1.1886849232621007E-2</v>
      </c>
    </row>
    <row r="1104" spans="2:6" x14ac:dyDescent="0.3">
      <c r="B1104" s="4">
        <v>43705</v>
      </c>
      <c r="C1104" s="5">
        <v>66.069999999999993</v>
      </c>
      <c r="D1104" s="6">
        <v>6872800</v>
      </c>
      <c r="E1104" t="s">
        <v>5</v>
      </c>
      <c r="F1104">
        <f>(Акции[[#This Row],[Close]]-C1103)/C1103</f>
        <v>6.0910613674431471E-3</v>
      </c>
    </row>
    <row r="1105" spans="2:6" x14ac:dyDescent="0.3">
      <c r="B1105" s="4">
        <v>43706</v>
      </c>
      <c r="C1105" s="5">
        <v>66.22</v>
      </c>
      <c r="D1105" s="6">
        <v>6011900</v>
      </c>
      <c r="E1105" t="s">
        <v>5</v>
      </c>
      <c r="F1105">
        <f>(Акции[[#This Row],[Close]]-C1104)/C1104</f>
        <v>2.2703193582564811E-3</v>
      </c>
    </row>
    <row r="1106" spans="2:6" x14ac:dyDescent="0.3">
      <c r="B1106" s="4">
        <v>43707</v>
      </c>
      <c r="C1106" s="5">
        <v>65.739999999999995</v>
      </c>
      <c r="D1106" s="6">
        <v>6415100</v>
      </c>
      <c r="E1106" t="s">
        <v>5</v>
      </c>
      <c r="F1106">
        <f>(Акции[[#This Row],[Close]]-C1105)/C1105</f>
        <v>-7.2485653881003316E-3</v>
      </c>
    </row>
    <row r="1107" spans="2:6" x14ac:dyDescent="0.3">
      <c r="B1107" s="4">
        <v>43711</v>
      </c>
      <c r="C1107" s="5">
        <v>65.400000000000006</v>
      </c>
      <c r="D1107" s="6">
        <v>7915700</v>
      </c>
      <c r="E1107" t="s">
        <v>5</v>
      </c>
      <c r="F1107">
        <f>(Акции[[#This Row],[Close]]-C1106)/C1106</f>
        <v>-5.1718892607239006E-3</v>
      </c>
    </row>
    <row r="1108" spans="2:6" x14ac:dyDescent="0.3">
      <c r="B1108" s="4">
        <v>43712</v>
      </c>
      <c r="C1108" s="5">
        <v>66.38</v>
      </c>
      <c r="D1108" s="6">
        <v>9618300</v>
      </c>
      <c r="E1108" t="s">
        <v>5</v>
      </c>
      <c r="F1108">
        <f>(Акции[[#This Row],[Close]]-C1107)/C1107</f>
        <v>1.4984709480122167E-2</v>
      </c>
    </row>
    <row r="1109" spans="2:6" x14ac:dyDescent="0.3">
      <c r="B1109" s="4">
        <v>43713</v>
      </c>
      <c r="C1109" s="5">
        <v>67.03</v>
      </c>
      <c r="D1109" s="6">
        <v>5602400</v>
      </c>
      <c r="E1109" t="s">
        <v>5</v>
      </c>
      <c r="F1109">
        <f>(Акции[[#This Row],[Close]]-C1108)/C1108</f>
        <v>9.7921060560410625E-3</v>
      </c>
    </row>
    <row r="1110" spans="2:6" x14ac:dyDescent="0.3">
      <c r="B1110" s="4">
        <v>43714</v>
      </c>
      <c r="C1110" s="5">
        <v>67.62</v>
      </c>
      <c r="D1110" s="6">
        <v>7502500</v>
      </c>
      <c r="E1110" t="s">
        <v>5</v>
      </c>
      <c r="F1110">
        <f>(Акции[[#This Row],[Close]]-C1109)/C1109</f>
        <v>8.8020289422647089E-3</v>
      </c>
    </row>
    <row r="1111" spans="2:6" x14ac:dyDescent="0.3">
      <c r="B1111" s="4">
        <v>43717</v>
      </c>
      <c r="C1111" s="5">
        <v>66.7</v>
      </c>
      <c r="D1111" s="6">
        <v>10310900</v>
      </c>
      <c r="E1111" t="s">
        <v>5</v>
      </c>
      <c r="F1111">
        <f>(Акции[[#This Row],[Close]]-C1110)/C1110</f>
        <v>-1.3605442176870772E-2</v>
      </c>
    </row>
    <row r="1112" spans="2:6" x14ac:dyDescent="0.3">
      <c r="B1112" s="4">
        <v>43718</v>
      </c>
      <c r="C1112" s="5">
        <v>68.180000000000007</v>
      </c>
      <c r="D1112" s="6">
        <v>12155700</v>
      </c>
      <c r="E1112" t="s">
        <v>5</v>
      </c>
      <c r="F1112">
        <f>(Акции[[#This Row],[Close]]-C1111)/C1111</f>
        <v>2.2188905547226447E-2</v>
      </c>
    </row>
    <row r="1113" spans="2:6" x14ac:dyDescent="0.3">
      <c r="B1113" s="4">
        <v>43719</v>
      </c>
      <c r="C1113" s="5">
        <v>69.489999999999995</v>
      </c>
      <c r="D1113" s="6">
        <v>8369100</v>
      </c>
      <c r="E1113" t="s">
        <v>5</v>
      </c>
      <c r="F1113">
        <f>(Акции[[#This Row],[Close]]-C1112)/C1112</f>
        <v>1.9213845702551892E-2</v>
      </c>
    </row>
    <row r="1114" spans="2:6" x14ac:dyDescent="0.3">
      <c r="B1114" s="4">
        <v>43720</v>
      </c>
      <c r="C1114" s="5">
        <v>70.83</v>
      </c>
      <c r="D1114" s="6">
        <v>9560100</v>
      </c>
      <c r="E1114" t="s">
        <v>5</v>
      </c>
      <c r="F1114">
        <f>(Акции[[#This Row],[Close]]-C1113)/C1113</f>
        <v>1.9283350122319808E-2</v>
      </c>
    </row>
    <row r="1115" spans="2:6" x14ac:dyDescent="0.3">
      <c r="B1115" s="4">
        <v>43721</v>
      </c>
      <c r="C1115" s="5">
        <v>70.510000000000005</v>
      </c>
      <c r="D1115" s="6">
        <v>8135600</v>
      </c>
      <c r="E1115" t="s">
        <v>5</v>
      </c>
      <c r="F1115">
        <f>(Акции[[#This Row],[Close]]-C1114)/C1114</f>
        <v>-4.5178596639840916E-3</v>
      </c>
    </row>
    <row r="1116" spans="2:6" x14ac:dyDescent="0.3">
      <c r="B1116" s="4">
        <v>43724</v>
      </c>
      <c r="C1116" s="5">
        <v>70.58</v>
      </c>
      <c r="D1116" s="6">
        <v>5992000</v>
      </c>
      <c r="E1116" t="s">
        <v>5</v>
      </c>
      <c r="F1116">
        <f>(Акции[[#This Row],[Close]]-C1115)/C1115</f>
        <v>9.9276698340651222E-4</v>
      </c>
    </row>
    <row r="1117" spans="2:6" x14ac:dyDescent="0.3">
      <c r="B1117" s="4">
        <v>43725</v>
      </c>
      <c r="C1117" s="5">
        <v>71.599999999999994</v>
      </c>
      <c r="D1117" s="6">
        <v>9013500</v>
      </c>
      <c r="E1117" t="s">
        <v>5</v>
      </c>
      <c r="F1117">
        <f>(Акции[[#This Row],[Close]]-C1116)/C1116</f>
        <v>1.4451686030036782E-2</v>
      </c>
    </row>
    <row r="1118" spans="2:6" x14ac:dyDescent="0.3">
      <c r="B1118" s="4">
        <v>43726</v>
      </c>
      <c r="C1118" s="5">
        <v>71.27</v>
      </c>
      <c r="D1118" s="6">
        <v>6252600</v>
      </c>
      <c r="E1118" t="s">
        <v>5</v>
      </c>
      <c r="F1118">
        <f>(Акции[[#This Row],[Close]]-C1117)/C1117</f>
        <v>-4.6089385474860104E-3</v>
      </c>
    </row>
    <row r="1119" spans="2:6" x14ac:dyDescent="0.3">
      <c r="B1119" s="4">
        <v>43727</v>
      </c>
      <c r="C1119" s="5">
        <v>71.67</v>
      </c>
      <c r="D1119" s="6">
        <v>5541200</v>
      </c>
      <c r="E1119" t="s">
        <v>5</v>
      </c>
      <c r="F1119">
        <f>(Акции[[#This Row],[Close]]-C1118)/C1118</f>
        <v>5.6124596604462708E-3</v>
      </c>
    </row>
    <row r="1120" spans="2:6" x14ac:dyDescent="0.3">
      <c r="B1120" s="4">
        <v>43728</v>
      </c>
      <c r="C1120" s="5">
        <v>72.39</v>
      </c>
      <c r="D1120" s="6">
        <v>12968700</v>
      </c>
      <c r="E1120" t="s">
        <v>5</v>
      </c>
      <c r="F1120">
        <f>(Акции[[#This Row],[Close]]-C1119)/C1119</f>
        <v>1.0046044370029285E-2</v>
      </c>
    </row>
    <row r="1121" spans="2:6" x14ac:dyDescent="0.3">
      <c r="B1121" s="4">
        <v>43731</v>
      </c>
      <c r="C1121" s="5">
        <v>72.930000000000007</v>
      </c>
      <c r="D1121" s="6">
        <v>8092300</v>
      </c>
      <c r="E1121" t="s">
        <v>5</v>
      </c>
      <c r="F1121">
        <f>(Акции[[#This Row],[Close]]-C1120)/C1120</f>
        <v>7.4595938665562404E-3</v>
      </c>
    </row>
    <row r="1122" spans="2:6" x14ac:dyDescent="0.3">
      <c r="B1122" s="4">
        <v>43732</v>
      </c>
      <c r="C1122" s="5">
        <v>72.95</v>
      </c>
      <c r="D1122" s="6">
        <v>8223800</v>
      </c>
      <c r="E1122" t="s">
        <v>5</v>
      </c>
      <c r="F1122">
        <f>(Акции[[#This Row],[Close]]-C1121)/C1121</f>
        <v>2.7423556835316082E-4</v>
      </c>
    </row>
    <row r="1123" spans="2:6" x14ac:dyDescent="0.3">
      <c r="B1123" s="4">
        <v>43733</v>
      </c>
      <c r="C1123" s="5">
        <v>72.09</v>
      </c>
      <c r="D1123" s="6">
        <v>5922700</v>
      </c>
      <c r="E1123" t="s">
        <v>5</v>
      </c>
      <c r="F1123">
        <f>(Акции[[#This Row],[Close]]-C1122)/C1122</f>
        <v>-1.1788896504455098E-2</v>
      </c>
    </row>
    <row r="1124" spans="2:6" x14ac:dyDescent="0.3">
      <c r="B1124" s="4">
        <v>43734</v>
      </c>
      <c r="C1124" s="5">
        <v>74.03</v>
      </c>
      <c r="D1124" s="6">
        <v>10324100</v>
      </c>
      <c r="E1124" t="s">
        <v>5</v>
      </c>
      <c r="F1124">
        <f>(Акции[[#This Row],[Close]]-C1123)/C1123</f>
        <v>2.6910805937023132E-2</v>
      </c>
    </row>
    <row r="1125" spans="2:6" x14ac:dyDescent="0.3">
      <c r="B1125" s="4">
        <v>43735</v>
      </c>
      <c r="C1125" s="5">
        <v>74.849999999999994</v>
      </c>
      <c r="D1125" s="6">
        <v>7677300</v>
      </c>
      <c r="E1125" t="s">
        <v>5</v>
      </c>
      <c r="F1125">
        <f>(Акции[[#This Row],[Close]]-C1124)/C1124</f>
        <v>1.1076590571389884E-2</v>
      </c>
    </row>
    <row r="1126" spans="2:6" x14ac:dyDescent="0.3">
      <c r="B1126" s="4">
        <v>43738</v>
      </c>
      <c r="C1126" s="5">
        <v>75.72</v>
      </c>
      <c r="D1126" s="6">
        <v>8315100</v>
      </c>
      <c r="E1126" t="s">
        <v>5</v>
      </c>
      <c r="F1126">
        <f>(Акции[[#This Row],[Close]]-C1125)/C1125</f>
        <v>1.1623246492986034E-2</v>
      </c>
    </row>
    <row r="1127" spans="2:6" x14ac:dyDescent="0.3">
      <c r="B1127" s="4">
        <v>43739</v>
      </c>
      <c r="C1127" s="5">
        <v>73.23</v>
      </c>
      <c r="D1127" s="6">
        <v>10910800</v>
      </c>
      <c r="E1127" t="s">
        <v>5</v>
      </c>
      <c r="F1127">
        <f>(Акции[[#This Row],[Close]]-C1126)/C1126</f>
        <v>-3.2884310618066494E-2</v>
      </c>
    </row>
    <row r="1128" spans="2:6" x14ac:dyDescent="0.3">
      <c r="B1128" s="4">
        <v>43740</v>
      </c>
      <c r="C1128" s="5">
        <v>72.13</v>
      </c>
      <c r="D1128" s="6">
        <v>8380500</v>
      </c>
      <c r="E1128" t="s">
        <v>5</v>
      </c>
      <c r="F1128">
        <f>(Акции[[#This Row],[Close]]-C1127)/C1127</f>
        <v>-1.5021166188720585E-2</v>
      </c>
    </row>
    <row r="1129" spans="2:6" x14ac:dyDescent="0.3">
      <c r="B1129" s="4">
        <v>43741</v>
      </c>
      <c r="C1129" s="5">
        <v>73.849999999999994</v>
      </c>
      <c r="D1129" s="6">
        <v>6228500</v>
      </c>
      <c r="E1129" t="s">
        <v>5</v>
      </c>
      <c r="F1129">
        <f>(Акции[[#This Row],[Close]]-C1128)/C1128</f>
        <v>2.3845833910994024E-2</v>
      </c>
    </row>
    <row r="1130" spans="2:6" x14ac:dyDescent="0.3">
      <c r="B1130" s="4">
        <v>43742</v>
      </c>
      <c r="C1130" s="5">
        <v>74.66</v>
      </c>
      <c r="D1130" s="6">
        <v>7007500</v>
      </c>
      <c r="E1130" t="s">
        <v>5</v>
      </c>
      <c r="F1130">
        <f>(Акции[[#This Row],[Close]]-C1129)/C1129</f>
        <v>1.096817874069062E-2</v>
      </c>
    </row>
    <row r="1131" spans="2:6" x14ac:dyDescent="0.3">
      <c r="B1131" s="4">
        <v>43745</v>
      </c>
      <c r="C1131" s="5">
        <v>74.33</v>
      </c>
      <c r="D1131" s="6">
        <v>5163500</v>
      </c>
      <c r="E1131" t="s">
        <v>5</v>
      </c>
      <c r="F1131">
        <f>(Акции[[#This Row],[Close]]-C1130)/C1130</f>
        <v>-4.4200375033484904E-3</v>
      </c>
    </row>
    <row r="1132" spans="2:6" x14ac:dyDescent="0.3">
      <c r="B1132" s="4">
        <v>43746</v>
      </c>
      <c r="C1132" s="5">
        <v>73.53</v>
      </c>
      <c r="D1132" s="6">
        <v>6121500</v>
      </c>
      <c r="E1132" t="s">
        <v>5</v>
      </c>
      <c r="F1132">
        <f>(Акции[[#This Row],[Close]]-C1131)/C1131</f>
        <v>-1.0762814475985432E-2</v>
      </c>
    </row>
    <row r="1133" spans="2:6" x14ac:dyDescent="0.3">
      <c r="B1133" s="4">
        <v>43747</v>
      </c>
      <c r="C1133" s="5">
        <v>73.3</v>
      </c>
      <c r="D1133" s="6">
        <v>5851000</v>
      </c>
      <c r="E1133" t="s">
        <v>5</v>
      </c>
      <c r="F1133">
        <f>(Акции[[#This Row],[Close]]-C1132)/C1132</f>
        <v>-3.1279749762002443E-3</v>
      </c>
    </row>
    <row r="1134" spans="2:6" x14ac:dyDescent="0.3">
      <c r="B1134" s="4">
        <v>43748</v>
      </c>
      <c r="C1134" s="5">
        <v>74.45</v>
      </c>
      <c r="D1134" s="6">
        <v>7329400</v>
      </c>
      <c r="E1134" t="s">
        <v>5</v>
      </c>
      <c r="F1134">
        <f>(Акции[[#This Row],[Close]]-C1133)/C1133</f>
        <v>1.568894952251031E-2</v>
      </c>
    </row>
    <row r="1135" spans="2:6" x14ac:dyDescent="0.3">
      <c r="B1135" s="4">
        <v>43749</v>
      </c>
      <c r="C1135" s="5">
        <v>73.63</v>
      </c>
      <c r="D1135" s="6">
        <v>7164900</v>
      </c>
      <c r="E1135" t="s">
        <v>5</v>
      </c>
      <c r="F1135">
        <f>(Акции[[#This Row],[Close]]-C1134)/C1134</f>
        <v>-1.1014103425117628E-2</v>
      </c>
    </row>
    <row r="1136" spans="2:6" x14ac:dyDescent="0.3">
      <c r="B1136" s="4">
        <v>43752</v>
      </c>
      <c r="C1136" s="5">
        <v>73.760000000000005</v>
      </c>
      <c r="D1136" s="6">
        <v>5040900</v>
      </c>
      <c r="E1136" t="s">
        <v>5</v>
      </c>
      <c r="F1136">
        <f>(Акции[[#This Row],[Close]]-C1135)/C1135</f>
        <v>1.7655846801576758E-3</v>
      </c>
    </row>
    <row r="1137" spans="2:6" x14ac:dyDescent="0.3">
      <c r="B1137" s="4">
        <v>43753</v>
      </c>
      <c r="C1137" s="5">
        <v>74.5</v>
      </c>
      <c r="D1137" s="6">
        <v>6028300</v>
      </c>
      <c r="E1137" t="s">
        <v>5</v>
      </c>
      <c r="F1137">
        <f>(Акции[[#This Row],[Close]]-C1136)/C1136</f>
        <v>1.0032537960954376E-2</v>
      </c>
    </row>
    <row r="1138" spans="2:6" x14ac:dyDescent="0.3">
      <c r="B1138" s="4">
        <v>43754</v>
      </c>
      <c r="C1138" s="5">
        <v>74.75</v>
      </c>
      <c r="D1138" s="6">
        <v>8288300</v>
      </c>
      <c r="E1138" t="s">
        <v>5</v>
      </c>
      <c r="F1138">
        <f>(Акции[[#This Row],[Close]]-C1137)/C1137</f>
        <v>3.3557046979865771E-3</v>
      </c>
    </row>
    <row r="1139" spans="2:6" x14ac:dyDescent="0.3">
      <c r="B1139" s="4">
        <v>43755</v>
      </c>
      <c r="C1139" s="5">
        <v>75.14</v>
      </c>
      <c r="D1139" s="6">
        <v>6811300</v>
      </c>
      <c r="E1139" t="s">
        <v>5</v>
      </c>
      <c r="F1139">
        <f>(Акции[[#This Row],[Close]]-C1138)/C1138</f>
        <v>5.2173913043478334E-3</v>
      </c>
    </row>
    <row r="1140" spans="2:6" x14ac:dyDescent="0.3">
      <c r="B1140" s="4">
        <v>43756</v>
      </c>
      <c r="C1140" s="5">
        <v>76.459999999999994</v>
      </c>
      <c r="D1140" s="6">
        <v>9480200</v>
      </c>
      <c r="E1140" t="s">
        <v>5</v>
      </c>
      <c r="F1140">
        <f>(Акции[[#This Row],[Close]]-C1139)/C1139</f>
        <v>1.7567207878626472E-2</v>
      </c>
    </row>
    <row r="1141" spans="2:6" x14ac:dyDescent="0.3">
      <c r="B1141" s="4">
        <v>43759</v>
      </c>
      <c r="C1141" s="5">
        <v>77.3</v>
      </c>
      <c r="D1141" s="6">
        <v>7839100</v>
      </c>
      <c r="E1141" t="s">
        <v>5</v>
      </c>
      <c r="F1141">
        <f>(Акции[[#This Row],[Close]]-C1140)/C1140</f>
        <v>1.0986136541982782E-2</v>
      </c>
    </row>
    <row r="1142" spans="2:6" x14ac:dyDescent="0.3">
      <c r="B1142" s="4">
        <v>43760</v>
      </c>
      <c r="C1142" s="5">
        <v>77.87</v>
      </c>
      <c r="D1142" s="6">
        <v>6062000</v>
      </c>
      <c r="E1142" t="s">
        <v>5</v>
      </c>
      <c r="F1142">
        <f>(Акции[[#This Row],[Close]]-C1141)/C1141</f>
        <v>7.3738680465718943E-3</v>
      </c>
    </row>
    <row r="1143" spans="2:6" x14ac:dyDescent="0.3">
      <c r="B1143" s="4">
        <v>43761</v>
      </c>
      <c r="C1143" s="5">
        <v>77.75</v>
      </c>
      <c r="D1143" s="6">
        <v>6136700</v>
      </c>
      <c r="E1143" t="s">
        <v>5</v>
      </c>
      <c r="F1143">
        <f>(Акции[[#This Row],[Close]]-C1142)/C1142</f>
        <v>-1.5410299216643707E-3</v>
      </c>
    </row>
    <row r="1144" spans="2:6" x14ac:dyDescent="0.3">
      <c r="B1144" s="4">
        <v>43762</v>
      </c>
      <c r="C1144" s="5">
        <v>76.8</v>
      </c>
      <c r="D1144" s="6">
        <v>5699300</v>
      </c>
      <c r="E1144" t="s">
        <v>5</v>
      </c>
      <c r="F1144">
        <f>(Акции[[#This Row],[Close]]-C1143)/C1143</f>
        <v>-1.2218649517684924E-2</v>
      </c>
    </row>
    <row r="1145" spans="2:6" x14ac:dyDescent="0.3">
      <c r="B1145" s="4">
        <v>43763</v>
      </c>
      <c r="C1145" s="5">
        <v>76.53</v>
      </c>
      <c r="D1145" s="6">
        <v>5497000</v>
      </c>
      <c r="E1145" t="s">
        <v>5</v>
      </c>
      <c r="F1145">
        <f>(Акции[[#This Row],[Close]]-C1144)/C1144</f>
        <v>-3.5156249999999485E-3</v>
      </c>
    </row>
    <row r="1146" spans="2:6" x14ac:dyDescent="0.3">
      <c r="B1146" s="4">
        <v>43766</v>
      </c>
      <c r="C1146" s="5">
        <v>78.33</v>
      </c>
      <c r="D1146" s="6">
        <v>7146400</v>
      </c>
      <c r="E1146" t="s">
        <v>5</v>
      </c>
      <c r="F1146">
        <f>(Акции[[#This Row],[Close]]-C1145)/C1145</f>
        <v>2.3520188161505255E-2</v>
      </c>
    </row>
    <row r="1147" spans="2:6" x14ac:dyDescent="0.3">
      <c r="B1147" s="4">
        <v>43767</v>
      </c>
      <c r="C1147" s="5">
        <v>78.47</v>
      </c>
      <c r="D1147" s="6">
        <v>6391100</v>
      </c>
      <c r="E1147" t="s">
        <v>5</v>
      </c>
      <c r="F1147">
        <f>(Акции[[#This Row],[Close]]-C1146)/C1146</f>
        <v>1.7873100983020627E-3</v>
      </c>
    </row>
    <row r="1148" spans="2:6" x14ac:dyDescent="0.3">
      <c r="B1148" s="4">
        <v>43768</v>
      </c>
      <c r="C1148" s="5">
        <v>79.66</v>
      </c>
      <c r="D1148" s="6">
        <v>7222500</v>
      </c>
      <c r="E1148" t="s">
        <v>5</v>
      </c>
      <c r="F1148">
        <f>(Акции[[#This Row],[Close]]-C1147)/C1147</f>
        <v>1.5165031222123076E-2</v>
      </c>
    </row>
    <row r="1149" spans="2:6" x14ac:dyDescent="0.3">
      <c r="B1149" s="4">
        <v>43769</v>
      </c>
      <c r="C1149" s="5">
        <v>79.55</v>
      </c>
      <c r="D1149" s="6">
        <v>10009400</v>
      </c>
      <c r="E1149" t="s">
        <v>5</v>
      </c>
      <c r="F1149">
        <f>(Акции[[#This Row],[Close]]-C1148)/C1148</f>
        <v>-1.3808686919407412E-3</v>
      </c>
    </row>
    <row r="1150" spans="2:6" x14ac:dyDescent="0.3">
      <c r="B1150" s="4">
        <v>43770</v>
      </c>
      <c r="C1150" s="5">
        <v>81.75</v>
      </c>
      <c r="D1150" s="6">
        <v>13356300</v>
      </c>
      <c r="E1150" t="s">
        <v>5</v>
      </c>
      <c r="F1150">
        <f>(Акции[[#This Row],[Close]]-C1149)/C1149</f>
        <v>2.7655562539283505E-2</v>
      </c>
    </row>
    <row r="1151" spans="2:6" x14ac:dyDescent="0.3">
      <c r="B1151" s="4">
        <v>43773</v>
      </c>
      <c r="C1151" s="5">
        <v>82.99</v>
      </c>
      <c r="D1151" s="6">
        <v>9127900</v>
      </c>
      <c r="E1151" t="s">
        <v>5</v>
      </c>
      <c r="F1151">
        <f>(Акции[[#This Row],[Close]]-C1150)/C1150</f>
        <v>1.5168195718654371E-2</v>
      </c>
    </row>
    <row r="1152" spans="2:6" x14ac:dyDescent="0.3">
      <c r="B1152" s="4">
        <v>43774</v>
      </c>
      <c r="C1152" s="5">
        <v>81.84</v>
      </c>
      <c r="D1152" s="6">
        <v>7475600</v>
      </c>
      <c r="E1152" t="s">
        <v>5</v>
      </c>
      <c r="F1152">
        <f>(Акции[[#This Row],[Close]]-C1151)/C1151</f>
        <v>-1.3857091215809032E-2</v>
      </c>
    </row>
    <row r="1153" spans="2:6" x14ac:dyDescent="0.3">
      <c r="B1153" s="4">
        <v>43775</v>
      </c>
      <c r="C1153" s="5">
        <v>82.08</v>
      </c>
      <c r="D1153" s="6">
        <v>9303600</v>
      </c>
      <c r="E1153" t="s">
        <v>5</v>
      </c>
      <c r="F1153">
        <f>(Акции[[#This Row],[Close]]-C1152)/C1152</f>
        <v>2.9325513196480314E-3</v>
      </c>
    </row>
    <row r="1154" spans="2:6" x14ac:dyDescent="0.3">
      <c r="B1154" s="4">
        <v>43776</v>
      </c>
      <c r="C1154" s="5">
        <v>82.01</v>
      </c>
      <c r="D1154" s="6">
        <v>6561500</v>
      </c>
      <c r="E1154" t="s">
        <v>5</v>
      </c>
      <c r="F1154">
        <f>(Акции[[#This Row],[Close]]-C1153)/C1153</f>
        <v>-8.5282651072116447E-4</v>
      </c>
    </row>
    <row r="1155" spans="2:6" x14ac:dyDescent="0.3">
      <c r="B1155" s="4">
        <v>43777</v>
      </c>
      <c r="C1155" s="5">
        <v>85.21</v>
      </c>
      <c r="D1155" s="6">
        <v>11364100</v>
      </c>
      <c r="E1155" t="s">
        <v>5</v>
      </c>
      <c r="F1155">
        <f>(Акции[[#This Row],[Close]]-C1154)/C1154</f>
        <v>3.9019631752225198E-2</v>
      </c>
    </row>
    <row r="1156" spans="2:6" x14ac:dyDescent="0.3">
      <c r="B1156" s="4">
        <v>43780</v>
      </c>
      <c r="C1156" s="5">
        <v>85.66</v>
      </c>
      <c r="D1156" s="6">
        <v>8726300</v>
      </c>
      <c r="E1156" t="s">
        <v>5</v>
      </c>
      <c r="F1156">
        <f>(Акции[[#This Row],[Close]]-C1155)/C1155</f>
        <v>5.2810702969135412E-3</v>
      </c>
    </row>
    <row r="1157" spans="2:6" x14ac:dyDescent="0.3">
      <c r="B1157" s="4">
        <v>43781</v>
      </c>
      <c r="C1157" s="5">
        <v>86.44</v>
      </c>
      <c r="D1157" s="6">
        <v>12165900</v>
      </c>
      <c r="E1157" t="s">
        <v>5</v>
      </c>
      <c r="F1157">
        <f>(Акции[[#This Row],[Close]]-C1156)/C1156</f>
        <v>9.1057669857576608E-3</v>
      </c>
    </row>
    <row r="1158" spans="2:6" x14ac:dyDescent="0.3">
      <c r="B1158" s="4">
        <v>43782</v>
      </c>
      <c r="C1158" s="5">
        <v>86.66</v>
      </c>
      <c r="D1158" s="6">
        <v>5798800</v>
      </c>
      <c r="E1158" t="s">
        <v>5</v>
      </c>
      <c r="F1158">
        <f>(Акции[[#This Row],[Close]]-C1157)/C1157</f>
        <v>2.5451180009254844E-3</v>
      </c>
    </row>
    <row r="1159" spans="2:6" x14ac:dyDescent="0.3">
      <c r="B1159" s="4">
        <v>43783</v>
      </c>
      <c r="C1159" s="5">
        <v>87.63</v>
      </c>
      <c r="D1159" s="6">
        <v>5425600</v>
      </c>
      <c r="E1159" t="s">
        <v>5</v>
      </c>
      <c r="F1159">
        <f>(Акции[[#This Row],[Close]]-C1158)/C1158</f>
        <v>1.1193168705285009E-2</v>
      </c>
    </row>
    <row r="1160" spans="2:6" x14ac:dyDescent="0.3">
      <c r="B1160" s="4">
        <v>43784</v>
      </c>
      <c r="C1160" s="5">
        <v>88.63</v>
      </c>
      <c r="D1160" s="6">
        <v>8036700</v>
      </c>
      <c r="E1160" t="s">
        <v>5</v>
      </c>
      <c r="F1160">
        <f>(Акции[[#This Row],[Close]]-C1159)/C1159</f>
        <v>1.1411617026132604E-2</v>
      </c>
    </row>
    <row r="1161" spans="2:6" x14ac:dyDescent="0.3">
      <c r="B1161" s="4">
        <v>43787</v>
      </c>
      <c r="C1161" s="5">
        <v>88.73</v>
      </c>
      <c r="D1161" s="6">
        <v>5772300</v>
      </c>
      <c r="E1161" t="s">
        <v>5</v>
      </c>
      <c r="F1161">
        <f>(Акции[[#This Row],[Close]]-C1160)/C1160</f>
        <v>1.1282861333635173E-3</v>
      </c>
    </row>
    <row r="1162" spans="2:6" x14ac:dyDescent="0.3">
      <c r="B1162" s="4">
        <v>43788</v>
      </c>
      <c r="C1162" s="5">
        <v>89.02</v>
      </c>
      <c r="D1162" s="6">
        <v>7504800</v>
      </c>
      <c r="E1162" t="s">
        <v>5</v>
      </c>
      <c r="F1162">
        <f>(Акции[[#This Row],[Close]]-C1161)/C1161</f>
        <v>3.2683421616137949E-3</v>
      </c>
    </row>
    <row r="1163" spans="2:6" x14ac:dyDescent="0.3">
      <c r="B1163" s="4">
        <v>43789</v>
      </c>
      <c r="C1163" s="5">
        <v>87.2</v>
      </c>
      <c r="D1163" s="6">
        <v>10933000</v>
      </c>
      <c r="E1163" t="s">
        <v>5</v>
      </c>
      <c r="F1163">
        <f>(Акции[[#This Row],[Close]]-C1162)/C1162</f>
        <v>-2.0444843855313338E-2</v>
      </c>
    </row>
    <row r="1164" spans="2:6" x14ac:dyDescent="0.3">
      <c r="B1164" s="4">
        <v>43790</v>
      </c>
      <c r="C1164" s="5">
        <v>86.52</v>
      </c>
      <c r="D1164" s="6">
        <v>9614100</v>
      </c>
      <c r="E1164" t="s">
        <v>5</v>
      </c>
      <c r="F1164">
        <f>(Акции[[#This Row],[Close]]-C1163)/C1163</f>
        <v>-7.7981651376147565E-3</v>
      </c>
    </row>
    <row r="1165" spans="2:6" x14ac:dyDescent="0.3">
      <c r="B1165" s="4">
        <v>43791</v>
      </c>
      <c r="C1165" s="5">
        <v>86.05</v>
      </c>
      <c r="D1165" s="6">
        <v>7784700</v>
      </c>
      <c r="E1165" t="s">
        <v>5</v>
      </c>
      <c r="F1165">
        <f>(Акции[[#This Row],[Close]]-C1164)/C1164</f>
        <v>-5.4322699953767784E-3</v>
      </c>
    </row>
    <row r="1166" spans="2:6" x14ac:dyDescent="0.3">
      <c r="B1166" s="4">
        <v>43794</v>
      </c>
      <c r="C1166" s="5">
        <v>87.76</v>
      </c>
      <c r="D1166" s="6">
        <v>9522100</v>
      </c>
      <c r="E1166" t="s">
        <v>5</v>
      </c>
      <c r="F1166">
        <f>(Акции[[#This Row],[Close]]-C1165)/C1165</f>
        <v>1.9872167344567204E-2</v>
      </c>
    </row>
    <row r="1167" spans="2:6" x14ac:dyDescent="0.3">
      <c r="B1167" s="4">
        <v>43795</v>
      </c>
      <c r="C1167" s="5">
        <v>87.72</v>
      </c>
      <c r="D1167" s="6">
        <v>6431400</v>
      </c>
      <c r="E1167" t="s">
        <v>5</v>
      </c>
      <c r="F1167">
        <f>(Акции[[#This Row],[Close]]-C1166)/C1166</f>
        <v>-4.5578851412951516E-4</v>
      </c>
    </row>
    <row r="1168" spans="2:6" x14ac:dyDescent="0.3">
      <c r="B1168" s="4">
        <v>43796</v>
      </c>
      <c r="C1168" s="5">
        <v>88.33</v>
      </c>
      <c r="D1168" s="6">
        <v>4711800</v>
      </c>
      <c r="E1168" t="s">
        <v>5</v>
      </c>
      <c r="F1168">
        <f>(Акции[[#This Row],[Close]]-C1167)/C1167</f>
        <v>6.9539443684450463E-3</v>
      </c>
    </row>
    <row r="1169" spans="2:6" x14ac:dyDescent="0.3">
      <c r="B1169" s="4">
        <v>43798</v>
      </c>
      <c r="C1169" s="5">
        <v>87.73</v>
      </c>
      <c r="D1169" s="6">
        <v>3042800</v>
      </c>
      <c r="E1169" t="s">
        <v>5</v>
      </c>
      <c r="F1169">
        <f>(Акции[[#This Row],[Close]]-C1168)/C1168</f>
        <v>-6.7927091588361179E-3</v>
      </c>
    </row>
    <row r="1170" spans="2:6" x14ac:dyDescent="0.3">
      <c r="B1170" s="4">
        <v>43801</v>
      </c>
      <c r="C1170" s="5">
        <v>87.03</v>
      </c>
      <c r="D1170" s="6">
        <v>6526400</v>
      </c>
      <c r="E1170" t="s">
        <v>5</v>
      </c>
      <c r="F1170">
        <f>(Акции[[#This Row],[Close]]-C1169)/C1169</f>
        <v>-7.9790265587598632E-3</v>
      </c>
    </row>
    <row r="1171" spans="2:6" x14ac:dyDescent="0.3">
      <c r="B1171" s="4">
        <v>43802</v>
      </c>
      <c r="C1171" s="5">
        <v>85.95</v>
      </c>
      <c r="D1171" s="6">
        <v>10054500</v>
      </c>
      <c r="E1171" t="s">
        <v>5</v>
      </c>
      <c r="F1171">
        <f>(Акции[[#This Row],[Close]]-C1170)/C1170</f>
        <v>-1.2409513960703186E-2</v>
      </c>
    </row>
    <row r="1172" spans="2:6" x14ac:dyDescent="0.3">
      <c r="B1172" s="4">
        <v>43803</v>
      </c>
      <c r="C1172" s="5">
        <v>87.2</v>
      </c>
      <c r="D1172" s="6">
        <v>6174600</v>
      </c>
      <c r="E1172" t="s">
        <v>5</v>
      </c>
      <c r="F1172">
        <f>(Акции[[#This Row],[Close]]-C1171)/C1171</f>
        <v>1.4543339150668994E-2</v>
      </c>
    </row>
    <row r="1173" spans="2:6" x14ac:dyDescent="0.3">
      <c r="B1173" s="4">
        <v>43804</v>
      </c>
      <c r="C1173" s="5">
        <v>86.72</v>
      </c>
      <c r="D1173" s="6">
        <v>6072100</v>
      </c>
      <c r="E1173" t="s">
        <v>5</v>
      </c>
      <c r="F1173">
        <f>(Акции[[#This Row],[Close]]-C1172)/C1172</f>
        <v>-5.5045871559633482E-3</v>
      </c>
    </row>
    <row r="1174" spans="2:6" x14ac:dyDescent="0.3">
      <c r="B1174" s="4">
        <v>43805</v>
      </c>
      <c r="C1174" s="5">
        <v>86.98</v>
      </c>
      <c r="D1174" s="6">
        <v>6044600</v>
      </c>
      <c r="E1174" t="s">
        <v>5</v>
      </c>
      <c r="F1174">
        <f>(Акции[[#This Row],[Close]]-C1173)/C1173</f>
        <v>2.9981549815498746E-3</v>
      </c>
    </row>
    <row r="1175" spans="2:6" x14ac:dyDescent="0.3">
      <c r="B1175" s="4">
        <v>43808</v>
      </c>
      <c r="C1175" s="5">
        <v>86.44</v>
      </c>
      <c r="D1175" s="6">
        <v>5582700</v>
      </c>
      <c r="E1175" t="s">
        <v>5</v>
      </c>
      <c r="F1175">
        <f>(Акции[[#This Row],[Close]]-C1174)/C1174</f>
        <v>-6.208323752586873E-3</v>
      </c>
    </row>
    <row r="1176" spans="2:6" x14ac:dyDescent="0.3">
      <c r="B1176" s="4">
        <v>43809</v>
      </c>
      <c r="C1176" s="5">
        <v>86.56</v>
      </c>
      <c r="D1176" s="6">
        <v>7816000</v>
      </c>
      <c r="E1176" t="s">
        <v>5</v>
      </c>
      <c r="F1176">
        <f>(Акции[[#This Row],[Close]]-C1175)/C1175</f>
        <v>1.3882461823230513E-3</v>
      </c>
    </row>
    <row r="1177" spans="2:6" x14ac:dyDescent="0.3">
      <c r="B1177" s="4">
        <v>43810</v>
      </c>
      <c r="C1177" s="5">
        <v>86.7</v>
      </c>
      <c r="D1177" s="6">
        <v>7326400</v>
      </c>
      <c r="E1177" t="s">
        <v>5</v>
      </c>
      <c r="F1177">
        <f>(Акции[[#This Row],[Close]]-C1176)/C1176</f>
        <v>1.617375231053611E-3</v>
      </c>
    </row>
    <row r="1178" spans="2:6" x14ac:dyDescent="0.3">
      <c r="B1178" s="4">
        <v>43811</v>
      </c>
      <c r="C1178" s="5">
        <v>88.73</v>
      </c>
      <c r="D1178" s="6">
        <v>6260500</v>
      </c>
      <c r="E1178" t="s">
        <v>5</v>
      </c>
      <c r="F1178">
        <f>(Акции[[#This Row],[Close]]-C1177)/C1177</f>
        <v>2.3414071510957337E-2</v>
      </c>
    </row>
    <row r="1179" spans="2:6" x14ac:dyDescent="0.3">
      <c r="B1179" s="4">
        <v>43812</v>
      </c>
      <c r="C1179" s="5">
        <v>87.84</v>
      </c>
      <c r="D1179" s="6">
        <v>5975200</v>
      </c>
      <c r="E1179" t="s">
        <v>5</v>
      </c>
      <c r="F1179">
        <f>(Акции[[#This Row],[Close]]-C1178)/C1178</f>
        <v>-1.003042939253917E-2</v>
      </c>
    </row>
    <row r="1180" spans="2:6" x14ac:dyDescent="0.3">
      <c r="B1180" s="4">
        <v>43815</v>
      </c>
      <c r="C1180" s="5">
        <v>89.43</v>
      </c>
      <c r="D1180" s="6">
        <v>6723300</v>
      </c>
      <c r="E1180" t="s">
        <v>5</v>
      </c>
      <c r="F1180">
        <f>(Акции[[#This Row],[Close]]-C1179)/C1179</f>
        <v>1.8101092896174901E-2</v>
      </c>
    </row>
    <row r="1181" spans="2:6" x14ac:dyDescent="0.3">
      <c r="B1181" s="4">
        <v>43816</v>
      </c>
      <c r="C1181" s="5">
        <v>90.08</v>
      </c>
      <c r="D1181" s="6">
        <v>8750000</v>
      </c>
      <c r="E1181" t="s">
        <v>5</v>
      </c>
      <c r="F1181">
        <f>(Акции[[#This Row],[Close]]-C1180)/C1180</f>
        <v>7.2682545007267292E-3</v>
      </c>
    </row>
    <row r="1182" spans="2:6" x14ac:dyDescent="0.3">
      <c r="B1182" s="4">
        <v>43817</v>
      </c>
      <c r="C1182" s="5">
        <v>89.33</v>
      </c>
      <c r="D1182" s="6">
        <v>6490100</v>
      </c>
      <c r="E1182" t="s">
        <v>5</v>
      </c>
      <c r="F1182">
        <f>(Акции[[#This Row],[Close]]-C1181)/C1181</f>
        <v>-8.3259325044404975E-3</v>
      </c>
    </row>
    <row r="1183" spans="2:6" x14ac:dyDescent="0.3">
      <c r="B1183" s="4">
        <v>43818</v>
      </c>
      <c r="C1183" s="5">
        <v>88.77</v>
      </c>
      <c r="D1183" s="6">
        <v>5447000</v>
      </c>
      <c r="E1183" t="s">
        <v>5</v>
      </c>
      <c r="F1183">
        <f>(Акции[[#This Row],[Close]]-C1182)/C1182</f>
        <v>-6.2688906302474229E-3</v>
      </c>
    </row>
    <row r="1184" spans="2:6" x14ac:dyDescent="0.3">
      <c r="B1184" s="4">
        <v>43819</v>
      </c>
      <c r="C1184" s="5">
        <v>89.29</v>
      </c>
      <c r="D1184" s="6">
        <v>19134800</v>
      </c>
      <c r="E1184" t="s">
        <v>5</v>
      </c>
      <c r="F1184">
        <f>(Акции[[#This Row],[Close]]-C1183)/C1183</f>
        <v>5.8578348541174973E-3</v>
      </c>
    </row>
    <row r="1185" spans="2:6" x14ac:dyDescent="0.3">
      <c r="B1185" s="4">
        <v>43822</v>
      </c>
      <c r="C1185" s="5">
        <v>90.25</v>
      </c>
      <c r="D1185" s="6">
        <v>5907200</v>
      </c>
      <c r="E1185" t="s">
        <v>5</v>
      </c>
      <c r="F1185">
        <f>(Акции[[#This Row],[Close]]-C1184)/C1184</f>
        <v>1.0751483928771349E-2</v>
      </c>
    </row>
    <row r="1186" spans="2:6" x14ac:dyDescent="0.3">
      <c r="B1186" s="4">
        <v>43823</v>
      </c>
      <c r="C1186" s="5">
        <v>89.85</v>
      </c>
      <c r="D1186" s="6">
        <v>1798800</v>
      </c>
      <c r="E1186" t="s">
        <v>5</v>
      </c>
      <c r="F1186">
        <f>(Акции[[#This Row],[Close]]-C1185)/C1185</f>
        <v>-4.4321329639889825E-3</v>
      </c>
    </row>
    <row r="1187" spans="2:6" x14ac:dyDescent="0.3">
      <c r="B1187" s="4">
        <v>43825</v>
      </c>
      <c r="C1187" s="5">
        <v>89.83</v>
      </c>
      <c r="D1187" s="6">
        <v>4066700</v>
      </c>
      <c r="E1187" t="s">
        <v>5</v>
      </c>
      <c r="F1187">
        <f>(Акции[[#This Row],[Close]]-C1186)/C1186</f>
        <v>-2.2259321090702306E-4</v>
      </c>
    </row>
    <row r="1188" spans="2:6" x14ac:dyDescent="0.3">
      <c r="B1188" s="4">
        <v>43826</v>
      </c>
      <c r="C1188" s="5">
        <v>89.2</v>
      </c>
      <c r="D1188" s="6">
        <v>4087800</v>
      </c>
      <c r="E1188" t="s">
        <v>5</v>
      </c>
      <c r="F1188">
        <f>(Акции[[#This Row],[Close]]-C1187)/C1187</f>
        <v>-7.0132472447956744E-3</v>
      </c>
    </row>
    <row r="1189" spans="2:6" x14ac:dyDescent="0.3">
      <c r="B1189" s="4">
        <v>43829</v>
      </c>
      <c r="C1189" s="5">
        <v>88.52</v>
      </c>
      <c r="D1189" s="6">
        <v>7014800</v>
      </c>
      <c r="E1189" t="s">
        <v>5</v>
      </c>
      <c r="F1189">
        <f>(Акции[[#This Row],[Close]]-C1188)/C1188</f>
        <v>-7.6233183856503003E-3</v>
      </c>
    </row>
    <row r="1190" spans="2:6" x14ac:dyDescent="0.3">
      <c r="B1190" s="4">
        <v>43830</v>
      </c>
      <c r="C1190" s="5">
        <v>88.54</v>
      </c>
      <c r="D1190" s="6">
        <v>4702100</v>
      </c>
      <c r="E1190" t="s">
        <v>5</v>
      </c>
      <c r="F1190">
        <f>(Акции[[#This Row],[Close]]-C1189)/C1189</f>
        <v>2.2593764121114134E-4</v>
      </c>
    </row>
    <row r="1191" spans="2:6" x14ac:dyDescent="0.3">
      <c r="B1191" s="4">
        <v>43832</v>
      </c>
      <c r="C1191" s="5">
        <v>89.55</v>
      </c>
      <c r="D1191" s="6">
        <v>5639200</v>
      </c>
      <c r="E1191" t="s">
        <v>5</v>
      </c>
      <c r="F1191">
        <f>(Акции[[#This Row],[Close]]-C1190)/C1190</f>
        <v>1.1407273548678459E-2</v>
      </c>
    </row>
    <row r="1192" spans="2:6" x14ac:dyDescent="0.3">
      <c r="B1192" s="4">
        <v>43833</v>
      </c>
      <c r="C1192" s="5">
        <v>88.7</v>
      </c>
      <c r="D1192" s="6">
        <v>5988500</v>
      </c>
      <c r="E1192" t="s">
        <v>5</v>
      </c>
      <c r="F1192">
        <f>(Акции[[#This Row],[Close]]-C1191)/C1191</f>
        <v>-9.4919039642657101E-3</v>
      </c>
    </row>
    <row r="1193" spans="2:6" x14ac:dyDescent="0.3">
      <c r="B1193" s="4">
        <v>43836</v>
      </c>
      <c r="C1193" s="5">
        <v>89.4</v>
      </c>
      <c r="D1193" s="6">
        <v>6786600</v>
      </c>
      <c r="E1193" t="s">
        <v>5</v>
      </c>
      <c r="F1193">
        <f>(Акции[[#This Row],[Close]]-C1192)/C1192</f>
        <v>7.8917700112739898E-3</v>
      </c>
    </row>
    <row r="1194" spans="2:6" x14ac:dyDescent="0.3">
      <c r="B1194" s="4">
        <v>43837</v>
      </c>
      <c r="C1194" s="5">
        <v>88.89</v>
      </c>
      <c r="D1194" s="6">
        <v>7242500</v>
      </c>
      <c r="E1194" t="s">
        <v>5</v>
      </c>
      <c r="F1194">
        <f>(Акции[[#This Row],[Close]]-C1193)/C1193</f>
        <v>-5.7046979865772382E-3</v>
      </c>
    </row>
    <row r="1195" spans="2:6" x14ac:dyDescent="0.3">
      <c r="B1195" s="4">
        <v>43838</v>
      </c>
      <c r="C1195" s="5">
        <v>89.52</v>
      </c>
      <c r="D1195" s="6">
        <v>7696800</v>
      </c>
      <c r="E1195" t="s">
        <v>5</v>
      </c>
      <c r="F1195">
        <f>(Акции[[#This Row],[Close]]-C1194)/C1194</f>
        <v>7.0874114073573571E-3</v>
      </c>
    </row>
    <row r="1196" spans="2:6" x14ac:dyDescent="0.3">
      <c r="B1196" s="4">
        <v>43839</v>
      </c>
      <c r="C1196" s="5">
        <v>90.21</v>
      </c>
      <c r="D1196" s="6">
        <v>7518000</v>
      </c>
      <c r="E1196" t="s">
        <v>5</v>
      </c>
      <c r="F1196">
        <f>(Акции[[#This Row],[Close]]-C1195)/C1195</f>
        <v>7.7077747989275887E-3</v>
      </c>
    </row>
    <row r="1197" spans="2:6" x14ac:dyDescent="0.3">
      <c r="B1197" s="4">
        <v>43840</v>
      </c>
      <c r="C1197" s="5">
        <v>89.06</v>
      </c>
      <c r="D1197" s="6">
        <v>8581400</v>
      </c>
      <c r="E1197" t="s">
        <v>5</v>
      </c>
      <c r="F1197">
        <f>(Акции[[#This Row],[Close]]-C1196)/C1196</f>
        <v>-1.2748032368916877E-2</v>
      </c>
    </row>
    <row r="1198" spans="2:6" x14ac:dyDescent="0.3">
      <c r="B1198" s="4">
        <v>43843</v>
      </c>
      <c r="C1198" s="5">
        <v>88.52</v>
      </c>
      <c r="D1198" s="6">
        <v>9292200</v>
      </c>
      <c r="E1198" t="s">
        <v>5</v>
      </c>
      <c r="F1198">
        <f>(Акции[[#This Row],[Close]]-C1197)/C1197</f>
        <v>-6.0633280934202366E-3</v>
      </c>
    </row>
    <row r="1199" spans="2:6" x14ac:dyDescent="0.3">
      <c r="B1199" s="4">
        <v>43844</v>
      </c>
      <c r="C1199" s="5">
        <v>88.2</v>
      </c>
      <c r="D1199" s="6">
        <v>8876900</v>
      </c>
      <c r="E1199" t="s">
        <v>5</v>
      </c>
      <c r="F1199">
        <f>(Акции[[#This Row],[Close]]-C1198)/C1198</f>
        <v>-3.6150022593763351E-3</v>
      </c>
    </row>
    <row r="1200" spans="2:6" x14ac:dyDescent="0.3">
      <c r="B1200" s="4">
        <v>43845</v>
      </c>
      <c r="C1200" s="5">
        <v>89.26</v>
      </c>
      <c r="D1200" s="6">
        <v>8490100</v>
      </c>
      <c r="E1200" t="s">
        <v>5</v>
      </c>
      <c r="F1200">
        <f>(Акции[[#This Row],[Close]]-C1199)/C1199</f>
        <v>1.2018140589569187E-2</v>
      </c>
    </row>
    <row r="1201" spans="2:6" x14ac:dyDescent="0.3">
      <c r="B1201" s="4">
        <v>43846</v>
      </c>
      <c r="C1201" s="5">
        <v>89.26</v>
      </c>
      <c r="D1201" s="6">
        <v>7073200</v>
      </c>
      <c r="E1201" t="s">
        <v>5</v>
      </c>
      <c r="F1201">
        <f>(Акции[[#This Row],[Close]]-C1200)/C1200</f>
        <v>0</v>
      </c>
    </row>
    <row r="1202" spans="2:6" x14ac:dyDescent="0.3">
      <c r="B1202" s="4">
        <v>43847</v>
      </c>
      <c r="C1202" s="5">
        <v>88</v>
      </c>
      <c r="D1202" s="6">
        <v>10122300</v>
      </c>
      <c r="E1202" t="s">
        <v>5</v>
      </c>
      <c r="F1202">
        <f>(Акции[[#This Row],[Close]]-C1201)/C1201</f>
        <v>-1.4116065426842987E-2</v>
      </c>
    </row>
    <row r="1203" spans="2:6" x14ac:dyDescent="0.3">
      <c r="B1203" s="4">
        <v>43851</v>
      </c>
      <c r="C1203" s="5">
        <v>87.99</v>
      </c>
      <c r="D1203" s="6">
        <v>13552000</v>
      </c>
      <c r="E1203" t="s">
        <v>5</v>
      </c>
      <c r="F1203">
        <f>(Акции[[#This Row],[Close]]-C1202)/C1202</f>
        <v>-1.1363636363642178E-4</v>
      </c>
    </row>
    <row r="1204" spans="2:6" x14ac:dyDescent="0.3">
      <c r="B1204" s="4">
        <v>43852</v>
      </c>
      <c r="C1204" s="5">
        <v>87.21</v>
      </c>
      <c r="D1204" s="6">
        <v>6438900</v>
      </c>
      <c r="E1204" t="s">
        <v>5</v>
      </c>
      <c r="F1204">
        <f>(Акции[[#This Row],[Close]]-C1203)/C1203</f>
        <v>-8.8646437095124576E-3</v>
      </c>
    </row>
    <row r="1205" spans="2:6" x14ac:dyDescent="0.3">
      <c r="B1205" s="4">
        <v>43853</v>
      </c>
      <c r="C1205" s="5">
        <v>85.27</v>
      </c>
      <c r="D1205" s="6">
        <v>12266800</v>
      </c>
      <c r="E1205" t="s">
        <v>5</v>
      </c>
      <c r="F1205">
        <f>(Акции[[#This Row],[Close]]-C1204)/C1204</f>
        <v>-2.2245155372090333E-2</v>
      </c>
    </row>
    <row r="1206" spans="2:6" x14ac:dyDescent="0.3">
      <c r="B1206" s="4">
        <v>43854</v>
      </c>
      <c r="C1206" s="5">
        <v>83.54</v>
      </c>
      <c r="D1206" s="6">
        <v>13215400</v>
      </c>
      <c r="E1206" t="s">
        <v>5</v>
      </c>
      <c r="F1206">
        <f>(Акции[[#This Row],[Close]]-C1205)/C1205</f>
        <v>-2.0288495367655562E-2</v>
      </c>
    </row>
    <row r="1207" spans="2:6" x14ac:dyDescent="0.3">
      <c r="B1207" s="4">
        <v>43857</v>
      </c>
      <c r="C1207" s="5">
        <v>84.02</v>
      </c>
      <c r="D1207" s="6">
        <v>13832000</v>
      </c>
      <c r="E1207" t="s">
        <v>5</v>
      </c>
      <c r="F1207">
        <f>(Акции[[#This Row],[Close]]-C1206)/C1206</f>
        <v>5.7457505386639901E-3</v>
      </c>
    </row>
    <row r="1208" spans="2:6" x14ac:dyDescent="0.3">
      <c r="B1208" s="4">
        <v>43858</v>
      </c>
      <c r="C1208" s="5">
        <v>83.77</v>
      </c>
      <c r="D1208" s="6">
        <v>8614400</v>
      </c>
      <c r="E1208" t="s">
        <v>5</v>
      </c>
      <c r="F1208">
        <f>(Акции[[#This Row],[Close]]-C1207)/C1207</f>
        <v>-2.9754820280885504E-3</v>
      </c>
    </row>
    <row r="1209" spans="2:6" x14ac:dyDescent="0.3">
      <c r="B1209" s="4">
        <v>43859</v>
      </c>
      <c r="C1209" s="5">
        <v>83.2</v>
      </c>
      <c r="D1209" s="6">
        <v>5703200</v>
      </c>
      <c r="E1209" t="s">
        <v>5</v>
      </c>
      <c r="F1209">
        <f>(Акции[[#This Row],[Close]]-C1208)/C1208</f>
        <v>-6.8043452309895329E-3</v>
      </c>
    </row>
    <row r="1210" spans="2:6" x14ac:dyDescent="0.3">
      <c r="B1210" s="4">
        <v>43860</v>
      </c>
      <c r="C1210" s="5">
        <v>81.78</v>
      </c>
      <c r="D1210" s="6">
        <v>10870000</v>
      </c>
      <c r="E1210" t="s">
        <v>5</v>
      </c>
      <c r="F1210">
        <f>(Акции[[#This Row],[Close]]-C1209)/C1209</f>
        <v>-1.7067307692307711E-2</v>
      </c>
    </row>
    <row r="1211" spans="2:6" x14ac:dyDescent="0.3">
      <c r="B1211" s="4">
        <v>43861</v>
      </c>
      <c r="C1211" s="5">
        <v>81.02</v>
      </c>
      <c r="D1211" s="6">
        <v>13870100</v>
      </c>
      <c r="E1211" t="s">
        <v>5</v>
      </c>
      <c r="F1211">
        <f>(Акции[[#This Row],[Close]]-C1210)/C1210</f>
        <v>-9.2932257275618133E-3</v>
      </c>
    </row>
    <row r="1212" spans="2:6" x14ac:dyDescent="0.3">
      <c r="B1212" s="4">
        <v>43864</v>
      </c>
      <c r="C1212" s="5">
        <v>82.3</v>
      </c>
      <c r="D1212" s="6">
        <v>10146400</v>
      </c>
      <c r="E1212" t="s">
        <v>5</v>
      </c>
      <c r="F1212">
        <f>(Акции[[#This Row],[Close]]-C1211)/C1211</f>
        <v>1.5798568254751927E-2</v>
      </c>
    </row>
    <row r="1213" spans="2:6" x14ac:dyDescent="0.3">
      <c r="B1213" s="4">
        <v>43865</v>
      </c>
      <c r="C1213" s="5">
        <v>84.36</v>
      </c>
      <c r="D1213" s="6">
        <v>8251500</v>
      </c>
      <c r="E1213" t="s">
        <v>5</v>
      </c>
      <c r="F1213">
        <f>(Акции[[#This Row],[Close]]-C1212)/C1212</f>
        <v>2.503037667071692E-2</v>
      </c>
    </row>
    <row r="1214" spans="2:6" x14ac:dyDescent="0.3">
      <c r="B1214" s="4">
        <v>43866</v>
      </c>
      <c r="C1214" s="5">
        <v>86.63</v>
      </c>
      <c r="D1214" s="6">
        <v>10020600</v>
      </c>
      <c r="E1214" t="s">
        <v>5</v>
      </c>
      <c r="F1214">
        <f>(Акции[[#This Row],[Close]]-C1213)/C1213</f>
        <v>2.6908487434803178E-2</v>
      </c>
    </row>
    <row r="1215" spans="2:6" x14ac:dyDescent="0.3">
      <c r="B1215" s="4">
        <v>43867</v>
      </c>
      <c r="C1215" s="5">
        <v>87.18</v>
      </c>
      <c r="D1215" s="6">
        <v>7769700</v>
      </c>
      <c r="E1215" t="s">
        <v>5</v>
      </c>
      <c r="F1215">
        <f>(Акции[[#This Row],[Close]]-C1214)/C1214</f>
        <v>6.3488398938013552E-3</v>
      </c>
    </row>
    <row r="1216" spans="2:6" x14ac:dyDescent="0.3">
      <c r="B1216" s="4">
        <v>43868</v>
      </c>
      <c r="C1216" s="5">
        <v>92.29</v>
      </c>
      <c r="D1216" s="6">
        <v>19090300</v>
      </c>
      <c r="E1216" t="s">
        <v>5</v>
      </c>
      <c r="F1216">
        <f>(Акции[[#This Row],[Close]]-C1215)/C1215</f>
        <v>5.8614361091993562E-2</v>
      </c>
    </row>
    <row r="1217" spans="2:6" x14ac:dyDescent="0.3">
      <c r="B1217" s="4">
        <v>43871</v>
      </c>
      <c r="C1217" s="5">
        <v>94.75</v>
      </c>
      <c r="D1217" s="6">
        <v>13998300</v>
      </c>
      <c r="E1217" t="s">
        <v>5</v>
      </c>
      <c r="F1217">
        <f>(Акции[[#This Row],[Close]]-C1216)/C1216</f>
        <v>2.6655108895871638E-2</v>
      </c>
    </row>
    <row r="1218" spans="2:6" x14ac:dyDescent="0.3">
      <c r="B1218" s="4">
        <v>43872</v>
      </c>
      <c r="C1218" s="5">
        <v>96</v>
      </c>
      <c r="D1218" s="6">
        <v>10682800</v>
      </c>
      <c r="E1218" t="s">
        <v>5</v>
      </c>
      <c r="F1218">
        <f>(Акции[[#This Row],[Close]]-C1217)/C1217</f>
        <v>1.3192612137203167E-2</v>
      </c>
    </row>
    <row r="1219" spans="2:6" x14ac:dyDescent="0.3">
      <c r="B1219" s="4">
        <v>43873</v>
      </c>
      <c r="C1219" s="5">
        <v>97.79</v>
      </c>
      <c r="D1219" s="6">
        <v>10591000</v>
      </c>
      <c r="E1219" t="s">
        <v>5</v>
      </c>
      <c r="F1219">
        <f>(Акции[[#This Row],[Close]]-C1218)/C1218</f>
        <v>1.86458333333334E-2</v>
      </c>
    </row>
    <row r="1220" spans="2:6" x14ac:dyDescent="0.3">
      <c r="B1220" s="4">
        <v>43874</v>
      </c>
      <c r="C1220" s="5">
        <v>95.35</v>
      </c>
      <c r="D1220" s="6">
        <v>10613000</v>
      </c>
      <c r="E1220" t="s">
        <v>5</v>
      </c>
      <c r="F1220">
        <f>(Акции[[#This Row],[Close]]-C1219)/C1219</f>
        <v>-2.4951426526229795E-2</v>
      </c>
    </row>
    <row r="1221" spans="2:6" x14ac:dyDescent="0.3">
      <c r="B1221" s="4">
        <v>43875</v>
      </c>
      <c r="C1221" s="5">
        <v>94.05</v>
      </c>
      <c r="D1221" s="6">
        <v>11175800</v>
      </c>
      <c r="E1221" t="s">
        <v>5</v>
      </c>
      <c r="F1221">
        <f>(Акции[[#This Row],[Close]]-C1220)/C1220</f>
        <v>-1.363398007341371E-2</v>
      </c>
    </row>
    <row r="1222" spans="2:6" x14ac:dyDescent="0.3">
      <c r="B1222" s="4">
        <v>43879</v>
      </c>
      <c r="C1222" s="5">
        <v>93.61</v>
      </c>
      <c r="D1222" s="6">
        <v>9406300</v>
      </c>
      <c r="E1222" t="s">
        <v>5</v>
      </c>
      <c r="F1222">
        <f>(Акции[[#This Row],[Close]]-C1221)/C1221</f>
        <v>-4.678362573099391E-3</v>
      </c>
    </row>
    <row r="1223" spans="2:6" x14ac:dyDescent="0.3">
      <c r="B1223" s="4">
        <v>43880</v>
      </c>
      <c r="C1223" s="5">
        <v>94.14</v>
      </c>
      <c r="D1223" s="6">
        <v>6349100</v>
      </c>
      <c r="E1223" t="s">
        <v>5</v>
      </c>
      <c r="F1223">
        <f>(Акции[[#This Row],[Close]]-C1222)/C1222</f>
        <v>5.6617882704839348E-3</v>
      </c>
    </row>
    <row r="1224" spans="2:6" x14ac:dyDescent="0.3">
      <c r="B1224" s="4">
        <v>43881</v>
      </c>
      <c r="C1224" s="5">
        <v>94.23</v>
      </c>
      <c r="D1224" s="6">
        <v>5446200</v>
      </c>
      <c r="E1224" t="s">
        <v>5</v>
      </c>
      <c r="F1224">
        <f>(Акции[[#This Row],[Close]]-C1223)/C1223</f>
        <v>9.5602294455070539E-4</v>
      </c>
    </row>
    <row r="1225" spans="2:6" x14ac:dyDescent="0.3">
      <c r="B1225" s="4">
        <v>43882</v>
      </c>
      <c r="C1225" s="5">
        <v>94.96</v>
      </c>
      <c r="D1225" s="6">
        <v>6676000</v>
      </c>
      <c r="E1225" t="s">
        <v>5</v>
      </c>
      <c r="F1225">
        <f>(Акции[[#This Row],[Close]]-C1224)/C1224</f>
        <v>7.7470020163428813E-3</v>
      </c>
    </row>
    <row r="1226" spans="2:6" x14ac:dyDescent="0.3">
      <c r="B1226" s="4">
        <v>43885</v>
      </c>
      <c r="C1226" s="5">
        <v>93.14</v>
      </c>
      <c r="D1226" s="6">
        <v>10705100</v>
      </c>
      <c r="E1226" t="s">
        <v>5</v>
      </c>
      <c r="F1226">
        <f>(Акции[[#This Row],[Close]]-C1225)/C1225</f>
        <v>-1.9165964616680638E-2</v>
      </c>
    </row>
    <row r="1227" spans="2:6" x14ac:dyDescent="0.3">
      <c r="B1227" s="4">
        <v>43886</v>
      </c>
      <c r="C1227" s="5">
        <v>89.18</v>
      </c>
      <c r="D1227" s="6">
        <v>11366400</v>
      </c>
      <c r="E1227" t="s">
        <v>5</v>
      </c>
      <c r="F1227">
        <f>(Акции[[#This Row],[Close]]-C1226)/C1226</f>
        <v>-4.2516641614773393E-2</v>
      </c>
    </row>
    <row r="1228" spans="2:6" x14ac:dyDescent="0.3">
      <c r="B1228" s="4">
        <v>43887</v>
      </c>
      <c r="C1228" s="5">
        <v>88.41</v>
      </c>
      <c r="D1228" s="6">
        <v>9786900</v>
      </c>
      <c r="E1228" t="s">
        <v>5</v>
      </c>
      <c r="F1228">
        <f>(Акции[[#This Row],[Close]]-C1227)/C1227</f>
        <v>-8.6342229199373195E-3</v>
      </c>
    </row>
    <row r="1229" spans="2:6" x14ac:dyDescent="0.3">
      <c r="B1229" s="4">
        <v>43888</v>
      </c>
      <c r="C1229" s="5">
        <v>85.42</v>
      </c>
      <c r="D1229" s="6">
        <v>14184100</v>
      </c>
      <c r="E1229" t="s">
        <v>5</v>
      </c>
      <c r="F1229">
        <f>(Акции[[#This Row],[Close]]-C1228)/C1228</f>
        <v>-3.3819703653432814E-2</v>
      </c>
    </row>
    <row r="1230" spans="2:6" x14ac:dyDescent="0.3">
      <c r="B1230" s="4">
        <v>43889</v>
      </c>
      <c r="C1230" s="5">
        <v>85.71</v>
      </c>
      <c r="D1230" s="6">
        <v>18460300</v>
      </c>
      <c r="E1230" t="s">
        <v>5</v>
      </c>
      <c r="F1230">
        <f>(Акции[[#This Row],[Close]]-C1229)/C1229</f>
        <v>3.3949894638257085E-3</v>
      </c>
    </row>
    <row r="1231" spans="2:6" x14ac:dyDescent="0.3">
      <c r="B1231" s="4">
        <v>43892</v>
      </c>
      <c r="C1231" s="5">
        <v>88.69</v>
      </c>
      <c r="D1231" s="6">
        <v>12171100</v>
      </c>
      <c r="E1231" t="s">
        <v>5</v>
      </c>
      <c r="F1231">
        <f>(Акции[[#This Row],[Close]]-C1230)/C1230</f>
        <v>3.4768405086921063E-2</v>
      </c>
    </row>
    <row r="1232" spans="2:6" x14ac:dyDescent="0.3">
      <c r="B1232" s="4">
        <v>43893</v>
      </c>
      <c r="C1232" s="5">
        <v>87.57</v>
      </c>
      <c r="D1232" s="6">
        <v>12660900</v>
      </c>
      <c r="E1232" t="s">
        <v>5</v>
      </c>
      <c r="F1232">
        <f>(Акции[[#This Row],[Close]]-C1231)/C1231</f>
        <v>-1.2628255722178426E-2</v>
      </c>
    </row>
    <row r="1233" spans="2:6" x14ac:dyDescent="0.3">
      <c r="B1233" s="4">
        <v>43894</v>
      </c>
      <c r="C1233" s="5">
        <v>91.75</v>
      </c>
      <c r="D1233" s="6">
        <v>16590400</v>
      </c>
      <c r="E1233" t="s">
        <v>5</v>
      </c>
      <c r="F1233">
        <f>(Акции[[#This Row],[Close]]-C1232)/C1232</f>
        <v>4.7733241977846376E-2</v>
      </c>
    </row>
    <row r="1234" spans="2:6" x14ac:dyDescent="0.3">
      <c r="B1234" s="4">
        <v>43895</v>
      </c>
      <c r="C1234" s="5">
        <v>90.61</v>
      </c>
      <c r="D1234" s="6">
        <v>9688400</v>
      </c>
      <c r="E1234" t="s">
        <v>5</v>
      </c>
      <c r="F1234">
        <f>(Акции[[#This Row],[Close]]-C1233)/C1233</f>
        <v>-1.2425068119891015E-2</v>
      </c>
    </row>
    <row r="1235" spans="2:6" x14ac:dyDescent="0.3">
      <c r="B1235" s="4">
        <v>43896</v>
      </c>
      <c r="C1235" s="5">
        <v>88.82</v>
      </c>
      <c r="D1235" s="6">
        <v>12664600</v>
      </c>
      <c r="E1235" t="s">
        <v>5</v>
      </c>
      <c r="F1235">
        <f>(Акции[[#This Row],[Close]]-C1234)/C1234</f>
        <v>-1.9754993930029868E-2</v>
      </c>
    </row>
    <row r="1236" spans="2:6" x14ac:dyDescent="0.3">
      <c r="B1236" s="4">
        <v>43899</v>
      </c>
      <c r="C1236" s="5">
        <v>85.27</v>
      </c>
      <c r="D1236" s="6">
        <v>15806200</v>
      </c>
      <c r="E1236" t="s">
        <v>5</v>
      </c>
      <c r="F1236">
        <f>(Акции[[#This Row],[Close]]-C1235)/C1235</f>
        <v>-3.9968475568565608E-2</v>
      </c>
    </row>
    <row r="1237" spans="2:6" x14ac:dyDescent="0.3">
      <c r="B1237" s="4">
        <v>43900</v>
      </c>
      <c r="C1237" s="5">
        <v>87.53</v>
      </c>
      <c r="D1237" s="6">
        <v>12965800</v>
      </c>
      <c r="E1237" t="s">
        <v>5</v>
      </c>
      <c r="F1237">
        <f>(Акции[[#This Row],[Close]]-C1236)/C1236</f>
        <v>2.6504045971619622E-2</v>
      </c>
    </row>
    <row r="1238" spans="2:6" x14ac:dyDescent="0.3">
      <c r="B1238" s="4">
        <v>43901</v>
      </c>
      <c r="C1238" s="5">
        <v>84.85</v>
      </c>
      <c r="D1238" s="6">
        <v>10382200</v>
      </c>
      <c r="E1238" t="s">
        <v>5</v>
      </c>
      <c r="F1238">
        <f>(Акции[[#This Row],[Close]]-C1237)/C1237</f>
        <v>-3.0618073803267528E-2</v>
      </c>
    </row>
    <row r="1239" spans="2:6" x14ac:dyDescent="0.3">
      <c r="B1239" s="4">
        <v>43902</v>
      </c>
      <c r="C1239" s="5">
        <v>78.61</v>
      </c>
      <c r="D1239" s="6">
        <v>19935700</v>
      </c>
      <c r="E1239" t="s">
        <v>5</v>
      </c>
      <c r="F1239">
        <f>(Акции[[#This Row],[Close]]-C1238)/C1238</f>
        <v>-7.3541543901001719E-2</v>
      </c>
    </row>
    <row r="1240" spans="2:6" x14ac:dyDescent="0.3">
      <c r="B1240" s="4">
        <v>43903</v>
      </c>
      <c r="C1240" s="5">
        <v>85.37</v>
      </c>
      <c r="D1240" s="6">
        <v>21867700</v>
      </c>
      <c r="E1240" t="s">
        <v>5</v>
      </c>
      <c r="F1240">
        <f>(Акции[[#This Row],[Close]]-C1239)/C1239</f>
        <v>8.5994148327184897E-2</v>
      </c>
    </row>
    <row r="1241" spans="2:6" x14ac:dyDescent="0.3">
      <c r="B1241" s="4">
        <v>43906</v>
      </c>
      <c r="C1241" s="5">
        <v>74.27</v>
      </c>
      <c r="D1241" s="6">
        <v>20916000</v>
      </c>
      <c r="E1241" t="s">
        <v>5</v>
      </c>
      <c r="F1241">
        <f>(Акции[[#This Row],[Close]]-C1240)/C1240</f>
        <v>-0.13002225606184853</v>
      </c>
    </row>
    <row r="1242" spans="2:6" x14ac:dyDescent="0.3">
      <c r="B1242" s="4">
        <v>43907</v>
      </c>
      <c r="C1242" s="5">
        <v>73.02</v>
      </c>
      <c r="D1242" s="6">
        <v>23205000</v>
      </c>
      <c r="E1242" t="s">
        <v>5</v>
      </c>
      <c r="F1242">
        <f>(Акции[[#This Row],[Close]]-C1241)/C1241</f>
        <v>-1.6830483371482428E-2</v>
      </c>
    </row>
    <row r="1243" spans="2:6" x14ac:dyDescent="0.3">
      <c r="B1243" s="4">
        <v>43908</v>
      </c>
      <c r="C1243" s="5">
        <v>71.03</v>
      </c>
      <c r="D1243" s="6">
        <v>23712800</v>
      </c>
      <c r="E1243" t="s">
        <v>5</v>
      </c>
      <c r="F1243">
        <f>(Акции[[#This Row],[Close]]-C1242)/C1242</f>
        <v>-2.7252807450013627E-2</v>
      </c>
    </row>
    <row r="1244" spans="2:6" x14ac:dyDescent="0.3">
      <c r="B1244" s="4">
        <v>43909</v>
      </c>
      <c r="C1244" s="5">
        <v>71.06</v>
      </c>
      <c r="D1244" s="6">
        <v>19739900</v>
      </c>
      <c r="E1244" t="s">
        <v>5</v>
      </c>
      <c r="F1244">
        <f>(Акции[[#This Row],[Close]]-C1243)/C1243</f>
        <v>4.2235675066874752E-4</v>
      </c>
    </row>
    <row r="1245" spans="2:6" x14ac:dyDescent="0.3">
      <c r="B1245" s="4">
        <v>43910</v>
      </c>
      <c r="C1245" s="5">
        <v>68.819999999999993</v>
      </c>
      <c r="D1245" s="6">
        <v>18844500</v>
      </c>
      <c r="E1245" t="s">
        <v>5</v>
      </c>
      <c r="F1245">
        <f>(Акции[[#This Row],[Close]]-C1244)/C1244</f>
        <v>-3.1522656909653939E-2</v>
      </c>
    </row>
    <row r="1246" spans="2:6" x14ac:dyDescent="0.3">
      <c r="B1246" s="4">
        <v>43913</v>
      </c>
      <c r="C1246" s="5">
        <v>64.5</v>
      </c>
      <c r="D1246" s="6">
        <v>19219000</v>
      </c>
      <c r="E1246" t="s">
        <v>5</v>
      </c>
      <c r="F1246">
        <f>(Акции[[#This Row],[Close]]-C1245)/C1245</f>
        <v>-6.2772449869223965E-2</v>
      </c>
    </row>
    <row r="1247" spans="2:6" x14ac:dyDescent="0.3">
      <c r="B1247" s="4">
        <v>43914</v>
      </c>
      <c r="C1247" s="5">
        <v>67.489999999999995</v>
      </c>
      <c r="D1247" s="6">
        <v>18376300</v>
      </c>
      <c r="E1247" t="s">
        <v>5</v>
      </c>
      <c r="F1247">
        <f>(Акции[[#This Row],[Close]]-C1246)/C1246</f>
        <v>4.6356589147286742E-2</v>
      </c>
    </row>
    <row r="1248" spans="2:6" x14ac:dyDescent="0.3">
      <c r="B1248" s="4">
        <v>43915</v>
      </c>
      <c r="C1248" s="5">
        <v>67.91</v>
      </c>
      <c r="D1248" s="6">
        <v>20017300</v>
      </c>
      <c r="E1248" t="s">
        <v>5</v>
      </c>
      <c r="F1248">
        <f>(Акции[[#This Row],[Close]]-C1247)/C1247</f>
        <v>6.2231441695066196E-3</v>
      </c>
    </row>
    <row r="1249" spans="2:6" x14ac:dyDescent="0.3">
      <c r="B1249" s="4">
        <v>43916</v>
      </c>
      <c r="C1249" s="5">
        <v>73.83</v>
      </c>
      <c r="D1249" s="6">
        <v>15979400</v>
      </c>
      <c r="E1249" t="s">
        <v>5</v>
      </c>
      <c r="F1249">
        <f>(Акции[[#This Row],[Close]]-C1248)/C1248</f>
        <v>8.7174201148579031E-2</v>
      </c>
    </row>
    <row r="1250" spans="2:6" x14ac:dyDescent="0.3">
      <c r="B1250" s="4">
        <v>43917</v>
      </c>
      <c r="C1250" s="5">
        <v>72.67</v>
      </c>
      <c r="D1250" s="6">
        <v>12293300</v>
      </c>
      <c r="E1250" t="s">
        <v>5</v>
      </c>
      <c r="F1250">
        <f>(Акции[[#This Row],[Close]]-C1249)/C1249</f>
        <v>-1.5711770283082713E-2</v>
      </c>
    </row>
    <row r="1251" spans="2:6" x14ac:dyDescent="0.3">
      <c r="B1251" s="4">
        <v>43920</v>
      </c>
      <c r="C1251" s="5">
        <v>75.239999999999995</v>
      </c>
      <c r="D1251" s="6">
        <v>10671600</v>
      </c>
      <c r="E1251" t="s">
        <v>5</v>
      </c>
      <c r="F1251">
        <f>(Акции[[#This Row],[Close]]-C1250)/C1250</f>
        <v>3.5365350213292873E-2</v>
      </c>
    </row>
    <row r="1252" spans="2:6" x14ac:dyDescent="0.3">
      <c r="B1252" s="4">
        <v>43921</v>
      </c>
      <c r="C1252" s="5">
        <v>76.19</v>
      </c>
      <c r="D1252" s="6">
        <v>20474400</v>
      </c>
      <c r="E1252" t="s">
        <v>5</v>
      </c>
      <c r="F1252">
        <f>(Акции[[#This Row],[Close]]-C1251)/C1251</f>
        <v>1.2626262626262664E-2</v>
      </c>
    </row>
    <row r="1253" spans="2:6" x14ac:dyDescent="0.3">
      <c r="B1253" s="4">
        <v>43922</v>
      </c>
      <c r="C1253" s="5">
        <v>73.42</v>
      </c>
      <c r="D1253" s="6">
        <v>12948000</v>
      </c>
      <c r="E1253" t="s">
        <v>5</v>
      </c>
      <c r="F1253">
        <f>(Акции[[#This Row],[Close]]-C1252)/C1252</f>
        <v>-3.6356477227982624E-2</v>
      </c>
    </row>
    <row r="1254" spans="2:6" x14ac:dyDescent="0.3">
      <c r="B1254" s="4">
        <v>43923</v>
      </c>
      <c r="C1254" s="5">
        <v>75.13</v>
      </c>
      <c r="D1254" s="6">
        <v>8077800</v>
      </c>
      <c r="E1254" t="s">
        <v>5</v>
      </c>
      <c r="F1254">
        <f>(Акции[[#This Row],[Close]]-C1253)/C1253</f>
        <v>2.3290656496867252E-2</v>
      </c>
    </row>
    <row r="1255" spans="2:6" x14ac:dyDescent="0.3">
      <c r="B1255" s="4">
        <v>43924</v>
      </c>
      <c r="C1255" s="5">
        <v>73.37</v>
      </c>
      <c r="D1255" s="6">
        <v>8062700</v>
      </c>
      <c r="E1255" t="s">
        <v>5</v>
      </c>
      <c r="F1255">
        <f>(Акции[[#This Row],[Close]]-C1254)/C1254</f>
        <v>-2.3426061493411299E-2</v>
      </c>
    </row>
    <row r="1256" spans="2:6" x14ac:dyDescent="0.3">
      <c r="B1256" s="4">
        <v>43927</v>
      </c>
      <c r="C1256" s="5">
        <v>75.73</v>
      </c>
      <c r="D1256" s="6">
        <v>10266500</v>
      </c>
      <c r="E1256" t="s">
        <v>5</v>
      </c>
      <c r="F1256">
        <f>(Акции[[#This Row],[Close]]-C1255)/C1255</f>
        <v>3.2165735314161094E-2</v>
      </c>
    </row>
    <row r="1257" spans="2:6" x14ac:dyDescent="0.3">
      <c r="B1257" s="4">
        <v>43928</v>
      </c>
      <c r="C1257" s="5">
        <v>75.39</v>
      </c>
      <c r="D1257" s="6">
        <v>11591700</v>
      </c>
      <c r="E1257" t="s">
        <v>5</v>
      </c>
      <c r="F1257">
        <f>(Акции[[#This Row],[Close]]-C1256)/C1256</f>
        <v>-4.4896342268586215E-3</v>
      </c>
    </row>
    <row r="1258" spans="2:6" x14ac:dyDescent="0.3">
      <c r="B1258" s="4">
        <v>43929</v>
      </c>
      <c r="C1258" s="5">
        <v>78.56</v>
      </c>
      <c r="D1258" s="6">
        <v>12218500</v>
      </c>
      <c r="E1258" t="s">
        <v>5</v>
      </c>
      <c r="F1258">
        <f>(Акции[[#This Row],[Close]]-C1257)/C1257</f>
        <v>4.2048016978379114E-2</v>
      </c>
    </row>
    <row r="1259" spans="2:6" x14ac:dyDescent="0.3">
      <c r="B1259" s="4">
        <v>43930</v>
      </c>
      <c r="C1259" s="5">
        <v>79.75</v>
      </c>
      <c r="D1259" s="6">
        <v>9425900</v>
      </c>
      <c r="E1259" t="s">
        <v>5</v>
      </c>
      <c r="F1259">
        <f>(Акции[[#This Row],[Close]]-C1258)/C1258</f>
        <v>1.5147657841140499E-2</v>
      </c>
    </row>
    <row r="1260" spans="2:6" x14ac:dyDescent="0.3">
      <c r="B1260" s="4">
        <v>43934</v>
      </c>
      <c r="C1260" s="5">
        <v>80.3</v>
      </c>
      <c r="D1260" s="6">
        <v>9293500</v>
      </c>
      <c r="E1260" t="s">
        <v>5</v>
      </c>
      <c r="F1260">
        <f>(Акции[[#This Row],[Close]]-C1259)/C1259</f>
        <v>6.8965517241378954E-3</v>
      </c>
    </row>
    <row r="1261" spans="2:6" x14ac:dyDescent="0.3">
      <c r="B1261" s="4">
        <v>43935</v>
      </c>
      <c r="C1261" s="5">
        <v>82.13</v>
      </c>
      <c r="D1261" s="6">
        <v>11072700</v>
      </c>
      <c r="E1261" t="s">
        <v>5</v>
      </c>
      <c r="F1261">
        <f>(Акции[[#This Row],[Close]]-C1260)/C1260</f>
        <v>2.278953922789537E-2</v>
      </c>
    </row>
    <row r="1262" spans="2:6" x14ac:dyDescent="0.3">
      <c r="B1262" s="4">
        <v>43936</v>
      </c>
      <c r="C1262" s="5">
        <v>81.819999999999993</v>
      </c>
      <c r="D1262" s="6">
        <v>8977300</v>
      </c>
      <c r="E1262" t="s">
        <v>5</v>
      </c>
      <c r="F1262">
        <f>(Акции[[#This Row],[Close]]-C1261)/C1261</f>
        <v>-3.7745038353829575E-3</v>
      </c>
    </row>
    <row r="1263" spans="2:6" x14ac:dyDescent="0.3">
      <c r="B1263" s="4">
        <v>43937</v>
      </c>
      <c r="C1263" s="5">
        <v>81.86</v>
      </c>
      <c r="D1263" s="6">
        <v>10326900</v>
      </c>
      <c r="E1263" t="s">
        <v>5</v>
      </c>
      <c r="F1263">
        <f>(Акции[[#This Row],[Close]]-C1262)/C1262</f>
        <v>4.8887802493285568E-4</v>
      </c>
    </row>
    <row r="1264" spans="2:6" x14ac:dyDescent="0.3">
      <c r="B1264" s="4">
        <v>43938</v>
      </c>
      <c r="C1264" s="5">
        <v>83.45</v>
      </c>
      <c r="D1264" s="6">
        <v>10734800</v>
      </c>
      <c r="E1264" t="s">
        <v>5</v>
      </c>
      <c r="F1264">
        <f>(Акции[[#This Row],[Close]]-C1263)/C1263</f>
        <v>1.9423405814805807E-2</v>
      </c>
    </row>
    <row r="1265" spans="2:6" x14ac:dyDescent="0.3">
      <c r="B1265" s="4">
        <v>43941</v>
      </c>
      <c r="C1265" s="5">
        <v>83.99</v>
      </c>
      <c r="D1265" s="6">
        <v>9126300</v>
      </c>
      <c r="E1265" t="s">
        <v>5</v>
      </c>
      <c r="F1265">
        <f>(Акции[[#This Row],[Close]]-C1264)/C1264</f>
        <v>6.470940683043643E-3</v>
      </c>
    </row>
    <row r="1266" spans="2:6" x14ac:dyDescent="0.3">
      <c r="B1266" s="4">
        <v>43942</v>
      </c>
      <c r="C1266" s="5">
        <v>80.36</v>
      </c>
      <c r="D1266" s="6">
        <v>9627500</v>
      </c>
      <c r="E1266" t="s">
        <v>5</v>
      </c>
      <c r="F1266">
        <f>(Акции[[#This Row],[Close]]-C1265)/C1265</f>
        <v>-4.3219430884629068E-2</v>
      </c>
    </row>
    <row r="1267" spans="2:6" x14ac:dyDescent="0.3">
      <c r="B1267" s="4">
        <v>43943</v>
      </c>
      <c r="C1267" s="5">
        <v>81.47</v>
      </c>
      <c r="D1267" s="6">
        <v>7033300</v>
      </c>
      <c r="E1267" t="s">
        <v>5</v>
      </c>
      <c r="F1267">
        <f>(Акции[[#This Row],[Close]]-C1266)/C1266</f>
        <v>1.3812842210054747E-2</v>
      </c>
    </row>
    <row r="1268" spans="2:6" x14ac:dyDescent="0.3">
      <c r="B1268" s="4">
        <v>43944</v>
      </c>
      <c r="C1268" s="5">
        <v>82.04</v>
      </c>
      <c r="D1268" s="6">
        <v>7869600</v>
      </c>
      <c r="E1268" t="s">
        <v>5</v>
      </c>
      <c r="F1268">
        <f>(Акции[[#This Row],[Close]]-C1267)/C1267</f>
        <v>6.9964404075120584E-3</v>
      </c>
    </row>
    <row r="1269" spans="2:6" x14ac:dyDescent="0.3">
      <c r="B1269" s="4">
        <v>43945</v>
      </c>
      <c r="C1269" s="5">
        <v>83.59</v>
      </c>
      <c r="D1269" s="6">
        <v>6770700</v>
      </c>
      <c r="E1269" t="s">
        <v>5</v>
      </c>
      <c r="F1269">
        <f>(Акции[[#This Row],[Close]]-C1268)/C1268</f>
        <v>1.8893222818137458E-2</v>
      </c>
    </row>
    <row r="1270" spans="2:6" x14ac:dyDescent="0.3">
      <c r="B1270" s="4">
        <v>43948</v>
      </c>
      <c r="C1270" s="5">
        <v>84.69</v>
      </c>
      <c r="D1270" s="6">
        <v>9209700</v>
      </c>
      <c r="E1270" t="s">
        <v>5</v>
      </c>
      <c r="F1270">
        <f>(Акции[[#This Row],[Close]]-C1269)/C1269</f>
        <v>1.3159468835985098E-2</v>
      </c>
    </row>
    <row r="1271" spans="2:6" x14ac:dyDescent="0.3">
      <c r="B1271" s="4">
        <v>43949</v>
      </c>
      <c r="C1271" s="5">
        <v>82.76</v>
      </c>
      <c r="D1271" s="6">
        <v>8341000</v>
      </c>
      <c r="E1271" t="s">
        <v>5</v>
      </c>
      <c r="F1271">
        <f>(Акции[[#This Row],[Close]]-C1270)/C1270</f>
        <v>-2.2788995158814412E-2</v>
      </c>
    </row>
    <row r="1272" spans="2:6" x14ac:dyDescent="0.3">
      <c r="B1272" s="4">
        <v>43950</v>
      </c>
      <c r="C1272" s="5">
        <v>83.76</v>
      </c>
      <c r="D1272" s="6">
        <v>8231700</v>
      </c>
      <c r="E1272" t="s">
        <v>5</v>
      </c>
      <c r="F1272">
        <f>(Акции[[#This Row],[Close]]-C1271)/C1271</f>
        <v>1.2083131947800869E-2</v>
      </c>
    </row>
    <row r="1273" spans="2:6" x14ac:dyDescent="0.3">
      <c r="B1273" s="4">
        <v>43951</v>
      </c>
      <c r="C1273" s="5">
        <v>82.2</v>
      </c>
      <c r="D1273" s="6">
        <v>15535800</v>
      </c>
      <c r="E1273" t="s">
        <v>5</v>
      </c>
      <c r="F1273">
        <f>(Акции[[#This Row],[Close]]-C1272)/C1272</f>
        <v>-1.8624641833810913E-2</v>
      </c>
    </row>
    <row r="1274" spans="2:6" x14ac:dyDescent="0.3">
      <c r="B1274" s="4">
        <v>43952</v>
      </c>
      <c r="C1274" s="5">
        <v>82.84</v>
      </c>
      <c r="D1274" s="6">
        <v>12705300</v>
      </c>
      <c r="E1274" t="s">
        <v>5</v>
      </c>
      <c r="F1274">
        <f>(Акции[[#This Row],[Close]]-C1273)/C1273</f>
        <v>7.7858880778588872E-3</v>
      </c>
    </row>
    <row r="1275" spans="2:6" x14ac:dyDescent="0.3">
      <c r="B1275" s="4">
        <v>43955</v>
      </c>
      <c r="C1275" s="5">
        <v>81.86</v>
      </c>
      <c r="D1275" s="6">
        <v>6833000</v>
      </c>
      <c r="E1275" t="s">
        <v>5</v>
      </c>
      <c r="F1275">
        <f>(Акции[[#This Row],[Close]]-C1274)/C1274</f>
        <v>-1.1830033800096619E-2</v>
      </c>
    </row>
    <row r="1276" spans="2:6" x14ac:dyDescent="0.3">
      <c r="B1276" s="4">
        <v>43956</v>
      </c>
      <c r="C1276" s="5">
        <v>85.37</v>
      </c>
      <c r="D1276" s="6">
        <v>10927000</v>
      </c>
      <c r="E1276" t="s">
        <v>5</v>
      </c>
      <c r="F1276">
        <f>(Акции[[#This Row],[Close]]-C1275)/C1275</f>
        <v>4.287808453457128E-2</v>
      </c>
    </row>
    <row r="1277" spans="2:6" x14ac:dyDescent="0.3">
      <c r="B1277" s="4">
        <v>43957</v>
      </c>
      <c r="C1277" s="5">
        <v>85.42</v>
      </c>
      <c r="D1277" s="6">
        <v>17042600</v>
      </c>
      <c r="E1277" t="s">
        <v>5</v>
      </c>
      <c r="F1277">
        <f>(Акции[[#This Row],[Close]]-C1276)/C1276</f>
        <v>5.85685838116401E-4</v>
      </c>
    </row>
    <row r="1278" spans="2:6" x14ac:dyDescent="0.3">
      <c r="B1278" s="4">
        <v>43958</v>
      </c>
      <c r="C1278" s="5">
        <v>84.22</v>
      </c>
      <c r="D1278" s="6">
        <v>11941800</v>
      </c>
      <c r="E1278" t="s">
        <v>5</v>
      </c>
      <c r="F1278">
        <f>(Акции[[#This Row],[Close]]-C1277)/C1277</f>
        <v>-1.40482322641068E-2</v>
      </c>
    </row>
    <row r="1279" spans="2:6" x14ac:dyDescent="0.3">
      <c r="B1279" s="4">
        <v>43959</v>
      </c>
      <c r="C1279" s="5">
        <v>83.96</v>
      </c>
      <c r="D1279" s="6">
        <v>20190200</v>
      </c>
      <c r="E1279" t="s">
        <v>5</v>
      </c>
      <c r="F1279">
        <f>(Акции[[#This Row],[Close]]-C1278)/C1278</f>
        <v>-3.0871526953218371E-3</v>
      </c>
    </row>
    <row r="1280" spans="2:6" x14ac:dyDescent="0.3">
      <c r="B1280" s="4">
        <v>43962</v>
      </c>
      <c r="C1280" s="5">
        <v>87.9</v>
      </c>
      <c r="D1280" s="6">
        <v>19219800</v>
      </c>
      <c r="E1280" t="s">
        <v>5</v>
      </c>
      <c r="F1280">
        <f>(Акции[[#This Row],[Close]]-C1279)/C1279</f>
        <v>4.6927108146736687E-2</v>
      </c>
    </row>
    <row r="1281" spans="2:6" x14ac:dyDescent="0.3">
      <c r="B1281" s="4">
        <v>43963</v>
      </c>
      <c r="C1281" s="5">
        <v>90.46</v>
      </c>
      <c r="D1281" s="6">
        <v>23492300</v>
      </c>
      <c r="E1281" t="s">
        <v>5</v>
      </c>
      <c r="F1281">
        <f>(Акции[[#This Row],[Close]]-C1280)/C1280</f>
        <v>2.9124004550625575E-2</v>
      </c>
    </row>
    <row r="1282" spans="2:6" x14ac:dyDescent="0.3">
      <c r="B1282" s="4">
        <v>43964</v>
      </c>
      <c r="C1282" s="5">
        <v>88.87</v>
      </c>
      <c r="D1282" s="6">
        <v>23562600</v>
      </c>
      <c r="E1282" t="s">
        <v>5</v>
      </c>
      <c r="F1282">
        <f>(Акции[[#This Row],[Close]]-C1281)/C1281</f>
        <v>-1.7576829537917192E-2</v>
      </c>
    </row>
    <row r="1283" spans="2:6" x14ac:dyDescent="0.3">
      <c r="B1283" s="4">
        <v>43965</v>
      </c>
      <c r="C1283" s="5">
        <v>89.94</v>
      </c>
      <c r="D1283" s="6">
        <v>13379500</v>
      </c>
      <c r="E1283" t="s">
        <v>5</v>
      </c>
      <c r="F1283">
        <f>(Акции[[#This Row],[Close]]-C1282)/C1282</f>
        <v>1.2040058512433815E-2</v>
      </c>
    </row>
    <row r="1284" spans="2:6" x14ac:dyDescent="0.3">
      <c r="B1284" s="4">
        <v>43966</v>
      </c>
      <c r="C1284" s="5">
        <v>90.71</v>
      </c>
      <c r="D1284" s="6">
        <v>14071200</v>
      </c>
      <c r="E1284" t="s">
        <v>5</v>
      </c>
      <c r="F1284">
        <f>(Акции[[#This Row],[Close]]-C1283)/C1283</f>
        <v>8.5612630642650216E-3</v>
      </c>
    </row>
    <row r="1285" spans="2:6" x14ac:dyDescent="0.3">
      <c r="B1285" s="4">
        <v>43969</v>
      </c>
      <c r="C1285" s="5">
        <v>91.47</v>
      </c>
      <c r="D1285" s="6">
        <v>16302900</v>
      </c>
      <c r="E1285" t="s">
        <v>5</v>
      </c>
      <c r="F1285">
        <f>(Акции[[#This Row],[Close]]-C1284)/C1284</f>
        <v>8.3783485833976972E-3</v>
      </c>
    </row>
    <row r="1286" spans="2:6" x14ac:dyDescent="0.3">
      <c r="B1286" s="4">
        <v>43970</v>
      </c>
      <c r="C1286" s="5">
        <v>91.2</v>
      </c>
      <c r="D1286" s="6">
        <v>9892500</v>
      </c>
      <c r="E1286" t="s">
        <v>5</v>
      </c>
      <c r="F1286">
        <f>(Акции[[#This Row],[Close]]-C1285)/C1285</f>
        <v>-2.951787471302023E-3</v>
      </c>
    </row>
    <row r="1287" spans="2:6" x14ac:dyDescent="0.3">
      <c r="B1287" s="4">
        <v>43971</v>
      </c>
      <c r="C1287" s="5">
        <v>91.19</v>
      </c>
      <c r="D1287" s="6">
        <v>10661500</v>
      </c>
      <c r="E1287" t="s">
        <v>5</v>
      </c>
      <c r="F1287">
        <f>(Акции[[#This Row],[Close]]-C1286)/C1286</f>
        <v>-1.0964912280707364E-4</v>
      </c>
    </row>
    <row r="1288" spans="2:6" x14ac:dyDescent="0.3">
      <c r="B1288" s="4">
        <v>43972</v>
      </c>
      <c r="C1288" s="5">
        <v>93.02</v>
      </c>
      <c r="D1288" s="6">
        <v>10393200</v>
      </c>
      <c r="E1288" t="s">
        <v>5</v>
      </c>
      <c r="F1288">
        <f>(Акции[[#This Row],[Close]]-C1287)/C1287</f>
        <v>2.0067989911174453E-2</v>
      </c>
    </row>
    <row r="1289" spans="2:6" x14ac:dyDescent="0.3">
      <c r="B1289" s="4">
        <v>43973</v>
      </c>
      <c r="C1289" s="5">
        <v>92.1</v>
      </c>
      <c r="D1289" s="6">
        <v>5507000</v>
      </c>
      <c r="E1289" t="s">
        <v>5</v>
      </c>
      <c r="F1289">
        <f>(Акции[[#This Row],[Close]]-C1288)/C1288</f>
        <v>-9.8903461621156936E-3</v>
      </c>
    </row>
    <row r="1290" spans="2:6" x14ac:dyDescent="0.3">
      <c r="B1290" s="4">
        <v>43977</v>
      </c>
      <c r="C1290" s="5">
        <v>90.71</v>
      </c>
      <c r="D1290" s="6">
        <v>11869800</v>
      </c>
      <c r="E1290" t="s">
        <v>5</v>
      </c>
      <c r="F1290">
        <f>(Акции[[#This Row],[Close]]-C1289)/C1289</f>
        <v>-1.5092290988056468E-2</v>
      </c>
    </row>
    <row r="1291" spans="2:6" x14ac:dyDescent="0.3">
      <c r="B1291" s="4">
        <v>43978</v>
      </c>
      <c r="C1291" s="5">
        <v>89.98</v>
      </c>
      <c r="D1291" s="6">
        <v>12529500</v>
      </c>
      <c r="E1291" t="s">
        <v>5</v>
      </c>
      <c r="F1291">
        <f>(Акции[[#This Row],[Close]]-C1290)/C1290</f>
        <v>-8.04762429721078E-3</v>
      </c>
    </row>
    <row r="1292" spans="2:6" x14ac:dyDescent="0.3">
      <c r="B1292" s="4">
        <v>43979</v>
      </c>
      <c r="C1292" s="5">
        <v>90.03</v>
      </c>
      <c r="D1292" s="6">
        <v>8765900</v>
      </c>
      <c r="E1292" t="s">
        <v>5</v>
      </c>
      <c r="F1292">
        <f>(Акции[[#This Row],[Close]]-C1291)/C1291</f>
        <v>5.5567903978658766E-4</v>
      </c>
    </row>
    <row r="1293" spans="2:6" x14ac:dyDescent="0.3">
      <c r="B1293" s="4">
        <v>43980</v>
      </c>
      <c r="C1293" s="5">
        <v>92.67</v>
      </c>
      <c r="D1293" s="6">
        <v>13781600</v>
      </c>
      <c r="E1293" t="s">
        <v>5</v>
      </c>
      <c r="F1293">
        <f>(Акции[[#This Row],[Close]]-C1292)/C1292</f>
        <v>2.9323558813728764E-2</v>
      </c>
    </row>
    <row r="1294" spans="2:6" x14ac:dyDescent="0.3">
      <c r="B1294" s="4">
        <v>43983</v>
      </c>
      <c r="C1294" s="5">
        <v>90.7</v>
      </c>
      <c r="D1294" s="6">
        <v>8486500</v>
      </c>
      <c r="E1294" t="s">
        <v>5</v>
      </c>
      <c r="F1294">
        <f>(Акции[[#This Row],[Close]]-C1293)/C1293</f>
        <v>-2.1258228121290589E-2</v>
      </c>
    </row>
    <row r="1295" spans="2:6" x14ac:dyDescent="0.3">
      <c r="B1295" s="4">
        <v>43984</v>
      </c>
      <c r="C1295" s="5">
        <v>91.04</v>
      </c>
      <c r="D1295" s="6">
        <v>9413300</v>
      </c>
      <c r="E1295" t="s">
        <v>5</v>
      </c>
      <c r="F1295">
        <f>(Акции[[#This Row],[Close]]-C1294)/C1294</f>
        <v>3.7486218302095193E-3</v>
      </c>
    </row>
    <row r="1296" spans="2:6" x14ac:dyDescent="0.3">
      <c r="B1296" s="4">
        <v>43985</v>
      </c>
      <c r="C1296" s="5">
        <v>90.89</v>
      </c>
      <c r="D1296" s="6">
        <v>8588400</v>
      </c>
      <c r="E1296" t="s">
        <v>5</v>
      </c>
      <c r="F1296">
        <f>(Акции[[#This Row],[Close]]-C1295)/C1295</f>
        <v>-1.6476274165202732E-3</v>
      </c>
    </row>
    <row r="1297" spans="2:6" x14ac:dyDescent="0.3">
      <c r="B1297" s="4">
        <v>43986</v>
      </c>
      <c r="C1297" s="5">
        <v>93.04</v>
      </c>
      <c r="D1297" s="6">
        <v>9525700</v>
      </c>
      <c r="E1297" t="s">
        <v>5</v>
      </c>
      <c r="F1297">
        <f>(Акции[[#This Row],[Close]]-C1296)/C1296</f>
        <v>2.3654967543184132E-2</v>
      </c>
    </row>
    <row r="1298" spans="2:6" x14ac:dyDescent="0.3">
      <c r="B1298" s="4">
        <v>43987</v>
      </c>
      <c r="C1298" s="5">
        <v>93.85</v>
      </c>
      <c r="D1298" s="6">
        <v>9630100</v>
      </c>
      <c r="E1298" t="s">
        <v>5</v>
      </c>
      <c r="F1298">
        <f>(Акции[[#This Row],[Close]]-C1297)/C1297</f>
        <v>8.7059329320720979E-3</v>
      </c>
    </row>
    <row r="1299" spans="2:6" x14ac:dyDescent="0.3">
      <c r="B1299" s="4">
        <v>43990</v>
      </c>
      <c r="C1299" s="5">
        <v>94.59</v>
      </c>
      <c r="D1299" s="6">
        <v>6621400</v>
      </c>
      <c r="E1299" t="s">
        <v>5</v>
      </c>
      <c r="F1299">
        <f>(Акции[[#This Row],[Close]]-C1298)/C1298</f>
        <v>7.8849227490677583E-3</v>
      </c>
    </row>
    <row r="1300" spans="2:6" x14ac:dyDescent="0.3">
      <c r="B1300" s="4">
        <v>43991</v>
      </c>
      <c r="C1300" s="5">
        <v>96.17</v>
      </c>
      <c r="D1300" s="6">
        <v>9555900</v>
      </c>
      <c r="E1300" t="s">
        <v>5</v>
      </c>
      <c r="F1300">
        <f>(Акции[[#This Row],[Close]]-C1299)/C1299</f>
        <v>1.6703668463896801E-2</v>
      </c>
    </row>
    <row r="1301" spans="2:6" x14ac:dyDescent="0.3">
      <c r="B1301" s="4">
        <v>43992</v>
      </c>
      <c r="C1301" s="5">
        <v>96.9</v>
      </c>
      <c r="D1301" s="6">
        <v>11138300</v>
      </c>
      <c r="E1301" t="s">
        <v>5</v>
      </c>
      <c r="F1301">
        <f>(Акции[[#This Row],[Close]]-C1300)/C1300</f>
        <v>7.590724758240657E-3</v>
      </c>
    </row>
    <row r="1302" spans="2:6" x14ac:dyDescent="0.3">
      <c r="B1302" s="4">
        <v>43993</v>
      </c>
      <c r="C1302" s="5">
        <v>92.26</v>
      </c>
      <c r="D1302" s="6">
        <v>12584800</v>
      </c>
      <c r="E1302" t="s">
        <v>5</v>
      </c>
      <c r="F1302">
        <f>(Акции[[#This Row],[Close]]-C1301)/C1301</f>
        <v>-4.7884416924664608E-2</v>
      </c>
    </row>
    <row r="1303" spans="2:6" x14ac:dyDescent="0.3">
      <c r="B1303" s="4">
        <v>43994</v>
      </c>
      <c r="C1303" s="5">
        <v>92.46</v>
      </c>
      <c r="D1303" s="6">
        <v>8009100</v>
      </c>
      <c r="E1303" t="s">
        <v>5</v>
      </c>
      <c r="F1303">
        <f>(Акции[[#This Row],[Close]]-C1302)/C1302</f>
        <v>2.1677866897896014E-3</v>
      </c>
    </row>
    <row r="1304" spans="2:6" x14ac:dyDescent="0.3">
      <c r="B1304" s="4">
        <v>43997</v>
      </c>
      <c r="C1304" s="5">
        <v>93.08</v>
      </c>
      <c r="D1304" s="6">
        <v>7120200</v>
      </c>
      <c r="E1304" t="s">
        <v>5</v>
      </c>
      <c r="F1304">
        <f>(Акции[[#This Row],[Close]]-C1303)/C1303</f>
        <v>6.7056024226693116E-3</v>
      </c>
    </row>
    <row r="1305" spans="2:6" x14ac:dyDescent="0.3">
      <c r="B1305" s="4">
        <v>43998</v>
      </c>
      <c r="C1305" s="5">
        <v>96.06</v>
      </c>
      <c r="D1305" s="6">
        <v>9366100</v>
      </c>
      <c r="E1305" t="s">
        <v>5</v>
      </c>
      <c r="F1305">
        <f>(Акции[[#This Row],[Close]]-C1304)/C1304</f>
        <v>3.2015470562956637E-2</v>
      </c>
    </row>
    <row r="1306" spans="2:6" x14ac:dyDescent="0.3">
      <c r="B1306" s="4">
        <v>43999</v>
      </c>
      <c r="C1306" s="5">
        <v>95.74</v>
      </c>
      <c r="D1306" s="6">
        <v>6210900</v>
      </c>
      <c r="E1306" t="s">
        <v>5</v>
      </c>
      <c r="F1306">
        <f>(Акции[[#This Row],[Close]]-C1305)/C1305</f>
        <v>-3.3312513012701164E-3</v>
      </c>
    </row>
    <row r="1307" spans="2:6" x14ac:dyDescent="0.3">
      <c r="B1307" s="4">
        <v>44000</v>
      </c>
      <c r="C1307" s="5">
        <v>96.23</v>
      </c>
      <c r="D1307" s="6">
        <v>4571600</v>
      </c>
      <c r="E1307" t="s">
        <v>5</v>
      </c>
      <c r="F1307">
        <f>(Акции[[#This Row],[Close]]-C1306)/C1306</f>
        <v>5.1180279924797276E-3</v>
      </c>
    </row>
    <row r="1308" spans="2:6" x14ac:dyDescent="0.3">
      <c r="B1308" s="4">
        <v>44001</v>
      </c>
      <c r="C1308" s="5">
        <v>96.71</v>
      </c>
      <c r="D1308" s="6">
        <v>9210900</v>
      </c>
      <c r="E1308" t="s">
        <v>5</v>
      </c>
      <c r="F1308">
        <f>(Акции[[#This Row],[Close]]-C1307)/C1307</f>
        <v>4.9880494648237529E-3</v>
      </c>
    </row>
    <row r="1309" spans="2:6" x14ac:dyDescent="0.3">
      <c r="B1309" s="4">
        <v>44004</v>
      </c>
      <c r="C1309" s="5">
        <v>97.27</v>
      </c>
      <c r="D1309" s="6">
        <v>6004300</v>
      </c>
      <c r="E1309" t="s">
        <v>5</v>
      </c>
      <c r="F1309">
        <f>(Акции[[#This Row],[Close]]-C1308)/C1308</f>
        <v>5.7905077034433082E-3</v>
      </c>
    </row>
    <row r="1310" spans="2:6" x14ac:dyDescent="0.3">
      <c r="B1310" s="4">
        <v>44005</v>
      </c>
      <c r="C1310" s="5">
        <v>97.31</v>
      </c>
      <c r="D1310" s="6">
        <v>6715600</v>
      </c>
      <c r="E1310" t="s">
        <v>5</v>
      </c>
      <c r="F1310">
        <f>(Акции[[#This Row],[Close]]-C1309)/C1309</f>
        <v>4.1122648298556858E-4</v>
      </c>
    </row>
    <row r="1311" spans="2:6" x14ac:dyDescent="0.3">
      <c r="B1311" s="4">
        <v>44006</v>
      </c>
      <c r="C1311" s="5">
        <v>95.14</v>
      </c>
      <c r="D1311" s="6">
        <v>9025100</v>
      </c>
      <c r="E1311" t="s">
        <v>5</v>
      </c>
      <c r="F1311">
        <f>(Акции[[#This Row],[Close]]-C1310)/C1310</f>
        <v>-2.2299866406330301E-2</v>
      </c>
    </row>
    <row r="1312" spans="2:6" x14ac:dyDescent="0.3">
      <c r="B1312" s="4">
        <v>44007</v>
      </c>
      <c r="C1312" s="5">
        <v>96.99</v>
      </c>
      <c r="D1312" s="6">
        <v>6411700</v>
      </c>
      <c r="E1312" t="s">
        <v>5</v>
      </c>
      <c r="F1312">
        <f>(Акции[[#This Row],[Close]]-C1311)/C1311</f>
        <v>1.9445028379230549E-2</v>
      </c>
    </row>
    <row r="1313" spans="2:6" x14ac:dyDescent="0.3">
      <c r="B1313" s="4">
        <v>44008</v>
      </c>
      <c r="C1313" s="5">
        <v>96.13</v>
      </c>
      <c r="D1313" s="6">
        <v>14568400</v>
      </c>
      <c r="E1313" t="s">
        <v>5</v>
      </c>
      <c r="F1313">
        <f>(Акции[[#This Row],[Close]]-C1312)/C1312</f>
        <v>-8.8668934941746515E-3</v>
      </c>
    </row>
    <row r="1314" spans="2:6" x14ac:dyDescent="0.3">
      <c r="B1314" s="4">
        <v>44011</v>
      </c>
      <c r="C1314" s="5">
        <v>96.44</v>
      </c>
      <c r="D1314" s="6">
        <v>6676400</v>
      </c>
      <c r="E1314" t="s">
        <v>5</v>
      </c>
      <c r="F1314">
        <f>(Акции[[#This Row],[Close]]-C1313)/C1313</f>
        <v>3.2247997503381076E-3</v>
      </c>
    </row>
    <row r="1315" spans="2:6" x14ac:dyDescent="0.3">
      <c r="B1315" s="4">
        <v>44012</v>
      </c>
      <c r="C1315" s="5">
        <v>98.18</v>
      </c>
      <c r="D1315" s="6">
        <v>8112500</v>
      </c>
      <c r="E1315" t="s">
        <v>5</v>
      </c>
      <c r="F1315">
        <f>(Акции[[#This Row],[Close]]-C1314)/C1314</f>
        <v>1.8042306097055257E-2</v>
      </c>
    </row>
    <row r="1316" spans="2:6" x14ac:dyDescent="0.3">
      <c r="B1316" s="4">
        <v>44013</v>
      </c>
      <c r="C1316" s="5">
        <v>99.14</v>
      </c>
      <c r="D1316" s="6">
        <v>6522900</v>
      </c>
      <c r="E1316" t="s">
        <v>5</v>
      </c>
      <c r="F1316">
        <f>(Акции[[#This Row],[Close]]-C1315)/C1315</f>
        <v>9.7779588510897714E-3</v>
      </c>
    </row>
    <row r="1317" spans="2:6" x14ac:dyDescent="0.3">
      <c r="B1317" s="4">
        <v>44014</v>
      </c>
      <c r="C1317" s="5">
        <v>98.88</v>
      </c>
      <c r="D1317" s="6">
        <v>6158800</v>
      </c>
      <c r="E1317" t="s">
        <v>5</v>
      </c>
      <c r="F1317">
        <f>(Акции[[#This Row],[Close]]-C1316)/C1316</f>
        <v>-2.6225539640912358E-3</v>
      </c>
    </row>
    <row r="1318" spans="2:6" x14ac:dyDescent="0.3">
      <c r="B1318" s="4">
        <v>44018</v>
      </c>
      <c r="C1318" s="5">
        <v>99.01</v>
      </c>
      <c r="D1318" s="6">
        <v>7039000</v>
      </c>
      <c r="E1318" t="s">
        <v>5</v>
      </c>
      <c r="F1318">
        <f>(Акции[[#This Row],[Close]]-C1317)/C1317</f>
        <v>1.3147249190939489E-3</v>
      </c>
    </row>
    <row r="1319" spans="2:6" x14ac:dyDescent="0.3">
      <c r="B1319" s="4">
        <v>44019</v>
      </c>
      <c r="C1319" s="5">
        <v>99.35</v>
      </c>
      <c r="D1319" s="6">
        <v>6345600</v>
      </c>
      <c r="E1319" t="s">
        <v>5</v>
      </c>
      <c r="F1319">
        <f>(Акции[[#This Row],[Close]]-C1318)/C1318</f>
        <v>3.4339965660033249E-3</v>
      </c>
    </row>
    <row r="1320" spans="2:6" x14ac:dyDescent="0.3">
      <c r="B1320" s="4">
        <v>44020</v>
      </c>
      <c r="C1320" s="5">
        <v>99.28</v>
      </c>
      <c r="D1320" s="6">
        <v>6154400</v>
      </c>
      <c r="E1320" t="s">
        <v>5</v>
      </c>
      <c r="F1320">
        <f>(Акции[[#This Row],[Close]]-C1319)/C1319</f>
        <v>-7.0457976849515032E-4</v>
      </c>
    </row>
    <row r="1321" spans="2:6" x14ac:dyDescent="0.3">
      <c r="B1321" s="4">
        <v>44021</v>
      </c>
      <c r="C1321" s="5">
        <v>97.94</v>
      </c>
      <c r="D1321" s="6">
        <v>5817300</v>
      </c>
      <c r="E1321" t="s">
        <v>5</v>
      </c>
      <c r="F1321">
        <f>(Акции[[#This Row],[Close]]-C1320)/C1320</f>
        <v>-1.3497179693795361E-2</v>
      </c>
    </row>
    <row r="1322" spans="2:6" x14ac:dyDescent="0.3">
      <c r="B1322" s="4">
        <v>44022</v>
      </c>
      <c r="C1322" s="5">
        <v>96.83</v>
      </c>
      <c r="D1322" s="6">
        <v>6200900</v>
      </c>
      <c r="E1322" t="s">
        <v>5</v>
      </c>
      <c r="F1322">
        <f>(Акции[[#This Row],[Close]]-C1321)/C1321</f>
        <v>-1.1333469471104753E-2</v>
      </c>
    </row>
    <row r="1323" spans="2:6" x14ac:dyDescent="0.3">
      <c r="B1323" s="4">
        <v>44025</v>
      </c>
      <c r="C1323" s="5">
        <v>97.86</v>
      </c>
      <c r="D1323" s="6">
        <v>8507400</v>
      </c>
      <c r="E1323" t="s">
        <v>5</v>
      </c>
      <c r="F1323">
        <f>(Акции[[#This Row],[Close]]-C1322)/C1322</f>
        <v>1.0637199215119294E-2</v>
      </c>
    </row>
    <row r="1324" spans="2:6" x14ac:dyDescent="0.3">
      <c r="B1324" s="4">
        <v>44026</v>
      </c>
      <c r="C1324" s="5">
        <v>98.87</v>
      </c>
      <c r="D1324" s="6">
        <v>6765600</v>
      </c>
      <c r="E1324" t="s">
        <v>5</v>
      </c>
      <c r="F1324">
        <f>(Акции[[#This Row],[Close]]-C1323)/C1323</f>
        <v>1.0320866544042562E-2</v>
      </c>
    </row>
    <row r="1325" spans="2:6" x14ac:dyDescent="0.3">
      <c r="B1325" s="4">
        <v>44027</v>
      </c>
      <c r="C1325" s="5">
        <v>100.48</v>
      </c>
      <c r="D1325" s="6">
        <v>5661600</v>
      </c>
      <c r="E1325" t="s">
        <v>5</v>
      </c>
      <c r="F1325">
        <f>(Акции[[#This Row],[Close]]-C1324)/C1324</f>
        <v>1.6284009305148169E-2</v>
      </c>
    </row>
    <row r="1326" spans="2:6" x14ac:dyDescent="0.3">
      <c r="B1326" s="4">
        <v>44028</v>
      </c>
      <c r="C1326" s="5">
        <v>99.92</v>
      </c>
      <c r="D1326" s="6">
        <v>4269200</v>
      </c>
      <c r="E1326" t="s">
        <v>5</v>
      </c>
      <c r="F1326">
        <f>(Акции[[#This Row],[Close]]-C1325)/C1325</f>
        <v>-5.5732484076433343E-3</v>
      </c>
    </row>
    <row r="1327" spans="2:6" x14ac:dyDescent="0.3">
      <c r="B1327" s="4">
        <v>44029</v>
      </c>
      <c r="C1327" s="5">
        <v>100.83</v>
      </c>
      <c r="D1327" s="6">
        <v>6890900</v>
      </c>
      <c r="E1327" t="s">
        <v>5</v>
      </c>
      <c r="F1327">
        <f>(Акции[[#This Row],[Close]]-C1326)/C1326</f>
        <v>9.1072858286628967E-3</v>
      </c>
    </row>
    <row r="1328" spans="2:6" x14ac:dyDescent="0.3">
      <c r="B1328" s="4">
        <v>44032</v>
      </c>
      <c r="C1328" s="5">
        <v>99.54</v>
      </c>
      <c r="D1328" s="6">
        <v>4823300</v>
      </c>
      <c r="E1328" t="s">
        <v>5</v>
      </c>
      <c r="F1328">
        <f>(Акции[[#This Row],[Close]]-C1327)/C1327</f>
        <v>-1.2793811365664902E-2</v>
      </c>
    </row>
    <row r="1329" spans="2:6" x14ac:dyDescent="0.3">
      <c r="B1329" s="4">
        <v>44033</v>
      </c>
      <c r="C1329" s="5">
        <v>97.4</v>
      </c>
      <c r="D1329" s="6">
        <v>8240500</v>
      </c>
      <c r="E1329" t="s">
        <v>5</v>
      </c>
      <c r="F1329">
        <f>(Акции[[#This Row],[Close]]-C1328)/C1328</f>
        <v>-2.149889491661644E-2</v>
      </c>
    </row>
    <row r="1330" spans="2:6" x14ac:dyDescent="0.3">
      <c r="B1330" s="4">
        <v>44034</v>
      </c>
      <c r="C1330" s="5">
        <v>97.7</v>
      </c>
      <c r="D1330" s="6">
        <v>4441800</v>
      </c>
      <c r="E1330" t="s">
        <v>5</v>
      </c>
      <c r="F1330">
        <f>(Акции[[#This Row],[Close]]-C1329)/C1329</f>
        <v>3.0800821355235846E-3</v>
      </c>
    </row>
    <row r="1331" spans="2:6" x14ac:dyDescent="0.3">
      <c r="B1331" s="4">
        <v>44035</v>
      </c>
      <c r="C1331" s="5">
        <v>98.03</v>
      </c>
      <c r="D1331" s="6">
        <v>5127200</v>
      </c>
      <c r="E1331" t="s">
        <v>5</v>
      </c>
      <c r="F1331">
        <f>(Акции[[#This Row],[Close]]-C1330)/C1330</f>
        <v>3.3776867963152333E-3</v>
      </c>
    </row>
    <row r="1332" spans="2:6" x14ac:dyDescent="0.3">
      <c r="B1332" s="4">
        <v>44036</v>
      </c>
      <c r="C1332" s="5">
        <v>97.11</v>
      </c>
      <c r="D1332" s="6">
        <v>5169400</v>
      </c>
      <c r="E1332" t="s">
        <v>5</v>
      </c>
      <c r="F1332">
        <f>(Акции[[#This Row],[Close]]-C1331)/C1331</f>
        <v>-9.3848821789248357E-3</v>
      </c>
    </row>
    <row r="1333" spans="2:6" x14ac:dyDescent="0.3">
      <c r="B1333" s="4">
        <v>44039</v>
      </c>
      <c r="C1333" s="5">
        <v>97.16</v>
      </c>
      <c r="D1333" s="6">
        <v>5030700</v>
      </c>
      <c r="E1333" t="s">
        <v>5</v>
      </c>
      <c r="F1333">
        <f>(Акции[[#This Row],[Close]]-C1332)/C1332</f>
        <v>5.1488003295229281E-4</v>
      </c>
    </row>
    <row r="1334" spans="2:6" x14ac:dyDescent="0.3">
      <c r="B1334" s="4">
        <v>44040</v>
      </c>
      <c r="C1334" s="5">
        <v>96.71</v>
      </c>
      <c r="D1334" s="6">
        <v>5941800</v>
      </c>
      <c r="E1334" t="s">
        <v>5</v>
      </c>
      <c r="F1334">
        <f>(Акции[[#This Row],[Close]]-C1333)/C1333</f>
        <v>-4.6315356113627304E-3</v>
      </c>
    </row>
    <row r="1335" spans="2:6" x14ac:dyDescent="0.3">
      <c r="B1335" s="4">
        <v>44041</v>
      </c>
      <c r="C1335" s="5">
        <v>97.01</v>
      </c>
      <c r="D1335" s="6">
        <v>5512000</v>
      </c>
      <c r="E1335" t="s">
        <v>5</v>
      </c>
      <c r="F1335">
        <f>(Акции[[#This Row],[Close]]-C1334)/C1334</f>
        <v>3.1020576982733056E-3</v>
      </c>
    </row>
    <row r="1336" spans="2:6" x14ac:dyDescent="0.3">
      <c r="B1336" s="4">
        <v>44042</v>
      </c>
      <c r="C1336" s="5">
        <v>96.04</v>
      </c>
      <c r="D1336" s="6">
        <v>6411500</v>
      </c>
      <c r="E1336" t="s">
        <v>5</v>
      </c>
      <c r="F1336">
        <f>(Акции[[#This Row],[Close]]-C1335)/C1335</f>
        <v>-9.9989691784352006E-3</v>
      </c>
    </row>
    <row r="1337" spans="2:6" x14ac:dyDescent="0.3">
      <c r="B1337" s="4">
        <v>44043</v>
      </c>
      <c r="C1337" s="5">
        <v>94.91</v>
      </c>
      <c r="D1337" s="6">
        <v>14614300</v>
      </c>
      <c r="E1337" t="s">
        <v>5</v>
      </c>
      <c r="F1337">
        <f>(Акции[[#This Row],[Close]]-C1336)/C1336</f>
        <v>-1.1765930862140875E-2</v>
      </c>
    </row>
    <row r="1338" spans="2:6" x14ac:dyDescent="0.3">
      <c r="B1338" s="4">
        <v>44046</v>
      </c>
      <c r="C1338" s="5">
        <v>95.94</v>
      </c>
      <c r="D1338" s="6">
        <v>6919000</v>
      </c>
      <c r="E1338" t="s">
        <v>5</v>
      </c>
      <c r="F1338">
        <f>(Акции[[#This Row],[Close]]-C1337)/C1337</f>
        <v>1.0852386471393964E-2</v>
      </c>
    </row>
    <row r="1339" spans="2:6" x14ac:dyDescent="0.3">
      <c r="B1339" s="4">
        <v>44047</v>
      </c>
      <c r="C1339" s="5">
        <v>94.29</v>
      </c>
      <c r="D1339" s="6">
        <v>7865100</v>
      </c>
      <c r="E1339" t="s">
        <v>5</v>
      </c>
      <c r="F1339">
        <f>(Акции[[#This Row],[Close]]-C1338)/C1338</f>
        <v>-1.7198248905565889E-2</v>
      </c>
    </row>
    <row r="1340" spans="2:6" x14ac:dyDescent="0.3">
      <c r="B1340" s="4">
        <v>44048</v>
      </c>
      <c r="C1340" s="5">
        <v>93.25</v>
      </c>
      <c r="D1340" s="6">
        <v>6932700</v>
      </c>
      <c r="E1340" t="s">
        <v>5</v>
      </c>
      <c r="F1340">
        <f>(Акции[[#This Row],[Close]]-C1339)/C1339</f>
        <v>-1.1029801675681475E-2</v>
      </c>
    </row>
    <row r="1341" spans="2:6" x14ac:dyDescent="0.3">
      <c r="B1341" s="4">
        <v>44049</v>
      </c>
      <c r="C1341" s="5">
        <v>92.57</v>
      </c>
      <c r="D1341" s="6">
        <v>7269300</v>
      </c>
      <c r="E1341" t="s">
        <v>5</v>
      </c>
      <c r="F1341">
        <f>(Акции[[#This Row],[Close]]-C1340)/C1340</f>
        <v>-7.2922252010724593E-3</v>
      </c>
    </row>
    <row r="1342" spans="2:6" x14ac:dyDescent="0.3">
      <c r="B1342" s="4">
        <v>44050</v>
      </c>
      <c r="C1342" s="5">
        <v>92.92</v>
      </c>
      <c r="D1342" s="6">
        <v>5226600</v>
      </c>
      <c r="E1342" t="s">
        <v>5</v>
      </c>
      <c r="F1342">
        <f>(Акции[[#This Row],[Close]]-C1341)/C1341</f>
        <v>3.780922545101097E-3</v>
      </c>
    </row>
    <row r="1343" spans="2:6" x14ac:dyDescent="0.3">
      <c r="B1343" s="4">
        <v>44053</v>
      </c>
      <c r="C1343" s="5">
        <v>92.38</v>
      </c>
      <c r="D1343" s="6">
        <v>7623600</v>
      </c>
      <c r="E1343" t="s">
        <v>5</v>
      </c>
      <c r="F1343">
        <f>(Акции[[#This Row],[Close]]-C1342)/C1342</f>
        <v>-5.811450710288487E-3</v>
      </c>
    </row>
    <row r="1344" spans="2:6" x14ac:dyDescent="0.3">
      <c r="B1344" s="4">
        <v>44054</v>
      </c>
      <c r="C1344" s="5">
        <v>92.67</v>
      </c>
      <c r="D1344" s="6">
        <v>7208400</v>
      </c>
      <c r="E1344" t="s">
        <v>5</v>
      </c>
      <c r="F1344">
        <f>(Акции[[#This Row],[Close]]-C1343)/C1343</f>
        <v>3.1392076206971883E-3</v>
      </c>
    </row>
    <row r="1345" spans="2:6" x14ac:dyDescent="0.3">
      <c r="B1345" s="4">
        <v>44055</v>
      </c>
      <c r="C1345" s="5">
        <v>95.51</v>
      </c>
      <c r="D1345" s="6">
        <v>7705600</v>
      </c>
      <c r="E1345" t="s">
        <v>5</v>
      </c>
      <c r="F1345">
        <f>(Акции[[#This Row],[Close]]-C1344)/C1344</f>
        <v>3.0646379626632171E-2</v>
      </c>
    </row>
    <row r="1346" spans="2:6" x14ac:dyDescent="0.3">
      <c r="B1346" s="4">
        <v>44056</v>
      </c>
      <c r="C1346" s="5">
        <v>94.68</v>
      </c>
      <c r="D1346" s="6">
        <v>6004200</v>
      </c>
      <c r="E1346" t="s">
        <v>5</v>
      </c>
      <c r="F1346">
        <f>(Акции[[#This Row],[Close]]-C1345)/C1345</f>
        <v>-8.6901895089519232E-3</v>
      </c>
    </row>
    <row r="1347" spans="2:6" x14ac:dyDescent="0.3">
      <c r="B1347" s="4">
        <v>44057</v>
      </c>
      <c r="C1347" s="5">
        <v>95.07</v>
      </c>
      <c r="D1347" s="6">
        <v>5488100</v>
      </c>
      <c r="E1347" t="s">
        <v>5</v>
      </c>
      <c r="F1347">
        <f>(Акции[[#This Row],[Close]]-C1346)/C1346</f>
        <v>4.1191381495562559E-3</v>
      </c>
    </row>
    <row r="1348" spans="2:6" x14ac:dyDescent="0.3">
      <c r="B1348" s="4">
        <v>44060</v>
      </c>
      <c r="C1348" s="5">
        <v>96.35</v>
      </c>
      <c r="D1348" s="6">
        <v>7251400</v>
      </c>
      <c r="E1348" t="s">
        <v>5</v>
      </c>
      <c r="F1348">
        <f>(Акции[[#This Row],[Close]]-C1347)/C1347</f>
        <v>1.3463763542652794E-2</v>
      </c>
    </row>
    <row r="1349" spans="2:6" x14ac:dyDescent="0.3">
      <c r="B1349" s="4">
        <v>44061</v>
      </c>
      <c r="C1349" s="5">
        <v>95.65</v>
      </c>
      <c r="D1349" s="6">
        <v>4557400</v>
      </c>
      <c r="E1349" t="s">
        <v>5</v>
      </c>
      <c r="F1349">
        <f>(Акции[[#This Row],[Close]]-C1348)/C1348</f>
        <v>-7.2651790347689534E-3</v>
      </c>
    </row>
    <row r="1350" spans="2:6" x14ac:dyDescent="0.3">
      <c r="B1350" s="4">
        <v>44062</v>
      </c>
      <c r="C1350" s="5">
        <v>96.1</v>
      </c>
      <c r="D1350" s="6">
        <v>7672000</v>
      </c>
      <c r="E1350" t="s">
        <v>5</v>
      </c>
      <c r="F1350">
        <f>(Акции[[#This Row],[Close]]-C1349)/C1349</f>
        <v>4.7046523784630275E-3</v>
      </c>
    </row>
    <row r="1351" spans="2:6" x14ac:dyDescent="0.3">
      <c r="B1351" s="4">
        <v>44063</v>
      </c>
      <c r="C1351" s="5">
        <v>95.2</v>
      </c>
      <c r="D1351" s="6">
        <v>6798000</v>
      </c>
      <c r="E1351" t="s">
        <v>5</v>
      </c>
      <c r="F1351">
        <f>(Акции[[#This Row],[Close]]-C1350)/C1350</f>
        <v>-9.3652445369405979E-3</v>
      </c>
    </row>
    <row r="1352" spans="2:6" x14ac:dyDescent="0.3">
      <c r="B1352" s="4">
        <v>44064</v>
      </c>
      <c r="C1352" s="5">
        <v>94.86</v>
      </c>
      <c r="D1352" s="6">
        <v>5269000</v>
      </c>
      <c r="E1352" t="s">
        <v>5</v>
      </c>
      <c r="F1352">
        <f>(Акции[[#This Row],[Close]]-C1351)/C1351</f>
        <v>-3.5714285714286073E-3</v>
      </c>
    </row>
    <row r="1353" spans="2:6" x14ac:dyDescent="0.3">
      <c r="B1353" s="4">
        <v>44067</v>
      </c>
      <c r="C1353" s="5">
        <v>94.51</v>
      </c>
      <c r="D1353" s="6">
        <v>4103600</v>
      </c>
      <c r="E1353" t="s">
        <v>5</v>
      </c>
      <c r="F1353">
        <f>(Акции[[#This Row],[Close]]-C1352)/C1352</f>
        <v>-3.6896479021715613E-3</v>
      </c>
    </row>
    <row r="1354" spans="2:6" x14ac:dyDescent="0.3">
      <c r="B1354" s="4">
        <v>44068</v>
      </c>
      <c r="C1354" s="5">
        <v>94.06</v>
      </c>
      <c r="D1354" s="6">
        <v>6710000</v>
      </c>
      <c r="E1354" t="s">
        <v>5</v>
      </c>
      <c r="F1354">
        <f>(Акции[[#This Row],[Close]]-C1353)/C1353</f>
        <v>-4.7614009099566481E-3</v>
      </c>
    </row>
    <row r="1355" spans="2:6" x14ac:dyDescent="0.3">
      <c r="B1355" s="4">
        <v>44069</v>
      </c>
      <c r="C1355" s="5">
        <v>94.35</v>
      </c>
      <c r="D1355" s="6">
        <v>5682800</v>
      </c>
      <c r="E1355" t="s">
        <v>5</v>
      </c>
      <c r="F1355">
        <f>(Акции[[#This Row],[Close]]-C1354)/C1354</f>
        <v>3.083138422283564E-3</v>
      </c>
    </row>
    <row r="1356" spans="2:6" x14ac:dyDescent="0.3">
      <c r="B1356" s="4">
        <v>44070</v>
      </c>
      <c r="C1356" s="5">
        <v>94.3</v>
      </c>
      <c r="D1356" s="6">
        <v>5271500</v>
      </c>
      <c r="E1356" t="s">
        <v>5</v>
      </c>
      <c r="F1356">
        <f>(Акции[[#This Row],[Close]]-C1355)/C1355</f>
        <v>-5.2994170641226454E-4</v>
      </c>
    </row>
    <row r="1357" spans="2:6" x14ac:dyDescent="0.3">
      <c r="B1357" s="4">
        <v>44071</v>
      </c>
      <c r="C1357" s="5">
        <v>94.17</v>
      </c>
      <c r="D1357" s="6">
        <v>4938300</v>
      </c>
      <c r="E1357" t="s">
        <v>5</v>
      </c>
      <c r="F1357">
        <f>(Акции[[#This Row],[Close]]-C1356)/C1356</f>
        <v>-1.3785790031812879E-3</v>
      </c>
    </row>
    <row r="1358" spans="2:6" x14ac:dyDescent="0.3">
      <c r="B1358" s="4">
        <v>44074</v>
      </c>
      <c r="C1358" s="5">
        <v>95.77</v>
      </c>
      <c r="D1358" s="6">
        <v>9932300</v>
      </c>
      <c r="E1358" t="s">
        <v>5</v>
      </c>
      <c r="F1358">
        <f>(Акции[[#This Row],[Close]]-C1357)/C1357</f>
        <v>1.6990549007114733E-2</v>
      </c>
    </row>
    <row r="1359" spans="2:6" x14ac:dyDescent="0.3">
      <c r="B1359" s="4">
        <v>44075</v>
      </c>
      <c r="C1359" s="5">
        <v>92.24</v>
      </c>
      <c r="D1359" s="6">
        <v>15817800</v>
      </c>
      <c r="E1359" t="s">
        <v>5</v>
      </c>
      <c r="F1359">
        <f>(Акции[[#This Row],[Close]]-C1358)/C1358</f>
        <v>-3.6859141693641032E-2</v>
      </c>
    </row>
    <row r="1360" spans="2:6" x14ac:dyDescent="0.3">
      <c r="B1360" s="4">
        <v>44076</v>
      </c>
      <c r="C1360" s="5">
        <v>93.95</v>
      </c>
      <c r="D1360" s="6">
        <v>9139200</v>
      </c>
      <c r="E1360" t="s">
        <v>5</v>
      </c>
      <c r="F1360">
        <f>(Акции[[#This Row],[Close]]-C1359)/C1359</f>
        <v>1.8538594969644492E-2</v>
      </c>
    </row>
    <row r="1361" spans="2:6" x14ac:dyDescent="0.3">
      <c r="B1361" s="4">
        <v>44077</v>
      </c>
      <c r="C1361" s="5">
        <v>91.87</v>
      </c>
      <c r="D1361" s="6">
        <v>8921900</v>
      </c>
      <c r="E1361" t="s">
        <v>5</v>
      </c>
      <c r="F1361">
        <f>(Акции[[#This Row],[Close]]-C1360)/C1360</f>
        <v>-2.2139435870143675E-2</v>
      </c>
    </row>
    <row r="1362" spans="2:6" x14ac:dyDescent="0.3">
      <c r="B1362" s="4">
        <v>44078</v>
      </c>
      <c r="C1362" s="5">
        <v>91.87</v>
      </c>
      <c r="D1362" s="6">
        <v>9444800</v>
      </c>
      <c r="E1362" t="s">
        <v>5</v>
      </c>
      <c r="F1362">
        <f>(Акции[[#This Row],[Close]]-C1361)/C1361</f>
        <v>0</v>
      </c>
    </row>
    <row r="1363" spans="2:6" x14ac:dyDescent="0.3">
      <c r="B1363" s="4">
        <v>44082</v>
      </c>
      <c r="C1363" s="5">
        <v>90.22</v>
      </c>
      <c r="D1363" s="6">
        <v>8563900</v>
      </c>
      <c r="E1363" t="s">
        <v>5</v>
      </c>
      <c r="F1363">
        <f>(Акции[[#This Row],[Close]]-C1362)/C1362</f>
        <v>-1.796016109720263E-2</v>
      </c>
    </row>
    <row r="1364" spans="2:6" x14ac:dyDescent="0.3">
      <c r="B1364" s="4">
        <v>44083</v>
      </c>
      <c r="C1364" s="5">
        <v>91.63</v>
      </c>
      <c r="D1364" s="6">
        <v>5373500</v>
      </c>
      <c r="E1364" t="s">
        <v>5</v>
      </c>
      <c r="F1364">
        <f>(Акции[[#This Row],[Close]]-C1363)/C1363</f>
        <v>1.562846375526487E-2</v>
      </c>
    </row>
    <row r="1365" spans="2:6" x14ac:dyDescent="0.3">
      <c r="B1365" s="4">
        <v>44084</v>
      </c>
      <c r="C1365" s="5">
        <v>89.65</v>
      </c>
      <c r="D1365" s="6">
        <v>10403600</v>
      </c>
      <c r="E1365" t="s">
        <v>5</v>
      </c>
      <c r="F1365">
        <f>(Акции[[#This Row],[Close]]-C1364)/C1364</f>
        <v>-2.1608643457382844E-2</v>
      </c>
    </row>
    <row r="1366" spans="2:6" x14ac:dyDescent="0.3">
      <c r="B1366" s="4">
        <v>44085</v>
      </c>
      <c r="C1366" s="5">
        <v>89.7</v>
      </c>
      <c r="D1366" s="6">
        <v>8385800</v>
      </c>
      <c r="E1366" t="s">
        <v>5</v>
      </c>
      <c r="F1366">
        <f>(Акции[[#This Row],[Close]]-C1365)/C1365</f>
        <v>5.5772448410482047E-4</v>
      </c>
    </row>
    <row r="1367" spans="2:6" x14ac:dyDescent="0.3">
      <c r="B1367" s="4">
        <v>44088</v>
      </c>
      <c r="C1367" s="5">
        <v>90.49</v>
      </c>
      <c r="D1367" s="6">
        <v>5212300</v>
      </c>
      <c r="E1367" t="s">
        <v>5</v>
      </c>
      <c r="F1367">
        <f>(Акции[[#This Row],[Close]]-C1366)/C1366</f>
        <v>8.8071348940913265E-3</v>
      </c>
    </row>
    <row r="1368" spans="2:6" x14ac:dyDescent="0.3">
      <c r="B1368" s="4">
        <v>44089</v>
      </c>
      <c r="C1368" s="5">
        <v>90.91</v>
      </c>
      <c r="D1368" s="6">
        <v>3851300</v>
      </c>
      <c r="E1368" t="s">
        <v>5</v>
      </c>
      <c r="F1368">
        <f>(Акции[[#This Row],[Close]]-C1367)/C1367</f>
        <v>4.6413968394297903E-3</v>
      </c>
    </row>
    <row r="1369" spans="2:6" x14ac:dyDescent="0.3">
      <c r="B1369" s="4">
        <v>44090</v>
      </c>
      <c r="C1369" s="5">
        <v>89.78</v>
      </c>
      <c r="D1369" s="6">
        <v>6304400</v>
      </c>
      <c r="E1369" t="s">
        <v>5</v>
      </c>
      <c r="F1369">
        <f>(Акции[[#This Row],[Close]]-C1368)/C1368</f>
        <v>-1.2429875701242939E-2</v>
      </c>
    </row>
    <row r="1370" spans="2:6" x14ac:dyDescent="0.3">
      <c r="B1370" s="4">
        <v>44091</v>
      </c>
      <c r="C1370" s="5">
        <v>89.63</v>
      </c>
      <c r="D1370" s="6">
        <v>5604700</v>
      </c>
      <c r="E1370" t="s">
        <v>5</v>
      </c>
      <c r="F1370">
        <f>(Акции[[#This Row],[Close]]-C1369)/C1369</f>
        <v>-1.6707507239920438E-3</v>
      </c>
    </row>
    <row r="1371" spans="2:6" x14ac:dyDescent="0.3">
      <c r="B1371" s="4">
        <v>44092</v>
      </c>
      <c r="C1371" s="5">
        <v>90.11</v>
      </c>
      <c r="D1371" s="6">
        <v>10076300</v>
      </c>
      <c r="E1371" t="s">
        <v>5</v>
      </c>
      <c r="F1371">
        <f>(Акции[[#This Row],[Close]]-C1370)/C1370</f>
        <v>5.3553497712819816E-3</v>
      </c>
    </row>
    <row r="1372" spans="2:6" x14ac:dyDescent="0.3">
      <c r="B1372" s="4">
        <v>44095</v>
      </c>
      <c r="C1372" s="5">
        <v>89.09</v>
      </c>
      <c r="D1372" s="6">
        <v>7328300</v>
      </c>
      <c r="E1372" t="s">
        <v>5</v>
      </c>
      <c r="F1372">
        <f>(Акции[[#This Row],[Close]]-C1371)/C1371</f>
        <v>-1.1319498390855576E-2</v>
      </c>
    </row>
    <row r="1373" spans="2:6" x14ac:dyDescent="0.3">
      <c r="B1373" s="4">
        <v>44096</v>
      </c>
      <c r="C1373" s="5">
        <v>88.6</v>
      </c>
      <c r="D1373" s="6">
        <v>5306100</v>
      </c>
      <c r="E1373" t="s">
        <v>5</v>
      </c>
      <c r="F1373">
        <f>(Акции[[#This Row],[Close]]-C1372)/C1372</f>
        <v>-5.5000561230217652E-3</v>
      </c>
    </row>
    <row r="1374" spans="2:6" x14ac:dyDescent="0.3">
      <c r="B1374" s="4">
        <v>44097</v>
      </c>
      <c r="C1374" s="5">
        <v>87.14</v>
      </c>
      <c r="D1374" s="6">
        <v>6253000</v>
      </c>
      <c r="E1374" t="s">
        <v>5</v>
      </c>
      <c r="F1374">
        <f>(Акции[[#This Row],[Close]]-C1373)/C1373</f>
        <v>-1.6478555304740336E-2</v>
      </c>
    </row>
    <row r="1375" spans="2:6" x14ac:dyDescent="0.3">
      <c r="B1375" s="4">
        <v>44098</v>
      </c>
      <c r="C1375" s="5">
        <v>85.91</v>
      </c>
      <c r="D1375" s="6">
        <v>9980800</v>
      </c>
      <c r="E1375" t="s">
        <v>5</v>
      </c>
      <c r="F1375">
        <f>(Акции[[#This Row],[Close]]-C1374)/C1374</f>
        <v>-1.4115216892357172E-2</v>
      </c>
    </row>
    <row r="1376" spans="2:6" x14ac:dyDescent="0.3">
      <c r="B1376" s="4">
        <v>44099</v>
      </c>
      <c r="C1376" s="5">
        <v>86.23</v>
      </c>
      <c r="D1376" s="6">
        <v>9935600</v>
      </c>
      <c r="E1376" t="s">
        <v>5</v>
      </c>
      <c r="F1376">
        <f>(Акции[[#This Row],[Close]]-C1375)/C1375</f>
        <v>3.724828308695232E-3</v>
      </c>
    </row>
    <row r="1377" spans="2:6" x14ac:dyDescent="0.3">
      <c r="B1377" s="4">
        <v>44102</v>
      </c>
      <c r="C1377" s="5">
        <v>87.28</v>
      </c>
      <c r="D1377" s="6">
        <v>6306900</v>
      </c>
      <c r="E1377" t="s">
        <v>5</v>
      </c>
      <c r="F1377">
        <f>(Акции[[#This Row],[Close]]-C1376)/C1376</f>
        <v>1.2176736634581898E-2</v>
      </c>
    </row>
    <row r="1378" spans="2:6" x14ac:dyDescent="0.3">
      <c r="B1378" s="4">
        <v>44103</v>
      </c>
      <c r="C1378" s="5">
        <v>86.89</v>
      </c>
      <c r="D1378" s="6">
        <v>5508900</v>
      </c>
      <c r="E1378" t="s">
        <v>5</v>
      </c>
      <c r="F1378">
        <f>(Акции[[#This Row],[Close]]-C1377)/C1377</f>
        <v>-4.4683776351970737E-3</v>
      </c>
    </row>
    <row r="1379" spans="2:6" x14ac:dyDescent="0.3">
      <c r="B1379" s="4">
        <v>44104</v>
      </c>
      <c r="C1379" s="5">
        <v>87.59</v>
      </c>
      <c r="D1379" s="6">
        <v>8207600</v>
      </c>
      <c r="E1379" t="s">
        <v>5</v>
      </c>
      <c r="F1379">
        <f>(Акции[[#This Row],[Close]]-C1378)/C1378</f>
        <v>8.0561629646680039E-3</v>
      </c>
    </row>
    <row r="1380" spans="2:6" x14ac:dyDescent="0.3">
      <c r="B1380" s="4">
        <v>44105</v>
      </c>
      <c r="C1380" s="5">
        <v>87.14</v>
      </c>
      <c r="D1380" s="6">
        <v>8777300</v>
      </c>
      <c r="E1380" t="s">
        <v>5</v>
      </c>
      <c r="F1380">
        <f>(Акции[[#This Row],[Close]]-C1379)/C1379</f>
        <v>-5.1375727822811149E-3</v>
      </c>
    </row>
    <row r="1381" spans="2:6" x14ac:dyDescent="0.3">
      <c r="B1381" s="4">
        <v>44106</v>
      </c>
      <c r="C1381" s="5">
        <v>86.12</v>
      </c>
      <c r="D1381" s="6">
        <v>5554300</v>
      </c>
      <c r="E1381" t="s">
        <v>5</v>
      </c>
      <c r="F1381">
        <f>(Акции[[#This Row],[Close]]-C1380)/C1380</f>
        <v>-1.1705301813174156E-2</v>
      </c>
    </row>
    <row r="1382" spans="2:6" x14ac:dyDescent="0.3">
      <c r="B1382" s="4">
        <v>44109</v>
      </c>
      <c r="C1382" s="5">
        <v>87.93</v>
      </c>
      <c r="D1382" s="6">
        <v>5984200</v>
      </c>
      <c r="E1382" t="s">
        <v>5</v>
      </c>
      <c r="F1382">
        <f>(Акции[[#This Row],[Close]]-C1381)/C1381</f>
        <v>2.1017185322805412E-2</v>
      </c>
    </row>
    <row r="1383" spans="2:6" x14ac:dyDescent="0.3">
      <c r="B1383" s="4">
        <v>44110</v>
      </c>
      <c r="C1383" s="5">
        <v>85.89</v>
      </c>
      <c r="D1383" s="6">
        <v>8743800</v>
      </c>
      <c r="E1383" t="s">
        <v>5</v>
      </c>
      <c r="F1383">
        <f>(Акции[[#This Row],[Close]]-C1382)/C1382</f>
        <v>-2.3200272944387649E-2</v>
      </c>
    </row>
    <row r="1384" spans="2:6" x14ac:dyDescent="0.3">
      <c r="B1384" s="4">
        <v>44111</v>
      </c>
      <c r="C1384" s="5">
        <v>87.07</v>
      </c>
      <c r="D1384" s="6">
        <v>5899700</v>
      </c>
      <c r="E1384" t="s">
        <v>5</v>
      </c>
      <c r="F1384">
        <f>(Акции[[#This Row],[Close]]-C1383)/C1383</f>
        <v>1.3738502736057662E-2</v>
      </c>
    </row>
    <row r="1385" spans="2:6" x14ac:dyDescent="0.3">
      <c r="B1385" s="4">
        <v>44112</v>
      </c>
      <c r="C1385" s="5">
        <v>87.34</v>
      </c>
      <c r="D1385" s="6">
        <v>5535100</v>
      </c>
      <c r="E1385" t="s">
        <v>5</v>
      </c>
      <c r="F1385">
        <f>(Акции[[#This Row],[Close]]-C1384)/C1384</f>
        <v>3.1009532560010364E-3</v>
      </c>
    </row>
    <row r="1386" spans="2:6" x14ac:dyDescent="0.3">
      <c r="B1386" s="4">
        <v>44113</v>
      </c>
      <c r="C1386" s="5">
        <v>87.7</v>
      </c>
      <c r="D1386" s="6">
        <v>6005800</v>
      </c>
      <c r="E1386" t="s">
        <v>5</v>
      </c>
      <c r="F1386">
        <f>(Акции[[#This Row],[Close]]-C1385)/C1385</f>
        <v>4.1218227616212433E-3</v>
      </c>
    </row>
    <row r="1387" spans="2:6" x14ac:dyDescent="0.3">
      <c r="B1387" s="4">
        <v>44116</v>
      </c>
      <c r="C1387" s="5">
        <v>88.32</v>
      </c>
      <c r="D1387" s="6">
        <v>7314900</v>
      </c>
      <c r="E1387" t="s">
        <v>5</v>
      </c>
      <c r="F1387">
        <f>(Акции[[#This Row],[Close]]-C1386)/C1386</f>
        <v>7.0695553021663665E-3</v>
      </c>
    </row>
    <row r="1388" spans="2:6" x14ac:dyDescent="0.3">
      <c r="B1388" s="4">
        <v>44117</v>
      </c>
      <c r="C1388" s="5">
        <v>87.83</v>
      </c>
      <c r="D1388" s="6">
        <v>7851700</v>
      </c>
      <c r="E1388" t="s">
        <v>5</v>
      </c>
      <c r="F1388">
        <f>(Акции[[#This Row],[Close]]-C1387)/C1387</f>
        <v>-5.5480072463767538E-3</v>
      </c>
    </row>
    <row r="1389" spans="2:6" x14ac:dyDescent="0.3">
      <c r="B1389" s="4">
        <v>44118</v>
      </c>
      <c r="C1389" s="5">
        <v>86.07</v>
      </c>
      <c r="D1389" s="6">
        <v>5864500</v>
      </c>
      <c r="E1389" t="s">
        <v>5</v>
      </c>
      <c r="F1389">
        <f>(Акции[[#This Row],[Close]]-C1388)/C1388</f>
        <v>-2.0038711146533134E-2</v>
      </c>
    </row>
    <row r="1390" spans="2:6" x14ac:dyDescent="0.3">
      <c r="B1390" s="4">
        <v>44119</v>
      </c>
      <c r="C1390" s="5">
        <v>85.23</v>
      </c>
      <c r="D1390" s="6">
        <v>6190900</v>
      </c>
      <c r="E1390" t="s">
        <v>5</v>
      </c>
      <c r="F1390">
        <f>(Акции[[#This Row],[Close]]-C1389)/C1389</f>
        <v>-9.7594980829556095E-3</v>
      </c>
    </row>
    <row r="1391" spans="2:6" x14ac:dyDescent="0.3">
      <c r="B1391" s="4">
        <v>44120</v>
      </c>
      <c r="C1391" s="5">
        <v>86.27</v>
      </c>
      <c r="D1391" s="6">
        <v>5358500</v>
      </c>
      <c r="E1391" t="s">
        <v>5</v>
      </c>
      <c r="F1391">
        <f>(Акции[[#This Row],[Close]]-C1390)/C1390</f>
        <v>1.220227619382837E-2</v>
      </c>
    </row>
    <row r="1392" spans="2:6" x14ac:dyDescent="0.3">
      <c r="B1392" s="4">
        <v>44123</v>
      </c>
      <c r="C1392" s="5">
        <v>84.31</v>
      </c>
      <c r="D1392" s="6">
        <v>10288000</v>
      </c>
      <c r="E1392" t="s">
        <v>5</v>
      </c>
      <c r="F1392">
        <f>(Акции[[#This Row],[Close]]-C1391)/C1391</f>
        <v>-2.271936942158333E-2</v>
      </c>
    </row>
    <row r="1393" spans="2:6" x14ac:dyDescent="0.3">
      <c r="B1393" s="4">
        <v>44124</v>
      </c>
      <c r="C1393" s="5">
        <v>84.25</v>
      </c>
      <c r="D1393" s="6">
        <v>6932100</v>
      </c>
      <c r="E1393" t="s">
        <v>5</v>
      </c>
      <c r="F1393">
        <f>(Акции[[#This Row],[Close]]-C1392)/C1392</f>
        <v>-7.1165935239001627E-4</v>
      </c>
    </row>
    <row r="1394" spans="2:6" x14ac:dyDescent="0.3">
      <c r="B1394" s="4">
        <v>44125</v>
      </c>
      <c r="C1394" s="5">
        <v>82.89</v>
      </c>
      <c r="D1394" s="6">
        <v>9776900</v>
      </c>
      <c r="E1394" t="s">
        <v>5</v>
      </c>
      <c r="F1394">
        <f>(Акции[[#This Row],[Close]]-C1393)/C1393</f>
        <v>-1.6142433234421358E-2</v>
      </c>
    </row>
    <row r="1395" spans="2:6" x14ac:dyDescent="0.3">
      <c r="B1395" s="4">
        <v>44126</v>
      </c>
      <c r="C1395" s="5">
        <v>84.31</v>
      </c>
      <c r="D1395" s="6">
        <v>8080100</v>
      </c>
      <c r="E1395" t="s">
        <v>5</v>
      </c>
      <c r="F1395">
        <f>(Акции[[#This Row],[Close]]-C1394)/C1394</f>
        <v>1.7131137652310311E-2</v>
      </c>
    </row>
    <row r="1396" spans="2:6" x14ac:dyDescent="0.3">
      <c r="B1396" s="4">
        <v>44127</v>
      </c>
      <c r="C1396" s="5">
        <v>84.34</v>
      </c>
      <c r="D1396" s="6">
        <v>4238700</v>
      </c>
      <c r="E1396" t="s">
        <v>5</v>
      </c>
      <c r="F1396">
        <f>(Акции[[#This Row],[Close]]-C1395)/C1395</f>
        <v>3.5582967619500813E-4</v>
      </c>
    </row>
    <row r="1397" spans="2:6" x14ac:dyDescent="0.3">
      <c r="B1397" s="4">
        <v>44130</v>
      </c>
      <c r="C1397" s="5">
        <v>83.92</v>
      </c>
      <c r="D1397" s="6">
        <v>7986300</v>
      </c>
      <c r="E1397" t="s">
        <v>5</v>
      </c>
      <c r="F1397">
        <f>(Акции[[#This Row],[Close]]-C1396)/C1396</f>
        <v>-4.9798434906331715E-3</v>
      </c>
    </row>
    <row r="1398" spans="2:6" x14ac:dyDescent="0.3">
      <c r="B1398" s="4">
        <v>44131</v>
      </c>
      <c r="C1398" s="5">
        <v>82.71</v>
      </c>
      <c r="D1398" s="6">
        <v>6705600</v>
      </c>
      <c r="E1398" t="s">
        <v>5</v>
      </c>
      <c r="F1398">
        <f>(Акции[[#This Row],[Close]]-C1397)/C1397</f>
        <v>-1.4418493803622591E-2</v>
      </c>
    </row>
    <row r="1399" spans="2:6" x14ac:dyDescent="0.3">
      <c r="B1399" s="4">
        <v>44132</v>
      </c>
      <c r="C1399" s="5">
        <v>80.489999999999995</v>
      </c>
      <c r="D1399" s="6">
        <v>11480200</v>
      </c>
      <c r="E1399" t="s">
        <v>5</v>
      </c>
      <c r="F1399">
        <f>(Акции[[#This Row],[Close]]-C1398)/C1398</f>
        <v>-2.6840768951759148E-2</v>
      </c>
    </row>
    <row r="1400" spans="2:6" x14ac:dyDescent="0.3">
      <c r="B1400" s="4">
        <v>44133</v>
      </c>
      <c r="C1400" s="5">
        <v>80.67</v>
      </c>
      <c r="D1400" s="6">
        <v>8876700</v>
      </c>
      <c r="E1400" t="s">
        <v>5</v>
      </c>
      <c r="F1400">
        <f>(Акции[[#This Row],[Close]]-C1399)/C1399</f>
        <v>2.2363026462915497E-3</v>
      </c>
    </row>
    <row r="1401" spans="2:6" x14ac:dyDescent="0.3">
      <c r="B1401" s="4">
        <v>44134</v>
      </c>
      <c r="C1401" s="5">
        <v>85.1</v>
      </c>
      <c r="D1401" s="6">
        <v>18089100</v>
      </c>
      <c r="E1401" t="s">
        <v>5</v>
      </c>
      <c r="F1401">
        <f>(Акции[[#This Row],[Close]]-C1400)/C1400</f>
        <v>5.4915086153464639E-2</v>
      </c>
    </row>
    <row r="1402" spans="2:6" x14ac:dyDescent="0.3">
      <c r="B1402" s="4">
        <v>44137</v>
      </c>
      <c r="C1402" s="5">
        <v>88.25</v>
      </c>
      <c r="D1402" s="6">
        <v>10781400</v>
      </c>
      <c r="E1402" t="s">
        <v>5</v>
      </c>
      <c r="F1402">
        <f>(Акции[[#This Row],[Close]]-C1401)/C1401</f>
        <v>3.7015276145710999E-2</v>
      </c>
    </row>
    <row r="1403" spans="2:6" x14ac:dyDescent="0.3">
      <c r="B1403" s="4">
        <v>44138</v>
      </c>
      <c r="C1403" s="5">
        <v>87.96</v>
      </c>
      <c r="D1403" s="6">
        <v>8518800</v>
      </c>
      <c r="E1403" t="s">
        <v>5</v>
      </c>
      <c r="F1403">
        <f>(Акции[[#This Row],[Close]]-C1402)/C1402</f>
        <v>-3.2861189801700426E-3</v>
      </c>
    </row>
    <row r="1404" spans="2:6" x14ac:dyDescent="0.3">
      <c r="B1404" s="4">
        <v>44139</v>
      </c>
      <c r="C1404" s="5">
        <v>94.5</v>
      </c>
      <c r="D1404" s="6">
        <v>25849000</v>
      </c>
      <c r="E1404" t="s">
        <v>5</v>
      </c>
      <c r="F1404">
        <f>(Акции[[#This Row],[Close]]-C1403)/C1403</f>
        <v>7.4351978171896399E-2</v>
      </c>
    </row>
    <row r="1405" spans="2:6" x14ac:dyDescent="0.3">
      <c r="B1405" s="4">
        <v>44140</v>
      </c>
      <c r="C1405" s="5">
        <v>93.69</v>
      </c>
      <c r="D1405" s="6">
        <v>8013000</v>
      </c>
      <c r="E1405" t="s">
        <v>5</v>
      </c>
      <c r="F1405">
        <f>(Акции[[#This Row],[Close]]-C1404)/C1404</f>
        <v>-8.5714285714285961E-3</v>
      </c>
    </row>
    <row r="1406" spans="2:6" x14ac:dyDescent="0.3">
      <c r="B1406" s="4">
        <v>44141</v>
      </c>
      <c r="C1406" s="5">
        <v>92.85</v>
      </c>
      <c r="D1406" s="6">
        <v>7006900</v>
      </c>
      <c r="E1406" t="s">
        <v>5</v>
      </c>
      <c r="F1406">
        <f>(Акции[[#This Row],[Close]]-C1405)/C1405</f>
        <v>-8.9657380723663516E-3</v>
      </c>
    </row>
    <row r="1407" spans="2:6" x14ac:dyDescent="0.3">
      <c r="B1407" s="4">
        <v>44144</v>
      </c>
      <c r="C1407" s="5">
        <v>95.12</v>
      </c>
      <c r="D1407" s="6">
        <v>11028900</v>
      </c>
      <c r="E1407" t="s">
        <v>5</v>
      </c>
      <c r="F1407">
        <f>(Акции[[#This Row],[Close]]-C1406)/C1406</f>
        <v>2.4448034464189666E-2</v>
      </c>
    </row>
    <row r="1408" spans="2:6" x14ac:dyDescent="0.3">
      <c r="B1408" s="4">
        <v>44145</v>
      </c>
      <c r="C1408" s="5">
        <v>98.87</v>
      </c>
      <c r="D1408" s="6">
        <v>12267200</v>
      </c>
      <c r="E1408" t="s">
        <v>5</v>
      </c>
      <c r="F1408">
        <f>(Акции[[#This Row],[Close]]-C1407)/C1407</f>
        <v>3.9423885618166524E-2</v>
      </c>
    </row>
    <row r="1409" spans="2:6" x14ac:dyDescent="0.3">
      <c r="B1409" s="4">
        <v>44146</v>
      </c>
      <c r="C1409" s="5">
        <v>98.15</v>
      </c>
      <c r="D1409" s="6">
        <v>9476500</v>
      </c>
      <c r="E1409" t="s">
        <v>5</v>
      </c>
      <c r="F1409">
        <f>(Акции[[#This Row],[Close]]-C1408)/C1408</f>
        <v>-7.282289875594203E-3</v>
      </c>
    </row>
    <row r="1410" spans="2:6" x14ac:dyDescent="0.3">
      <c r="B1410" s="4">
        <v>44147</v>
      </c>
      <c r="C1410" s="5">
        <v>97.6</v>
      </c>
      <c r="D1410" s="6">
        <v>7646600</v>
      </c>
      <c r="E1410" t="s">
        <v>5</v>
      </c>
      <c r="F1410">
        <f>(Акции[[#This Row],[Close]]-C1409)/C1409</f>
        <v>-5.6036678553235998E-3</v>
      </c>
    </row>
    <row r="1411" spans="2:6" x14ac:dyDescent="0.3">
      <c r="B1411" s="4">
        <v>44148</v>
      </c>
      <c r="C1411" s="5">
        <v>99.04</v>
      </c>
      <c r="D1411" s="6">
        <v>6888600</v>
      </c>
      <c r="E1411" t="s">
        <v>5</v>
      </c>
      <c r="F1411">
        <f>(Акции[[#This Row],[Close]]-C1410)/C1410</f>
        <v>1.4754098360655861E-2</v>
      </c>
    </row>
    <row r="1412" spans="2:6" x14ac:dyDescent="0.3">
      <c r="B1412" s="4">
        <v>44151</v>
      </c>
      <c r="C1412" s="5">
        <v>98.36</v>
      </c>
      <c r="D1412" s="6">
        <v>8611300</v>
      </c>
      <c r="E1412" t="s">
        <v>5</v>
      </c>
      <c r="F1412">
        <f>(Акции[[#This Row],[Close]]-C1411)/C1411</f>
        <v>-6.8659127625202623E-3</v>
      </c>
    </row>
    <row r="1413" spans="2:6" x14ac:dyDescent="0.3">
      <c r="B1413" s="4">
        <v>44152</v>
      </c>
      <c r="C1413" s="5">
        <v>99.21</v>
      </c>
      <c r="D1413" s="6">
        <v>11593500</v>
      </c>
      <c r="E1413" t="s">
        <v>5</v>
      </c>
      <c r="F1413">
        <f>(Акции[[#This Row],[Close]]-C1412)/C1412</f>
        <v>8.6417242781617973E-3</v>
      </c>
    </row>
    <row r="1414" spans="2:6" x14ac:dyDescent="0.3">
      <c r="B1414" s="4">
        <v>44153</v>
      </c>
      <c r="C1414" s="5">
        <v>98.72</v>
      </c>
      <c r="D1414" s="6">
        <v>8880600</v>
      </c>
      <c r="E1414" t="s">
        <v>5</v>
      </c>
      <c r="F1414">
        <f>(Акции[[#This Row],[Close]]-C1413)/C1413</f>
        <v>-4.9390182441285645E-3</v>
      </c>
    </row>
    <row r="1415" spans="2:6" x14ac:dyDescent="0.3">
      <c r="B1415" s="4">
        <v>44154</v>
      </c>
      <c r="C1415" s="5">
        <v>99.67</v>
      </c>
      <c r="D1415" s="6">
        <v>7550300</v>
      </c>
      <c r="E1415" t="s">
        <v>5</v>
      </c>
      <c r="F1415">
        <f>(Акции[[#This Row],[Close]]-C1414)/C1414</f>
        <v>9.6231766612642107E-3</v>
      </c>
    </row>
    <row r="1416" spans="2:6" x14ac:dyDescent="0.3">
      <c r="B1416" s="4">
        <v>44155</v>
      </c>
      <c r="C1416" s="5">
        <v>100.84</v>
      </c>
      <c r="D1416" s="6">
        <v>9682500</v>
      </c>
      <c r="E1416" t="s">
        <v>5</v>
      </c>
      <c r="F1416">
        <f>(Акции[[#This Row],[Close]]-C1415)/C1415</f>
        <v>1.1738737834855038E-2</v>
      </c>
    </row>
    <row r="1417" spans="2:6" x14ac:dyDescent="0.3">
      <c r="B1417" s="4">
        <v>44158</v>
      </c>
      <c r="C1417" s="5">
        <v>102.18</v>
      </c>
      <c r="D1417" s="6">
        <v>7541500</v>
      </c>
      <c r="E1417" t="s">
        <v>5</v>
      </c>
      <c r="F1417">
        <f>(Акции[[#This Row],[Close]]-C1416)/C1416</f>
        <v>1.328837762792546E-2</v>
      </c>
    </row>
    <row r="1418" spans="2:6" x14ac:dyDescent="0.3">
      <c r="B1418" s="4">
        <v>44159</v>
      </c>
      <c r="C1418" s="5">
        <v>103.96</v>
      </c>
      <c r="D1418" s="6">
        <v>9322200</v>
      </c>
      <c r="E1418" t="s">
        <v>5</v>
      </c>
      <c r="F1418">
        <f>(Акции[[#This Row],[Close]]-C1417)/C1417</f>
        <v>1.7420238794284466E-2</v>
      </c>
    </row>
    <row r="1419" spans="2:6" x14ac:dyDescent="0.3">
      <c r="B1419" s="4">
        <v>44160</v>
      </c>
      <c r="C1419" s="5">
        <v>104.2</v>
      </c>
      <c r="D1419" s="6">
        <v>6368100</v>
      </c>
      <c r="E1419" t="s">
        <v>5</v>
      </c>
      <c r="F1419">
        <f>(Акции[[#This Row],[Close]]-C1418)/C1418</f>
        <v>2.3085802231628426E-3</v>
      </c>
    </row>
    <row r="1420" spans="2:6" x14ac:dyDescent="0.3">
      <c r="B1420" s="4">
        <v>44162</v>
      </c>
      <c r="C1420" s="5">
        <v>104.89</v>
      </c>
      <c r="D1420" s="6">
        <v>4418800</v>
      </c>
      <c r="E1420" t="s">
        <v>5</v>
      </c>
      <c r="F1420">
        <f>(Акции[[#This Row],[Close]]-C1419)/C1419</f>
        <v>6.6218809980805923E-3</v>
      </c>
    </row>
    <row r="1421" spans="2:6" x14ac:dyDescent="0.3">
      <c r="B1421" s="4">
        <v>44165</v>
      </c>
      <c r="C1421" s="5">
        <v>104.58</v>
      </c>
      <c r="D1421" s="6">
        <v>20726500</v>
      </c>
      <c r="E1421" t="s">
        <v>5</v>
      </c>
      <c r="F1421">
        <f>(Акции[[#This Row],[Close]]-C1420)/C1420</f>
        <v>-2.9554771665554606E-3</v>
      </c>
    </row>
    <row r="1422" spans="2:6" x14ac:dyDescent="0.3">
      <c r="B1422" s="4">
        <v>44166</v>
      </c>
      <c r="C1422" s="5">
        <v>104.04</v>
      </c>
      <c r="D1422" s="6">
        <v>7625100</v>
      </c>
      <c r="E1422" t="s">
        <v>5</v>
      </c>
      <c r="F1422">
        <f>(Акции[[#This Row],[Close]]-C1421)/C1421</f>
        <v>-5.1635111876074972E-3</v>
      </c>
    </row>
    <row r="1423" spans="2:6" x14ac:dyDescent="0.3">
      <c r="B1423" s="4">
        <v>44167</v>
      </c>
      <c r="C1423" s="5">
        <v>104.99</v>
      </c>
      <c r="D1423" s="6">
        <v>5492200</v>
      </c>
      <c r="E1423" t="s">
        <v>5</v>
      </c>
      <c r="F1423">
        <f>(Акции[[#This Row],[Close]]-C1422)/C1422</f>
        <v>9.1311034217607511E-3</v>
      </c>
    </row>
    <row r="1424" spans="2:6" x14ac:dyDescent="0.3">
      <c r="B1424" s="4">
        <v>44168</v>
      </c>
      <c r="C1424" s="5">
        <v>104.74</v>
      </c>
      <c r="D1424" s="6">
        <v>4693600</v>
      </c>
      <c r="E1424" t="s">
        <v>5</v>
      </c>
      <c r="F1424">
        <f>(Акции[[#This Row],[Close]]-C1423)/C1423</f>
        <v>-2.3811791599199924E-3</v>
      </c>
    </row>
    <row r="1425" spans="2:6" x14ac:dyDescent="0.3">
      <c r="B1425" s="4">
        <v>44169</v>
      </c>
      <c r="C1425" s="5">
        <v>107.28</v>
      </c>
      <c r="D1425" s="6">
        <v>7235800</v>
      </c>
      <c r="E1425" t="s">
        <v>5</v>
      </c>
      <c r="F1425">
        <f>(Акции[[#This Row],[Close]]-C1424)/C1424</f>
        <v>2.4250525109795744E-2</v>
      </c>
    </row>
    <row r="1426" spans="2:6" x14ac:dyDescent="0.3">
      <c r="B1426" s="4">
        <v>44172</v>
      </c>
      <c r="C1426" s="5">
        <v>105.84</v>
      </c>
      <c r="D1426" s="6">
        <v>6532500</v>
      </c>
      <c r="E1426" t="s">
        <v>5</v>
      </c>
      <c r="F1426">
        <f>(Акции[[#This Row],[Close]]-C1425)/C1425</f>
        <v>-1.3422818791946288E-2</v>
      </c>
    </row>
    <row r="1427" spans="2:6" x14ac:dyDescent="0.3">
      <c r="B1427" s="4">
        <v>44173</v>
      </c>
      <c r="C1427" s="5">
        <v>107.69</v>
      </c>
      <c r="D1427" s="6">
        <v>6688200</v>
      </c>
      <c r="E1427" t="s">
        <v>5</v>
      </c>
      <c r="F1427">
        <f>(Акции[[#This Row],[Close]]-C1426)/C1426</f>
        <v>1.7479213907785281E-2</v>
      </c>
    </row>
    <row r="1428" spans="2:6" x14ac:dyDescent="0.3">
      <c r="B1428" s="4">
        <v>44174</v>
      </c>
      <c r="C1428" s="5">
        <v>108.67</v>
      </c>
      <c r="D1428" s="6">
        <v>7350700</v>
      </c>
      <c r="E1428" t="s">
        <v>5</v>
      </c>
      <c r="F1428">
        <f>(Акции[[#This Row],[Close]]-C1427)/C1427</f>
        <v>9.1001950041786975E-3</v>
      </c>
    </row>
    <row r="1429" spans="2:6" x14ac:dyDescent="0.3">
      <c r="B1429" s="4">
        <v>44175</v>
      </c>
      <c r="C1429" s="5">
        <v>107.49</v>
      </c>
      <c r="D1429" s="6">
        <v>6285700</v>
      </c>
      <c r="E1429" t="s">
        <v>5</v>
      </c>
      <c r="F1429">
        <f>(Акции[[#This Row],[Close]]-C1428)/C1428</f>
        <v>-1.0858562620778566E-2</v>
      </c>
    </row>
    <row r="1430" spans="2:6" x14ac:dyDescent="0.3">
      <c r="B1430" s="4">
        <v>44176</v>
      </c>
      <c r="C1430" s="5">
        <v>106.34</v>
      </c>
      <c r="D1430" s="6">
        <v>5205200</v>
      </c>
      <c r="E1430" t="s">
        <v>5</v>
      </c>
      <c r="F1430">
        <f>(Акции[[#This Row],[Close]]-C1429)/C1429</f>
        <v>-1.0698669643687706E-2</v>
      </c>
    </row>
    <row r="1431" spans="2:6" x14ac:dyDescent="0.3">
      <c r="B1431" s="4">
        <v>44179</v>
      </c>
      <c r="C1431" s="5">
        <v>104.2</v>
      </c>
      <c r="D1431" s="6">
        <v>8272700</v>
      </c>
      <c r="E1431" t="s">
        <v>5</v>
      </c>
      <c r="F1431">
        <f>(Акции[[#This Row],[Close]]-C1430)/C1430</f>
        <v>-2.0124130148580031E-2</v>
      </c>
    </row>
  </sheetData>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17175-891E-4621-B987-E1124C705CD3}">
  <dimension ref="C5:M1398"/>
  <sheetViews>
    <sheetView workbookViewId="0">
      <selection activeCell="J8" sqref="J8"/>
    </sheetView>
  </sheetViews>
  <sheetFormatPr defaultRowHeight="14.4" x14ac:dyDescent="0.3"/>
  <cols>
    <col min="3" max="3" width="9" customWidth="1"/>
    <col min="4" max="4" width="14.77734375" customWidth="1"/>
    <col min="5" max="5" width="9.6640625" customWidth="1"/>
    <col min="6" max="6" width="15.44140625" style="8" customWidth="1"/>
    <col min="7" max="7" width="9.6640625" customWidth="1"/>
    <col min="8" max="8" width="13.6640625" customWidth="1"/>
    <col min="9" max="9" width="10.44140625" customWidth="1"/>
    <col min="10" max="10" width="17.6640625" bestFit="1" customWidth="1"/>
    <col min="13" max="13" width="15.88671875" bestFit="1" customWidth="1"/>
  </cols>
  <sheetData>
    <row r="5" spans="3:13" x14ac:dyDescent="0.3">
      <c r="C5" s="3" t="s">
        <v>7</v>
      </c>
      <c r="D5" s="3" t="s">
        <v>8</v>
      </c>
      <c r="E5" s="3" t="s">
        <v>9</v>
      </c>
      <c r="F5" s="7" t="s">
        <v>10</v>
      </c>
      <c r="G5" s="3" t="s">
        <v>11</v>
      </c>
      <c r="H5" s="3" t="s">
        <v>12</v>
      </c>
      <c r="I5" s="3" t="s">
        <v>13</v>
      </c>
      <c r="J5" s="3" t="s">
        <v>14</v>
      </c>
    </row>
    <row r="6" spans="3:13" x14ac:dyDescent="0.3">
      <c r="C6">
        <v>655</v>
      </c>
      <c r="D6" t="s">
        <v>15</v>
      </c>
      <c r="E6" t="s">
        <v>16</v>
      </c>
      <c r="F6" s="1" t="s">
        <v>17</v>
      </c>
      <c r="G6">
        <v>31</v>
      </c>
      <c r="H6" t="s">
        <v>18</v>
      </c>
      <c r="I6">
        <v>69210236</v>
      </c>
      <c r="J6" t="str">
        <f>RIGHT(КХЛ[[#This Row],[Дата рождения]],4)</f>
        <v>1986</v>
      </c>
      <c r="M6" s="8"/>
    </row>
    <row r="7" spans="3:13" x14ac:dyDescent="0.3">
      <c r="C7">
        <v>1037</v>
      </c>
      <c r="D7" t="s">
        <v>19</v>
      </c>
      <c r="E7" t="s">
        <v>16</v>
      </c>
      <c r="F7" s="8" t="s">
        <v>20</v>
      </c>
      <c r="G7">
        <v>34</v>
      </c>
      <c r="H7" t="s">
        <v>18</v>
      </c>
      <c r="I7">
        <v>37539453</v>
      </c>
      <c r="J7" t="str">
        <f>RIGHT(КХЛ[[#This Row],[Дата рождения]],4)</f>
        <v>1983</v>
      </c>
    </row>
    <row r="8" spans="3:13" x14ac:dyDescent="0.3">
      <c r="C8">
        <v>791</v>
      </c>
      <c r="D8" t="s">
        <v>21</v>
      </c>
      <c r="E8" t="s">
        <v>22</v>
      </c>
      <c r="F8" s="8" t="s">
        <v>23</v>
      </c>
      <c r="G8">
        <v>21</v>
      </c>
      <c r="H8" t="s">
        <v>18</v>
      </c>
      <c r="I8">
        <v>48112317</v>
      </c>
      <c r="J8" t="str">
        <f>RIGHT(КХЛ[[#This Row],[Дата рождения]],4)</f>
        <v>1996</v>
      </c>
    </row>
    <row r="9" spans="3:13" x14ac:dyDescent="0.3">
      <c r="C9">
        <v>7</v>
      </c>
      <c r="D9" t="s">
        <v>24</v>
      </c>
      <c r="E9" t="s">
        <v>16</v>
      </c>
      <c r="F9" s="8" t="s">
        <v>25</v>
      </c>
      <c r="G9">
        <v>34</v>
      </c>
      <c r="H9" t="s">
        <v>18</v>
      </c>
      <c r="I9">
        <v>66455401</v>
      </c>
      <c r="J9" t="str">
        <f>RIGHT(КХЛ[[#This Row],[Дата рождения]],4)</f>
        <v>1983</v>
      </c>
    </row>
    <row r="10" spans="3:13" x14ac:dyDescent="0.3">
      <c r="C10">
        <v>358</v>
      </c>
      <c r="D10" t="s">
        <v>26</v>
      </c>
      <c r="E10" t="s">
        <v>27</v>
      </c>
      <c r="F10" s="8" t="s">
        <v>28</v>
      </c>
      <c r="G10">
        <v>27</v>
      </c>
      <c r="H10" t="s">
        <v>18</v>
      </c>
      <c r="I10">
        <v>78878485</v>
      </c>
      <c r="J10" t="str">
        <f>RIGHT(КХЛ[[#This Row],[Дата рождения]],4)</f>
        <v>1990</v>
      </c>
    </row>
    <row r="11" spans="3:13" x14ac:dyDescent="0.3">
      <c r="C11">
        <v>553</v>
      </c>
      <c r="D11" t="s">
        <v>29</v>
      </c>
      <c r="E11" t="s">
        <v>16</v>
      </c>
      <c r="F11" s="8" t="s">
        <v>30</v>
      </c>
      <c r="G11">
        <v>22</v>
      </c>
      <c r="H11" t="s">
        <v>18</v>
      </c>
      <c r="I11">
        <v>98361454</v>
      </c>
      <c r="J11" t="str">
        <f>RIGHT(КХЛ[[#This Row],[Дата рождения]],4)</f>
        <v>1995</v>
      </c>
    </row>
    <row r="12" spans="3:13" x14ac:dyDescent="0.3">
      <c r="C12">
        <v>918</v>
      </c>
      <c r="D12" t="s">
        <v>31</v>
      </c>
      <c r="E12" t="s">
        <v>22</v>
      </c>
      <c r="F12" s="8" t="s">
        <v>32</v>
      </c>
      <c r="G12">
        <v>37</v>
      </c>
      <c r="H12" t="s">
        <v>33</v>
      </c>
      <c r="I12">
        <v>64464378</v>
      </c>
      <c r="J12" t="str">
        <f>RIGHT(КХЛ[[#This Row],[Дата рождения]],4)</f>
        <v>1980</v>
      </c>
    </row>
    <row r="13" spans="3:13" x14ac:dyDescent="0.3">
      <c r="C13">
        <v>456</v>
      </c>
      <c r="D13" t="s">
        <v>34</v>
      </c>
      <c r="E13" t="s">
        <v>22</v>
      </c>
      <c r="F13" s="8" t="s">
        <v>35</v>
      </c>
      <c r="G13">
        <v>37</v>
      </c>
      <c r="H13" t="s">
        <v>33</v>
      </c>
      <c r="I13">
        <v>61436564</v>
      </c>
      <c r="J13" t="str">
        <f>RIGHT(КХЛ[[#This Row],[Дата рождения]],4)</f>
        <v>1980</v>
      </c>
    </row>
    <row r="14" spans="3:13" x14ac:dyDescent="0.3">
      <c r="C14">
        <v>297</v>
      </c>
      <c r="D14" t="s">
        <v>36</v>
      </c>
      <c r="E14" t="s">
        <v>22</v>
      </c>
      <c r="F14" s="8" t="s">
        <v>37</v>
      </c>
      <c r="G14">
        <v>31</v>
      </c>
      <c r="H14" t="s">
        <v>18</v>
      </c>
      <c r="I14">
        <v>51865905</v>
      </c>
      <c r="J14" t="str">
        <f>RIGHT(КХЛ[[#This Row],[Дата рождения]],4)</f>
        <v>1986</v>
      </c>
    </row>
    <row r="15" spans="3:13" x14ac:dyDescent="0.3">
      <c r="C15">
        <v>1230</v>
      </c>
      <c r="D15" t="s">
        <v>38</v>
      </c>
      <c r="E15" t="s">
        <v>27</v>
      </c>
      <c r="F15" s="8" t="s">
        <v>39</v>
      </c>
      <c r="G15">
        <v>22</v>
      </c>
      <c r="H15" t="s">
        <v>40</v>
      </c>
      <c r="I15">
        <v>98116605</v>
      </c>
      <c r="J15" t="str">
        <f>RIGHT(КХЛ[[#This Row],[Дата рождения]],4)</f>
        <v>1995</v>
      </c>
    </row>
    <row r="16" spans="3:13" x14ac:dyDescent="0.3">
      <c r="C16">
        <v>923</v>
      </c>
      <c r="D16" t="s">
        <v>41</v>
      </c>
      <c r="E16" t="s">
        <v>22</v>
      </c>
      <c r="F16" s="8" t="s">
        <v>42</v>
      </c>
      <c r="G16">
        <v>26</v>
      </c>
      <c r="H16" t="s">
        <v>43</v>
      </c>
      <c r="I16">
        <v>45816694</v>
      </c>
      <c r="J16" t="str">
        <f>RIGHT(КХЛ[[#This Row],[Дата рождения]],4)</f>
        <v>1991</v>
      </c>
    </row>
    <row r="17" spans="3:10" x14ac:dyDescent="0.3">
      <c r="C17">
        <v>950</v>
      </c>
      <c r="D17" t="s">
        <v>44</v>
      </c>
      <c r="E17" t="s">
        <v>16</v>
      </c>
      <c r="F17" s="8" t="s">
        <v>45</v>
      </c>
      <c r="G17">
        <v>23</v>
      </c>
      <c r="H17" t="s">
        <v>18</v>
      </c>
      <c r="I17">
        <v>2134621</v>
      </c>
      <c r="J17" t="str">
        <f>RIGHT(КХЛ[[#This Row],[Дата рождения]],4)</f>
        <v>1994</v>
      </c>
    </row>
    <row r="18" spans="3:10" x14ac:dyDescent="0.3">
      <c r="C18">
        <v>1108</v>
      </c>
      <c r="D18" t="s">
        <v>46</v>
      </c>
      <c r="E18" t="s">
        <v>16</v>
      </c>
      <c r="F18" s="8" t="s">
        <v>47</v>
      </c>
      <c r="G18">
        <v>23</v>
      </c>
      <c r="H18" t="s">
        <v>18</v>
      </c>
      <c r="I18">
        <v>38387684</v>
      </c>
      <c r="J18" t="str">
        <f>RIGHT(КХЛ[[#This Row],[Дата рождения]],4)</f>
        <v>1994</v>
      </c>
    </row>
    <row r="19" spans="3:10" x14ac:dyDescent="0.3">
      <c r="C19">
        <v>972</v>
      </c>
      <c r="D19" t="s">
        <v>48</v>
      </c>
      <c r="E19" t="s">
        <v>22</v>
      </c>
      <c r="F19" s="8" t="s">
        <v>49</v>
      </c>
      <c r="G19">
        <v>28</v>
      </c>
      <c r="H19" t="s">
        <v>50</v>
      </c>
      <c r="I19">
        <v>82541262</v>
      </c>
      <c r="J19" t="str">
        <f>RIGHT(КХЛ[[#This Row],[Дата рождения]],4)</f>
        <v>1989</v>
      </c>
    </row>
    <row r="20" spans="3:10" x14ac:dyDescent="0.3">
      <c r="C20">
        <v>1719</v>
      </c>
      <c r="D20" t="s">
        <v>51</v>
      </c>
      <c r="E20" t="s">
        <v>27</v>
      </c>
      <c r="F20" s="8" t="s">
        <v>52</v>
      </c>
      <c r="G20">
        <v>41</v>
      </c>
      <c r="H20" t="s">
        <v>33</v>
      </c>
      <c r="I20">
        <v>44092356</v>
      </c>
      <c r="J20" t="str">
        <f>RIGHT(КХЛ[[#This Row],[Дата рождения]],4)</f>
        <v>1976</v>
      </c>
    </row>
    <row r="21" spans="3:10" x14ac:dyDescent="0.3">
      <c r="C21">
        <v>338</v>
      </c>
      <c r="D21" t="s">
        <v>53</v>
      </c>
      <c r="E21" t="s">
        <v>16</v>
      </c>
      <c r="F21" s="8" t="s">
        <v>54</v>
      </c>
      <c r="G21">
        <v>24</v>
      </c>
      <c r="H21" t="s">
        <v>18</v>
      </c>
      <c r="I21">
        <v>16994125</v>
      </c>
      <c r="J21" t="str">
        <f>RIGHT(КХЛ[[#This Row],[Дата рождения]],4)</f>
        <v>1994</v>
      </c>
    </row>
    <row r="22" spans="3:10" x14ac:dyDescent="0.3">
      <c r="C22">
        <v>547</v>
      </c>
      <c r="D22" t="s">
        <v>55</v>
      </c>
      <c r="E22" t="s">
        <v>22</v>
      </c>
      <c r="F22" s="8" t="s">
        <v>56</v>
      </c>
      <c r="G22">
        <v>28</v>
      </c>
      <c r="H22" t="s">
        <v>18</v>
      </c>
      <c r="I22">
        <v>58093545</v>
      </c>
      <c r="J22" t="str">
        <f>RIGHT(КХЛ[[#This Row],[Дата рождения]],4)</f>
        <v>1989</v>
      </c>
    </row>
    <row r="23" spans="3:10" x14ac:dyDescent="0.3">
      <c r="C23">
        <v>1079</v>
      </c>
      <c r="D23" t="s">
        <v>57</v>
      </c>
      <c r="E23" t="s">
        <v>16</v>
      </c>
      <c r="F23" s="8" t="s">
        <v>58</v>
      </c>
      <c r="G23">
        <v>32</v>
      </c>
      <c r="H23" t="s">
        <v>18</v>
      </c>
      <c r="I23">
        <v>28883808</v>
      </c>
      <c r="J23" t="str">
        <f>RIGHT(КХЛ[[#This Row],[Дата рождения]],4)</f>
        <v>1985</v>
      </c>
    </row>
    <row r="24" spans="3:10" x14ac:dyDescent="0.3">
      <c r="C24">
        <v>1070</v>
      </c>
      <c r="D24" t="s">
        <v>59</v>
      </c>
      <c r="E24" t="s">
        <v>22</v>
      </c>
      <c r="F24" s="8" t="s">
        <v>60</v>
      </c>
      <c r="G24">
        <v>34</v>
      </c>
      <c r="H24" t="s">
        <v>61</v>
      </c>
      <c r="I24">
        <v>76740521</v>
      </c>
      <c r="J24" t="str">
        <f>RIGHT(КХЛ[[#This Row],[Дата рождения]],4)</f>
        <v>1983</v>
      </c>
    </row>
    <row r="25" spans="3:10" x14ac:dyDescent="0.3">
      <c r="C25">
        <v>440</v>
      </c>
      <c r="D25" t="s">
        <v>62</v>
      </c>
      <c r="E25" t="s">
        <v>16</v>
      </c>
      <c r="F25" s="8" t="s">
        <v>63</v>
      </c>
      <c r="G25">
        <v>26</v>
      </c>
      <c r="H25" t="s">
        <v>18</v>
      </c>
      <c r="I25">
        <v>95720993</v>
      </c>
      <c r="J25" t="str">
        <f>RIGHT(КХЛ[[#This Row],[Дата рождения]],4)</f>
        <v>1991</v>
      </c>
    </row>
    <row r="26" spans="3:10" x14ac:dyDescent="0.3">
      <c r="C26">
        <v>796</v>
      </c>
      <c r="D26" t="s">
        <v>64</v>
      </c>
      <c r="E26" t="s">
        <v>22</v>
      </c>
      <c r="F26" s="8" t="s">
        <v>65</v>
      </c>
      <c r="G26">
        <v>29</v>
      </c>
      <c r="H26" t="s">
        <v>18</v>
      </c>
      <c r="I26">
        <v>7106553</v>
      </c>
      <c r="J26" t="str">
        <f>RIGHT(КХЛ[[#This Row],[Дата рождения]],4)</f>
        <v>1988</v>
      </c>
    </row>
    <row r="27" spans="3:10" x14ac:dyDescent="0.3">
      <c r="C27">
        <v>244</v>
      </c>
      <c r="D27" t="s">
        <v>66</v>
      </c>
      <c r="E27" t="s">
        <v>22</v>
      </c>
      <c r="F27" s="8" t="s">
        <v>67</v>
      </c>
      <c r="G27">
        <v>41</v>
      </c>
      <c r="H27" t="s">
        <v>18</v>
      </c>
      <c r="I27">
        <v>13910829</v>
      </c>
      <c r="J27" t="str">
        <f>RIGHT(КХЛ[[#This Row],[Дата рождения]],4)</f>
        <v>1976</v>
      </c>
    </row>
    <row r="28" spans="3:10" x14ac:dyDescent="0.3">
      <c r="C28">
        <v>344</v>
      </c>
      <c r="D28" t="s">
        <v>68</v>
      </c>
      <c r="E28" t="s">
        <v>16</v>
      </c>
      <c r="F28" s="8" t="s">
        <v>69</v>
      </c>
      <c r="G28">
        <v>33</v>
      </c>
      <c r="H28" t="s">
        <v>70</v>
      </c>
      <c r="I28">
        <v>54621499</v>
      </c>
      <c r="J28" t="str">
        <f>RIGHT(КХЛ[[#This Row],[Дата рождения]],4)</f>
        <v>1984</v>
      </c>
    </row>
    <row r="29" spans="3:10" x14ac:dyDescent="0.3">
      <c r="C29">
        <v>251</v>
      </c>
      <c r="D29" t="s">
        <v>71</v>
      </c>
      <c r="E29" t="s">
        <v>16</v>
      </c>
      <c r="F29" s="8" t="s">
        <v>72</v>
      </c>
      <c r="G29">
        <v>31</v>
      </c>
      <c r="H29" t="s">
        <v>61</v>
      </c>
      <c r="I29">
        <v>16729662</v>
      </c>
      <c r="J29" t="str">
        <f>RIGHT(КХЛ[[#This Row],[Дата рождения]],4)</f>
        <v>1986</v>
      </c>
    </row>
    <row r="30" spans="3:10" x14ac:dyDescent="0.3">
      <c r="C30">
        <v>847</v>
      </c>
      <c r="D30" t="s">
        <v>73</v>
      </c>
      <c r="E30" t="s">
        <v>16</v>
      </c>
      <c r="F30" s="8" t="s">
        <v>74</v>
      </c>
      <c r="G30">
        <v>25</v>
      </c>
      <c r="H30" t="s">
        <v>75</v>
      </c>
      <c r="I30">
        <v>57588217</v>
      </c>
      <c r="J30" t="str">
        <f>RIGHT(КХЛ[[#This Row],[Дата рождения]],4)</f>
        <v>1992</v>
      </c>
    </row>
    <row r="31" spans="3:10" x14ac:dyDescent="0.3">
      <c r="C31">
        <v>699</v>
      </c>
      <c r="D31" t="s">
        <v>76</v>
      </c>
      <c r="E31" t="s">
        <v>16</v>
      </c>
      <c r="F31" s="8" t="s">
        <v>77</v>
      </c>
      <c r="G31">
        <v>38</v>
      </c>
      <c r="H31" t="s">
        <v>33</v>
      </c>
      <c r="I31">
        <v>75309702</v>
      </c>
      <c r="J31" t="str">
        <f>RIGHT(КХЛ[[#This Row],[Дата рождения]],4)</f>
        <v>1979</v>
      </c>
    </row>
    <row r="32" spans="3:10" x14ac:dyDescent="0.3">
      <c r="C32">
        <v>1189</v>
      </c>
      <c r="D32" t="s">
        <v>78</v>
      </c>
      <c r="E32" t="s">
        <v>16</v>
      </c>
      <c r="F32" s="8" t="s">
        <v>79</v>
      </c>
      <c r="G32">
        <v>21</v>
      </c>
      <c r="H32" t="s">
        <v>18</v>
      </c>
      <c r="I32">
        <v>70391151</v>
      </c>
      <c r="J32" t="str">
        <f>RIGHT(КХЛ[[#This Row],[Дата рождения]],4)</f>
        <v>1996</v>
      </c>
    </row>
    <row r="33" spans="3:10" x14ac:dyDescent="0.3">
      <c r="C33">
        <v>1574</v>
      </c>
      <c r="D33" t="s">
        <v>80</v>
      </c>
      <c r="E33" t="s">
        <v>22</v>
      </c>
      <c r="F33" s="8" t="s">
        <v>81</v>
      </c>
      <c r="G33">
        <v>35</v>
      </c>
      <c r="H33" t="s">
        <v>82</v>
      </c>
      <c r="I33">
        <v>76205131</v>
      </c>
      <c r="J33" t="str">
        <f>RIGHT(КХЛ[[#This Row],[Дата рождения]],4)</f>
        <v>1982</v>
      </c>
    </row>
    <row r="34" spans="3:10" x14ac:dyDescent="0.3">
      <c r="C34">
        <v>411</v>
      </c>
      <c r="D34" t="s">
        <v>83</v>
      </c>
      <c r="E34" t="s">
        <v>27</v>
      </c>
      <c r="F34" s="8" t="s">
        <v>84</v>
      </c>
      <c r="G34">
        <v>37</v>
      </c>
      <c r="H34" t="s">
        <v>18</v>
      </c>
      <c r="I34">
        <v>32702119</v>
      </c>
      <c r="J34" t="str">
        <f>RIGHT(КХЛ[[#This Row],[Дата рождения]],4)</f>
        <v>1980</v>
      </c>
    </row>
    <row r="35" spans="3:10" x14ac:dyDescent="0.3">
      <c r="C35">
        <v>153</v>
      </c>
      <c r="D35" t="s">
        <v>85</v>
      </c>
      <c r="E35" t="s">
        <v>16</v>
      </c>
      <c r="F35" s="8" t="s">
        <v>86</v>
      </c>
      <c r="G35">
        <v>31</v>
      </c>
      <c r="H35" t="s">
        <v>18</v>
      </c>
      <c r="I35">
        <v>26612020</v>
      </c>
      <c r="J35" t="str">
        <f>RIGHT(КХЛ[[#This Row],[Дата рождения]],4)</f>
        <v>1986</v>
      </c>
    </row>
    <row r="36" spans="3:10" x14ac:dyDescent="0.3">
      <c r="C36">
        <v>735</v>
      </c>
      <c r="D36" t="s">
        <v>87</v>
      </c>
      <c r="E36" t="s">
        <v>27</v>
      </c>
      <c r="F36" s="8" t="s">
        <v>88</v>
      </c>
      <c r="G36">
        <v>41</v>
      </c>
      <c r="H36" t="s">
        <v>18</v>
      </c>
      <c r="I36">
        <v>63600102</v>
      </c>
      <c r="J36" t="str">
        <f>RIGHT(КХЛ[[#This Row],[Дата рождения]],4)</f>
        <v>1976</v>
      </c>
    </row>
    <row r="37" spans="3:10" x14ac:dyDescent="0.3">
      <c r="C37">
        <v>1780</v>
      </c>
      <c r="D37" t="s">
        <v>89</v>
      </c>
      <c r="E37" t="s">
        <v>16</v>
      </c>
      <c r="F37" s="8" t="s">
        <v>90</v>
      </c>
      <c r="G37">
        <v>25</v>
      </c>
      <c r="H37" t="s">
        <v>50</v>
      </c>
      <c r="I37">
        <v>70241147</v>
      </c>
      <c r="J37" t="str">
        <f>RIGHT(КХЛ[[#This Row],[Дата рождения]],4)</f>
        <v>1992</v>
      </c>
    </row>
    <row r="38" spans="3:10" x14ac:dyDescent="0.3">
      <c r="C38">
        <v>1357</v>
      </c>
      <c r="D38" t="s">
        <v>91</v>
      </c>
      <c r="E38" t="s">
        <v>16</v>
      </c>
      <c r="F38" s="8" t="s">
        <v>92</v>
      </c>
      <c r="G38">
        <v>28</v>
      </c>
      <c r="H38" t="s">
        <v>18</v>
      </c>
      <c r="I38">
        <v>60468487</v>
      </c>
      <c r="J38" t="str">
        <f>RIGHT(КХЛ[[#This Row],[Дата рождения]],4)</f>
        <v>1990</v>
      </c>
    </row>
    <row r="39" spans="3:10" x14ac:dyDescent="0.3">
      <c r="C39">
        <v>1555</v>
      </c>
      <c r="D39" t="s">
        <v>93</v>
      </c>
      <c r="E39" t="s">
        <v>16</v>
      </c>
      <c r="F39" s="8" t="s">
        <v>94</v>
      </c>
      <c r="G39">
        <v>39</v>
      </c>
      <c r="H39" t="s">
        <v>50</v>
      </c>
      <c r="I39">
        <v>2435934</v>
      </c>
      <c r="J39" t="str">
        <f>RIGHT(КХЛ[[#This Row],[Дата рождения]],4)</f>
        <v>1978</v>
      </c>
    </row>
    <row r="40" spans="3:10" x14ac:dyDescent="0.3">
      <c r="C40">
        <v>28</v>
      </c>
      <c r="D40" t="s">
        <v>95</v>
      </c>
      <c r="E40" t="s">
        <v>16</v>
      </c>
      <c r="F40" s="8" t="s">
        <v>96</v>
      </c>
      <c r="G40">
        <v>35</v>
      </c>
      <c r="H40" t="s">
        <v>18</v>
      </c>
      <c r="I40">
        <v>72392409</v>
      </c>
      <c r="J40" t="str">
        <f>RIGHT(КХЛ[[#This Row],[Дата рождения]],4)</f>
        <v>1982</v>
      </c>
    </row>
    <row r="41" spans="3:10" x14ac:dyDescent="0.3">
      <c r="C41">
        <v>885</v>
      </c>
      <c r="D41" t="s">
        <v>97</v>
      </c>
      <c r="E41" t="s">
        <v>22</v>
      </c>
      <c r="F41" s="8" t="s">
        <v>98</v>
      </c>
      <c r="G41">
        <v>24</v>
      </c>
      <c r="H41" t="s">
        <v>18</v>
      </c>
      <c r="I41">
        <v>36190404</v>
      </c>
      <c r="J41" t="str">
        <f>RIGHT(КХЛ[[#This Row],[Дата рождения]],4)</f>
        <v>1993</v>
      </c>
    </row>
    <row r="42" spans="3:10" x14ac:dyDescent="0.3">
      <c r="C42">
        <v>1060</v>
      </c>
      <c r="D42" t="s">
        <v>99</v>
      </c>
      <c r="E42" t="s">
        <v>22</v>
      </c>
      <c r="F42" s="8" t="s">
        <v>100</v>
      </c>
      <c r="G42">
        <v>21</v>
      </c>
      <c r="H42" t="s">
        <v>18</v>
      </c>
      <c r="I42">
        <v>85847090</v>
      </c>
      <c r="J42" t="str">
        <f>RIGHT(КХЛ[[#This Row],[Дата рождения]],4)</f>
        <v>1996</v>
      </c>
    </row>
    <row r="43" spans="3:10" x14ac:dyDescent="0.3">
      <c r="C43">
        <v>982</v>
      </c>
      <c r="D43" t="s">
        <v>101</v>
      </c>
      <c r="E43" t="s">
        <v>16</v>
      </c>
      <c r="F43" s="8" t="s">
        <v>102</v>
      </c>
      <c r="G43">
        <v>36</v>
      </c>
      <c r="H43" t="s">
        <v>43</v>
      </c>
      <c r="I43">
        <v>19138846</v>
      </c>
      <c r="J43" t="str">
        <f>RIGHT(КХЛ[[#This Row],[Дата рождения]],4)</f>
        <v>1981</v>
      </c>
    </row>
    <row r="44" spans="3:10" x14ac:dyDescent="0.3">
      <c r="C44">
        <v>1571</v>
      </c>
      <c r="D44" t="s">
        <v>103</v>
      </c>
      <c r="E44" t="s">
        <v>16</v>
      </c>
      <c r="F44" s="8" t="s">
        <v>104</v>
      </c>
      <c r="G44">
        <v>36</v>
      </c>
      <c r="H44" t="s">
        <v>18</v>
      </c>
      <c r="I44">
        <v>98414356</v>
      </c>
      <c r="J44" t="str">
        <f>RIGHT(КХЛ[[#This Row],[Дата рождения]],4)</f>
        <v>1981</v>
      </c>
    </row>
    <row r="45" spans="3:10" x14ac:dyDescent="0.3">
      <c r="C45">
        <v>559</v>
      </c>
      <c r="D45" t="s">
        <v>105</v>
      </c>
      <c r="E45" t="s">
        <v>22</v>
      </c>
      <c r="F45" s="8" t="s">
        <v>106</v>
      </c>
      <c r="G45">
        <v>40</v>
      </c>
      <c r="H45" t="s">
        <v>18</v>
      </c>
      <c r="I45">
        <v>95887227</v>
      </c>
      <c r="J45" t="str">
        <f>RIGHT(КХЛ[[#This Row],[Дата рождения]],4)</f>
        <v>1977</v>
      </c>
    </row>
    <row r="46" spans="3:10" x14ac:dyDescent="0.3">
      <c r="C46">
        <v>752</v>
      </c>
      <c r="D46" t="s">
        <v>107</v>
      </c>
      <c r="E46" t="s">
        <v>16</v>
      </c>
      <c r="F46" s="8" t="s">
        <v>108</v>
      </c>
      <c r="G46">
        <v>29</v>
      </c>
      <c r="H46" t="s">
        <v>61</v>
      </c>
      <c r="I46">
        <v>64994328</v>
      </c>
      <c r="J46" t="str">
        <f>RIGHT(КХЛ[[#This Row],[Дата рождения]],4)</f>
        <v>1988</v>
      </c>
    </row>
    <row r="47" spans="3:10" x14ac:dyDescent="0.3">
      <c r="C47">
        <v>690</v>
      </c>
      <c r="D47" t="s">
        <v>109</v>
      </c>
      <c r="E47" t="s">
        <v>22</v>
      </c>
      <c r="F47" s="8" t="s">
        <v>110</v>
      </c>
      <c r="G47">
        <v>26</v>
      </c>
      <c r="H47" t="s">
        <v>43</v>
      </c>
      <c r="I47">
        <v>83402886</v>
      </c>
      <c r="J47" t="str">
        <f>RIGHT(КХЛ[[#This Row],[Дата рождения]],4)</f>
        <v>1991</v>
      </c>
    </row>
    <row r="48" spans="3:10" x14ac:dyDescent="0.3">
      <c r="C48">
        <v>1325</v>
      </c>
      <c r="D48" t="s">
        <v>111</v>
      </c>
      <c r="E48" t="s">
        <v>16</v>
      </c>
      <c r="F48" s="8" t="s">
        <v>112</v>
      </c>
      <c r="G48">
        <v>32</v>
      </c>
      <c r="H48" t="s">
        <v>18</v>
      </c>
      <c r="I48">
        <v>49511118</v>
      </c>
      <c r="J48" t="str">
        <f>RIGHT(КХЛ[[#This Row],[Дата рождения]],4)</f>
        <v>1986</v>
      </c>
    </row>
    <row r="49" spans="3:10" x14ac:dyDescent="0.3">
      <c r="C49">
        <v>1642</v>
      </c>
      <c r="D49" t="s">
        <v>113</v>
      </c>
      <c r="E49" t="s">
        <v>16</v>
      </c>
      <c r="F49" s="8" t="s">
        <v>114</v>
      </c>
      <c r="G49">
        <v>21</v>
      </c>
      <c r="H49" t="s">
        <v>18</v>
      </c>
      <c r="I49">
        <v>42220418</v>
      </c>
      <c r="J49" t="str">
        <f>RIGHT(КХЛ[[#This Row],[Дата рождения]],4)</f>
        <v>1996</v>
      </c>
    </row>
    <row r="50" spans="3:10" x14ac:dyDescent="0.3">
      <c r="C50">
        <v>21</v>
      </c>
      <c r="D50" t="s">
        <v>115</v>
      </c>
      <c r="E50" t="s">
        <v>16</v>
      </c>
      <c r="F50" s="8" t="s">
        <v>116</v>
      </c>
      <c r="G50">
        <v>42</v>
      </c>
      <c r="H50" t="s">
        <v>18</v>
      </c>
      <c r="I50">
        <v>15477233</v>
      </c>
      <c r="J50" t="str">
        <f>RIGHT(КХЛ[[#This Row],[Дата рождения]],4)</f>
        <v>1976</v>
      </c>
    </row>
    <row r="51" spans="3:10" x14ac:dyDescent="0.3">
      <c r="C51">
        <v>686</v>
      </c>
      <c r="D51" t="s">
        <v>117</v>
      </c>
      <c r="E51" t="s">
        <v>22</v>
      </c>
      <c r="F51" s="8" t="s">
        <v>118</v>
      </c>
      <c r="G51">
        <v>22</v>
      </c>
      <c r="H51" t="s">
        <v>119</v>
      </c>
      <c r="I51">
        <v>76826031</v>
      </c>
      <c r="J51" t="str">
        <f>RIGHT(КХЛ[[#This Row],[Дата рождения]],4)</f>
        <v>1995</v>
      </c>
    </row>
    <row r="52" spans="3:10" x14ac:dyDescent="0.3">
      <c r="C52">
        <v>1067</v>
      </c>
      <c r="D52" t="s">
        <v>120</v>
      </c>
      <c r="E52" t="s">
        <v>16</v>
      </c>
      <c r="F52" s="8" t="s">
        <v>121</v>
      </c>
      <c r="G52">
        <v>27</v>
      </c>
      <c r="H52" t="s">
        <v>33</v>
      </c>
      <c r="I52">
        <v>39150239</v>
      </c>
      <c r="J52" t="str">
        <f>RIGHT(КХЛ[[#This Row],[Дата рождения]],4)</f>
        <v>1990</v>
      </c>
    </row>
    <row r="53" spans="3:10" x14ac:dyDescent="0.3">
      <c r="C53">
        <v>1018</v>
      </c>
      <c r="D53" t="s">
        <v>122</v>
      </c>
      <c r="E53" t="s">
        <v>16</v>
      </c>
      <c r="F53" s="8" t="s">
        <v>123</v>
      </c>
      <c r="G53">
        <v>32</v>
      </c>
      <c r="H53" t="s">
        <v>18</v>
      </c>
      <c r="I53">
        <v>60419880</v>
      </c>
      <c r="J53" t="str">
        <f>RIGHT(КХЛ[[#This Row],[Дата рождения]],4)</f>
        <v>1986</v>
      </c>
    </row>
    <row r="54" spans="3:10" x14ac:dyDescent="0.3">
      <c r="C54">
        <v>465</v>
      </c>
      <c r="D54" t="s">
        <v>124</v>
      </c>
      <c r="E54" t="s">
        <v>16</v>
      </c>
      <c r="F54" s="8" t="s">
        <v>123</v>
      </c>
      <c r="G54">
        <v>32</v>
      </c>
      <c r="H54" t="s">
        <v>119</v>
      </c>
      <c r="I54">
        <v>4012005</v>
      </c>
      <c r="J54" t="str">
        <f>RIGHT(КХЛ[[#This Row],[Дата рождения]],4)</f>
        <v>1986</v>
      </c>
    </row>
    <row r="55" spans="3:10" x14ac:dyDescent="0.3">
      <c r="C55">
        <v>543</v>
      </c>
      <c r="D55" t="s">
        <v>125</v>
      </c>
      <c r="E55" t="s">
        <v>16</v>
      </c>
      <c r="F55" s="8" t="s">
        <v>126</v>
      </c>
      <c r="G55">
        <v>27</v>
      </c>
      <c r="H55" t="s">
        <v>18</v>
      </c>
      <c r="I55">
        <v>40011231</v>
      </c>
      <c r="J55" t="str">
        <f>RIGHT(КХЛ[[#This Row],[Дата рождения]],4)</f>
        <v>1990</v>
      </c>
    </row>
    <row r="56" spans="3:10" x14ac:dyDescent="0.3">
      <c r="C56">
        <v>602</v>
      </c>
      <c r="D56" t="s">
        <v>127</v>
      </c>
      <c r="E56" t="s">
        <v>16</v>
      </c>
      <c r="F56" s="8" t="s">
        <v>128</v>
      </c>
      <c r="G56">
        <v>26</v>
      </c>
      <c r="H56" t="s">
        <v>18</v>
      </c>
      <c r="I56">
        <v>15952912</v>
      </c>
      <c r="J56" t="str">
        <f>RIGHT(КХЛ[[#This Row],[Дата рождения]],4)</f>
        <v>1991</v>
      </c>
    </row>
    <row r="57" spans="3:10" x14ac:dyDescent="0.3">
      <c r="C57">
        <v>514</v>
      </c>
      <c r="D57" t="s">
        <v>129</v>
      </c>
      <c r="E57" t="s">
        <v>16</v>
      </c>
      <c r="F57" s="8" t="s">
        <v>130</v>
      </c>
      <c r="G57">
        <v>30</v>
      </c>
      <c r="H57" t="s">
        <v>18</v>
      </c>
      <c r="I57">
        <v>61471041</v>
      </c>
      <c r="J57" t="str">
        <f>RIGHT(КХЛ[[#This Row],[Дата рождения]],4)</f>
        <v>1987</v>
      </c>
    </row>
    <row r="58" spans="3:10" x14ac:dyDescent="0.3">
      <c r="C58">
        <v>80</v>
      </c>
      <c r="D58" t="s">
        <v>131</v>
      </c>
      <c r="E58" t="s">
        <v>27</v>
      </c>
      <c r="F58" s="8" t="s">
        <v>132</v>
      </c>
      <c r="G58">
        <v>41</v>
      </c>
      <c r="H58" t="s">
        <v>18</v>
      </c>
      <c r="I58">
        <v>34684421</v>
      </c>
      <c r="J58" t="str">
        <f>RIGHT(КХЛ[[#This Row],[Дата рождения]],4)</f>
        <v>1976</v>
      </c>
    </row>
    <row r="59" spans="3:10" x14ac:dyDescent="0.3">
      <c r="C59">
        <v>207</v>
      </c>
      <c r="D59" t="s">
        <v>133</v>
      </c>
      <c r="E59" t="s">
        <v>22</v>
      </c>
      <c r="F59" s="8" t="s">
        <v>134</v>
      </c>
      <c r="G59">
        <v>19</v>
      </c>
      <c r="H59" t="s">
        <v>18</v>
      </c>
      <c r="I59">
        <v>26012362</v>
      </c>
      <c r="J59" t="str">
        <f>RIGHT(КХЛ[[#This Row],[Дата рождения]],4)</f>
        <v>1999</v>
      </c>
    </row>
    <row r="60" spans="3:10" x14ac:dyDescent="0.3">
      <c r="C60">
        <v>340</v>
      </c>
      <c r="D60" t="s">
        <v>135</v>
      </c>
      <c r="E60" t="s">
        <v>16</v>
      </c>
      <c r="F60" s="8" t="s">
        <v>136</v>
      </c>
      <c r="G60">
        <v>21</v>
      </c>
      <c r="H60" t="s">
        <v>18</v>
      </c>
      <c r="I60">
        <v>75963629</v>
      </c>
      <c r="J60" t="str">
        <f>RIGHT(КХЛ[[#This Row],[Дата рождения]],4)</f>
        <v>1996</v>
      </c>
    </row>
    <row r="61" spans="3:10" x14ac:dyDescent="0.3">
      <c r="C61">
        <v>60</v>
      </c>
      <c r="D61" t="s">
        <v>137</v>
      </c>
      <c r="E61" t="s">
        <v>16</v>
      </c>
      <c r="F61" s="8" t="s">
        <v>138</v>
      </c>
      <c r="G61">
        <v>31</v>
      </c>
      <c r="H61" t="s">
        <v>50</v>
      </c>
      <c r="I61">
        <v>18596850</v>
      </c>
      <c r="J61" t="str">
        <f>RIGHT(КХЛ[[#This Row],[Дата рождения]],4)</f>
        <v>1986</v>
      </c>
    </row>
    <row r="62" spans="3:10" x14ac:dyDescent="0.3">
      <c r="C62">
        <v>1118</v>
      </c>
      <c r="D62" t="s">
        <v>139</v>
      </c>
      <c r="E62" t="s">
        <v>16</v>
      </c>
      <c r="F62" s="8" t="s">
        <v>140</v>
      </c>
      <c r="G62">
        <v>24</v>
      </c>
      <c r="H62" t="s">
        <v>18</v>
      </c>
      <c r="I62">
        <v>33308618</v>
      </c>
      <c r="J62" t="str">
        <f>RIGHT(КХЛ[[#This Row],[Дата рождения]],4)</f>
        <v>1993</v>
      </c>
    </row>
    <row r="63" spans="3:10" x14ac:dyDescent="0.3">
      <c r="C63">
        <v>1601</v>
      </c>
      <c r="D63" t="s">
        <v>141</v>
      </c>
      <c r="E63" t="s">
        <v>27</v>
      </c>
      <c r="F63" s="8" t="s">
        <v>142</v>
      </c>
      <c r="G63">
        <v>35</v>
      </c>
      <c r="H63" t="s">
        <v>61</v>
      </c>
      <c r="I63">
        <v>42217260</v>
      </c>
      <c r="J63" t="str">
        <f>RIGHT(КХЛ[[#This Row],[Дата рождения]],4)</f>
        <v>1982</v>
      </c>
    </row>
    <row r="64" spans="3:10" x14ac:dyDescent="0.3">
      <c r="C64">
        <v>819</v>
      </c>
      <c r="D64" t="s">
        <v>143</v>
      </c>
      <c r="E64" t="s">
        <v>22</v>
      </c>
      <c r="F64" s="8" t="s">
        <v>144</v>
      </c>
      <c r="G64">
        <v>31</v>
      </c>
      <c r="H64" t="s">
        <v>50</v>
      </c>
      <c r="I64">
        <v>58211876</v>
      </c>
      <c r="J64" t="str">
        <f>RIGHT(КХЛ[[#This Row],[Дата рождения]],4)</f>
        <v>1986</v>
      </c>
    </row>
    <row r="65" spans="3:10" x14ac:dyDescent="0.3">
      <c r="C65">
        <v>238</v>
      </c>
      <c r="D65" t="s">
        <v>145</v>
      </c>
      <c r="E65" t="s">
        <v>22</v>
      </c>
      <c r="F65" s="8" t="s">
        <v>146</v>
      </c>
      <c r="G65">
        <v>33</v>
      </c>
      <c r="H65" t="s">
        <v>18</v>
      </c>
      <c r="I65">
        <v>6828690</v>
      </c>
      <c r="J65" t="str">
        <f>RIGHT(КХЛ[[#This Row],[Дата рождения]],4)</f>
        <v>1985</v>
      </c>
    </row>
    <row r="66" spans="3:10" x14ac:dyDescent="0.3">
      <c r="C66">
        <v>1252</v>
      </c>
      <c r="D66" t="s">
        <v>147</v>
      </c>
      <c r="E66" t="s">
        <v>16</v>
      </c>
      <c r="F66" s="8" t="s">
        <v>148</v>
      </c>
      <c r="G66">
        <v>24</v>
      </c>
      <c r="H66" t="s">
        <v>18</v>
      </c>
      <c r="I66">
        <v>86169290</v>
      </c>
      <c r="J66" t="str">
        <f>RIGHT(КХЛ[[#This Row],[Дата рождения]],4)</f>
        <v>1994</v>
      </c>
    </row>
    <row r="67" spans="3:10" x14ac:dyDescent="0.3">
      <c r="C67">
        <v>230</v>
      </c>
      <c r="D67" t="s">
        <v>149</v>
      </c>
      <c r="E67" t="s">
        <v>22</v>
      </c>
      <c r="F67" s="8" t="s">
        <v>150</v>
      </c>
      <c r="G67">
        <v>35</v>
      </c>
      <c r="H67" t="s">
        <v>82</v>
      </c>
      <c r="I67">
        <v>54657291</v>
      </c>
      <c r="J67" t="str">
        <f>RIGHT(КХЛ[[#This Row],[Дата рождения]],4)</f>
        <v>1982</v>
      </c>
    </row>
    <row r="68" spans="3:10" x14ac:dyDescent="0.3">
      <c r="C68">
        <v>677</v>
      </c>
      <c r="D68" t="s">
        <v>151</v>
      </c>
      <c r="E68" t="s">
        <v>16</v>
      </c>
      <c r="F68" s="8" t="s">
        <v>152</v>
      </c>
      <c r="G68">
        <v>25</v>
      </c>
      <c r="H68" t="s">
        <v>153</v>
      </c>
      <c r="I68">
        <v>7640255</v>
      </c>
      <c r="J68" t="str">
        <f>RIGHT(КХЛ[[#This Row],[Дата рождения]],4)</f>
        <v>1992</v>
      </c>
    </row>
    <row r="69" spans="3:10" x14ac:dyDescent="0.3">
      <c r="C69">
        <v>79</v>
      </c>
      <c r="D69" t="s">
        <v>154</v>
      </c>
      <c r="E69" t="s">
        <v>16</v>
      </c>
      <c r="F69" s="8" t="s">
        <v>155</v>
      </c>
      <c r="G69">
        <v>20</v>
      </c>
      <c r="H69" t="s">
        <v>18</v>
      </c>
      <c r="I69">
        <v>1080928</v>
      </c>
      <c r="J69" t="str">
        <f>RIGHT(КХЛ[[#This Row],[Дата рождения]],4)</f>
        <v>1997</v>
      </c>
    </row>
    <row r="70" spans="3:10" x14ac:dyDescent="0.3">
      <c r="C70">
        <v>250</v>
      </c>
      <c r="D70" t="s">
        <v>156</v>
      </c>
      <c r="E70" t="s">
        <v>16</v>
      </c>
      <c r="F70" s="8" t="s">
        <v>157</v>
      </c>
      <c r="G70">
        <v>37</v>
      </c>
      <c r="H70" t="s">
        <v>61</v>
      </c>
      <c r="I70">
        <v>18171823</v>
      </c>
      <c r="J70" t="str">
        <f>RIGHT(КХЛ[[#This Row],[Дата рождения]],4)</f>
        <v>1980</v>
      </c>
    </row>
    <row r="71" spans="3:10" x14ac:dyDescent="0.3">
      <c r="C71">
        <v>527</v>
      </c>
      <c r="D71" t="s">
        <v>158</v>
      </c>
      <c r="E71" t="s">
        <v>16</v>
      </c>
      <c r="F71" s="8" t="s">
        <v>159</v>
      </c>
      <c r="G71">
        <v>24</v>
      </c>
      <c r="H71" t="s">
        <v>75</v>
      </c>
      <c r="I71">
        <v>92071508</v>
      </c>
      <c r="J71" t="str">
        <f>RIGHT(КХЛ[[#This Row],[Дата рождения]],4)</f>
        <v>1993</v>
      </c>
    </row>
    <row r="72" spans="3:10" x14ac:dyDescent="0.3">
      <c r="C72">
        <v>599</v>
      </c>
      <c r="D72" t="s">
        <v>160</v>
      </c>
      <c r="E72" t="s">
        <v>16</v>
      </c>
      <c r="F72" s="8" t="s">
        <v>161</v>
      </c>
      <c r="G72">
        <v>27</v>
      </c>
      <c r="H72" t="s">
        <v>18</v>
      </c>
      <c r="I72">
        <v>62126538</v>
      </c>
      <c r="J72" t="str">
        <f>RIGHT(КХЛ[[#This Row],[Дата рождения]],4)</f>
        <v>1990</v>
      </c>
    </row>
    <row r="73" spans="3:10" x14ac:dyDescent="0.3">
      <c r="C73">
        <v>35</v>
      </c>
      <c r="D73" t="s">
        <v>162</v>
      </c>
      <c r="E73" t="s">
        <v>16</v>
      </c>
      <c r="F73" s="8" t="s">
        <v>163</v>
      </c>
      <c r="G73">
        <v>46</v>
      </c>
      <c r="H73" t="s">
        <v>18</v>
      </c>
      <c r="I73">
        <v>80413800</v>
      </c>
      <c r="J73" t="str">
        <f>RIGHT(КХЛ[[#This Row],[Дата рождения]],4)</f>
        <v>1971</v>
      </c>
    </row>
    <row r="74" spans="3:10" x14ac:dyDescent="0.3">
      <c r="C74">
        <v>1259</v>
      </c>
      <c r="D74" t="s">
        <v>164</v>
      </c>
      <c r="E74" t="s">
        <v>22</v>
      </c>
      <c r="F74" s="8" t="s">
        <v>165</v>
      </c>
      <c r="G74">
        <v>24</v>
      </c>
      <c r="H74" t="s">
        <v>18</v>
      </c>
      <c r="I74">
        <v>68296623</v>
      </c>
      <c r="J74" t="str">
        <f>RIGHT(КХЛ[[#This Row],[Дата рождения]],4)</f>
        <v>1993</v>
      </c>
    </row>
    <row r="75" spans="3:10" x14ac:dyDescent="0.3">
      <c r="C75">
        <v>309</v>
      </c>
      <c r="D75" t="s">
        <v>166</v>
      </c>
      <c r="E75" t="s">
        <v>16</v>
      </c>
      <c r="F75" s="8" t="s">
        <v>167</v>
      </c>
      <c r="G75">
        <v>35</v>
      </c>
      <c r="H75" t="s">
        <v>18</v>
      </c>
      <c r="I75">
        <v>55301411</v>
      </c>
      <c r="J75" t="str">
        <f>RIGHT(КХЛ[[#This Row],[Дата рождения]],4)</f>
        <v>1982</v>
      </c>
    </row>
    <row r="76" spans="3:10" x14ac:dyDescent="0.3">
      <c r="C76">
        <v>482</v>
      </c>
      <c r="D76" t="s">
        <v>168</v>
      </c>
      <c r="E76" t="s">
        <v>16</v>
      </c>
      <c r="F76" s="8" t="s">
        <v>169</v>
      </c>
      <c r="G76">
        <v>29</v>
      </c>
      <c r="H76" t="s">
        <v>70</v>
      </c>
      <c r="I76">
        <v>21439783</v>
      </c>
      <c r="J76" t="str">
        <f>RIGHT(КХЛ[[#This Row],[Дата рождения]],4)</f>
        <v>1988</v>
      </c>
    </row>
    <row r="77" spans="3:10" x14ac:dyDescent="0.3">
      <c r="C77">
        <v>361</v>
      </c>
      <c r="D77" t="s">
        <v>170</v>
      </c>
      <c r="E77" t="s">
        <v>27</v>
      </c>
      <c r="F77" s="8" t="s">
        <v>171</v>
      </c>
      <c r="G77">
        <v>23</v>
      </c>
      <c r="H77" t="s">
        <v>18</v>
      </c>
      <c r="I77">
        <v>95957416</v>
      </c>
      <c r="J77" t="str">
        <f>RIGHT(КХЛ[[#This Row],[Дата рождения]],4)</f>
        <v>1994</v>
      </c>
    </row>
    <row r="78" spans="3:10" x14ac:dyDescent="0.3">
      <c r="C78">
        <v>1087</v>
      </c>
      <c r="D78" t="s">
        <v>172</v>
      </c>
      <c r="E78" t="s">
        <v>16</v>
      </c>
      <c r="F78" s="8" t="s">
        <v>173</v>
      </c>
      <c r="G78">
        <v>39</v>
      </c>
      <c r="H78" t="s">
        <v>61</v>
      </c>
      <c r="I78">
        <v>27066458</v>
      </c>
      <c r="J78" t="str">
        <f>RIGHT(КХЛ[[#This Row],[Дата рождения]],4)</f>
        <v>1979</v>
      </c>
    </row>
    <row r="79" spans="3:10" x14ac:dyDescent="0.3">
      <c r="C79">
        <v>818</v>
      </c>
      <c r="D79" t="s">
        <v>174</v>
      </c>
      <c r="E79" t="s">
        <v>16</v>
      </c>
      <c r="F79" s="8" t="s">
        <v>175</v>
      </c>
      <c r="G79">
        <v>27</v>
      </c>
      <c r="H79" t="s">
        <v>18</v>
      </c>
      <c r="I79">
        <v>26970851</v>
      </c>
      <c r="J79" t="str">
        <f>RIGHT(КХЛ[[#This Row],[Дата рождения]],4)</f>
        <v>1990</v>
      </c>
    </row>
    <row r="80" spans="3:10" x14ac:dyDescent="0.3">
      <c r="C80">
        <v>867</v>
      </c>
      <c r="D80" t="s">
        <v>176</v>
      </c>
      <c r="E80" t="s">
        <v>22</v>
      </c>
      <c r="F80" s="8" t="s">
        <v>177</v>
      </c>
      <c r="G80">
        <v>34</v>
      </c>
      <c r="H80" t="s">
        <v>18</v>
      </c>
      <c r="I80">
        <v>94610358</v>
      </c>
      <c r="J80" t="str">
        <f>RIGHT(КХЛ[[#This Row],[Дата рождения]],4)</f>
        <v>1983</v>
      </c>
    </row>
    <row r="81" spans="3:10" x14ac:dyDescent="0.3">
      <c r="C81">
        <v>1362</v>
      </c>
      <c r="D81" t="s">
        <v>178</v>
      </c>
      <c r="E81" t="s">
        <v>22</v>
      </c>
      <c r="F81" s="8" t="s">
        <v>179</v>
      </c>
      <c r="G81">
        <v>37</v>
      </c>
      <c r="H81" t="s">
        <v>18</v>
      </c>
      <c r="I81">
        <v>4019648</v>
      </c>
      <c r="J81" t="str">
        <f>RIGHT(КХЛ[[#This Row],[Дата рождения]],4)</f>
        <v>1981</v>
      </c>
    </row>
    <row r="82" spans="3:10" x14ac:dyDescent="0.3">
      <c r="C82">
        <v>572</v>
      </c>
      <c r="D82" t="s">
        <v>180</v>
      </c>
      <c r="E82" t="s">
        <v>16</v>
      </c>
      <c r="F82" s="8" t="s">
        <v>181</v>
      </c>
      <c r="G82">
        <v>29</v>
      </c>
      <c r="H82" t="s">
        <v>18</v>
      </c>
      <c r="I82">
        <v>7326941</v>
      </c>
      <c r="J82" t="str">
        <f>RIGHT(КХЛ[[#This Row],[Дата рождения]],4)</f>
        <v>1988</v>
      </c>
    </row>
    <row r="83" spans="3:10" x14ac:dyDescent="0.3">
      <c r="C83">
        <v>221</v>
      </c>
      <c r="D83" t="s">
        <v>182</v>
      </c>
      <c r="E83" t="s">
        <v>16</v>
      </c>
      <c r="F83" s="8" t="s">
        <v>183</v>
      </c>
      <c r="G83">
        <v>24</v>
      </c>
      <c r="H83" t="s">
        <v>18</v>
      </c>
      <c r="I83">
        <v>31393397</v>
      </c>
      <c r="J83" t="str">
        <f>RIGHT(КХЛ[[#This Row],[Дата рождения]],4)</f>
        <v>1993</v>
      </c>
    </row>
    <row r="84" spans="3:10" x14ac:dyDescent="0.3">
      <c r="C84">
        <v>1036</v>
      </c>
      <c r="D84" t="s">
        <v>184</v>
      </c>
      <c r="E84" t="s">
        <v>16</v>
      </c>
      <c r="F84" s="8" t="s">
        <v>185</v>
      </c>
      <c r="G84">
        <v>25</v>
      </c>
      <c r="H84" t="s">
        <v>18</v>
      </c>
      <c r="I84">
        <v>71131224</v>
      </c>
      <c r="J84" t="str">
        <f>RIGHT(КХЛ[[#This Row],[Дата рождения]],4)</f>
        <v>1992</v>
      </c>
    </row>
    <row r="85" spans="3:10" x14ac:dyDescent="0.3">
      <c r="C85">
        <v>1373</v>
      </c>
      <c r="D85" t="s">
        <v>186</v>
      </c>
      <c r="E85" t="s">
        <v>16</v>
      </c>
      <c r="F85" s="8" t="s">
        <v>187</v>
      </c>
      <c r="G85">
        <v>21</v>
      </c>
      <c r="H85" t="s">
        <v>43</v>
      </c>
      <c r="I85">
        <v>77913898</v>
      </c>
      <c r="J85" t="str">
        <f>RIGHT(КХЛ[[#This Row],[Дата рождения]],4)</f>
        <v>1996</v>
      </c>
    </row>
    <row r="86" spans="3:10" x14ac:dyDescent="0.3">
      <c r="C86">
        <v>894</v>
      </c>
      <c r="D86" t="s">
        <v>188</v>
      </c>
      <c r="E86" t="s">
        <v>16</v>
      </c>
      <c r="F86" s="8" t="s">
        <v>189</v>
      </c>
      <c r="G86">
        <v>43</v>
      </c>
      <c r="H86" t="s">
        <v>18</v>
      </c>
      <c r="I86">
        <v>99380946</v>
      </c>
      <c r="J86" t="str">
        <f>RIGHT(КХЛ[[#This Row],[Дата рождения]],4)</f>
        <v>1974</v>
      </c>
    </row>
    <row r="87" spans="3:10" x14ac:dyDescent="0.3">
      <c r="C87">
        <v>1035</v>
      </c>
      <c r="D87" t="s">
        <v>190</v>
      </c>
      <c r="E87" t="s">
        <v>22</v>
      </c>
      <c r="F87" s="8" t="s">
        <v>191</v>
      </c>
      <c r="G87">
        <v>27</v>
      </c>
      <c r="H87" t="s">
        <v>18</v>
      </c>
      <c r="I87">
        <v>15683849</v>
      </c>
      <c r="J87" t="str">
        <f>RIGHT(КХЛ[[#This Row],[Дата рождения]],4)</f>
        <v>1990</v>
      </c>
    </row>
    <row r="88" spans="3:10" x14ac:dyDescent="0.3">
      <c r="C88">
        <v>899</v>
      </c>
      <c r="D88" t="s">
        <v>192</v>
      </c>
      <c r="E88" t="s">
        <v>22</v>
      </c>
      <c r="F88" s="8" t="s">
        <v>193</v>
      </c>
      <c r="G88">
        <v>30</v>
      </c>
      <c r="H88" t="s">
        <v>18</v>
      </c>
      <c r="I88">
        <v>24059762</v>
      </c>
      <c r="J88" t="str">
        <f>RIGHT(КХЛ[[#This Row],[Дата рождения]],4)</f>
        <v>1987</v>
      </c>
    </row>
    <row r="89" spans="3:10" x14ac:dyDescent="0.3">
      <c r="C89">
        <v>615</v>
      </c>
      <c r="D89" t="s">
        <v>194</v>
      </c>
      <c r="E89" t="s">
        <v>22</v>
      </c>
      <c r="F89" s="8" t="s">
        <v>195</v>
      </c>
      <c r="G89">
        <v>25</v>
      </c>
      <c r="H89" t="s">
        <v>18</v>
      </c>
      <c r="I89">
        <v>68590770</v>
      </c>
      <c r="J89" t="str">
        <f>RIGHT(КХЛ[[#This Row],[Дата рождения]],4)</f>
        <v>1992</v>
      </c>
    </row>
    <row r="90" spans="3:10" x14ac:dyDescent="0.3">
      <c r="C90">
        <v>617</v>
      </c>
      <c r="D90" t="s">
        <v>196</v>
      </c>
      <c r="E90" t="s">
        <v>16</v>
      </c>
      <c r="F90" s="8" t="s">
        <v>197</v>
      </c>
      <c r="G90">
        <v>27</v>
      </c>
      <c r="H90" t="s">
        <v>18</v>
      </c>
      <c r="I90">
        <v>31451063</v>
      </c>
      <c r="J90" t="str">
        <f>RIGHT(КХЛ[[#This Row],[Дата рождения]],4)</f>
        <v>1990</v>
      </c>
    </row>
    <row r="91" spans="3:10" x14ac:dyDescent="0.3">
      <c r="C91">
        <v>1310</v>
      </c>
      <c r="D91" t="s">
        <v>198</v>
      </c>
      <c r="E91" t="s">
        <v>16</v>
      </c>
      <c r="F91" s="8" t="s">
        <v>199</v>
      </c>
      <c r="G91">
        <v>35</v>
      </c>
      <c r="H91" t="s">
        <v>33</v>
      </c>
      <c r="I91">
        <v>34257404</v>
      </c>
      <c r="J91" t="str">
        <f>RIGHT(КХЛ[[#This Row],[Дата рождения]],4)</f>
        <v>1982</v>
      </c>
    </row>
    <row r="92" spans="3:10" x14ac:dyDescent="0.3">
      <c r="C92">
        <v>400</v>
      </c>
      <c r="D92" t="s">
        <v>200</v>
      </c>
      <c r="E92" t="s">
        <v>16</v>
      </c>
      <c r="F92" s="8" t="s">
        <v>201</v>
      </c>
      <c r="G92">
        <v>44</v>
      </c>
      <c r="H92" t="s">
        <v>18</v>
      </c>
      <c r="I92">
        <v>59454805</v>
      </c>
      <c r="J92" t="str">
        <f>RIGHT(КХЛ[[#This Row],[Дата рождения]],4)</f>
        <v>1973</v>
      </c>
    </row>
    <row r="93" spans="3:10" x14ac:dyDescent="0.3">
      <c r="C93">
        <v>1123</v>
      </c>
      <c r="D93" t="s">
        <v>202</v>
      </c>
      <c r="E93" t="s">
        <v>16</v>
      </c>
      <c r="F93" s="8" t="s">
        <v>203</v>
      </c>
      <c r="G93">
        <v>22</v>
      </c>
      <c r="H93" t="s">
        <v>18</v>
      </c>
      <c r="I93">
        <v>96332466</v>
      </c>
      <c r="J93" t="str">
        <f>RIGHT(КХЛ[[#This Row],[Дата рождения]],4)</f>
        <v>1995</v>
      </c>
    </row>
    <row r="94" spans="3:10" x14ac:dyDescent="0.3">
      <c r="C94">
        <v>687</v>
      </c>
      <c r="D94" t="s">
        <v>204</v>
      </c>
      <c r="E94" t="s">
        <v>22</v>
      </c>
      <c r="F94" s="8" t="s">
        <v>205</v>
      </c>
      <c r="G94">
        <v>32</v>
      </c>
      <c r="H94" t="s">
        <v>119</v>
      </c>
      <c r="I94">
        <v>39067845</v>
      </c>
      <c r="J94" t="str">
        <f>RIGHT(КХЛ[[#This Row],[Дата рождения]],4)</f>
        <v>1985</v>
      </c>
    </row>
    <row r="95" spans="3:10" x14ac:dyDescent="0.3">
      <c r="C95">
        <v>1049</v>
      </c>
      <c r="D95" t="s">
        <v>206</v>
      </c>
      <c r="E95" t="s">
        <v>22</v>
      </c>
      <c r="F95" s="8" t="s">
        <v>207</v>
      </c>
      <c r="G95">
        <v>20</v>
      </c>
      <c r="H95" t="s">
        <v>18</v>
      </c>
      <c r="I95">
        <v>45609944</v>
      </c>
      <c r="J95" t="str">
        <f>RIGHT(КХЛ[[#This Row],[Дата рождения]],4)</f>
        <v>1997</v>
      </c>
    </row>
    <row r="96" spans="3:10" x14ac:dyDescent="0.3">
      <c r="C96">
        <v>144</v>
      </c>
      <c r="D96" t="s">
        <v>208</v>
      </c>
      <c r="E96" t="s">
        <v>27</v>
      </c>
      <c r="F96" s="8" t="s">
        <v>209</v>
      </c>
      <c r="G96">
        <v>23</v>
      </c>
      <c r="H96" t="s">
        <v>75</v>
      </c>
      <c r="I96">
        <v>57242113</v>
      </c>
      <c r="J96" t="str">
        <f>RIGHT(КХЛ[[#This Row],[Дата рождения]],4)</f>
        <v>1994</v>
      </c>
    </row>
    <row r="97" spans="3:10" x14ac:dyDescent="0.3">
      <c r="C97">
        <v>370</v>
      </c>
      <c r="D97" t="s">
        <v>210</v>
      </c>
      <c r="E97" t="s">
        <v>16</v>
      </c>
      <c r="F97" s="8" t="s">
        <v>211</v>
      </c>
      <c r="G97">
        <v>25</v>
      </c>
      <c r="H97" t="s">
        <v>18</v>
      </c>
      <c r="I97">
        <v>18614652</v>
      </c>
      <c r="J97" t="str">
        <f>RIGHT(КХЛ[[#This Row],[Дата рождения]],4)</f>
        <v>1992</v>
      </c>
    </row>
    <row r="98" spans="3:10" x14ac:dyDescent="0.3">
      <c r="C98">
        <v>701</v>
      </c>
      <c r="D98" t="s">
        <v>212</v>
      </c>
      <c r="E98" t="s">
        <v>27</v>
      </c>
      <c r="F98" s="8" t="s">
        <v>213</v>
      </c>
      <c r="G98">
        <v>29</v>
      </c>
      <c r="H98" t="s">
        <v>18</v>
      </c>
      <c r="I98">
        <v>72428232</v>
      </c>
      <c r="J98" t="str">
        <f>RIGHT(КХЛ[[#This Row],[Дата рождения]],4)</f>
        <v>1988</v>
      </c>
    </row>
    <row r="99" spans="3:10" x14ac:dyDescent="0.3">
      <c r="C99">
        <v>589</v>
      </c>
      <c r="D99" t="s">
        <v>214</v>
      </c>
      <c r="E99" t="s">
        <v>22</v>
      </c>
      <c r="F99" s="8" t="s">
        <v>215</v>
      </c>
      <c r="G99">
        <v>29</v>
      </c>
      <c r="H99" t="s">
        <v>18</v>
      </c>
      <c r="I99">
        <v>81178365</v>
      </c>
      <c r="J99" t="str">
        <f>RIGHT(КХЛ[[#This Row],[Дата рождения]],4)</f>
        <v>1988</v>
      </c>
    </row>
    <row r="100" spans="3:10" x14ac:dyDescent="0.3">
      <c r="C100">
        <v>794</v>
      </c>
      <c r="D100" t="s">
        <v>216</v>
      </c>
      <c r="E100" t="s">
        <v>16</v>
      </c>
      <c r="F100" s="8" t="s">
        <v>217</v>
      </c>
      <c r="G100">
        <v>21</v>
      </c>
      <c r="H100" t="s">
        <v>18</v>
      </c>
      <c r="I100">
        <v>7631358</v>
      </c>
      <c r="J100" t="str">
        <f>RIGHT(КХЛ[[#This Row],[Дата рождения]],4)</f>
        <v>1997</v>
      </c>
    </row>
    <row r="101" spans="3:10" x14ac:dyDescent="0.3">
      <c r="C101">
        <v>1757</v>
      </c>
      <c r="D101" t="s">
        <v>218</v>
      </c>
      <c r="E101" t="s">
        <v>16</v>
      </c>
      <c r="F101" s="8" t="s">
        <v>219</v>
      </c>
      <c r="G101">
        <v>28</v>
      </c>
      <c r="H101" t="s">
        <v>18</v>
      </c>
      <c r="I101">
        <v>41660517</v>
      </c>
      <c r="J101" t="str">
        <f>RIGHT(КХЛ[[#This Row],[Дата рождения]],4)</f>
        <v>1989</v>
      </c>
    </row>
    <row r="102" spans="3:10" x14ac:dyDescent="0.3">
      <c r="C102">
        <v>525</v>
      </c>
      <c r="D102" t="s">
        <v>220</v>
      </c>
      <c r="E102" t="s">
        <v>22</v>
      </c>
      <c r="F102" s="8" t="s">
        <v>221</v>
      </c>
      <c r="G102">
        <v>41</v>
      </c>
      <c r="H102" t="s">
        <v>18</v>
      </c>
      <c r="I102">
        <v>7613930</v>
      </c>
      <c r="J102" t="str">
        <f>RIGHT(КХЛ[[#This Row],[Дата рождения]],4)</f>
        <v>1976</v>
      </c>
    </row>
    <row r="103" spans="3:10" x14ac:dyDescent="0.3">
      <c r="C103">
        <v>151</v>
      </c>
      <c r="D103" t="s">
        <v>222</v>
      </c>
      <c r="E103" t="s">
        <v>16</v>
      </c>
      <c r="F103" s="8" t="s">
        <v>223</v>
      </c>
      <c r="G103">
        <v>30</v>
      </c>
      <c r="H103" t="s">
        <v>70</v>
      </c>
      <c r="I103">
        <v>70013668</v>
      </c>
      <c r="J103" t="str">
        <f>RIGHT(КХЛ[[#This Row],[Дата рождения]],4)</f>
        <v>1987</v>
      </c>
    </row>
    <row r="104" spans="3:10" x14ac:dyDescent="0.3">
      <c r="C104">
        <v>1482</v>
      </c>
      <c r="D104" t="s">
        <v>224</v>
      </c>
      <c r="E104" t="s">
        <v>16</v>
      </c>
      <c r="F104" s="8" t="s">
        <v>225</v>
      </c>
      <c r="G104">
        <v>27</v>
      </c>
      <c r="H104" t="s">
        <v>18</v>
      </c>
      <c r="I104">
        <v>12908339</v>
      </c>
      <c r="J104" t="str">
        <f>RIGHT(КХЛ[[#This Row],[Дата рождения]],4)</f>
        <v>1990</v>
      </c>
    </row>
    <row r="105" spans="3:10" x14ac:dyDescent="0.3">
      <c r="C105">
        <v>1297</v>
      </c>
      <c r="D105" t="s">
        <v>226</v>
      </c>
      <c r="E105" t="s">
        <v>22</v>
      </c>
      <c r="F105" s="8" t="s">
        <v>227</v>
      </c>
      <c r="G105">
        <v>33</v>
      </c>
      <c r="H105" t="s">
        <v>70</v>
      </c>
      <c r="I105">
        <v>19272090</v>
      </c>
      <c r="J105" t="str">
        <f>RIGHT(КХЛ[[#This Row],[Дата рождения]],4)</f>
        <v>1984</v>
      </c>
    </row>
    <row r="106" spans="3:10" x14ac:dyDescent="0.3">
      <c r="C106">
        <v>1675</v>
      </c>
      <c r="D106" t="s">
        <v>228</v>
      </c>
      <c r="E106" t="s">
        <v>16</v>
      </c>
      <c r="F106" s="8" t="s">
        <v>229</v>
      </c>
      <c r="G106">
        <v>22</v>
      </c>
      <c r="H106" t="s">
        <v>18</v>
      </c>
      <c r="I106">
        <v>1991092</v>
      </c>
      <c r="J106" t="str">
        <f>RIGHT(КХЛ[[#This Row],[Дата рождения]],4)</f>
        <v>1995</v>
      </c>
    </row>
    <row r="107" spans="3:10" x14ac:dyDescent="0.3">
      <c r="C107">
        <v>961</v>
      </c>
      <c r="D107" t="s">
        <v>230</v>
      </c>
      <c r="E107" t="s">
        <v>16</v>
      </c>
      <c r="F107" s="8" t="s">
        <v>231</v>
      </c>
      <c r="G107">
        <v>20</v>
      </c>
      <c r="H107" t="s">
        <v>18</v>
      </c>
      <c r="I107">
        <v>58802511</v>
      </c>
      <c r="J107" t="str">
        <f>RIGHT(КХЛ[[#This Row],[Дата рождения]],4)</f>
        <v>1997</v>
      </c>
    </row>
    <row r="108" spans="3:10" x14ac:dyDescent="0.3">
      <c r="C108">
        <v>600</v>
      </c>
      <c r="D108" t="s">
        <v>232</v>
      </c>
      <c r="E108" t="s">
        <v>27</v>
      </c>
      <c r="F108" s="8" t="s">
        <v>233</v>
      </c>
      <c r="G108">
        <v>31</v>
      </c>
      <c r="H108" t="s">
        <v>61</v>
      </c>
      <c r="I108">
        <v>44594683</v>
      </c>
      <c r="J108" t="str">
        <f>RIGHT(КХЛ[[#This Row],[Дата рождения]],4)</f>
        <v>1986</v>
      </c>
    </row>
    <row r="109" spans="3:10" x14ac:dyDescent="0.3">
      <c r="C109">
        <v>1716</v>
      </c>
      <c r="D109" t="s">
        <v>234</v>
      </c>
      <c r="E109" t="s">
        <v>22</v>
      </c>
      <c r="F109" s="8" t="s">
        <v>235</v>
      </c>
      <c r="G109">
        <v>35</v>
      </c>
      <c r="H109" t="s">
        <v>61</v>
      </c>
      <c r="I109">
        <v>22300654</v>
      </c>
      <c r="J109" t="str">
        <f>RIGHT(КХЛ[[#This Row],[Дата рождения]],4)</f>
        <v>1982</v>
      </c>
    </row>
    <row r="110" spans="3:10" x14ac:dyDescent="0.3">
      <c r="C110">
        <v>876</v>
      </c>
      <c r="D110" t="s">
        <v>236</v>
      </c>
      <c r="E110" t="s">
        <v>16</v>
      </c>
      <c r="F110" s="8" t="s">
        <v>237</v>
      </c>
      <c r="G110">
        <v>22</v>
      </c>
      <c r="H110" t="s">
        <v>18</v>
      </c>
      <c r="I110">
        <v>23126753</v>
      </c>
      <c r="J110" t="str">
        <f>RIGHT(КХЛ[[#This Row],[Дата рождения]],4)</f>
        <v>1995</v>
      </c>
    </row>
    <row r="111" spans="3:10" x14ac:dyDescent="0.3">
      <c r="C111">
        <v>191</v>
      </c>
      <c r="D111" t="s">
        <v>238</v>
      </c>
      <c r="E111" t="s">
        <v>22</v>
      </c>
      <c r="F111" s="8" t="s">
        <v>239</v>
      </c>
      <c r="G111">
        <v>28</v>
      </c>
      <c r="H111" t="s">
        <v>18</v>
      </c>
      <c r="I111">
        <v>88756378</v>
      </c>
      <c r="J111" t="str">
        <f>RIGHT(КХЛ[[#This Row],[Дата рождения]],4)</f>
        <v>1989</v>
      </c>
    </row>
    <row r="112" spans="3:10" x14ac:dyDescent="0.3">
      <c r="C112">
        <v>1769</v>
      </c>
      <c r="D112" t="s">
        <v>240</v>
      </c>
      <c r="E112" t="s">
        <v>16</v>
      </c>
      <c r="F112" s="8" t="s">
        <v>241</v>
      </c>
      <c r="G112">
        <v>29</v>
      </c>
      <c r="H112" t="s">
        <v>33</v>
      </c>
      <c r="I112">
        <v>54095807</v>
      </c>
      <c r="J112" t="str">
        <f>RIGHT(КХЛ[[#This Row],[Дата рождения]],4)</f>
        <v>1988</v>
      </c>
    </row>
    <row r="113" spans="3:10" x14ac:dyDescent="0.3">
      <c r="C113">
        <v>1084</v>
      </c>
      <c r="D113" t="s">
        <v>242</v>
      </c>
      <c r="E113" t="s">
        <v>22</v>
      </c>
      <c r="F113" s="8" t="s">
        <v>243</v>
      </c>
      <c r="G113">
        <v>31</v>
      </c>
      <c r="H113" t="s">
        <v>82</v>
      </c>
      <c r="I113">
        <v>94556649</v>
      </c>
      <c r="J113" t="str">
        <f>RIGHT(КХЛ[[#This Row],[Дата рождения]],4)</f>
        <v>1986</v>
      </c>
    </row>
    <row r="114" spans="3:10" x14ac:dyDescent="0.3">
      <c r="C114">
        <v>1626</v>
      </c>
      <c r="D114" t="s">
        <v>244</v>
      </c>
      <c r="E114" t="s">
        <v>27</v>
      </c>
      <c r="F114" s="8" t="s">
        <v>245</v>
      </c>
      <c r="G114">
        <v>42</v>
      </c>
      <c r="H114" t="s">
        <v>18</v>
      </c>
      <c r="I114">
        <v>92544886</v>
      </c>
      <c r="J114" t="str">
        <f>RIGHT(КХЛ[[#This Row],[Дата рождения]],4)</f>
        <v>1975</v>
      </c>
    </row>
    <row r="115" spans="3:10" x14ac:dyDescent="0.3">
      <c r="C115">
        <v>1088</v>
      </c>
      <c r="D115" t="s">
        <v>246</v>
      </c>
      <c r="E115" t="s">
        <v>22</v>
      </c>
      <c r="F115" s="8" t="s">
        <v>247</v>
      </c>
      <c r="G115">
        <v>41</v>
      </c>
      <c r="H115" t="s">
        <v>18</v>
      </c>
      <c r="I115">
        <v>97974421</v>
      </c>
      <c r="J115" t="str">
        <f>RIGHT(КХЛ[[#This Row],[Дата рождения]],4)</f>
        <v>1976</v>
      </c>
    </row>
    <row r="116" spans="3:10" x14ac:dyDescent="0.3">
      <c r="C116">
        <v>1375</v>
      </c>
      <c r="D116" t="s">
        <v>248</v>
      </c>
      <c r="E116" t="s">
        <v>22</v>
      </c>
      <c r="F116" s="8" t="s">
        <v>249</v>
      </c>
      <c r="G116">
        <v>23</v>
      </c>
      <c r="H116" t="s">
        <v>75</v>
      </c>
      <c r="I116">
        <v>45758626</v>
      </c>
      <c r="J116" t="str">
        <f>RIGHT(КХЛ[[#This Row],[Дата рождения]],4)</f>
        <v>1994</v>
      </c>
    </row>
    <row r="117" spans="3:10" x14ac:dyDescent="0.3">
      <c r="C117">
        <v>286</v>
      </c>
      <c r="D117" t="s">
        <v>250</v>
      </c>
      <c r="E117" t="s">
        <v>22</v>
      </c>
      <c r="F117" s="8" t="s">
        <v>251</v>
      </c>
      <c r="G117">
        <v>39</v>
      </c>
      <c r="H117" t="s">
        <v>18</v>
      </c>
      <c r="I117">
        <v>51933291</v>
      </c>
      <c r="J117" t="str">
        <f>RIGHT(КХЛ[[#This Row],[Дата рождения]],4)</f>
        <v>1978</v>
      </c>
    </row>
    <row r="118" spans="3:10" x14ac:dyDescent="0.3">
      <c r="C118">
        <v>1339</v>
      </c>
      <c r="D118" t="s">
        <v>252</v>
      </c>
      <c r="E118" t="s">
        <v>16</v>
      </c>
      <c r="F118" s="8" t="s">
        <v>253</v>
      </c>
      <c r="G118">
        <v>26</v>
      </c>
      <c r="H118" t="s">
        <v>18</v>
      </c>
      <c r="I118">
        <v>24594549</v>
      </c>
      <c r="J118" t="str">
        <f>RIGHT(КХЛ[[#This Row],[Дата рождения]],4)</f>
        <v>1991</v>
      </c>
    </row>
    <row r="119" spans="3:10" x14ac:dyDescent="0.3">
      <c r="C119">
        <v>1016</v>
      </c>
      <c r="D119" t="s">
        <v>254</v>
      </c>
      <c r="E119" t="s">
        <v>16</v>
      </c>
      <c r="F119" s="8" t="s">
        <v>255</v>
      </c>
      <c r="G119">
        <v>35</v>
      </c>
      <c r="H119" t="s">
        <v>43</v>
      </c>
      <c r="I119">
        <v>79869333</v>
      </c>
      <c r="J119" t="str">
        <f>RIGHT(КХЛ[[#This Row],[Дата рождения]],4)</f>
        <v>1982</v>
      </c>
    </row>
    <row r="120" spans="3:10" x14ac:dyDescent="0.3">
      <c r="C120">
        <v>708</v>
      </c>
      <c r="D120" t="s">
        <v>256</v>
      </c>
      <c r="E120" t="s">
        <v>27</v>
      </c>
      <c r="F120" s="8" t="s">
        <v>257</v>
      </c>
      <c r="G120">
        <v>24</v>
      </c>
      <c r="H120" t="s">
        <v>18</v>
      </c>
      <c r="I120">
        <v>41961489</v>
      </c>
      <c r="J120" t="str">
        <f>RIGHT(КХЛ[[#This Row],[Дата рождения]],4)</f>
        <v>1993</v>
      </c>
    </row>
    <row r="121" spans="3:10" x14ac:dyDescent="0.3">
      <c r="C121">
        <v>658</v>
      </c>
      <c r="D121" t="s">
        <v>258</v>
      </c>
      <c r="E121" t="s">
        <v>22</v>
      </c>
      <c r="F121" s="8" t="s">
        <v>259</v>
      </c>
      <c r="G121">
        <v>36</v>
      </c>
      <c r="H121" t="s">
        <v>70</v>
      </c>
      <c r="I121">
        <v>91365196</v>
      </c>
      <c r="J121" t="str">
        <f>RIGHT(КХЛ[[#This Row],[Дата рождения]],4)</f>
        <v>1981</v>
      </c>
    </row>
    <row r="122" spans="3:10" x14ac:dyDescent="0.3">
      <c r="C122">
        <v>212</v>
      </c>
      <c r="D122" t="s">
        <v>260</v>
      </c>
      <c r="E122" t="s">
        <v>16</v>
      </c>
      <c r="F122" s="8" t="s">
        <v>261</v>
      </c>
      <c r="G122">
        <v>37</v>
      </c>
      <c r="H122" t="s">
        <v>82</v>
      </c>
      <c r="I122">
        <v>25577381</v>
      </c>
      <c r="J122" t="str">
        <f>RIGHT(КХЛ[[#This Row],[Дата рождения]],4)</f>
        <v>1980</v>
      </c>
    </row>
    <row r="123" spans="3:10" x14ac:dyDescent="0.3">
      <c r="C123">
        <v>1105</v>
      </c>
      <c r="D123" t="s">
        <v>262</v>
      </c>
      <c r="E123" t="s">
        <v>22</v>
      </c>
      <c r="F123" s="8" t="s">
        <v>263</v>
      </c>
      <c r="G123">
        <v>38</v>
      </c>
      <c r="H123" t="s">
        <v>61</v>
      </c>
      <c r="I123">
        <v>8340066</v>
      </c>
      <c r="J123" t="str">
        <f>RIGHT(КХЛ[[#This Row],[Дата рождения]],4)</f>
        <v>1979</v>
      </c>
    </row>
    <row r="124" spans="3:10" x14ac:dyDescent="0.3">
      <c r="C124">
        <v>734</v>
      </c>
      <c r="D124" t="s">
        <v>264</v>
      </c>
      <c r="E124" t="s">
        <v>16</v>
      </c>
      <c r="F124" s="8" t="s">
        <v>265</v>
      </c>
      <c r="G124">
        <v>29</v>
      </c>
      <c r="H124" t="s">
        <v>266</v>
      </c>
      <c r="I124">
        <v>14439238</v>
      </c>
      <c r="J124" t="str">
        <f>RIGHT(КХЛ[[#This Row],[Дата рождения]],4)</f>
        <v>1988</v>
      </c>
    </row>
    <row r="125" spans="3:10" x14ac:dyDescent="0.3">
      <c r="C125">
        <v>1609</v>
      </c>
      <c r="D125" t="s">
        <v>267</v>
      </c>
      <c r="E125" t="s">
        <v>16</v>
      </c>
      <c r="F125" s="8" t="s">
        <v>268</v>
      </c>
      <c r="G125">
        <v>26</v>
      </c>
      <c r="H125" t="s">
        <v>18</v>
      </c>
      <c r="I125">
        <v>45379250</v>
      </c>
      <c r="J125" t="str">
        <f>RIGHT(КХЛ[[#This Row],[Дата рождения]],4)</f>
        <v>1991</v>
      </c>
    </row>
    <row r="126" spans="3:10" x14ac:dyDescent="0.3">
      <c r="C126">
        <v>595</v>
      </c>
      <c r="D126" t="s">
        <v>269</v>
      </c>
      <c r="E126" t="s">
        <v>27</v>
      </c>
      <c r="F126" s="8" t="s">
        <v>270</v>
      </c>
      <c r="G126">
        <v>20</v>
      </c>
      <c r="H126" t="s">
        <v>18</v>
      </c>
      <c r="I126">
        <v>32467268</v>
      </c>
      <c r="J126" t="str">
        <f>RIGHT(КХЛ[[#This Row],[Дата рождения]],4)</f>
        <v>1998</v>
      </c>
    </row>
    <row r="127" spans="3:10" x14ac:dyDescent="0.3">
      <c r="C127">
        <v>766</v>
      </c>
      <c r="D127" t="s">
        <v>271</v>
      </c>
      <c r="E127" t="s">
        <v>22</v>
      </c>
      <c r="F127" s="8" t="s">
        <v>272</v>
      </c>
      <c r="G127">
        <v>33</v>
      </c>
      <c r="H127" t="s">
        <v>43</v>
      </c>
      <c r="I127">
        <v>78975805</v>
      </c>
      <c r="J127" t="str">
        <f>RIGHT(КХЛ[[#This Row],[Дата рождения]],4)</f>
        <v>1984</v>
      </c>
    </row>
    <row r="128" spans="3:10" x14ac:dyDescent="0.3">
      <c r="C128">
        <v>138</v>
      </c>
      <c r="D128" t="s">
        <v>273</v>
      </c>
      <c r="E128" t="s">
        <v>16</v>
      </c>
      <c r="F128" s="8" t="s">
        <v>274</v>
      </c>
      <c r="G128">
        <v>25</v>
      </c>
      <c r="H128" t="s">
        <v>18</v>
      </c>
      <c r="I128">
        <v>20454876</v>
      </c>
      <c r="J128" t="str">
        <f>RIGHT(КХЛ[[#This Row],[Дата рождения]],4)</f>
        <v>1992</v>
      </c>
    </row>
    <row r="129" spans="3:10" x14ac:dyDescent="0.3">
      <c r="C129">
        <v>844</v>
      </c>
      <c r="D129" t="s">
        <v>275</v>
      </c>
      <c r="E129" t="s">
        <v>22</v>
      </c>
      <c r="F129" s="8" t="s">
        <v>276</v>
      </c>
      <c r="G129">
        <v>26</v>
      </c>
      <c r="H129" t="s">
        <v>18</v>
      </c>
      <c r="I129">
        <v>91957086</v>
      </c>
      <c r="J129" t="str">
        <f>RIGHT(КХЛ[[#This Row],[Дата рождения]],4)</f>
        <v>1991</v>
      </c>
    </row>
    <row r="130" spans="3:10" x14ac:dyDescent="0.3">
      <c r="C130">
        <v>787</v>
      </c>
      <c r="D130" t="s">
        <v>277</v>
      </c>
      <c r="E130" t="s">
        <v>16</v>
      </c>
      <c r="F130" s="8" t="s">
        <v>278</v>
      </c>
      <c r="G130">
        <v>36</v>
      </c>
      <c r="H130" t="s">
        <v>61</v>
      </c>
      <c r="I130">
        <v>89092164</v>
      </c>
      <c r="J130" t="str">
        <f>RIGHT(КХЛ[[#This Row],[Дата рождения]],4)</f>
        <v>1981</v>
      </c>
    </row>
    <row r="131" spans="3:10" x14ac:dyDescent="0.3">
      <c r="C131">
        <v>645</v>
      </c>
      <c r="D131" t="s">
        <v>279</v>
      </c>
      <c r="E131" t="s">
        <v>16</v>
      </c>
      <c r="F131" s="8" t="s">
        <v>280</v>
      </c>
      <c r="G131">
        <v>29</v>
      </c>
      <c r="H131" t="s">
        <v>43</v>
      </c>
      <c r="I131">
        <v>45784992</v>
      </c>
      <c r="J131" t="str">
        <f>RIGHT(КХЛ[[#This Row],[Дата рождения]],4)</f>
        <v>1988</v>
      </c>
    </row>
    <row r="132" spans="3:10" x14ac:dyDescent="0.3">
      <c r="C132">
        <v>233</v>
      </c>
      <c r="D132" t="s">
        <v>281</v>
      </c>
      <c r="E132" t="s">
        <v>22</v>
      </c>
      <c r="F132" s="8" t="s">
        <v>282</v>
      </c>
      <c r="G132">
        <v>38</v>
      </c>
      <c r="H132" t="s">
        <v>18</v>
      </c>
      <c r="I132">
        <v>63839136</v>
      </c>
      <c r="J132" t="str">
        <f>RIGHT(КХЛ[[#This Row],[Дата рождения]],4)</f>
        <v>1979</v>
      </c>
    </row>
    <row r="133" spans="3:10" x14ac:dyDescent="0.3">
      <c r="C133">
        <v>288</v>
      </c>
      <c r="D133" t="s">
        <v>283</v>
      </c>
      <c r="E133" t="s">
        <v>16</v>
      </c>
      <c r="F133" s="8" t="s">
        <v>284</v>
      </c>
      <c r="G133">
        <v>36</v>
      </c>
      <c r="H133" t="s">
        <v>18</v>
      </c>
      <c r="I133">
        <v>79983095</v>
      </c>
      <c r="J133" t="str">
        <f>RIGHT(КХЛ[[#This Row],[Дата рождения]],4)</f>
        <v>1981</v>
      </c>
    </row>
    <row r="134" spans="3:10" x14ac:dyDescent="0.3">
      <c r="C134">
        <v>455</v>
      </c>
      <c r="D134" t="s">
        <v>285</v>
      </c>
      <c r="E134" t="s">
        <v>22</v>
      </c>
      <c r="F134" s="8" t="s">
        <v>286</v>
      </c>
      <c r="G134">
        <v>41</v>
      </c>
      <c r="H134" t="s">
        <v>33</v>
      </c>
      <c r="I134">
        <v>61865823</v>
      </c>
      <c r="J134" t="str">
        <f>RIGHT(КХЛ[[#This Row],[Дата рождения]],4)</f>
        <v>1976</v>
      </c>
    </row>
    <row r="135" spans="3:10" x14ac:dyDescent="0.3">
      <c r="C135">
        <v>5</v>
      </c>
      <c r="D135" t="s">
        <v>287</v>
      </c>
      <c r="E135" t="s">
        <v>22</v>
      </c>
      <c r="F135" s="8" t="s">
        <v>288</v>
      </c>
      <c r="G135">
        <v>32</v>
      </c>
      <c r="H135" t="s">
        <v>18</v>
      </c>
      <c r="I135">
        <v>21604667</v>
      </c>
      <c r="J135" t="str">
        <f>RIGHT(КХЛ[[#This Row],[Дата рождения]],4)</f>
        <v>1985</v>
      </c>
    </row>
    <row r="136" spans="3:10" x14ac:dyDescent="0.3">
      <c r="C136">
        <v>1033</v>
      </c>
      <c r="D136" t="s">
        <v>289</v>
      </c>
      <c r="E136" t="s">
        <v>22</v>
      </c>
      <c r="F136" s="8" t="s">
        <v>290</v>
      </c>
      <c r="G136">
        <v>22</v>
      </c>
      <c r="H136" t="s">
        <v>18</v>
      </c>
      <c r="I136">
        <v>52889338</v>
      </c>
      <c r="J136" t="str">
        <f>RIGHT(КХЛ[[#This Row],[Дата рождения]],4)</f>
        <v>1995</v>
      </c>
    </row>
    <row r="137" spans="3:10" x14ac:dyDescent="0.3">
      <c r="C137">
        <v>398</v>
      </c>
      <c r="D137" t="s">
        <v>291</v>
      </c>
      <c r="E137" t="s">
        <v>16</v>
      </c>
      <c r="F137" s="8" t="s">
        <v>292</v>
      </c>
      <c r="G137">
        <v>35</v>
      </c>
      <c r="H137" t="s">
        <v>18</v>
      </c>
      <c r="I137">
        <v>26255170</v>
      </c>
      <c r="J137" t="str">
        <f>RIGHT(КХЛ[[#This Row],[Дата рождения]],4)</f>
        <v>1982</v>
      </c>
    </row>
    <row r="138" spans="3:10" x14ac:dyDescent="0.3">
      <c r="C138">
        <v>1659</v>
      </c>
      <c r="D138" t="s">
        <v>293</v>
      </c>
      <c r="E138" t="s">
        <v>16</v>
      </c>
      <c r="F138" s="8" t="s">
        <v>294</v>
      </c>
      <c r="G138">
        <v>39</v>
      </c>
      <c r="H138" t="s">
        <v>18</v>
      </c>
      <c r="I138">
        <v>32222092</v>
      </c>
      <c r="J138" t="str">
        <f>RIGHT(КХЛ[[#This Row],[Дата рождения]],4)</f>
        <v>1979</v>
      </c>
    </row>
    <row r="139" spans="3:10" x14ac:dyDescent="0.3">
      <c r="C139">
        <v>145</v>
      </c>
      <c r="D139" t="s">
        <v>295</v>
      </c>
      <c r="E139" t="s">
        <v>16</v>
      </c>
      <c r="F139" s="8" t="s">
        <v>296</v>
      </c>
      <c r="G139">
        <v>41</v>
      </c>
      <c r="H139" t="s">
        <v>75</v>
      </c>
      <c r="I139">
        <v>58732353</v>
      </c>
      <c r="J139" t="str">
        <f>RIGHT(КХЛ[[#This Row],[Дата рождения]],4)</f>
        <v>1976</v>
      </c>
    </row>
    <row r="140" spans="3:10" x14ac:dyDescent="0.3">
      <c r="C140">
        <v>392</v>
      </c>
      <c r="D140" t="s">
        <v>297</v>
      </c>
      <c r="E140" t="s">
        <v>22</v>
      </c>
      <c r="F140" s="8" t="s">
        <v>298</v>
      </c>
      <c r="G140">
        <v>33</v>
      </c>
      <c r="H140" t="s">
        <v>70</v>
      </c>
      <c r="I140">
        <v>6548726</v>
      </c>
      <c r="J140" t="str">
        <f>RIGHT(КХЛ[[#This Row],[Дата рождения]],4)</f>
        <v>1984</v>
      </c>
    </row>
    <row r="141" spans="3:10" x14ac:dyDescent="0.3">
      <c r="C141">
        <v>1426</v>
      </c>
      <c r="D141" t="s">
        <v>299</v>
      </c>
      <c r="E141" t="s">
        <v>22</v>
      </c>
      <c r="F141" s="8" t="s">
        <v>300</v>
      </c>
      <c r="G141">
        <v>36</v>
      </c>
      <c r="H141" t="s">
        <v>61</v>
      </c>
      <c r="I141">
        <v>209922</v>
      </c>
      <c r="J141" t="str">
        <f>RIGHT(КХЛ[[#This Row],[Дата рождения]],4)</f>
        <v>1981</v>
      </c>
    </row>
    <row r="142" spans="3:10" x14ac:dyDescent="0.3">
      <c r="C142">
        <v>1318</v>
      </c>
      <c r="D142" t="s">
        <v>301</v>
      </c>
      <c r="E142" t="s">
        <v>16</v>
      </c>
      <c r="F142" s="8" t="s">
        <v>157</v>
      </c>
      <c r="G142">
        <v>37</v>
      </c>
      <c r="H142" t="s">
        <v>18</v>
      </c>
      <c r="I142">
        <v>67216644</v>
      </c>
      <c r="J142" t="str">
        <f>RIGHT(КХЛ[[#This Row],[Дата рождения]],4)</f>
        <v>1980</v>
      </c>
    </row>
    <row r="143" spans="3:10" x14ac:dyDescent="0.3">
      <c r="C143">
        <v>17</v>
      </c>
      <c r="D143" t="s">
        <v>302</v>
      </c>
      <c r="E143" t="s">
        <v>22</v>
      </c>
      <c r="F143" s="8" t="s">
        <v>303</v>
      </c>
      <c r="G143">
        <v>23</v>
      </c>
      <c r="H143" t="s">
        <v>18</v>
      </c>
      <c r="I143">
        <v>41189160</v>
      </c>
      <c r="J143" t="str">
        <f>RIGHT(КХЛ[[#This Row],[Дата рождения]],4)</f>
        <v>1994</v>
      </c>
    </row>
    <row r="144" spans="3:10" x14ac:dyDescent="0.3">
      <c r="C144">
        <v>918</v>
      </c>
      <c r="D144" t="s">
        <v>304</v>
      </c>
      <c r="E144" t="s">
        <v>16</v>
      </c>
      <c r="F144" s="8" t="s">
        <v>305</v>
      </c>
      <c r="G144">
        <v>25</v>
      </c>
      <c r="H144" t="s">
        <v>18</v>
      </c>
      <c r="I144">
        <v>79617044</v>
      </c>
      <c r="J144" t="str">
        <f>RIGHT(КХЛ[[#This Row],[Дата рождения]],4)</f>
        <v>1992</v>
      </c>
    </row>
    <row r="145" spans="3:10" x14ac:dyDescent="0.3">
      <c r="C145">
        <v>1000</v>
      </c>
      <c r="D145" t="s">
        <v>306</v>
      </c>
      <c r="E145" t="s">
        <v>22</v>
      </c>
      <c r="F145" s="8" t="s">
        <v>307</v>
      </c>
      <c r="G145">
        <v>38</v>
      </c>
      <c r="H145" t="s">
        <v>82</v>
      </c>
      <c r="I145">
        <v>82054606</v>
      </c>
      <c r="J145" t="str">
        <f>RIGHT(КХЛ[[#This Row],[Дата рождения]],4)</f>
        <v>1979</v>
      </c>
    </row>
    <row r="146" spans="3:10" x14ac:dyDescent="0.3">
      <c r="C146">
        <v>257</v>
      </c>
      <c r="D146" t="s">
        <v>308</v>
      </c>
      <c r="E146" t="s">
        <v>16</v>
      </c>
      <c r="F146" s="8" t="s">
        <v>191</v>
      </c>
      <c r="G146">
        <v>27</v>
      </c>
      <c r="H146" t="s">
        <v>40</v>
      </c>
      <c r="I146">
        <v>76463957</v>
      </c>
      <c r="J146" t="str">
        <f>RIGHT(КХЛ[[#This Row],[Дата рождения]],4)</f>
        <v>1990</v>
      </c>
    </row>
    <row r="147" spans="3:10" x14ac:dyDescent="0.3">
      <c r="C147">
        <v>153</v>
      </c>
      <c r="D147" t="s">
        <v>309</v>
      </c>
      <c r="E147" t="s">
        <v>16</v>
      </c>
      <c r="F147" s="8" t="s">
        <v>310</v>
      </c>
      <c r="G147">
        <v>24</v>
      </c>
      <c r="H147" t="s">
        <v>18</v>
      </c>
      <c r="I147">
        <v>23461274</v>
      </c>
      <c r="J147" t="str">
        <f>RIGHT(КХЛ[[#This Row],[Дата рождения]],4)</f>
        <v>1993</v>
      </c>
    </row>
    <row r="148" spans="3:10" x14ac:dyDescent="0.3">
      <c r="C148">
        <v>31</v>
      </c>
      <c r="D148" t="s">
        <v>311</v>
      </c>
      <c r="E148" t="s">
        <v>16</v>
      </c>
      <c r="F148" s="8" t="s">
        <v>312</v>
      </c>
      <c r="G148">
        <v>29</v>
      </c>
      <c r="H148" t="s">
        <v>18</v>
      </c>
      <c r="I148">
        <v>928226</v>
      </c>
      <c r="J148" t="str">
        <f>RIGHT(КХЛ[[#This Row],[Дата рождения]],4)</f>
        <v>1988</v>
      </c>
    </row>
    <row r="149" spans="3:10" x14ac:dyDescent="0.3">
      <c r="C149">
        <v>11</v>
      </c>
      <c r="D149" t="s">
        <v>313</v>
      </c>
      <c r="E149" t="s">
        <v>22</v>
      </c>
      <c r="F149" s="8" t="s">
        <v>314</v>
      </c>
      <c r="G149">
        <v>33</v>
      </c>
      <c r="H149" t="s">
        <v>18</v>
      </c>
      <c r="I149">
        <v>85977930</v>
      </c>
      <c r="J149" t="str">
        <f>RIGHT(КХЛ[[#This Row],[Дата рождения]],4)</f>
        <v>1984</v>
      </c>
    </row>
    <row r="150" spans="3:10" x14ac:dyDescent="0.3">
      <c r="C150">
        <v>343</v>
      </c>
      <c r="D150" t="s">
        <v>315</v>
      </c>
      <c r="E150" t="s">
        <v>22</v>
      </c>
      <c r="F150" s="8" t="s">
        <v>316</v>
      </c>
      <c r="G150">
        <v>32</v>
      </c>
      <c r="H150" t="s">
        <v>75</v>
      </c>
      <c r="I150">
        <v>52909937</v>
      </c>
      <c r="J150" t="str">
        <f>RIGHT(КХЛ[[#This Row],[Дата рождения]],4)</f>
        <v>1985</v>
      </c>
    </row>
    <row r="151" spans="3:10" x14ac:dyDescent="0.3">
      <c r="C151">
        <v>101</v>
      </c>
      <c r="D151" t="s">
        <v>317</v>
      </c>
      <c r="E151" t="s">
        <v>16</v>
      </c>
      <c r="F151" s="8" t="s">
        <v>318</v>
      </c>
      <c r="G151">
        <v>31</v>
      </c>
      <c r="H151" t="s">
        <v>18</v>
      </c>
      <c r="I151">
        <v>5889141</v>
      </c>
      <c r="J151" t="str">
        <f>RIGHT(КХЛ[[#This Row],[Дата рождения]],4)</f>
        <v>1986</v>
      </c>
    </row>
    <row r="152" spans="3:10" x14ac:dyDescent="0.3">
      <c r="C152">
        <v>178</v>
      </c>
      <c r="D152" t="s">
        <v>319</v>
      </c>
      <c r="E152" t="s">
        <v>22</v>
      </c>
      <c r="F152" s="8" t="s">
        <v>320</v>
      </c>
      <c r="G152">
        <v>30</v>
      </c>
      <c r="H152" t="s">
        <v>18</v>
      </c>
      <c r="I152">
        <v>65299713</v>
      </c>
      <c r="J152" t="str">
        <f>RIGHT(КХЛ[[#This Row],[Дата рождения]],4)</f>
        <v>1987</v>
      </c>
    </row>
    <row r="153" spans="3:10" x14ac:dyDescent="0.3">
      <c r="C153">
        <v>533</v>
      </c>
      <c r="D153" t="s">
        <v>321</v>
      </c>
      <c r="E153" t="s">
        <v>27</v>
      </c>
      <c r="F153" s="8" t="s">
        <v>322</v>
      </c>
      <c r="G153">
        <v>22</v>
      </c>
      <c r="H153" t="s">
        <v>75</v>
      </c>
      <c r="I153">
        <v>94752799</v>
      </c>
      <c r="J153" t="str">
        <f>RIGHT(КХЛ[[#This Row],[Дата рождения]],4)</f>
        <v>1995</v>
      </c>
    </row>
    <row r="154" spans="3:10" x14ac:dyDescent="0.3">
      <c r="C154">
        <v>1265</v>
      </c>
      <c r="D154" t="s">
        <v>323</v>
      </c>
      <c r="E154" t="s">
        <v>22</v>
      </c>
      <c r="F154" s="8" t="s">
        <v>324</v>
      </c>
      <c r="G154">
        <v>28</v>
      </c>
      <c r="H154" t="s">
        <v>18</v>
      </c>
      <c r="I154">
        <v>33152435</v>
      </c>
      <c r="J154" t="str">
        <f>RIGHT(КХЛ[[#This Row],[Дата рождения]],4)</f>
        <v>1989</v>
      </c>
    </row>
    <row r="155" spans="3:10" x14ac:dyDescent="0.3">
      <c r="C155">
        <v>1388</v>
      </c>
      <c r="D155" t="s">
        <v>325</v>
      </c>
      <c r="E155" t="s">
        <v>16</v>
      </c>
      <c r="F155" s="8" t="s">
        <v>326</v>
      </c>
      <c r="G155">
        <v>34</v>
      </c>
      <c r="H155" t="s">
        <v>61</v>
      </c>
      <c r="I155">
        <v>94792229</v>
      </c>
      <c r="J155" t="str">
        <f>RIGHT(КХЛ[[#This Row],[Дата рождения]],4)</f>
        <v>1983</v>
      </c>
    </row>
    <row r="156" spans="3:10" x14ac:dyDescent="0.3">
      <c r="C156">
        <v>603</v>
      </c>
      <c r="D156" t="s">
        <v>327</v>
      </c>
      <c r="E156" t="s">
        <v>16</v>
      </c>
      <c r="F156" s="8" t="s">
        <v>328</v>
      </c>
      <c r="G156">
        <v>38</v>
      </c>
      <c r="H156" t="s">
        <v>82</v>
      </c>
      <c r="I156">
        <v>77843103</v>
      </c>
      <c r="J156" t="str">
        <f>RIGHT(КХЛ[[#This Row],[Дата рождения]],4)</f>
        <v>1979</v>
      </c>
    </row>
    <row r="157" spans="3:10" x14ac:dyDescent="0.3">
      <c r="C157">
        <v>43</v>
      </c>
      <c r="D157" t="s">
        <v>329</v>
      </c>
      <c r="E157" t="s">
        <v>16</v>
      </c>
      <c r="F157" s="8" t="s">
        <v>330</v>
      </c>
      <c r="G157">
        <v>37</v>
      </c>
      <c r="H157" t="s">
        <v>18</v>
      </c>
      <c r="I157">
        <v>18805123</v>
      </c>
      <c r="J157" t="str">
        <f>RIGHT(КХЛ[[#This Row],[Дата рождения]],4)</f>
        <v>1980</v>
      </c>
    </row>
    <row r="158" spans="3:10" x14ac:dyDescent="0.3">
      <c r="C158">
        <v>225</v>
      </c>
      <c r="D158" t="s">
        <v>331</v>
      </c>
      <c r="E158" t="s">
        <v>27</v>
      </c>
      <c r="F158" s="8" t="s">
        <v>332</v>
      </c>
      <c r="G158">
        <v>32</v>
      </c>
      <c r="H158" t="s">
        <v>18</v>
      </c>
      <c r="I158">
        <v>82311365</v>
      </c>
      <c r="J158" t="str">
        <f>RIGHT(КХЛ[[#This Row],[Дата рождения]],4)</f>
        <v>1985</v>
      </c>
    </row>
    <row r="159" spans="3:10" x14ac:dyDescent="0.3">
      <c r="C159">
        <v>1553</v>
      </c>
      <c r="D159" t="s">
        <v>333</v>
      </c>
      <c r="E159" t="s">
        <v>16</v>
      </c>
      <c r="F159" s="8" t="s">
        <v>334</v>
      </c>
      <c r="G159">
        <v>39</v>
      </c>
      <c r="H159" t="s">
        <v>18</v>
      </c>
      <c r="I159">
        <v>97845974</v>
      </c>
      <c r="J159" t="str">
        <f>RIGHT(КХЛ[[#This Row],[Дата рождения]],4)</f>
        <v>1978</v>
      </c>
    </row>
    <row r="160" spans="3:10" x14ac:dyDescent="0.3">
      <c r="C160">
        <v>1101</v>
      </c>
      <c r="D160" t="s">
        <v>335</v>
      </c>
      <c r="E160" t="s">
        <v>16</v>
      </c>
      <c r="F160" s="8" t="s">
        <v>336</v>
      </c>
      <c r="G160">
        <v>28</v>
      </c>
      <c r="H160" t="s">
        <v>18</v>
      </c>
      <c r="I160">
        <v>29364982</v>
      </c>
      <c r="J160" t="str">
        <f>RIGHT(КХЛ[[#This Row],[Дата рождения]],4)</f>
        <v>1989</v>
      </c>
    </row>
    <row r="161" spans="3:10" x14ac:dyDescent="0.3">
      <c r="C161">
        <v>633</v>
      </c>
      <c r="D161" t="s">
        <v>337</v>
      </c>
      <c r="E161" t="s">
        <v>16</v>
      </c>
      <c r="F161" s="8" t="s">
        <v>338</v>
      </c>
      <c r="G161">
        <v>25</v>
      </c>
      <c r="H161" t="s">
        <v>18</v>
      </c>
      <c r="I161">
        <v>94980599</v>
      </c>
      <c r="J161" t="str">
        <f>RIGHT(КХЛ[[#This Row],[Дата рождения]],4)</f>
        <v>1992</v>
      </c>
    </row>
    <row r="162" spans="3:10" x14ac:dyDescent="0.3">
      <c r="C162">
        <v>624</v>
      </c>
      <c r="D162" t="s">
        <v>339</v>
      </c>
      <c r="E162" t="s">
        <v>22</v>
      </c>
      <c r="F162" s="8" t="s">
        <v>340</v>
      </c>
      <c r="G162">
        <v>29</v>
      </c>
      <c r="H162" t="s">
        <v>119</v>
      </c>
      <c r="I162">
        <v>44172542</v>
      </c>
      <c r="J162" t="str">
        <f>RIGHT(КХЛ[[#This Row],[Дата рождения]],4)</f>
        <v>1988</v>
      </c>
    </row>
    <row r="163" spans="3:10" x14ac:dyDescent="0.3">
      <c r="C163">
        <v>926</v>
      </c>
      <c r="D163" t="s">
        <v>341</v>
      </c>
      <c r="E163" t="s">
        <v>27</v>
      </c>
      <c r="F163" s="8" t="s">
        <v>342</v>
      </c>
      <c r="G163">
        <v>23</v>
      </c>
      <c r="H163" t="s">
        <v>343</v>
      </c>
      <c r="I163">
        <v>41075467</v>
      </c>
      <c r="J163" t="str">
        <f>RIGHT(КХЛ[[#This Row],[Дата рождения]],4)</f>
        <v>1994</v>
      </c>
    </row>
    <row r="164" spans="3:10" x14ac:dyDescent="0.3">
      <c r="C164">
        <v>935</v>
      </c>
      <c r="D164" t="s">
        <v>344</v>
      </c>
      <c r="E164" t="s">
        <v>22</v>
      </c>
      <c r="F164" s="8" t="s">
        <v>345</v>
      </c>
      <c r="G164">
        <v>39</v>
      </c>
      <c r="H164" t="s">
        <v>18</v>
      </c>
      <c r="I164">
        <v>84698778</v>
      </c>
      <c r="J164" t="str">
        <f>RIGHT(КХЛ[[#This Row],[Дата рождения]],4)</f>
        <v>1978</v>
      </c>
    </row>
    <row r="165" spans="3:10" x14ac:dyDescent="0.3">
      <c r="C165">
        <v>463</v>
      </c>
      <c r="D165" t="s">
        <v>346</v>
      </c>
      <c r="E165" t="s">
        <v>16</v>
      </c>
      <c r="F165" s="8" t="s">
        <v>347</v>
      </c>
      <c r="G165">
        <v>24</v>
      </c>
      <c r="H165" t="s">
        <v>50</v>
      </c>
      <c r="I165">
        <v>53486224</v>
      </c>
      <c r="J165" t="str">
        <f>RIGHT(КХЛ[[#This Row],[Дата рождения]],4)</f>
        <v>1994</v>
      </c>
    </row>
    <row r="166" spans="3:10" x14ac:dyDescent="0.3">
      <c r="C166">
        <v>314</v>
      </c>
      <c r="D166" t="s">
        <v>348</v>
      </c>
      <c r="E166" t="s">
        <v>16</v>
      </c>
      <c r="F166" s="8" t="s">
        <v>349</v>
      </c>
      <c r="G166">
        <v>31</v>
      </c>
      <c r="H166" t="s">
        <v>70</v>
      </c>
      <c r="I166">
        <v>72449390</v>
      </c>
      <c r="J166" t="str">
        <f>RIGHT(КХЛ[[#This Row],[Дата рождения]],4)</f>
        <v>1986</v>
      </c>
    </row>
    <row r="167" spans="3:10" x14ac:dyDescent="0.3">
      <c r="C167">
        <v>571</v>
      </c>
      <c r="D167" t="s">
        <v>350</v>
      </c>
      <c r="E167" t="s">
        <v>16</v>
      </c>
      <c r="F167" s="8" t="s">
        <v>351</v>
      </c>
      <c r="G167">
        <v>27</v>
      </c>
      <c r="H167" t="s">
        <v>18</v>
      </c>
      <c r="I167">
        <v>12727802</v>
      </c>
      <c r="J167" t="str">
        <f>RIGHT(КХЛ[[#This Row],[Дата рождения]],4)</f>
        <v>1990</v>
      </c>
    </row>
    <row r="168" spans="3:10" x14ac:dyDescent="0.3">
      <c r="C168">
        <v>515</v>
      </c>
      <c r="D168" t="s">
        <v>352</v>
      </c>
      <c r="E168" t="s">
        <v>16</v>
      </c>
      <c r="F168" s="8" t="s">
        <v>353</v>
      </c>
      <c r="G168">
        <v>38</v>
      </c>
      <c r="H168" t="s">
        <v>18</v>
      </c>
      <c r="I168">
        <v>87440423</v>
      </c>
      <c r="J168" t="str">
        <f>RIGHT(КХЛ[[#This Row],[Дата рождения]],4)</f>
        <v>1979</v>
      </c>
    </row>
    <row r="169" spans="3:10" x14ac:dyDescent="0.3">
      <c r="C169">
        <v>1099</v>
      </c>
      <c r="D169" t="s">
        <v>354</v>
      </c>
      <c r="E169" t="s">
        <v>16</v>
      </c>
      <c r="F169" s="8" t="s">
        <v>355</v>
      </c>
      <c r="G169">
        <v>32</v>
      </c>
      <c r="H169" t="s">
        <v>119</v>
      </c>
      <c r="I169">
        <v>8447846</v>
      </c>
      <c r="J169" t="str">
        <f>RIGHT(КХЛ[[#This Row],[Дата рождения]],4)</f>
        <v>1985</v>
      </c>
    </row>
    <row r="170" spans="3:10" x14ac:dyDescent="0.3">
      <c r="C170">
        <v>1773</v>
      </c>
      <c r="D170" t="s">
        <v>356</v>
      </c>
      <c r="E170" t="s">
        <v>16</v>
      </c>
      <c r="F170" s="8" t="s">
        <v>357</v>
      </c>
      <c r="G170">
        <v>26</v>
      </c>
      <c r="H170" t="s">
        <v>18</v>
      </c>
      <c r="I170">
        <v>19944924</v>
      </c>
      <c r="J170" t="str">
        <f>RIGHT(КХЛ[[#This Row],[Дата рождения]],4)</f>
        <v>1991</v>
      </c>
    </row>
    <row r="171" spans="3:10" x14ac:dyDescent="0.3">
      <c r="C171">
        <v>714</v>
      </c>
      <c r="D171" t="s">
        <v>358</v>
      </c>
      <c r="E171" t="s">
        <v>16</v>
      </c>
      <c r="F171" s="8" t="s">
        <v>359</v>
      </c>
      <c r="G171">
        <v>40</v>
      </c>
      <c r="H171" t="s">
        <v>50</v>
      </c>
      <c r="I171">
        <v>41417225</v>
      </c>
      <c r="J171" t="str">
        <f>RIGHT(КХЛ[[#This Row],[Дата рождения]],4)</f>
        <v>1977</v>
      </c>
    </row>
    <row r="172" spans="3:10" x14ac:dyDescent="0.3">
      <c r="C172">
        <v>1368</v>
      </c>
      <c r="D172" t="s">
        <v>360</v>
      </c>
      <c r="E172" t="s">
        <v>16</v>
      </c>
      <c r="F172" s="8" t="s">
        <v>361</v>
      </c>
      <c r="G172">
        <v>25</v>
      </c>
      <c r="H172" t="s">
        <v>50</v>
      </c>
      <c r="I172">
        <v>90177317</v>
      </c>
      <c r="J172" t="str">
        <f>RIGHT(КХЛ[[#This Row],[Дата рождения]],4)</f>
        <v>1992</v>
      </c>
    </row>
    <row r="173" spans="3:10" x14ac:dyDescent="0.3">
      <c r="C173">
        <v>1335</v>
      </c>
      <c r="D173" t="s">
        <v>362</v>
      </c>
      <c r="E173" t="s">
        <v>22</v>
      </c>
      <c r="F173" s="8" t="s">
        <v>363</v>
      </c>
      <c r="G173">
        <v>23</v>
      </c>
      <c r="H173" t="s">
        <v>43</v>
      </c>
      <c r="I173">
        <v>80776508</v>
      </c>
      <c r="J173" t="str">
        <f>RIGHT(КХЛ[[#This Row],[Дата рождения]],4)</f>
        <v>1994</v>
      </c>
    </row>
    <row r="174" spans="3:10" x14ac:dyDescent="0.3">
      <c r="C174">
        <v>970</v>
      </c>
      <c r="D174" t="s">
        <v>364</v>
      </c>
      <c r="E174" t="s">
        <v>22</v>
      </c>
      <c r="F174" s="8" t="s">
        <v>365</v>
      </c>
      <c r="G174">
        <v>32</v>
      </c>
      <c r="H174" t="s">
        <v>50</v>
      </c>
      <c r="I174">
        <v>50454025</v>
      </c>
      <c r="J174" t="str">
        <f>RIGHT(КХЛ[[#This Row],[Дата рождения]],4)</f>
        <v>1985</v>
      </c>
    </row>
    <row r="175" spans="3:10" x14ac:dyDescent="0.3">
      <c r="C175">
        <v>857</v>
      </c>
      <c r="D175" t="s">
        <v>366</v>
      </c>
      <c r="E175" t="s">
        <v>16</v>
      </c>
      <c r="F175" s="8" t="s">
        <v>367</v>
      </c>
      <c r="G175">
        <v>24</v>
      </c>
      <c r="H175" t="s">
        <v>18</v>
      </c>
      <c r="I175">
        <v>32683631</v>
      </c>
      <c r="J175" t="str">
        <f>RIGHT(КХЛ[[#This Row],[Дата рождения]],4)</f>
        <v>1993</v>
      </c>
    </row>
    <row r="176" spans="3:10" x14ac:dyDescent="0.3">
      <c r="C176">
        <v>275</v>
      </c>
      <c r="D176" t="s">
        <v>368</v>
      </c>
      <c r="E176" t="s">
        <v>16</v>
      </c>
      <c r="F176" s="8" t="s">
        <v>369</v>
      </c>
      <c r="G176">
        <v>29</v>
      </c>
      <c r="H176" t="s">
        <v>33</v>
      </c>
      <c r="I176">
        <v>85834363</v>
      </c>
      <c r="J176" t="str">
        <f>RIGHT(КХЛ[[#This Row],[Дата рождения]],4)</f>
        <v>1988</v>
      </c>
    </row>
    <row r="177" spans="3:10" x14ac:dyDescent="0.3">
      <c r="C177">
        <v>1245</v>
      </c>
      <c r="D177" t="s">
        <v>370</v>
      </c>
      <c r="E177" t="s">
        <v>27</v>
      </c>
      <c r="F177" s="8" t="s">
        <v>371</v>
      </c>
      <c r="G177">
        <v>23</v>
      </c>
      <c r="H177" t="s">
        <v>18</v>
      </c>
      <c r="I177">
        <v>51282671</v>
      </c>
      <c r="J177" t="str">
        <f>RIGHT(КХЛ[[#This Row],[Дата рождения]],4)</f>
        <v>1994</v>
      </c>
    </row>
    <row r="178" spans="3:10" x14ac:dyDescent="0.3">
      <c r="C178">
        <v>741</v>
      </c>
      <c r="D178" t="s">
        <v>372</v>
      </c>
      <c r="E178" t="s">
        <v>16</v>
      </c>
      <c r="F178" s="8" t="s">
        <v>373</v>
      </c>
      <c r="G178">
        <v>35</v>
      </c>
      <c r="H178" t="s">
        <v>33</v>
      </c>
      <c r="I178">
        <v>98856491</v>
      </c>
      <c r="J178" t="str">
        <f>RIGHT(КХЛ[[#This Row],[Дата рождения]],4)</f>
        <v>1982</v>
      </c>
    </row>
    <row r="179" spans="3:10" x14ac:dyDescent="0.3">
      <c r="C179">
        <v>53</v>
      </c>
      <c r="D179" t="s">
        <v>374</v>
      </c>
      <c r="E179" t="s">
        <v>22</v>
      </c>
      <c r="F179" s="8" t="s">
        <v>375</v>
      </c>
      <c r="G179">
        <v>32</v>
      </c>
      <c r="H179" t="s">
        <v>18</v>
      </c>
      <c r="I179">
        <v>68928397</v>
      </c>
      <c r="J179" t="str">
        <f>RIGHT(КХЛ[[#This Row],[Дата рождения]],4)</f>
        <v>1985</v>
      </c>
    </row>
    <row r="180" spans="3:10" x14ac:dyDescent="0.3">
      <c r="C180">
        <v>656</v>
      </c>
      <c r="D180" t="s">
        <v>376</v>
      </c>
      <c r="E180" t="s">
        <v>27</v>
      </c>
      <c r="F180" s="8" t="s">
        <v>377</v>
      </c>
      <c r="G180">
        <v>31</v>
      </c>
      <c r="H180" t="s">
        <v>18</v>
      </c>
      <c r="I180">
        <v>35406135</v>
      </c>
      <c r="J180" t="str">
        <f>RIGHT(КХЛ[[#This Row],[Дата рождения]],4)</f>
        <v>1986</v>
      </c>
    </row>
    <row r="181" spans="3:10" x14ac:dyDescent="0.3">
      <c r="C181">
        <v>608</v>
      </c>
      <c r="D181" t="s">
        <v>378</v>
      </c>
      <c r="E181" t="s">
        <v>16</v>
      </c>
      <c r="F181" s="8" t="s">
        <v>379</v>
      </c>
      <c r="G181">
        <v>21</v>
      </c>
      <c r="H181" t="s">
        <v>18</v>
      </c>
      <c r="I181">
        <v>89315931</v>
      </c>
      <c r="J181" t="str">
        <f>RIGHT(КХЛ[[#This Row],[Дата рождения]],4)</f>
        <v>1996</v>
      </c>
    </row>
    <row r="182" spans="3:10" x14ac:dyDescent="0.3">
      <c r="C182">
        <v>901</v>
      </c>
      <c r="D182" t="s">
        <v>380</v>
      </c>
      <c r="E182" t="s">
        <v>16</v>
      </c>
      <c r="F182" s="8" t="s">
        <v>381</v>
      </c>
      <c r="G182">
        <v>23</v>
      </c>
      <c r="H182" t="s">
        <v>33</v>
      </c>
      <c r="I182">
        <v>17861270</v>
      </c>
      <c r="J182" t="str">
        <f>RIGHT(КХЛ[[#This Row],[Дата рождения]],4)</f>
        <v>1994</v>
      </c>
    </row>
    <row r="183" spans="3:10" x14ac:dyDescent="0.3">
      <c r="C183">
        <v>1148</v>
      </c>
      <c r="D183" t="s">
        <v>382</v>
      </c>
      <c r="E183" t="s">
        <v>22</v>
      </c>
      <c r="F183" s="8" t="s">
        <v>383</v>
      </c>
      <c r="G183">
        <v>33</v>
      </c>
      <c r="H183" t="s">
        <v>33</v>
      </c>
      <c r="I183">
        <v>85666604</v>
      </c>
      <c r="J183" t="str">
        <f>RIGHT(КХЛ[[#This Row],[Дата рождения]],4)</f>
        <v>1984</v>
      </c>
    </row>
    <row r="184" spans="3:10" x14ac:dyDescent="0.3">
      <c r="C184">
        <v>454</v>
      </c>
      <c r="D184" t="s">
        <v>384</v>
      </c>
      <c r="E184" t="s">
        <v>16</v>
      </c>
      <c r="F184" s="8" t="s">
        <v>385</v>
      </c>
      <c r="G184">
        <v>29</v>
      </c>
      <c r="H184" t="s">
        <v>18</v>
      </c>
      <c r="I184">
        <v>13039660</v>
      </c>
      <c r="J184" t="str">
        <f>RIGHT(КХЛ[[#This Row],[Дата рождения]],4)</f>
        <v>1988</v>
      </c>
    </row>
    <row r="185" spans="3:10" x14ac:dyDescent="0.3">
      <c r="C185">
        <v>517</v>
      </c>
      <c r="D185" t="s">
        <v>386</v>
      </c>
      <c r="E185" t="s">
        <v>22</v>
      </c>
      <c r="F185" s="8" t="s">
        <v>363</v>
      </c>
      <c r="G185">
        <v>23</v>
      </c>
      <c r="H185" t="s">
        <v>18</v>
      </c>
      <c r="I185">
        <v>87062263</v>
      </c>
      <c r="J185" t="str">
        <f>RIGHT(КХЛ[[#This Row],[Дата рождения]],4)</f>
        <v>1994</v>
      </c>
    </row>
    <row r="186" spans="3:10" x14ac:dyDescent="0.3">
      <c r="C186">
        <v>336</v>
      </c>
      <c r="D186" t="s">
        <v>387</v>
      </c>
      <c r="E186" t="s">
        <v>22</v>
      </c>
      <c r="F186" s="8" t="s">
        <v>388</v>
      </c>
      <c r="G186">
        <v>28</v>
      </c>
      <c r="H186" t="s">
        <v>75</v>
      </c>
      <c r="I186">
        <v>51343406</v>
      </c>
      <c r="J186" t="str">
        <f>RIGHT(КХЛ[[#This Row],[Дата рождения]],4)</f>
        <v>1989</v>
      </c>
    </row>
    <row r="187" spans="3:10" x14ac:dyDescent="0.3">
      <c r="C187">
        <v>665</v>
      </c>
      <c r="D187" t="s">
        <v>389</v>
      </c>
      <c r="E187" t="s">
        <v>22</v>
      </c>
      <c r="F187" s="8" t="s">
        <v>390</v>
      </c>
      <c r="G187">
        <v>26</v>
      </c>
      <c r="H187" t="s">
        <v>61</v>
      </c>
      <c r="I187">
        <v>64960246</v>
      </c>
      <c r="J187" t="str">
        <f>RIGHT(КХЛ[[#This Row],[Дата рождения]],4)</f>
        <v>1991</v>
      </c>
    </row>
    <row r="188" spans="3:10" x14ac:dyDescent="0.3">
      <c r="C188">
        <v>413</v>
      </c>
      <c r="D188" t="s">
        <v>391</v>
      </c>
      <c r="E188" t="s">
        <v>16</v>
      </c>
      <c r="F188" s="8" t="s">
        <v>392</v>
      </c>
      <c r="G188">
        <v>32</v>
      </c>
      <c r="H188" t="s">
        <v>50</v>
      </c>
      <c r="I188">
        <v>81635521</v>
      </c>
      <c r="J188" t="str">
        <f>RIGHT(КХЛ[[#This Row],[Дата рождения]],4)</f>
        <v>1985</v>
      </c>
    </row>
    <row r="189" spans="3:10" x14ac:dyDescent="0.3">
      <c r="C189">
        <v>334</v>
      </c>
      <c r="D189" t="s">
        <v>393</v>
      </c>
      <c r="E189" t="s">
        <v>22</v>
      </c>
      <c r="F189" s="8" t="s">
        <v>394</v>
      </c>
      <c r="G189">
        <v>28</v>
      </c>
      <c r="H189" t="s">
        <v>50</v>
      </c>
      <c r="I189">
        <v>349135</v>
      </c>
      <c r="J189" t="str">
        <f>RIGHT(КХЛ[[#This Row],[Дата рождения]],4)</f>
        <v>1989</v>
      </c>
    </row>
    <row r="190" spans="3:10" x14ac:dyDescent="0.3">
      <c r="C190">
        <v>113</v>
      </c>
      <c r="D190" t="s">
        <v>395</v>
      </c>
      <c r="E190" t="s">
        <v>22</v>
      </c>
      <c r="F190" s="8" t="s">
        <v>157</v>
      </c>
      <c r="G190">
        <v>37</v>
      </c>
      <c r="H190" t="s">
        <v>18</v>
      </c>
      <c r="I190">
        <v>6903887</v>
      </c>
      <c r="J190" t="str">
        <f>RIGHT(КХЛ[[#This Row],[Дата рождения]],4)</f>
        <v>1980</v>
      </c>
    </row>
    <row r="191" spans="3:10" x14ac:dyDescent="0.3">
      <c r="C191">
        <v>239</v>
      </c>
      <c r="D191" t="s">
        <v>396</v>
      </c>
      <c r="E191" t="s">
        <v>16</v>
      </c>
      <c r="F191" s="8" t="s">
        <v>397</v>
      </c>
      <c r="G191">
        <v>29</v>
      </c>
      <c r="H191" t="s">
        <v>40</v>
      </c>
      <c r="I191">
        <v>96858372</v>
      </c>
      <c r="J191" t="str">
        <f>RIGHT(КХЛ[[#This Row],[Дата рождения]],4)</f>
        <v>1988</v>
      </c>
    </row>
    <row r="192" spans="3:10" x14ac:dyDescent="0.3">
      <c r="C192">
        <v>22</v>
      </c>
      <c r="D192" t="s">
        <v>398</v>
      </c>
      <c r="E192" t="s">
        <v>27</v>
      </c>
      <c r="F192" s="8" t="s">
        <v>399</v>
      </c>
      <c r="G192">
        <v>19</v>
      </c>
      <c r="H192" t="s">
        <v>400</v>
      </c>
      <c r="I192">
        <v>98166954</v>
      </c>
      <c r="J192" t="str">
        <f>RIGHT(КХЛ[[#This Row],[Дата рождения]],4)</f>
        <v>1998</v>
      </c>
    </row>
    <row r="193" spans="3:10" x14ac:dyDescent="0.3">
      <c r="C193">
        <v>1722</v>
      </c>
      <c r="D193" t="s">
        <v>401</v>
      </c>
      <c r="E193" t="s">
        <v>16</v>
      </c>
      <c r="F193" s="8" t="s">
        <v>402</v>
      </c>
      <c r="G193">
        <v>32</v>
      </c>
      <c r="H193" t="s">
        <v>75</v>
      </c>
      <c r="I193">
        <v>15649374</v>
      </c>
      <c r="J193" t="str">
        <f>RIGHT(КХЛ[[#This Row],[Дата рождения]],4)</f>
        <v>1985</v>
      </c>
    </row>
    <row r="194" spans="3:10" x14ac:dyDescent="0.3">
      <c r="C194">
        <v>1694</v>
      </c>
      <c r="D194" t="s">
        <v>403</v>
      </c>
      <c r="E194" t="s">
        <v>22</v>
      </c>
      <c r="F194" s="8" t="s">
        <v>404</v>
      </c>
      <c r="G194">
        <v>32</v>
      </c>
      <c r="H194" t="s">
        <v>18</v>
      </c>
      <c r="I194">
        <v>79757505</v>
      </c>
      <c r="J194" t="str">
        <f>RIGHT(КХЛ[[#This Row],[Дата рождения]],4)</f>
        <v>1985</v>
      </c>
    </row>
    <row r="195" spans="3:10" x14ac:dyDescent="0.3">
      <c r="C195">
        <v>1530</v>
      </c>
      <c r="D195" t="s">
        <v>405</v>
      </c>
      <c r="E195" t="s">
        <v>16</v>
      </c>
      <c r="F195" s="8" t="s">
        <v>406</v>
      </c>
      <c r="G195">
        <v>29</v>
      </c>
      <c r="H195" t="s">
        <v>18</v>
      </c>
      <c r="I195">
        <v>71878464</v>
      </c>
      <c r="J195" t="str">
        <f>RIGHT(КХЛ[[#This Row],[Дата рождения]],4)</f>
        <v>1988</v>
      </c>
    </row>
    <row r="196" spans="3:10" x14ac:dyDescent="0.3">
      <c r="C196">
        <v>1538</v>
      </c>
      <c r="D196" t="s">
        <v>407</v>
      </c>
      <c r="E196" t="s">
        <v>16</v>
      </c>
      <c r="F196" s="8" t="s">
        <v>408</v>
      </c>
      <c r="G196">
        <v>35</v>
      </c>
      <c r="H196" t="s">
        <v>61</v>
      </c>
      <c r="I196">
        <v>53660507</v>
      </c>
      <c r="J196" t="str">
        <f>RIGHT(КХЛ[[#This Row],[Дата рождения]],4)</f>
        <v>1982</v>
      </c>
    </row>
    <row r="197" spans="3:10" x14ac:dyDescent="0.3">
      <c r="C197">
        <v>967</v>
      </c>
      <c r="D197" t="s">
        <v>409</v>
      </c>
      <c r="E197" t="s">
        <v>22</v>
      </c>
      <c r="F197" s="8" t="s">
        <v>410</v>
      </c>
      <c r="G197">
        <v>34</v>
      </c>
      <c r="H197" t="s">
        <v>18</v>
      </c>
      <c r="I197">
        <v>46956338</v>
      </c>
      <c r="J197" t="str">
        <f>RIGHT(КХЛ[[#This Row],[Дата рождения]],4)</f>
        <v>1984</v>
      </c>
    </row>
    <row r="198" spans="3:10" x14ac:dyDescent="0.3">
      <c r="C198">
        <v>1758</v>
      </c>
      <c r="D198" t="s">
        <v>411</v>
      </c>
      <c r="E198" t="s">
        <v>16</v>
      </c>
      <c r="F198" s="8" t="s">
        <v>412</v>
      </c>
      <c r="G198">
        <v>28</v>
      </c>
      <c r="H198" t="s">
        <v>43</v>
      </c>
      <c r="I198">
        <v>26062330</v>
      </c>
      <c r="J198" t="str">
        <f>RIGHT(КХЛ[[#This Row],[Дата рождения]],4)</f>
        <v>1989</v>
      </c>
    </row>
    <row r="199" spans="3:10" x14ac:dyDescent="0.3">
      <c r="C199">
        <v>598</v>
      </c>
      <c r="D199" t="s">
        <v>413</v>
      </c>
      <c r="E199" t="s">
        <v>22</v>
      </c>
      <c r="F199" s="8" t="s">
        <v>414</v>
      </c>
      <c r="G199">
        <v>43</v>
      </c>
      <c r="H199" t="s">
        <v>18</v>
      </c>
      <c r="I199">
        <v>96219489</v>
      </c>
      <c r="J199" t="str">
        <f>RIGHT(КХЛ[[#This Row],[Дата рождения]],4)</f>
        <v>1974</v>
      </c>
    </row>
    <row r="200" spans="3:10" x14ac:dyDescent="0.3">
      <c r="C200">
        <v>1468</v>
      </c>
      <c r="D200" t="s">
        <v>415</v>
      </c>
      <c r="E200" t="s">
        <v>22</v>
      </c>
      <c r="F200" s="8" t="s">
        <v>416</v>
      </c>
      <c r="G200">
        <v>41</v>
      </c>
      <c r="H200" t="s">
        <v>18</v>
      </c>
      <c r="I200">
        <v>88631523</v>
      </c>
      <c r="J200" t="str">
        <f>RIGHT(КХЛ[[#This Row],[Дата рождения]],4)</f>
        <v>1976</v>
      </c>
    </row>
    <row r="201" spans="3:10" x14ac:dyDescent="0.3">
      <c r="C201">
        <v>204</v>
      </c>
      <c r="D201" t="s">
        <v>417</v>
      </c>
      <c r="E201" t="s">
        <v>22</v>
      </c>
      <c r="F201" s="8" t="s">
        <v>418</v>
      </c>
      <c r="G201">
        <v>22</v>
      </c>
      <c r="H201" t="s">
        <v>18</v>
      </c>
      <c r="I201">
        <v>11455909</v>
      </c>
      <c r="J201" t="str">
        <f>RIGHT(КХЛ[[#This Row],[Дата рождения]],4)</f>
        <v>1995</v>
      </c>
    </row>
    <row r="202" spans="3:10" x14ac:dyDescent="0.3">
      <c r="C202">
        <v>78</v>
      </c>
      <c r="D202" t="s">
        <v>419</v>
      </c>
      <c r="E202" t="s">
        <v>16</v>
      </c>
      <c r="F202" s="8" t="s">
        <v>420</v>
      </c>
      <c r="G202">
        <v>19</v>
      </c>
      <c r="H202" t="s">
        <v>18</v>
      </c>
      <c r="I202">
        <v>835851</v>
      </c>
      <c r="J202" t="str">
        <f>RIGHT(КХЛ[[#This Row],[Дата рождения]],4)</f>
        <v>1998</v>
      </c>
    </row>
    <row r="203" spans="3:10" x14ac:dyDescent="0.3">
      <c r="C203">
        <v>444</v>
      </c>
      <c r="D203" t="s">
        <v>421</v>
      </c>
      <c r="E203" t="s">
        <v>22</v>
      </c>
      <c r="F203" s="8" t="s">
        <v>422</v>
      </c>
      <c r="G203">
        <v>23</v>
      </c>
      <c r="H203" t="s">
        <v>18</v>
      </c>
      <c r="I203">
        <v>45765209</v>
      </c>
      <c r="J203" t="str">
        <f>RIGHT(КХЛ[[#This Row],[Дата рождения]],4)</f>
        <v>1994</v>
      </c>
    </row>
    <row r="204" spans="3:10" x14ac:dyDescent="0.3">
      <c r="C204">
        <v>1346</v>
      </c>
      <c r="D204" t="s">
        <v>423</v>
      </c>
      <c r="E204" t="s">
        <v>22</v>
      </c>
      <c r="F204" s="8" t="s">
        <v>424</v>
      </c>
      <c r="G204">
        <v>32</v>
      </c>
      <c r="H204" t="s">
        <v>40</v>
      </c>
      <c r="I204">
        <v>9211539</v>
      </c>
      <c r="J204" t="str">
        <f>RIGHT(КХЛ[[#This Row],[Дата рождения]],4)</f>
        <v>1985</v>
      </c>
    </row>
    <row r="205" spans="3:10" x14ac:dyDescent="0.3">
      <c r="C205">
        <v>583</v>
      </c>
      <c r="D205" t="s">
        <v>425</v>
      </c>
      <c r="E205" t="s">
        <v>16</v>
      </c>
      <c r="F205" s="8" t="s">
        <v>426</v>
      </c>
      <c r="G205">
        <v>34</v>
      </c>
      <c r="H205" t="s">
        <v>18</v>
      </c>
      <c r="I205">
        <v>43515523</v>
      </c>
      <c r="J205" t="str">
        <f>RIGHT(КХЛ[[#This Row],[Дата рождения]],4)</f>
        <v>1983</v>
      </c>
    </row>
    <row r="206" spans="3:10" x14ac:dyDescent="0.3">
      <c r="C206">
        <v>210</v>
      </c>
      <c r="D206" t="s">
        <v>427</v>
      </c>
      <c r="E206" t="s">
        <v>22</v>
      </c>
      <c r="F206" s="8" t="s">
        <v>428</v>
      </c>
      <c r="G206">
        <v>31</v>
      </c>
      <c r="H206" t="s">
        <v>18</v>
      </c>
      <c r="I206">
        <v>73518440</v>
      </c>
      <c r="J206" t="str">
        <f>RIGHT(КХЛ[[#This Row],[Дата рождения]],4)</f>
        <v>1986</v>
      </c>
    </row>
    <row r="207" spans="3:10" x14ac:dyDescent="0.3">
      <c r="C207">
        <v>646</v>
      </c>
      <c r="D207" t="s">
        <v>429</v>
      </c>
      <c r="E207" t="s">
        <v>27</v>
      </c>
      <c r="F207" s="8" t="s">
        <v>430</v>
      </c>
      <c r="G207">
        <v>45</v>
      </c>
      <c r="H207" t="s">
        <v>61</v>
      </c>
      <c r="I207">
        <v>35448878</v>
      </c>
      <c r="J207" t="str">
        <f>RIGHT(КХЛ[[#This Row],[Дата рождения]],4)</f>
        <v>1972</v>
      </c>
    </row>
    <row r="208" spans="3:10" x14ac:dyDescent="0.3">
      <c r="C208">
        <v>1109</v>
      </c>
      <c r="D208" t="s">
        <v>431</v>
      </c>
      <c r="E208" t="s">
        <v>22</v>
      </c>
      <c r="F208" s="8" t="s">
        <v>432</v>
      </c>
      <c r="G208">
        <v>19</v>
      </c>
      <c r="H208" t="s">
        <v>18</v>
      </c>
      <c r="I208">
        <v>34186348</v>
      </c>
      <c r="J208" t="str">
        <f>RIGHT(КХЛ[[#This Row],[Дата рождения]],4)</f>
        <v>1998</v>
      </c>
    </row>
    <row r="209" spans="3:10" x14ac:dyDescent="0.3">
      <c r="C209">
        <v>529</v>
      </c>
      <c r="D209" t="s">
        <v>433</v>
      </c>
      <c r="E209" t="s">
        <v>16</v>
      </c>
      <c r="F209" s="8" t="s">
        <v>434</v>
      </c>
      <c r="G209">
        <v>25</v>
      </c>
      <c r="H209" t="s">
        <v>18</v>
      </c>
      <c r="I209">
        <v>55443009</v>
      </c>
      <c r="J209" t="str">
        <f>RIGHT(КХЛ[[#This Row],[Дата рождения]],4)</f>
        <v>1992</v>
      </c>
    </row>
    <row r="210" spans="3:10" x14ac:dyDescent="0.3">
      <c r="C210">
        <v>496</v>
      </c>
      <c r="D210" t="s">
        <v>435</v>
      </c>
      <c r="E210" t="s">
        <v>22</v>
      </c>
      <c r="F210" s="8" t="s">
        <v>436</v>
      </c>
      <c r="G210">
        <v>19</v>
      </c>
      <c r="H210" t="s">
        <v>75</v>
      </c>
      <c r="I210">
        <v>59690077</v>
      </c>
      <c r="J210" t="str">
        <f>RIGHT(КХЛ[[#This Row],[Дата рождения]],4)</f>
        <v>1998</v>
      </c>
    </row>
    <row r="211" spans="3:10" x14ac:dyDescent="0.3">
      <c r="C211">
        <v>1099</v>
      </c>
      <c r="D211" t="s">
        <v>437</v>
      </c>
      <c r="E211" t="s">
        <v>22</v>
      </c>
      <c r="F211" s="8" t="s">
        <v>438</v>
      </c>
      <c r="G211">
        <v>34</v>
      </c>
      <c r="H211" t="s">
        <v>18</v>
      </c>
      <c r="I211">
        <v>31589528</v>
      </c>
      <c r="J211" t="str">
        <f>RIGHT(КХЛ[[#This Row],[Дата рождения]],4)</f>
        <v>1983</v>
      </c>
    </row>
    <row r="212" spans="3:10" x14ac:dyDescent="0.3">
      <c r="C212">
        <v>846</v>
      </c>
      <c r="D212" t="s">
        <v>439</v>
      </c>
      <c r="E212" t="s">
        <v>16</v>
      </c>
      <c r="F212" s="8" t="s">
        <v>440</v>
      </c>
      <c r="G212">
        <v>26</v>
      </c>
      <c r="H212" t="s">
        <v>18</v>
      </c>
      <c r="I212">
        <v>3267899</v>
      </c>
      <c r="J212" t="str">
        <f>RIGHT(КХЛ[[#This Row],[Дата рождения]],4)</f>
        <v>1991</v>
      </c>
    </row>
    <row r="213" spans="3:10" x14ac:dyDescent="0.3">
      <c r="C213">
        <v>731</v>
      </c>
      <c r="D213" t="s">
        <v>441</v>
      </c>
      <c r="E213" t="s">
        <v>22</v>
      </c>
      <c r="F213" s="8" t="s">
        <v>442</v>
      </c>
      <c r="G213">
        <v>32</v>
      </c>
      <c r="H213" t="s">
        <v>18</v>
      </c>
      <c r="I213">
        <v>33658864</v>
      </c>
      <c r="J213" t="str">
        <f>RIGHT(КХЛ[[#This Row],[Дата рождения]],4)</f>
        <v>1985</v>
      </c>
    </row>
    <row r="214" spans="3:10" x14ac:dyDescent="0.3">
      <c r="C214">
        <v>565</v>
      </c>
      <c r="D214" t="s">
        <v>443</v>
      </c>
      <c r="E214" t="s">
        <v>27</v>
      </c>
      <c r="F214" s="8" t="s">
        <v>444</v>
      </c>
      <c r="G214">
        <v>24</v>
      </c>
      <c r="H214" t="s">
        <v>445</v>
      </c>
      <c r="I214">
        <v>72537632</v>
      </c>
      <c r="J214" t="str">
        <f>RIGHT(КХЛ[[#This Row],[Дата рождения]],4)</f>
        <v>1993</v>
      </c>
    </row>
    <row r="215" spans="3:10" x14ac:dyDescent="0.3">
      <c r="C215">
        <v>1174</v>
      </c>
      <c r="D215" t="s">
        <v>446</v>
      </c>
      <c r="E215" t="s">
        <v>16</v>
      </c>
      <c r="F215" s="8" t="s">
        <v>447</v>
      </c>
      <c r="G215">
        <v>37</v>
      </c>
      <c r="H215" t="s">
        <v>18</v>
      </c>
      <c r="I215">
        <v>72010924</v>
      </c>
      <c r="J215" t="str">
        <f>RIGHT(КХЛ[[#This Row],[Дата рождения]],4)</f>
        <v>1980</v>
      </c>
    </row>
    <row r="216" spans="3:10" x14ac:dyDescent="0.3">
      <c r="C216">
        <v>1116</v>
      </c>
      <c r="D216" t="s">
        <v>448</v>
      </c>
      <c r="E216" t="s">
        <v>27</v>
      </c>
      <c r="F216" s="8" t="s">
        <v>449</v>
      </c>
      <c r="G216">
        <v>36</v>
      </c>
      <c r="H216" t="s">
        <v>18</v>
      </c>
      <c r="I216">
        <v>79022021</v>
      </c>
      <c r="J216" t="str">
        <f>RIGHT(КХЛ[[#This Row],[Дата рождения]],4)</f>
        <v>1981</v>
      </c>
    </row>
    <row r="217" spans="3:10" x14ac:dyDescent="0.3">
      <c r="C217">
        <v>1519</v>
      </c>
      <c r="D217" t="s">
        <v>450</v>
      </c>
      <c r="E217" t="s">
        <v>27</v>
      </c>
      <c r="F217" s="8" t="s">
        <v>324</v>
      </c>
      <c r="G217">
        <v>28</v>
      </c>
      <c r="H217" t="s">
        <v>33</v>
      </c>
      <c r="I217">
        <v>99514117</v>
      </c>
      <c r="J217" t="str">
        <f>RIGHT(КХЛ[[#This Row],[Дата рождения]],4)</f>
        <v>1989</v>
      </c>
    </row>
    <row r="218" spans="3:10" x14ac:dyDescent="0.3">
      <c r="C218">
        <v>438</v>
      </c>
      <c r="D218" t="s">
        <v>451</v>
      </c>
      <c r="E218" t="s">
        <v>27</v>
      </c>
      <c r="F218" s="8" t="s">
        <v>452</v>
      </c>
      <c r="G218">
        <v>35</v>
      </c>
      <c r="H218" t="s">
        <v>119</v>
      </c>
      <c r="I218">
        <v>92263763</v>
      </c>
      <c r="J218" t="str">
        <f>RIGHT(КХЛ[[#This Row],[Дата рождения]],4)</f>
        <v>1982</v>
      </c>
    </row>
    <row r="219" spans="3:10" x14ac:dyDescent="0.3">
      <c r="C219">
        <v>140</v>
      </c>
      <c r="D219" t="s">
        <v>453</v>
      </c>
      <c r="E219" t="s">
        <v>27</v>
      </c>
      <c r="F219" s="8" t="s">
        <v>454</v>
      </c>
      <c r="G219">
        <v>24</v>
      </c>
      <c r="H219" t="s">
        <v>18</v>
      </c>
      <c r="I219">
        <v>99525100</v>
      </c>
      <c r="J219" t="str">
        <f>RIGHT(КХЛ[[#This Row],[Дата рождения]],4)</f>
        <v>1993</v>
      </c>
    </row>
    <row r="220" spans="3:10" x14ac:dyDescent="0.3">
      <c r="C220">
        <v>733</v>
      </c>
      <c r="D220" t="s">
        <v>455</v>
      </c>
      <c r="E220" t="s">
        <v>27</v>
      </c>
      <c r="F220" s="8" t="s">
        <v>456</v>
      </c>
      <c r="G220">
        <v>26</v>
      </c>
      <c r="H220" t="s">
        <v>119</v>
      </c>
      <c r="I220">
        <v>49240134</v>
      </c>
      <c r="J220" t="str">
        <f>RIGHT(КХЛ[[#This Row],[Дата рождения]],4)</f>
        <v>1991</v>
      </c>
    </row>
    <row r="221" spans="3:10" x14ac:dyDescent="0.3">
      <c r="C221">
        <v>235</v>
      </c>
      <c r="D221" t="s">
        <v>457</v>
      </c>
      <c r="E221" t="s">
        <v>22</v>
      </c>
      <c r="F221" s="8" t="s">
        <v>458</v>
      </c>
      <c r="G221">
        <v>26</v>
      </c>
      <c r="H221" t="s">
        <v>61</v>
      </c>
      <c r="I221">
        <v>64278529</v>
      </c>
      <c r="J221" t="str">
        <f>RIGHT(КХЛ[[#This Row],[Дата рождения]],4)</f>
        <v>1991</v>
      </c>
    </row>
    <row r="222" spans="3:10" x14ac:dyDescent="0.3">
      <c r="C222">
        <v>12</v>
      </c>
      <c r="D222" t="s">
        <v>459</v>
      </c>
      <c r="E222" t="s">
        <v>16</v>
      </c>
      <c r="F222" s="8" t="s">
        <v>460</v>
      </c>
      <c r="G222">
        <v>32</v>
      </c>
      <c r="H222" t="s">
        <v>445</v>
      </c>
      <c r="I222">
        <v>20862927</v>
      </c>
      <c r="J222" t="str">
        <f>RIGHT(КХЛ[[#This Row],[Дата рождения]],4)</f>
        <v>1985</v>
      </c>
    </row>
    <row r="223" spans="3:10" x14ac:dyDescent="0.3">
      <c r="C223">
        <v>834</v>
      </c>
      <c r="D223" t="s">
        <v>461</v>
      </c>
      <c r="E223" t="s">
        <v>16</v>
      </c>
      <c r="F223" s="8" t="s">
        <v>462</v>
      </c>
      <c r="G223">
        <v>32</v>
      </c>
      <c r="H223" t="s">
        <v>50</v>
      </c>
      <c r="I223">
        <v>38897999</v>
      </c>
      <c r="J223" t="str">
        <f>RIGHT(КХЛ[[#This Row],[Дата рождения]],4)</f>
        <v>1985</v>
      </c>
    </row>
    <row r="224" spans="3:10" x14ac:dyDescent="0.3">
      <c r="C224">
        <v>575</v>
      </c>
      <c r="D224" t="s">
        <v>463</v>
      </c>
      <c r="E224" t="s">
        <v>16</v>
      </c>
      <c r="F224" s="8" t="s">
        <v>464</v>
      </c>
      <c r="G224">
        <v>23</v>
      </c>
      <c r="H224" t="s">
        <v>18</v>
      </c>
      <c r="I224">
        <v>57484346</v>
      </c>
      <c r="J224" t="str">
        <f>RIGHT(КХЛ[[#This Row],[Дата рождения]],4)</f>
        <v>1994</v>
      </c>
    </row>
    <row r="225" spans="3:10" x14ac:dyDescent="0.3">
      <c r="C225">
        <v>1119</v>
      </c>
      <c r="D225" t="s">
        <v>465</v>
      </c>
      <c r="E225" t="s">
        <v>16</v>
      </c>
      <c r="F225" s="8" t="s">
        <v>466</v>
      </c>
      <c r="G225">
        <v>36</v>
      </c>
      <c r="H225" t="s">
        <v>18</v>
      </c>
      <c r="I225">
        <v>62572205</v>
      </c>
      <c r="J225" t="str">
        <f>RIGHT(КХЛ[[#This Row],[Дата рождения]],4)</f>
        <v>1981</v>
      </c>
    </row>
    <row r="226" spans="3:10" x14ac:dyDescent="0.3">
      <c r="C226">
        <v>197</v>
      </c>
      <c r="D226" t="s">
        <v>467</v>
      </c>
      <c r="E226" t="s">
        <v>27</v>
      </c>
      <c r="F226" s="8" t="s">
        <v>468</v>
      </c>
      <c r="G226">
        <v>35</v>
      </c>
      <c r="H226" t="s">
        <v>33</v>
      </c>
      <c r="I226">
        <v>59930573</v>
      </c>
      <c r="J226" t="str">
        <f>RIGHT(КХЛ[[#This Row],[Дата рождения]],4)</f>
        <v>1982</v>
      </c>
    </row>
    <row r="227" spans="3:10" x14ac:dyDescent="0.3">
      <c r="C227">
        <v>1080</v>
      </c>
      <c r="D227" t="s">
        <v>469</v>
      </c>
      <c r="E227" t="s">
        <v>16</v>
      </c>
      <c r="F227" s="8" t="s">
        <v>470</v>
      </c>
      <c r="G227">
        <v>37</v>
      </c>
      <c r="H227" t="s">
        <v>119</v>
      </c>
      <c r="I227">
        <v>71262404</v>
      </c>
      <c r="J227" t="str">
        <f>RIGHT(КХЛ[[#This Row],[Дата рождения]],4)</f>
        <v>1980</v>
      </c>
    </row>
    <row r="228" spans="3:10" x14ac:dyDescent="0.3">
      <c r="C228">
        <v>828</v>
      </c>
      <c r="D228" t="s">
        <v>471</v>
      </c>
      <c r="E228" t="s">
        <v>16</v>
      </c>
      <c r="F228" s="8" t="s">
        <v>472</v>
      </c>
      <c r="G228">
        <v>41</v>
      </c>
      <c r="H228" t="s">
        <v>18</v>
      </c>
      <c r="I228">
        <v>93216953</v>
      </c>
      <c r="J228" t="str">
        <f>RIGHT(КХЛ[[#This Row],[Дата рождения]],4)</f>
        <v>1976</v>
      </c>
    </row>
    <row r="229" spans="3:10" x14ac:dyDescent="0.3">
      <c r="C229">
        <v>1151</v>
      </c>
      <c r="D229" t="s">
        <v>473</v>
      </c>
      <c r="E229" t="s">
        <v>16</v>
      </c>
      <c r="F229" s="8" t="s">
        <v>474</v>
      </c>
      <c r="G229">
        <v>21</v>
      </c>
      <c r="H229" t="s">
        <v>18</v>
      </c>
      <c r="I229">
        <v>16414848</v>
      </c>
      <c r="J229" t="str">
        <f>RIGHT(КХЛ[[#This Row],[Дата рождения]],4)</f>
        <v>1996</v>
      </c>
    </row>
    <row r="230" spans="3:10" x14ac:dyDescent="0.3">
      <c r="C230">
        <v>1178</v>
      </c>
      <c r="D230" t="s">
        <v>475</v>
      </c>
      <c r="E230" t="s">
        <v>27</v>
      </c>
      <c r="F230" s="8" t="s">
        <v>476</v>
      </c>
      <c r="G230">
        <v>34</v>
      </c>
      <c r="H230" t="s">
        <v>18</v>
      </c>
      <c r="I230">
        <v>2124074</v>
      </c>
      <c r="J230" t="str">
        <f>RIGHT(КХЛ[[#This Row],[Дата рождения]],4)</f>
        <v>1983</v>
      </c>
    </row>
    <row r="231" spans="3:10" x14ac:dyDescent="0.3">
      <c r="C231">
        <v>1002</v>
      </c>
      <c r="D231" t="s">
        <v>477</v>
      </c>
      <c r="E231" t="s">
        <v>16</v>
      </c>
      <c r="F231" s="8" t="s">
        <v>478</v>
      </c>
      <c r="G231">
        <v>24</v>
      </c>
      <c r="H231" t="s">
        <v>18</v>
      </c>
      <c r="I231">
        <v>79247144</v>
      </c>
      <c r="J231" t="str">
        <f>RIGHT(КХЛ[[#This Row],[Дата рождения]],4)</f>
        <v>1993</v>
      </c>
    </row>
    <row r="232" spans="3:10" x14ac:dyDescent="0.3">
      <c r="C232">
        <v>76</v>
      </c>
      <c r="D232" t="s">
        <v>479</v>
      </c>
      <c r="E232" t="s">
        <v>16</v>
      </c>
      <c r="F232" s="8" t="s">
        <v>480</v>
      </c>
      <c r="G232">
        <v>25</v>
      </c>
      <c r="H232" t="s">
        <v>18</v>
      </c>
      <c r="I232">
        <v>40706657</v>
      </c>
      <c r="J232" t="str">
        <f>RIGHT(КХЛ[[#This Row],[Дата рождения]],4)</f>
        <v>1992</v>
      </c>
    </row>
    <row r="233" spans="3:10" x14ac:dyDescent="0.3">
      <c r="C233">
        <v>873</v>
      </c>
      <c r="D233" t="s">
        <v>481</v>
      </c>
      <c r="E233" t="s">
        <v>16</v>
      </c>
      <c r="F233" s="8" t="s">
        <v>203</v>
      </c>
      <c r="G233">
        <v>22</v>
      </c>
      <c r="H233" t="s">
        <v>18</v>
      </c>
      <c r="I233">
        <v>88788721</v>
      </c>
      <c r="J233" t="str">
        <f>RIGHT(КХЛ[[#This Row],[Дата рождения]],4)</f>
        <v>1995</v>
      </c>
    </row>
    <row r="234" spans="3:10" x14ac:dyDescent="0.3">
      <c r="C234">
        <v>500</v>
      </c>
      <c r="D234" t="s">
        <v>482</v>
      </c>
      <c r="E234" t="s">
        <v>27</v>
      </c>
      <c r="F234" s="8" t="s">
        <v>483</v>
      </c>
      <c r="G234">
        <v>38</v>
      </c>
      <c r="H234" t="s">
        <v>61</v>
      </c>
      <c r="I234">
        <v>86260727</v>
      </c>
      <c r="J234" t="str">
        <f>RIGHT(КХЛ[[#This Row],[Дата рождения]],4)</f>
        <v>1979</v>
      </c>
    </row>
    <row r="235" spans="3:10" x14ac:dyDescent="0.3">
      <c r="C235">
        <v>245</v>
      </c>
      <c r="D235" t="s">
        <v>484</v>
      </c>
      <c r="E235" t="s">
        <v>22</v>
      </c>
      <c r="F235" s="8" t="s">
        <v>485</v>
      </c>
      <c r="G235">
        <v>39</v>
      </c>
      <c r="H235" t="s">
        <v>50</v>
      </c>
      <c r="I235">
        <v>28449491</v>
      </c>
      <c r="J235" t="str">
        <f>RIGHT(КХЛ[[#This Row],[Дата рождения]],4)</f>
        <v>1978</v>
      </c>
    </row>
    <row r="236" spans="3:10" x14ac:dyDescent="0.3">
      <c r="C236">
        <v>410</v>
      </c>
      <c r="D236" t="s">
        <v>486</v>
      </c>
      <c r="E236" t="s">
        <v>16</v>
      </c>
      <c r="F236" s="8" t="s">
        <v>487</v>
      </c>
      <c r="G236">
        <v>20</v>
      </c>
      <c r="H236" t="s">
        <v>18</v>
      </c>
      <c r="I236">
        <v>60160819</v>
      </c>
      <c r="J236" t="str">
        <f>RIGHT(КХЛ[[#This Row],[Дата рождения]],4)</f>
        <v>1997</v>
      </c>
    </row>
    <row r="237" spans="3:10" x14ac:dyDescent="0.3">
      <c r="C237">
        <v>542</v>
      </c>
      <c r="D237" t="s">
        <v>488</v>
      </c>
      <c r="E237" t="s">
        <v>16</v>
      </c>
      <c r="F237" s="8" t="s">
        <v>489</v>
      </c>
      <c r="G237">
        <v>30</v>
      </c>
      <c r="H237" t="s">
        <v>18</v>
      </c>
      <c r="I237">
        <v>53944813</v>
      </c>
      <c r="J237" t="str">
        <f>RIGHT(КХЛ[[#This Row],[Дата рождения]],4)</f>
        <v>1988</v>
      </c>
    </row>
    <row r="238" spans="3:10" x14ac:dyDescent="0.3">
      <c r="C238">
        <v>1138</v>
      </c>
      <c r="D238" t="s">
        <v>490</v>
      </c>
      <c r="E238" t="s">
        <v>27</v>
      </c>
      <c r="F238" s="8" t="s">
        <v>491</v>
      </c>
      <c r="G238">
        <v>27</v>
      </c>
      <c r="H238" t="s">
        <v>18</v>
      </c>
      <c r="I238">
        <v>4481513</v>
      </c>
      <c r="J238" t="str">
        <f>RIGHT(КХЛ[[#This Row],[Дата рождения]],4)</f>
        <v>1990</v>
      </c>
    </row>
    <row r="239" spans="3:10" x14ac:dyDescent="0.3">
      <c r="C239">
        <v>492</v>
      </c>
      <c r="D239" t="s">
        <v>492</v>
      </c>
      <c r="E239" t="s">
        <v>27</v>
      </c>
      <c r="F239" s="8" t="s">
        <v>493</v>
      </c>
      <c r="G239">
        <v>24</v>
      </c>
      <c r="H239" t="s">
        <v>18</v>
      </c>
      <c r="I239">
        <v>17176432</v>
      </c>
      <c r="J239" t="str">
        <f>RIGHT(КХЛ[[#This Row],[Дата рождения]],4)</f>
        <v>1993</v>
      </c>
    </row>
    <row r="240" spans="3:10" x14ac:dyDescent="0.3">
      <c r="C240">
        <v>660</v>
      </c>
      <c r="D240" t="s">
        <v>494</v>
      </c>
      <c r="E240" t="s">
        <v>27</v>
      </c>
      <c r="F240" s="8" t="s">
        <v>495</v>
      </c>
      <c r="G240">
        <v>23</v>
      </c>
      <c r="H240" t="s">
        <v>18</v>
      </c>
      <c r="I240">
        <v>8645233</v>
      </c>
      <c r="J240" t="str">
        <f>RIGHT(КХЛ[[#This Row],[Дата рождения]],4)</f>
        <v>1994</v>
      </c>
    </row>
    <row r="241" spans="3:10" x14ac:dyDescent="0.3">
      <c r="C241">
        <v>793</v>
      </c>
      <c r="D241" t="s">
        <v>496</v>
      </c>
      <c r="E241" t="s">
        <v>16</v>
      </c>
      <c r="F241" s="8" t="s">
        <v>497</v>
      </c>
      <c r="G241">
        <v>35</v>
      </c>
      <c r="H241" t="s">
        <v>18</v>
      </c>
      <c r="I241">
        <v>95773974</v>
      </c>
      <c r="J241" t="str">
        <f>RIGHT(КХЛ[[#This Row],[Дата рождения]],4)</f>
        <v>1982</v>
      </c>
    </row>
    <row r="242" spans="3:10" x14ac:dyDescent="0.3">
      <c r="C242">
        <v>55</v>
      </c>
      <c r="D242" t="s">
        <v>498</v>
      </c>
      <c r="E242" t="s">
        <v>16</v>
      </c>
      <c r="F242" s="8" t="s">
        <v>499</v>
      </c>
      <c r="G242">
        <v>35</v>
      </c>
      <c r="H242" t="s">
        <v>70</v>
      </c>
      <c r="I242">
        <v>49546264</v>
      </c>
      <c r="J242" t="str">
        <f>RIGHT(КХЛ[[#This Row],[Дата рождения]],4)</f>
        <v>1982</v>
      </c>
    </row>
    <row r="243" spans="3:10" x14ac:dyDescent="0.3">
      <c r="C243">
        <v>90</v>
      </c>
      <c r="D243" t="s">
        <v>500</v>
      </c>
      <c r="E243" t="s">
        <v>16</v>
      </c>
      <c r="F243" s="8" t="s">
        <v>501</v>
      </c>
      <c r="G243">
        <v>33</v>
      </c>
      <c r="H243" t="s">
        <v>61</v>
      </c>
      <c r="I243">
        <v>91485580</v>
      </c>
      <c r="J243" t="str">
        <f>RIGHT(КХЛ[[#This Row],[Дата рождения]],4)</f>
        <v>1984</v>
      </c>
    </row>
    <row r="244" spans="3:10" x14ac:dyDescent="0.3">
      <c r="C244">
        <v>497</v>
      </c>
      <c r="D244" t="s">
        <v>502</v>
      </c>
      <c r="E244" t="s">
        <v>16</v>
      </c>
      <c r="F244" s="8" t="s">
        <v>503</v>
      </c>
      <c r="G244">
        <v>38</v>
      </c>
      <c r="H244" t="s">
        <v>18</v>
      </c>
      <c r="I244">
        <v>7154620</v>
      </c>
      <c r="J244" t="str">
        <f>RIGHT(КХЛ[[#This Row],[Дата рождения]],4)</f>
        <v>1979</v>
      </c>
    </row>
    <row r="245" spans="3:10" x14ac:dyDescent="0.3">
      <c r="C245">
        <v>33</v>
      </c>
      <c r="D245" t="s">
        <v>504</v>
      </c>
      <c r="E245" t="s">
        <v>16</v>
      </c>
      <c r="F245" s="8" t="s">
        <v>505</v>
      </c>
      <c r="G245">
        <v>27</v>
      </c>
      <c r="H245" t="s">
        <v>18</v>
      </c>
      <c r="I245">
        <v>41262857</v>
      </c>
      <c r="J245" t="str">
        <f>RIGHT(КХЛ[[#This Row],[Дата рождения]],4)</f>
        <v>1990</v>
      </c>
    </row>
    <row r="246" spans="3:10" x14ac:dyDescent="0.3">
      <c r="C246">
        <v>18</v>
      </c>
      <c r="D246" t="s">
        <v>506</v>
      </c>
      <c r="E246" t="s">
        <v>16</v>
      </c>
      <c r="F246" s="8" t="s">
        <v>507</v>
      </c>
      <c r="G246">
        <v>29</v>
      </c>
      <c r="H246" t="s">
        <v>61</v>
      </c>
      <c r="I246">
        <v>74236906</v>
      </c>
      <c r="J246" t="str">
        <f>RIGHT(КХЛ[[#This Row],[Дата рождения]],4)</f>
        <v>1988</v>
      </c>
    </row>
    <row r="247" spans="3:10" x14ac:dyDescent="0.3">
      <c r="C247">
        <v>1635</v>
      </c>
      <c r="D247" t="s">
        <v>508</v>
      </c>
      <c r="E247" t="s">
        <v>16</v>
      </c>
      <c r="F247" s="8" t="s">
        <v>509</v>
      </c>
      <c r="G247">
        <v>31</v>
      </c>
      <c r="H247" t="s">
        <v>18</v>
      </c>
      <c r="I247">
        <v>58717103</v>
      </c>
      <c r="J247" t="str">
        <f>RIGHT(КХЛ[[#This Row],[Дата рождения]],4)</f>
        <v>1986</v>
      </c>
    </row>
    <row r="248" spans="3:10" x14ac:dyDescent="0.3">
      <c r="C248">
        <v>871</v>
      </c>
      <c r="D248" t="s">
        <v>510</v>
      </c>
      <c r="E248" t="s">
        <v>22</v>
      </c>
      <c r="F248" s="8" t="s">
        <v>511</v>
      </c>
      <c r="G248">
        <v>40</v>
      </c>
      <c r="H248" t="s">
        <v>18</v>
      </c>
      <c r="I248">
        <v>28939193</v>
      </c>
      <c r="J248" t="str">
        <f>RIGHT(КХЛ[[#This Row],[Дата рождения]],4)</f>
        <v>1978</v>
      </c>
    </row>
    <row r="249" spans="3:10" x14ac:dyDescent="0.3">
      <c r="C249">
        <v>1397</v>
      </c>
      <c r="D249" t="s">
        <v>512</v>
      </c>
      <c r="E249" t="s">
        <v>22</v>
      </c>
      <c r="F249" s="8" t="s">
        <v>513</v>
      </c>
      <c r="G249">
        <v>33</v>
      </c>
      <c r="H249" t="s">
        <v>70</v>
      </c>
      <c r="I249">
        <v>43971521</v>
      </c>
      <c r="J249" t="str">
        <f>RIGHT(КХЛ[[#This Row],[Дата рождения]],4)</f>
        <v>1985</v>
      </c>
    </row>
    <row r="250" spans="3:10" x14ac:dyDescent="0.3">
      <c r="C250">
        <v>777</v>
      </c>
      <c r="D250" t="s">
        <v>514</v>
      </c>
      <c r="E250" t="s">
        <v>22</v>
      </c>
      <c r="F250" s="8" t="s">
        <v>515</v>
      </c>
      <c r="G250">
        <v>20</v>
      </c>
      <c r="H250" t="s">
        <v>18</v>
      </c>
      <c r="I250">
        <v>52540482</v>
      </c>
      <c r="J250" t="str">
        <f>RIGHT(КХЛ[[#This Row],[Дата рождения]],4)</f>
        <v>1997</v>
      </c>
    </row>
    <row r="251" spans="3:10" x14ac:dyDescent="0.3">
      <c r="C251">
        <v>87</v>
      </c>
      <c r="D251" t="s">
        <v>516</v>
      </c>
      <c r="E251" t="s">
        <v>22</v>
      </c>
      <c r="F251" s="8" t="s">
        <v>517</v>
      </c>
      <c r="G251">
        <v>25</v>
      </c>
      <c r="H251" t="s">
        <v>18</v>
      </c>
      <c r="I251">
        <v>60569874</v>
      </c>
      <c r="J251" t="str">
        <f>RIGHT(КХЛ[[#This Row],[Дата рождения]],4)</f>
        <v>1992</v>
      </c>
    </row>
    <row r="252" spans="3:10" x14ac:dyDescent="0.3">
      <c r="C252">
        <v>135</v>
      </c>
      <c r="D252" t="s">
        <v>518</v>
      </c>
      <c r="E252" t="s">
        <v>16</v>
      </c>
      <c r="F252" s="8" t="s">
        <v>519</v>
      </c>
      <c r="G252">
        <v>24</v>
      </c>
      <c r="H252" t="s">
        <v>18</v>
      </c>
      <c r="I252">
        <v>32600012</v>
      </c>
      <c r="J252" t="str">
        <f>RIGHT(КХЛ[[#This Row],[Дата рождения]],4)</f>
        <v>1993</v>
      </c>
    </row>
    <row r="253" spans="3:10" x14ac:dyDescent="0.3">
      <c r="C253">
        <v>634</v>
      </c>
      <c r="D253" t="s">
        <v>520</v>
      </c>
      <c r="E253" t="s">
        <v>16</v>
      </c>
      <c r="F253" s="8" t="s">
        <v>521</v>
      </c>
      <c r="G253">
        <v>34</v>
      </c>
      <c r="H253" t="s">
        <v>61</v>
      </c>
      <c r="I253">
        <v>52814365</v>
      </c>
      <c r="J253" t="str">
        <f>RIGHT(КХЛ[[#This Row],[Дата рождения]],4)</f>
        <v>1983</v>
      </c>
    </row>
    <row r="254" spans="3:10" x14ac:dyDescent="0.3">
      <c r="C254">
        <v>1349</v>
      </c>
      <c r="D254" t="s">
        <v>522</v>
      </c>
      <c r="E254" t="s">
        <v>16</v>
      </c>
      <c r="F254" s="8" t="s">
        <v>523</v>
      </c>
      <c r="G254">
        <v>23</v>
      </c>
      <c r="H254" t="s">
        <v>43</v>
      </c>
      <c r="I254">
        <v>9631411</v>
      </c>
      <c r="J254" t="str">
        <f>RIGHT(КХЛ[[#This Row],[Дата рождения]],4)</f>
        <v>1994</v>
      </c>
    </row>
    <row r="255" spans="3:10" x14ac:dyDescent="0.3">
      <c r="C255">
        <v>59</v>
      </c>
      <c r="D255" t="s">
        <v>524</v>
      </c>
      <c r="E255" t="s">
        <v>16</v>
      </c>
      <c r="F255" s="8" t="s">
        <v>239</v>
      </c>
      <c r="G255">
        <v>28</v>
      </c>
      <c r="H255" t="s">
        <v>18</v>
      </c>
      <c r="I255">
        <v>45908642</v>
      </c>
      <c r="J255" t="str">
        <f>RIGHT(КХЛ[[#This Row],[Дата рождения]],4)</f>
        <v>1989</v>
      </c>
    </row>
    <row r="256" spans="3:10" x14ac:dyDescent="0.3">
      <c r="C256">
        <v>228</v>
      </c>
      <c r="D256" t="s">
        <v>525</v>
      </c>
      <c r="E256" t="s">
        <v>16</v>
      </c>
      <c r="F256" s="8" t="s">
        <v>526</v>
      </c>
      <c r="G256">
        <v>30</v>
      </c>
      <c r="H256" t="s">
        <v>343</v>
      </c>
      <c r="I256">
        <v>49695527</v>
      </c>
      <c r="J256" t="str">
        <f>RIGHT(КХЛ[[#This Row],[Дата рождения]],4)</f>
        <v>1987</v>
      </c>
    </row>
    <row r="257" spans="3:10" x14ac:dyDescent="0.3">
      <c r="C257">
        <v>1404</v>
      </c>
      <c r="D257" t="s">
        <v>527</v>
      </c>
      <c r="E257" t="s">
        <v>22</v>
      </c>
      <c r="F257" s="8" t="s">
        <v>528</v>
      </c>
      <c r="G257">
        <v>29</v>
      </c>
      <c r="H257" t="s">
        <v>18</v>
      </c>
      <c r="I257">
        <v>66614358</v>
      </c>
      <c r="J257" t="str">
        <f>RIGHT(КХЛ[[#This Row],[Дата рождения]],4)</f>
        <v>1988</v>
      </c>
    </row>
    <row r="258" spans="3:10" x14ac:dyDescent="0.3">
      <c r="C258">
        <v>1704</v>
      </c>
      <c r="D258" t="s">
        <v>529</v>
      </c>
      <c r="E258" t="s">
        <v>22</v>
      </c>
      <c r="F258" s="8" t="s">
        <v>530</v>
      </c>
      <c r="G258">
        <v>41</v>
      </c>
      <c r="H258" t="s">
        <v>75</v>
      </c>
      <c r="I258">
        <v>98776744</v>
      </c>
      <c r="J258" t="str">
        <f>RIGHT(КХЛ[[#This Row],[Дата рождения]],4)</f>
        <v>1976</v>
      </c>
    </row>
    <row r="259" spans="3:10" x14ac:dyDescent="0.3">
      <c r="C259">
        <v>664</v>
      </c>
      <c r="D259" t="s">
        <v>531</v>
      </c>
      <c r="E259" t="s">
        <v>27</v>
      </c>
      <c r="F259" s="8" t="s">
        <v>532</v>
      </c>
      <c r="G259">
        <v>27</v>
      </c>
      <c r="H259" t="s">
        <v>18</v>
      </c>
      <c r="I259">
        <v>83277847</v>
      </c>
      <c r="J259" t="str">
        <f>RIGHT(КХЛ[[#This Row],[Дата рождения]],4)</f>
        <v>1990</v>
      </c>
    </row>
    <row r="260" spans="3:10" x14ac:dyDescent="0.3">
      <c r="C260">
        <v>354</v>
      </c>
      <c r="D260" t="s">
        <v>533</v>
      </c>
      <c r="E260" t="s">
        <v>27</v>
      </c>
      <c r="F260" s="8" t="s">
        <v>534</v>
      </c>
      <c r="G260">
        <v>29</v>
      </c>
      <c r="H260" t="s">
        <v>18</v>
      </c>
      <c r="I260">
        <v>69349081</v>
      </c>
      <c r="J260" t="str">
        <f>RIGHT(КХЛ[[#This Row],[Дата рождения]],4)</f>
        <v>1988</v>
      </c>
    </row>
    <row r="261" spans="3:10" x14ac:dyDescent="0.3">
      <c r="C261">
        <v>700</v>
      </c>
      <c r="D261" t="s">
        <v>535</v>
      </c>
      <c r="E261" t="s">
        <v>16</v>
      </c>
      <c r="F261" s="8" t="s">
        <v>536</v>
      </c>
      <c r="G261">
        <v>27</v>
      </c>
      <c r="H261" t="s">
        <v>50</v>
      </c>
      <c r="I261">
        <v>94602581</v>
      </c>
      <c r="J261" t="str">
        <f>RIGHT(КХЛ[[#This Row],[Дата рождения]],4)</f>
        <v>1990</v>
      </c>
    </row>
    <row r="262" spans="3:10" x14ac:dyDescent="0.3">
      <c r="C262">
        <v>436</v>
      </c>
      <c r="D262" t="s">
        <v>537</v>
      </c>
      <c r="E262" t="s">
        <v>22</v>
      </c>
      <c r="F262" s="8" t="s">
        <v>538</v>
      </c>
      <c r="G262">
        <v>21</v>
      </c>
      <c r="H262" t="s">
        <v>18</v>
      </c>
      <c r="I262">
        <v>47081137</v>
      </c>
      <c r="J262" t="str">
        <f>RIGHT(КХЛ[[#This Row],[Дата рождения]],4)</f>
        <v>1996</v>
      </c>
    </row>
    <row r="263" spans="3:10" x14ac:dyDescent="0.3">
      <c r="C263">
        <v>785</v>
      </c>
      <c r="D263" t="s">
        <v>539</v>
      </c>
      <c r="E263" t="s">
        <v>16</v>
      </c>
      <c r="F263" s="8" t="s">
        <v>540</v>
      </c>
      <c r="G263">
        <v>25</v>
      </c>
      <c r="H263" t="s">
        <v>75</v>
      </c>
      <c r="I263">
        <v>47181561</v>
      </c>
      <c r="J263" t="str">
        <f>RIGHT(КХЛ[[#This Row],[Дата рождения]],4)</f>
        <v>1992</v>
      </c>
    </row>
    <row r="264" spans="3:10" x14ac:dyDescent="0.3">
      <c r="C264">
        <v>748</v>
      </c>
      <c r="D264" t="s">
        <v>541</v>
      </c>
      <c r="E264" t="s">
        <v>16</v>
      </c>
      <c r="F264" s="8" t="s">
        <v>542</v>
      </c>
      <c r="G264">
        <v>29</v>
      </c>
      <c r="H264" t="s">
        <v>18</v>
      </c>
      <c r="I264">
        <v>60052618</v>
      </c>
      <c r="J264" t="str">
        <f>RIGHT(КХЛ[[#This Row],[Дата рождения]],4)</f>
        <v>1988</v>
      </c>
    </row>
    <row r="265" spans="3:10" x14ac:dyDescent="0.3">
      <c r="C265">
        <v>851</v>
      </c>
      <c r="D265" t="s">
        <v>543</v>
      </c>
      <c r="E265" t="s">
        <v>16</v>
      </c>
      <c r="F265" s="8" t="s">
        <v>544</v>
      </c>
      <c r="G265">
        <v>20</v>
      </c>
      <c r="H265" t="s">
        <v>18</v>
      </c>
      <c r="I265">
        <v>43809818</v>
      </c>
      <c r="J265" t="str">
        <f>RIGHT(КХЛ[[#This Row],[Дата рождения]],4)</f>
        <v>1997</v>
      </c>
    </row>
    <row r="266" spans="3:10" x14ac:dyDescent="0.3">
      <c r="C266">
        <v>1700</v>
      </c>
      <c r="D266" t="s">
        <v>545</v>
      </c>
      <c r="E266" t="s">
        <v>16</v>
      </c>
      <c r="F266" s="8" t="s">
        <v>546</v>
      </c>
      <c r="G266">
        <v>20</v>
      </c>
      <c r="H266" t="s">
        <v>18</v>
      </c>
      <c r="I266">
        <v>54317886</v>
      </c>
      <c r="J266" t="str">
        <f>RIGHT(КХЛ[[#This Row],[Дата рождения]],4)</f>
        <v>1997</v>
      </c>
    </row>
    <row r="267" spans="3:10" x14ac:dyDescent="0.3">
      <c r="C267">
        <v>1755</v>
      </c>
      <c r="D267" t="s">
        <v>547</v>
      </c>
      <c r="E267" t="s">
        <v>22</v>
      </c>
      <c r="F267" s="8" t="s">
        <v>548</v>
      </c>
      <c r="G267">
        <v>25</v>
      </c>
      <c r="H267" t="s">
        <v>82</v>
      </c>
      <c r="I267">
        <v>47436384</v>
      </c>
      <c r="J267" t="str">
        <f>RIGHT(КХЛ[[#This Row],[Дата рождения]],4)</f>
        <v>1992</v>
      </c>
    </row>
    <row r="268" spans="3:10" x14ac:dyDescent="0.3">
      <c r="C268">
        <v>313</v>
      </c>
      <c r="D268" t="s">
        <v>549</v>
      </c>
      <c r="E268" t="s">
        <v>27</v>
      </c>
      <c r="F268" s="8" t="s">
        <v>550</v>
      </c>
      <c r="G268">
        <v>27</v>
      </c>
      <c r="H268" t="s">
        <v>82</v>
      </c>
      <c r="I268">
        <v>56699971</v>
      </c>
      <c r="J268" t="str">
        <f>RIGHT(КХЛ[[#This Row],[Дата рождения]],4)</f>
        <v>1990</v>
      </c>
    </row>
    <row r="269" spans="3:10" x14ac:dyDescent="0.3">
      <c r="C269">
        <v>629</v>
      </c>
      <c r="D269" t="s">
        <v>551</v>
      </c>
      <c r="E269" t="s">
        <v>16</v>
      </c>
      <c r="F269" s="8" t="s">
        <v>552</v>
      </c>
      <c r="G269">
        <v>28</v>
      </c>
      <c r="H269" t="s">
        <v>553</v>
      </c>
      <c r="I269">
        <v>32201341</v>
      </c>
      <c r="J269" t="str">
        <f>RIGHT(КХЛ[[#This Row],[Дата рождения]],4)</f>
        <v>1989</v>
      </c>
    </row>
    <row r="270" spans="3:10" x14ac:dyDescent="0.3">
      <c r="C270">
        <v>723</v>
      </c>
      <c r="D270" t="s">
        <v>554</v>
      </c>
      <c r="E270" t="s">
        <v>16</v>
      </c>
      <c r="F270" s="8" t="s">
        <v>555</v>
      </c>
      <c r="G270">
        <v>22</v>
      </c>
      <c r="H270" t="s">
        <v>18</v>
      </c>
      <c r="I270">
        <v>20450518</v>
      </c>
      <c r="J270" t="str">
        <f>RIGHT(КХЛ[[#This Row],[Дата рождения]],4)</f>
        <v>1995</v>
      </c>
    </row>
    <row r="271" spans="3:10" x14ac:dyDescent="0.3">
      <c r="C271">
        <v>399</v>
      </c>
      <c r="D271" t="s">
        <v>556</v>
      </c>
      <c r="E271" t="s">
        <v>16</v>
      </c>
      <c r="F271" s="8" t="s">
        <v>557</v>
      </c>
      <c r="G271">
        <v>34</v>
      </c>
      <c r="H271" t="s">
        <v>18</v>
      </c>
      <c r="I271">
        <v>244509</v>
      </c>
      <c r="J271" t="str">
        <f>RIGHT(КХЛ[[#This Row],[Дата рождения]],4)</f>
        <v>1983</v>
      </c>
    </row>
    <row r="272" spans="3:10" x14ac:dyDescent="0.3">
      <c r="C272">
        <v>910</v>
      </c>
      <c r="D272" t="s">
        <v>558</v>
      </c>
      <c r="E272" t="s">
        <v>22</v>
      </c>
      <c r="F272" s="8" t="s">
        <v>559</v>
      </c>
      <c r="G272">
        <v>25</v>
      </c>
      <c r="H272" t="s">
        <v>18</v>
      </c>
      <c r="I272">
        <v>19205152</v>
      </c>
      <c r="J272" t="str">
        <f>RIGHT(КХЛ[[#This Row],[Дата рождения]],4)</f>
        <v>1992</v>
      </c>
    </row>
    <row r="273" spans="3:10" x14ac:dyDescent="0.3">
      <c r="C273">
        <v>586</v>
      </c>
      <c r="D273" t="s">
        <v>560</v>
      </c>
      <c r="E273" t="s">
        <v>22</v>
      </c>
      <c r="F273" s="8" t="s">
        <v>561</v>
      </c>
      <c r="G273">
        <v>26</v>
      </c>
      <c r="H273" t="s">
        <v>18</v>
      </c>
      <c r="I273">
        <v>79382230</v>
      </c>
      <c r="J273" t="str">
        <f>RIGHT(КХЛ[[#This Row],[Дата рождения]],4)</f>
        <v>1991</v>
      </c>
    </row>
    <row r="274" spans="3:10" x14ac:dyDescent="0.3">
      <c r="C274">
        <v>438</v>
      </c>
      <c r="D274" t="s">
        <v>562</v>
      </c>
      <c r="E274" t="s">
        <v>16</v>
      </c>
      <c r="F274" s="8" t="s">
        <v>217</v>
      </c>
      <c r="G274">
        <v>21</v>
      </c>
      <c r="H274" t="s">
        <v>18</v>
      </c>
      <c r="I274">
        <v>16111391</v>
      </c>
      <c r="J274" t="str">
        <f>RIGHT(КХЛ[[#This Row],[Дата рождения]],4)</f>
        <v>1997</v>
      </c>
    </row>
    <row r="275" spans="3:10" x14ac:dyDescent="0.3">
      <c r="C275">
        <v>1614</v>
      </c>
      <c r="D275" t="s">
        <v>563</v>
      </c>
      <c r="E275" t="s">
        <v>27</v>
      </c>
      <c r="F275" s="8" t="s">
        <v>564</v>
      </c>
      <c r="G275">
        <v>18</v>
      </c>
      <c r="H275" t="s">
        <v>18</v>
      </c>
      <c r="I275">
        <v>33811359</v>
      </c>
      <c r="J275" t="str">
        <f>RIGHT(КХЛ[[#This Row],[Дата рождения]],4)</f>
        <v>1999</v>
      </c>
    </row>
    <row r="276" spans="3:10" x14ac:dyDescent="0.3">
      <c r="C276">
        <v>968</v>
      </c>
      <c r="D276" t="s">
        <v>565</v>
      </c>
      <c r="E276" t="s">
        <v>22</v>
      </c>
      <c r="F276" s="8" t="s">
        <v>566</v>
      </c>
      <c r="G276">
        <v>42</v>
      </c>
      <c r="H276" t="s">
        <v>33</v>
      </c>
      <c r="I276">
        <v>11249743</v>
      </c>
      <c r="J276" t="str">
        <f>RIGHT(КХЛ[[#This Row],[Дата рождения]],4)</f>
        <v>1975</v>
      </c>
    </row>
    <row r="277" spans="3:10" x14ac:dyDescent="0.3">
      <c r="C277">
        <v>61</v>
      </c>
      <c r="D277" t="s">
        <v>567</v>
      </c>
      <c r="E277" t="s">
        <v>27</v>
      </c>
      <c r="F277" s="8" t="s">
        <v>568</v>
      </c>
      <c r="G277">
        <v>27</v>
      </c>
      <c r="H277" t="s">
        <v>18</v>
      </c>
      <c r="I277">
        <v>777608</v>
      </c>
      <c r="J277" t="str">
        <f>RIGHT(КХЛ[[#This Row],[Дата рождения]],4)</f>
        <v>1990</v>
      </c>
    </row>
    <row r="278" spans="3:10" x14ac:dyDescent="0.3">
      <c r="C278">
        <v>803</v>
      </c>
      <c r="D278" t="s">
        <v>569</v>
      </c>
      <c r="E278" t="s">
        <v>22</v>
      </c>
      <c r="F278" s="8" t="s">
        <v>570</v>
      </c>
      <c r="G278">
        <v>42</v>
      </c>
      <c r="H278" t="s">
        <v>18</v>
      </c>
      <c r="I278">
        <v>71918674</v>
      </c>
      <c r="J278" t="str">
        <f>RIGHT(КХЛ[[#This Row],[Дата рождения]],4)</f>
        <v>1975</v>
      </c>
    </row>
    <row r="279" spans="3:10" x14ac:dyDescent="0.3">
      <c r="C279">
        <v>671</v>
      </c>
      <c r="D279" t="s">
        <v>571</v>
      </c>
      <c r="E279" t="s">
        <v>16</v>
      </c>
      <c r="F279" s="8" t="s">
        <v>572</v>
      </c>
      <c r="G279">
        <v>29</v>
      </c>
      <c r="H279" t="s">
        <v>61</v>
      </c>
      <c r="I279">
        <v>22671494</v>
      </c>
      <c r="J279" t="str">
        <f>RIGHT(КХЛ[[#This Row],[Дата рождения]],4)</f>
        <v>1988</v>
      </c>
    </row>
    <row r="280" spans="3:10" x14ac:dyDescent="0.3">
      <c r="C280">
        <v>1629</v>
      </c>
      <c r="D280" t="s">
        <v>573</v>
      </c>
      <c r="E280" t="s">
        <v>27</v>
      </c>
      <c r="F280" s="8" t="s">
        <v>574</v>
      </c>
      <c r="G280">
        <v>22</v>
      </c>
      <c r="H280" t="s">
        <v>18</v>
      </c>
      <c r="I280">
        <v>70014129</v>
      </c>
      <c r="J280" t="str">
        <f>RIGHT(КХЛ[[#This Row],[Дата рождения]],4)</f>
        <v>1995</v>
      </c>
    </row>
    <row r="281" spans="3:10" x14ac:dyDescent="0.3">
      <c r="C281">
        <v>477</v>
      </c>
      <c r="D281" t="s">
        <v>575</v>
      </c>
      <c r="E281" t="s">
        <v>22</v>
      </c>
      <c r="F281" s="8" t="s">
        <v>576</v>
      </c>
      <c r="G281">
        <v>38</v>
      </c>
      <c r="H281" t="s">
        <v>18</v>
      </c>
      <c r="I281">
        <v>43610987</v>
      </c>
      <c r="J281" t="str">
        <f>RIGHT(КХЛ[[#This Row],[Дата рождения]],4)</f>
        <v>1979</v>
      </c>
    </row>
    <row r="282" spans="3:10" x14ac:dyDescent="0.3">
      <c r="C282">
        <v>135</v>
      </c>
      <c r="D282" t="s">
        <v>577</v>
      </c>
      <c r="E282" t="s">
        <v>16</v>
      </c>
      <c r="F282" s="8" t="s">
        <v>578</v>
      </c>
      <c r="G282">
        <v>22</v>
      </c>
      <c r="H282" t="s">
        <v>18</v>
      </c>
      <c r="I282">
        <v>28558181</v>
      </c>
      <c r="J282" t="str">
        <f>RIGHT(КХЛ[[#This Row],[Дата рождения]],4)</f>
        <v>1995</v>
      </c>
    </row>
    <row r="283" spans="3:10" x14ac:dyDescent="0.3">
      <c r="C283">
        <v>268</v>
      </c>
      <c r="D283" t="s">
        <v>579</v>
      </c>
      <c r="E283" t="s">
        <v>22</v>
      </c>
      <c r="F283" s="8" t="s">
        <v>580</v>
      </c>
      <c r="G283">
        <v>37</v>
      </c>
      <c r="H283" t="s">
        <v>18</v>
      </c>
      <c r="I283">
        <v>99899006</v>
      </c>
      <c r="J283" t="str">
        <f>RIGHT(КХЛ[[#This Row],[Дата рождения]],4)</f>
        <v>1980</v>
      </c>
    </row>
    <row r="284" spans="3:10" x14ac:dyDescent="0.3">
      <c r="C284">
        <v>158</v>
      </c>
      <c r="D284" t="s">
        <v>581</v>
      </c>
      <c r="E284" t="s">
        <v>16</v>
      </c>
      <c r="F284" s="8" t="s">
        <v>582</v>
      </c>
      <c r="G284">
        <v>46</v>
      </c>
      <c r="H284" t="s">
        <v>18</v>
      </c>
      <c r="I284">
        <v>73248410</v>
      </c>
      <c r="J284" t="str">
        <f>RIGHT(КХЛ[[#This Row],[Дата рождения]],4)</f>
        <v>1971</v>
      </c>
    </row>
    <row r="285" spans="3:10" x14ac:dyDescent="0.3">
      <c r="C285">
        <v>806</v>
      </c>
      <c r="D285" t="s">
        <v>583</v>
      </c>
      <c r="E285" t="s">
        <v>16</v>
      </c>
      <c r="F285" s="8" t="s">
        <v>584</v>
      </c>
      <c r="G285">
        <v>27</v>
      </c>
      <c r="H285" t="s">
        <v>43</v>
      </c>
      <c r="I285">
        <v>5484463</v>
      </c>
      <c r="J285" t="str">
        <f>RIGHT(КХЛ[[#This Row],[Дата рождения]],4)</f>
        <v>1991</v>
      </c>
    </row>
    <row r="286" spans="3:10" x14ac:dyDescent="0.3">
      <c r="C286">
        <v>1296</v>
      </c>
      <c r="D286" t="s">
        <v>585</v>
      </c>
      <c r="E286" t="s">
        <v>16</v>
      </c>
      <c r="F286" s="8" t="s">
        <v>586</v>
      </c>
      <c r="G286">
        <v>26</v>
      </c>
      <c r="H286" t="s">
        <v>119</v>
      </c>
      <c r="I286">
        <v>27637117</v>
      </c>
      <c r="J286" t="str">
        <f>RIGHT(КХЛ[[#This Row],[Дата рождения]],4)</f>
        <v>1991</v>
      </c>
    </row>
    <row r="287" spans="3:10" x14ac:dyDescent="0.3">
      <c r="C287">
        <v>939</v>
      </c>
      <c r="D287" t="s">
        <v>587</v>
      </c>
      <c r="E287" t="s">
        <v>16</v>
      </c>
      <c r="F287" s="8" t="s">
        <v>588</v>
      </c>
      <c r="G287">
        <v>22</v>
      </c>
      <c r="H287" t="s">
        <v>18</v>
      </c>
      <c r="I287">
        <v>59937608</v>
      </c>
      <c r="J287" t="str">
        <f>RIGHT(КХЛ[[#This Row],[Дата рождения]],4)</f>
        <v>1995</v>
      </c>
    </row>
    <row r="288" spans="3:10" x14ac:dyDescent="0.3">
      <c r="C288">
        <v>1543</v>
      </c>
      <c r="D288" t="s">
        <v>589</v>
      </c>
      <c r="E288" t="s">
        <v>27</v>
      </c>
      <c r="F288" s="8" t="s">
        <v>590</v>
      </c>
      <c r="G288">
        <v>21</v>
      </c>
      <c r="H288" t="s">
        <v>18</v>
      </c>
      <c r="I288">
        <v>39049680</v>
      </c>
      <c r="J288" t="str">
        <f>RIGHT(КХЛ[[#This Row],[Дата рождения]],4)</f>
        <v>1996</v>
      </c>
    </row>
    <row r="289" spans="3:10" x14ac:dyDescent="0.3">
      <c r="C289">
        <v>185</v>
      </c>
      <c r="D289" t="s">
        <v>591</v>
      </c>
      <c r="E289" t="s">
        <v>16</v>
      </c>
      <c r="F289" s="8" t="s">
        <v>592</v>
      </c>
      <c r="G289">
        <v>18</v>
      </c>
      <c r="H289" t="s">
        <v>18</v>
      </c>
      <c r="I289">
        <v>29622757</v>
      </c>
      <c r="J289" t="str">
        <f>RIGHT(КХЛ[[#This Row],[Дата рождения]],4)</f>
        <v>1999</v>
      </c>
    </row>
    <row r="290" spans="3:10" x14ac:dyDescent="0.3">
      <c r="C290">
        <v>691</v>
      </c>
      <c r="D290" t="s">
        <v>593</v>
      </c>
      <c r="E290" t="s">
        <v>16</v>
      </c>
      <c r="F290" s="8" t="s">
        <v>594</v>
      </c>
      <c r="G290">
        <v>35</v>
      </c>
      <c r="H290" t="s">
        <v>18</v>
      </c>
      <c r="I290">
        <v>10948672</v>
      </c>
      <c r="J290" t="str">
        <f>RIGHT(КХЛ[[#This Row],[Дата рождения]],4)</f>
        <v>1982</v>
      </c>
    </row>
    <row r="291" spans="3:10" x14ac:dyDescent="0.3">
      <c r="C291">
        <v>42</v>
      </c>
      <c r="D291" t="s">
        <v>595</v>
      </c>
      <c r="E291" t="s">
        <v>22</v>
      </c>
      <c r="F291" s="8" t="s">
        <v>596</v>
      </c>
      <c r="G291">
        <v>26</v>
      </c>
      <c r="H291" t="s">
        <v>597</v>
      </c>
      <c r="I291">
        <v>20137283</v>
      </c>
      <c r="J291" t="str">
        <f>RIGHT(КХЛ[[#This Row],[Дата рождения]],4)</f>
        <v>1991</v>
      </c>
    </row>
    <row r="292" spans="3:10" x14ac:dyDescent="0.3">
      <c r="C292">
        <v>1093</v>
      </c>
      <c r="D292" t="s">
        <v>598</v>
      </c>
      <c r="E292" t="s">
        <v>16</v>
      </c>
      <c r="F292" s="8" t="s">
        <v>599</v>
      </c>
      <c r="G292">
        <v>31</v>
      </c>
      <c r="H292" t="s">
        <v>18</v>
      </c>
      <c r="I292">
        <v>48577042</v>
      </c>
      <c r="J292" t="str">
        <f>RIGHT(КХЛ[[#This Row],[Дата рождения]],4)</f>
        <v>1986</v>
      </c>
    </row>
    <row r="293" spans="3:10" x14ac:dyDescent="0.3">
      <c r="C293">
        <v>317</v>
      </c>
      <c r="D293" t="s">
        <v>600</v>
      </c>
      <c r="E293" t="s">
        <v>22</v>
      </c>
      <c r="F293" s="8" t="s">
        <v>601</v>
      </c>
      <c r="G293">
        <v>31</v>
      </c>
      <c r="H293" t="s">
        <v>75</v>
      </c>
      <c r="I293">
        <v>73255772</v>
      </c>
      <c r="J293" t="str">
        <f>RIGHT(КХЛ[[#This Row],[Дата рождения]],4)</f>
        <v>1986</v>
      </c>
    </row>
    <row r="294" spans="3:10" x14ac:dyDescent="0.3">
      <c r="C294">
        <v>1417</v>
      </c>
      <c r="D294" t="s">
        <v>602</v>
      </c>
      <c r="E294" t="s">
        <v>16</v>
      </c>
      <c r="F294" s="8" t="s">
        <v>603</v>
      </c>
      <c r="G294">
        <v>25</v>
      </c>
      <c r="H294" t="s">
        <v>18</v>
      </c>
      <c r="I294">
        <v>59154644</v>
      </c>
      <c r="J294" t="str">
        <f>RIGHT(КХЛ[[#This Row],[Дата рождения]],4)</f>
        <v>1992</v>
      </c>
    </row>
    <row r="295" spans="3:10" x14ac:dyDescent="0.3">
      <c r="C295">
        <v>619</v>
      </c>
      <c r="D295" t="s">
        <v>604</v>
      </c>
      <c r="E295" t="s">
        <v>22</v>
      </c>
      <c r="F295" s="8" t="s">
        <v>605</v>
      </c>
      <c r="G295">
        <v>35</v>
      </c>
      <c r="H295" t="s">
        <v>18</v>
      </c>
      <c r="I295">
        <v>73667359</v>
      </c>
      <c r="J295" t="str">
        <f>RIGHT(КХЛ[[#This Row],[Дата рождения]],4)</f>
        <v>1982</v>
      </c>
    </row>
    <row r="296" spans="3:10" x14ac:dyDescent="0.3">
      <c r="C296">
        <v>683</v>
      </c>
      <c r="D296" t="s">
        <v>606</v>
      </c>
      <c r="E296" t="s">
        <v>22</v>
      </c>
      <c r="F296" s="8" t="s">
        <v>607</v>
      </c>
      <c r="G296">
        <v>38</v>
      </c>
      <c r="H296" t="s">
        <v>61</v>
      </c>
      <c r="I296">
        <v>94725575</v>
      </c>
      <c r="J296" t="str">
        <f>RIGHT(КХЛ[[#This Row],[Дата рождения]],4)</f>
        <v>1979</v>
      </c>
    </row>
    <row r="297" spans="3:10" x14ac:dyDescent="0.3">
      <c r="C297">
        <v>127</v>
      </c>
      <c r="D297" t="s">
        <v>608</v>
      </c>
      <c r="E297" t="s">
        <v>22</v>
      </c>
      <c r="F297" s="8" t="s">
        <v>574</v>
      </c>
      <c r="G297">
        <v>22</v>
      </c>
      <c r="H297" t="s">
        <v>18</v>
      </c>
      <c r="I297">
        <v>47331497</v>
      </c>
      <c r="J297" t="str">
        <f>RIGHT(КХЛ[[#This Row],[Дата рождения]],4)</f>
        <v>1995</v>
      </c>
    </row>
    <row r="298" spans="3:10" x14ac:dyDescent="0.3">
      <c r="C298">
        <v>748</v>
      </c>
      <c r="D298" t="s">
        <v>609</v>
      </c>
      <c r="E298" t="s">
        <v>22</v>
      </c>
      <c r="F298" s="8" t="s">
        <v>610</v>
      </c>
      <c r="G298">
        <v>24</v>
      </c>
      <c r="H298" t="s">
        <v>18</v>
      </c>
      <c r="I298">
        <v>51910515</v>
      </c>
      <c r="J298" t="str">
        <f>RIGHT(КХЛ[[#This Row],[Дата рождения]],4)</f>
        <v>1993</v>
      </c>
    </row>
    <row r="299" spans="3:10" x14ac:dyDescent="0.3">
      <c r="C299">
        <v>548</v>
      </c>
      <c r="D299" t="s">
        <v>611</v>
      </c>
      <c r="E299" t="s">
        <v>22</v>
      </c>
      <c r="F299" s="8" t="s">
        <v>612</v>
      </c>
      <c r="G299">
        <v>38</v>
      </c>
      <c r="H299" t="s">
        <v>82</v>
      </c>
      <c r="I299">
        <v>15030395</v>
      </c>
      <c r="J299" t="str">
        <f>RIGHT(КХЛ[[#This Row],[Дата рождения]],4)</f>
        <v>1979</v>
      </c>
    </row>
    <row r="300" spans="3:10" x14ac:dyDescent="0.3">
      <c r="C300">
        <v>1485</v>
      </c>
      <c r="D300" t="s">
        <v>613</v>
      </c>
      <c r="E300" t="s">
        <v>16</v>
      </c>
      <c r="F300" s="8" t="s">
        <v>614</v>
      </c>
      <c r="G300">
        <v>24</v>
      </c>
      <c r="H300" t="s">
        <v>82</v>
      </c>
      <c r="I300">
        <v>95985234</v>
      </c>
      <c r="J300" t="str">
        <f>RIGHT(КХЛ[[#This Row],[Дата рождения]],4)</f>
        <v>1993</v>
      </c>
    </row>
    <row r="301" spans="3:10" x14ac:dyDescent="0.3">
      <c r="C301">
        <v>800</v>
      </c>
      <c r="D301" t="s">
        <v>615</v>
      </c>
      <c r="E301" t="s">
        <v>22</v>
      </c>
      <c r="F301" s="8" t="s">
        <v>616</v>
      </c>
      <c r="G301">
        <v>21</v>
      </c>
      <c r="H301" t="s">
        <v>18</v>
      </c>
      <c r="I301">
        <v>78845090</v>
      </c>
      <c r="J301" t="str">
        <f>RIGHT(КХЛ[[#This Row],[Дата рождения]],4)</f>
        <v>1996</v>
      </c>
    </row>
    <row r="302" spans="3:10" x14ac:dyDescent="0.3">
      <c r="C302">
        <v>881</v>
      </c>
      <c r="D302" t="s">
        <v>617</v>
      </c>
      <c r="E302" t="s">
        <v>16</v>
      </c>
      <c r="F302" s="8" t="s">
        <v>618</v>
      </c>
      <c r="G302">
        <v>19</v>
      </c>
      <c r="H302" t="s">
        <v>18</v>
      </c>
      <c r="I302">
        <v>78754806</v>
      </c>
      <c r="J302" t="str">
        <f>RIGHT(КХЛ[[#This Row],[Дата рождения]],4)</f>
        <v>1998</v>
      </c>
    </row>
    <row r="303" spans="3:10" x14ac:dyDescent="0.3">
      <c r="C303">
        <v>1533</v>
      </c>
      <c r="D303" t="s">
        <v>619</v>
      </c>
      <c r="E303" t="s">
        <v>27</v>
      </c>
      <c r="F303" s="8" t="s">
        <v>620</v>
      </c>
      <c r="G303">
        <v>31</v>
      </c>
      <c r="H303" t="s">
        <v>50</v>
      </c>
      <c r="I303">
        <v>77351067</v>
      </c>
      <c r="J303" t="str">
        <f>RIGHT(КХЛ[[#This Row],[Дата рождения]],4)</f>
        <v>1986</v>
      </c>
    </row>
    <row r="304" spans="3:10" x14ac:dyDescent="0.3">
      <c r="C304">
        <v>348</v>
      </c>
      <c r="D304" t="s">
        <v>621</v>
      </c>
      <c r="E304" t="s">
        <v>16</v>
      </c>
      <c r="F304" s="8" t="s">
        <v>622</v>
      </c>
      <c r="G304">
        <v>25</v>
      </c>
      <c r="H304" t="s">
        <v>153</v>
      </c>
      <c r="I304">
        <v>10319631</v>
      </c>
      <c r="J304" t="str">
        <f>RIGHT(КХЛ[[#This Row],[Дата рождения]],4)</f>
        <v>1992</v>
      </c>
    </row>
    <row r="305" spans="3:10" x14ac:dyDescent="0.3">
      <c r="C305">
        <v>1488</v>
      </c>
      <c r="D305" t="s">
        <v>623</v>
      </c>
      <c r="E305" t="s">
        <v>16</v>
      </c>
      <c r="F305" s="8" t="s">
        <v>624</v>
      </c>
      <c r="G305">
        <v>24</v>
      </c>
      <c r="H305" t="s">
        <v>18</v>
      </c>
      <c r="I305">
        <v>24212889</v>
      </c>
      <c r="J305" t="str">
        <f>RIGHT(КХЛ[[#This Row],[Дата рождения]],4)</f>
        <v>1993</v>
      </c>
    </row>
    <row r="306" spans="3:10" x14ac:dyDescent="0.3">
      <c r="C306">
        <v>94</v>
      </c>
      <c r="D306" t="s">
        <v>625</v>
      </c>
      <c r="E306" t="s">
        <v>22</v>
      </c>
      <c r="F306" s="8" t="s">
        <v>626</v>
      </c>
      <c r="G306">
        <v>38</v>
      </c>
      <c r="H306" t="s">
        <v>61</v>
      </c>
      <c r="I306">
        <v>94828764</v>
      </c>
      <c r="J306" t="str">
        <f>RIGHT(КХЛ[[#This Row],[Дата рождения]],4)</f>
        <v>1979</v>
      </c>
    </row>
    <row r="307" spans="3:10" x14ac:dyDescent="0.3">
      <c r="C307">
        <v>1087</v>
      </c>
      <c r="D307" t="s">
        <v>627</v>
      </c>
      <c r="E307" t="s">
        <v>16</v>
      </c>
      <c r="F307" s="8" t="s">
        <v>628</v>
      </c>
      <c r="G307">
        <v>22</v>
      </c>
      <c r="H307" t="s">
        <v>18</v>
      </c>
      <c r="I307">
        <v>39614313</v>
      </c>
      <c r="J307" t="str">
        <f>RIGHT(КХЛ[[#This Row],[Дата рождения]],4)</f>
        <v>1995</v>
      </c>
    </row>
    <row r="308" spans="3:10" x14ac:dyDescent="0.3">
      <c r="C308">
        <v>493</v>
      </c>
      <c r="D308" t="s">
        <v>629</v>
      </c>
      <c r="E308" t="s">
        <v>27</v>
      </c>
      <c r="F308" s="8" t="s">
        <v>630</v>
      </c>
      <c r="G308">
        <v>52</v>
      </c>
      <c r="H308" t="s">
        <v>82</v>
      </c>
      <c r="I308">
        <v>97951243</v>
      </c>
      <c r="J308" t="str">
        <f>RIGHT(КХЛ[[#This Row],[Дата рождения]],4)</f>
        <v>1965</v>
      </c>
    </row>
    <row r="309" spans="3:10" x14ac:dyDescent="0.3">
      <c r="C309">
        <v>1053</v>
      </c>
      <c r="D309" t="s">
        <v>631</v>
      </c>
      <c r="E309" t="s">
        <v>27</v>
      </c>
      <c r="F309" s="8" t="s">
        <v>632</v>
      </c>
      <c r="G309">
        <v>25</v>
      </c>
      <c r="H309" t="s">
        <v>18</v>
      </c>
      <c r="I309">
        <v>43344622</v>
      </c>
      <c r="J309" t="str">
        <f>RIGHT(КХЛ[[#This Row],[Дата рождения]],4)</f>
        <v>1992</v>
      </c>
    </row>
    <row r="310" spans="3:10" x14ac:dyDescent="0.3">
      <c r="C310">
        <v>929</v>
      </c>
      <c r="D310" t="s">
        <v>633</v>
      </c>
      <c r="E310" t="s">
        <v>16</v>
      </c>
      <c r="F310" s="8" t="s">
        <v>634</v>
      </c>
      <c r="G310">
        <v>24</v>
      </c>
      <c r="H310" t="s">
        <v>18</v>
      </c>
      <c r="I310">
        <v>52429876</v>
      </c>
      <c r="J310" t="str">
        <f>RIGHT(КХЛ[[#This Row],[Дата рождения]],4)</f>
        <v>1993</v>
      </c>
    </row>
    <row r="311" spans="3:10" x14ac:dyDescent="0.3">
      <c r="C311">
        <v>1163</v>
      </c>
      <c r="D311" t="s">
        <v>635</v>
      </c>
      <c r="E311" t="s">
        <v>16</v>
      </c>
      <c r="F311" s="8" t="s">
        <v>636</v>
      </c>
      <c r="G311">
        <v>30</v>
      </c>
      <c r="H311" t="s">
        <v>18</v>
      </c>
      <c r="I311">
        <v>35090962</v>
      </c>
      <c r="J311" t="str">
        <f>RIGHT(КХЛ[[#This Row],[Дата рождения]],4)</f>
        <v>1987</v>
      </c>
    </row>
    <row r="312" spans="3:10" x14ac:dyDescent="0.3">
      <c r="C312">
        <v>278</v>
      </c>
      <c r="D312" t="s">
        <v>637</v>
      </c>
      <c r="E312" t="s">
        <v>22</v>
      </c>
      <c r="F312" s="8" t="s">
        <v>638</v>
      </c>
      <c r="G312">
        <v>33</v>
      </c>
      <c r="H312" t="s">
        <v>18</v>
      </c>
      <c r="I312">
        <v>89289812</v>
      </c>
      <c r="J312" t="str">
        <f>RIGHT(КХЛ[[#This Row],[Дата рождения]],4)</f>
        <v>1984</v>
      </c>
    </row>
    <row r="313" spans="3:10" x14ac:dyDescent="0.3">
      <c r="C313">
        <v>1466</v>
      </c>
      <c r="D313" t="s">
        <v>639</v>
      </c>
      <c r="E313" t="s">
        <v>27</v>
      </c>
      <c r="F313" s="8" t="s">
        <v>640</v>
      </c>
      <c r="G313">
        <v>42</v>
      </c>
      <c r="H313" t="s">
        <v>33</v>
      </c>
      <c r="I313">
        <v>46303747</v>
      </c>
      <c r="J313" t="str">
        <f>RIGHT(КХЛ[[#This Row],[Дата рождения]],4)</f>
        <v>1975</v>
      </c>
    </row>
    <row r="314" spans="3:10" x14ac:dyDescent="0.3">
      <c r="C314">
        <v>1130</v>
      </c>
      <c r="D314" t="s">
        <v>641</v>
      </c>
      <c r="E314" t="s">
        <v>16</v>
      </c>
      <c r="F314" s="8" t="s">
        <v>642</v>
      </c>
      <c r="G314">
        <v>18</v>
      </c>
      <c r="H314" t="s">
        <v>18</v>
      </c>
      <c r="I314">
        <v>67589102</v>
      </c>
      <c r="J314" t="str">
        <f>RIGHT(КХЛ[[#This Row],[Дата рождения]],4)</f>
        <v>1999</v>
      </c>
    </row>
    <row r="315" spans="3:10" x14ac:dyDescent="0.3">
      <c r="C315">
        <v>1170</v>
      </c>
      <c r="D315" t="s">
        <v>643</v>
      </c>
      <c r="E315" t="s">
        <v>16</v>
      </c>
      <c r="F315" s="8" t="s">
        <v>644</v>
      </c>
      <c r="G315">
        <v>35</v>
      </c>
      <c r="H315" t="s">
        <v>82</v>
      </c>
      <c r="I315">
        <v>34441138</v>
      </c>
      <c r="J315" t="str">
        <f>RIGHT(КХЛ[[#This Row],[Дата рождения]],4)</f>
        <v>1982</v>
      </c>
    </row>
    <row r="316" spans="3:10" x14ac:dyDescent="0.3">
      <c r="C316">
        <v>1280</v>
      </c>
      <c r="D316" t="s">
        <v>645</v>
      </c>
      <c r="E316" t="s">
        <v>16</v>
      </c>
      <c r="F316" s="8" t="s">
        <v>646</v>
      </c>
      <c r="G316">
        <v>26</v>
      </c>
      <c r="H316" t="s">
        <v>18</v>
      </c>
      <c r="I316">
        <v>38445216</v>
      </c>
      <c r="J316" t="str">
        <f>RIGHT(КХЛ[[#This Row],[Дата рождения]],4)</f>
        <v>1991</v>
      </c>
    </row>
    <row r="317" spans="3:10" x14ac:dyDescent="0.3">
      <c r="C317">
        <v>833</v>
      </c>
      <c r="D317" t="s">
        <v>647</v>
      </c>
      <c r="E317" t="s">
        <v>22</v>
      </c>
      <c r="F317" s="8" t="s">
        <v>648</v>
      </c>
      <c r="G317">
        <v>20</v>
      </c>
      <c r="H317" t="s">
        <v>18</v>
      </c>
      <c r="I317">
        <v>27819857</v>
      </c>
      <c r="J317" t="str">
        <f>RIGHT(КХЛ[[#This Row],[Дата рождения]],4)</f>
        <v>1997</v>
      </c>
    </row>
    <row r="318" spans="3:10" x14ac:dyDescent="0.3">
      <c r="C318">
        <v>674</v>
      </c>
      <c r="D318" t="s">
        <v>649</v>
      </c>
      <c r="E318" t="s">
        <v>22</v>
      </c>
      <c r="F318" s="8" t="s">
        <v>650</v>
      </c>
      <c r="G318">
        <v>37</v>
      </c>
      <c r="H318" t="s">
        <v>70</v>
      </c>
      <c r="I318">
        <v>79590287</v>
      </c>
      <c r="J318" t="str">
        <f>RIGHT(КХЛ[[#This Row],[Дата рождения]],4)</f>
        <v>1980</v>
      </c>
    </row>
    <row r="319" spans="3:10" x14ac:dyDescent="0.3">
      <c r="C319">
        <v>1051</v>
      </c>
      <c r="D319" t="s">
        <v>651</v>
      </c>
      <c r="E319" t="s">
        <v>16</v>
      </c>
      <c r="F319" s="8" t="s">
        <v>652</v>
      </c>
      <c r="G319">
        <v>44</v>
      </c>
      <c r="H319" t="s">
        <v>18</v>
      </c>
      <c r="I319">
        <v>76570279</v>
      </c>
      <c r="J319" t="str">
        <f>RIGHT(КХЛ[[#This Row],[Дата рождения]],4)</f>
        <v>1973</v>
      </c>
    </row>
    <row r="320" spans="3:10" x14ac:dyDescent="0.3">
      <c r="C320">
        <v>41</v>
      </c>
      <c r="D320" t="s">
        <v>653</v>
      </c>
      <c r="E320" t="s">
        <v>16</v>
      </c>
      <c r="F320" s="8" t="s">
        <v>654</v>
      </c>
      <c r="G320">
        <v>28</v>
      </c>
      <c r="H320" t="s">
        <v>61</v>
      </c>
      <c r="I320">
        <v>38337817</v>
      </c>
      <c r="J320" t="str">
        <f>RIGHT(КХЛ[[#This Row],[Дата рождения]],4)</f>
        <v>1989</v>
      </c>
    </row>
    <row r="321" spans="3:10" x14ac:dyDescent="0.3">
      <c r="C321">
        <v>301</v>
      </c>
      <c r="D321" t="s">
        <v>655</v>
      </c>
      <c r="E321" t="s">
        <v>16</v>
      </c>
      <c r="F321" s="8" t="s">
        <v>656</v>
      </c>
      <c r="G321">
        <v>27</v>
      </c>
      <c r="H321" t="s">
        <v>43</v>
      </c>
      <c r="I321">
        <v>27181690</v>
      </c>
      <c r="J321" t="str">
        <f>RIGHT(КХЛ[[#This Row],[Дата рождения]],4)</f>
        <v>1990</v>
      </c>
    </row>
    <row r="322" spans="3:10" x14ac:dyDescent="0.3">
      <c r="C322">
        <v>913</v>
      </c>
      <c r="D322" t="s">
        <v>657</v>
      </c>
      <c r="E322" t="s">
        <v>16</v>
      </c>
      <c r="F322" s="8" t="s">
        <v>658</v>
      </c>
      <c r="G322">
        <v>19</v>
      </c>
      <c r="H322" t="s">
        <v>18</v>
      </c>
      <c r="I322">
        <v>97216996</v>
      </c>
      <c r="J322" t="str">
        <f>RIGHT(КХЛ[[#This Row],[Дата рождения]],4)</f>
        <v>1998</v>
      </c>
    </row>
    <row r="323" spans="3:10" x14ac:dyDescent="0.3">
      <c r="C323">
        <v>1327</v>
      </c>
      <c r="D323" t="s">
        <v>659</v>
      </c>
      <c r="E323" t="s">
        <v>22</v>
      </c>
      <c r="F323" s="8" t="s">
        <v>660</v>
      </c>
      <c r="G323">
        <v>33</v>
      </c>
      <c r="H323" t="s">
        <v>33</v>
      </c>
      <c r="I323">
        <v>39306394</v>
      </c>
      <c r="J323" t="str">
        <f>RIGHT(КХЛ[[#This Row],[Дата рождения]],4)</f>
        <v>1984</v>
      </c>
    </row>
    <row r="324" spans="3:10" x14ac:dyDescent="0.3">
      <c r="C324">
        <v>100</v>
      </c>
      <c r="D324" t="s">
        <v>661</v>
      </c>
      <c r="E324" t="s">
        <v>27</v>
      </c>
      <c r="F324" s="8" t="s">
        <v>662</v>
      </c>
      <c r="G324">
        <v>26</v>
      </c>
      <c r="H324" t="s">
        <v>40</v>
      </c>
      <c r="I324">
        <v>96181342</v>
      </c>
      <c r="J324" t="str">
        <f>RIGHT(КХЛ[[#This Row],[Дата рождения]],4)</f>
        <v>1992</v>
      </c>
    </row>
    <row r="325" spans="3:10" x14ac:dyDescent="0.3">
      <c r="C325">
        <v>694</v>
      </c>
      <c r="D325" t="s">
        <v>663</v>
      </c>
      <c r="E325" t="s">
        <v>27</v>
      </c>
      <c r="F325" s="8" t="s">
        <v>664</v>
      </c>
      <c r="G325">
        <v>22</v>
      </c>
      <c r="H325" t="s">
        <v>18</v>
      </c>
      <c r="I325">
        <v>95849364</v>
      </c>
      <c r="J325" t="str">
        <f>RIGHT(КХЛ[[#This Row],[Дата рождения]],4)</f>
        <v>1995</v>
      </c>
    </row>
    <row r="326" spans="3:10" x14ac:dyDescent="0.3">
      <c r="C326">
        <v>1500</v>
      </c>
      <c r="D326" t="s">
        <v>665</v>
      </c>
      <c r="E326" t="s">
        <v>22</v>
      </c>
      <c r="F326" s="8" t="s">
        <v>666</v>
      </c>
      <c r="G326">
        <v>28</v>
      </c>
      <c r="H326" t="s">
        <v>33</v>
      </c>
      <c r="I326">
        <v>98979539</v>
      </c>
      <c r="J326" t="str">
        <f>RIGHT(КХЛ[[#This Row],[Дата рождения]],4)</f>
        <v>1989</v>
      </c>
    </row>
    <row r="327" spans="3:10" x14ac:dyDescent="0.3">
      <c r="C327">
        <v>1407</v>
      </c>
      <c r="D327" t="s">
        <v>667</v>
      </c>
      <c r="E327" t="s">
        <v>16</v>
      </c>
      <c r="F327" s="8" t="s">
        <v>668</v>
      </c>
      <c r="G327">
        <v>22</v>
      </c>
      <c r="H327" t="s">
        <v>18</v>
      </c>
      <c r="I327">
        <v>87893249</v>
      </c>
      <c r="J327" t="str">
        <f>RIGHT(КХЛ[[#This Row],[Дата рождения]],4)</f>
        <v>1995</v>
      </c>
    </row>
    <row r="328" spans="3:10" x14ac:dyDescent="0.3">
      <c r="C328">
        <v>719</v>
      </c>
      <c r="D328" t="s">
        <v>669</v>
      </c>
      <c r="E328" t="s">
        <v>22</v>
      </c>
      <c r="F328" s="8" t="s">
        <v>670</v>
      </c>
      <c r="G328">
        <v>24</v>
      </c>
      <c r="H328" t="s">
        <v>18</v>
      </c>
      <c r="I328">
        <v>20414902</v>
      </c>
      <c r="J328" t="str">
        <f>RIGHT(КХЛ[[#This Row],[Дата рождения]],4)</f>
        <v>1993</v>
      </c>
    </row>
    <row r="329" spans="3:10" x14ac:dyDescent="0.3">
      <c r="C329">
        <v>348</v>
      </c>
      <c r="D329" t="s">
        <v>671</v>
      </c>
      <c r="E329" t="s">
        <v>16</v>
      </c>
      <c r="F329" s="8" t="s">
        <v>672</v>
      </c>
      <c r="G329">
        <v>24</v>
      </c>
      <c r="H329" t="s">
        <v>18</v>
      </c>
      <c r="I329">
        <v>92399212</v>
      </c>
      <c r="J329" t="str">
        <f>RIGHT(КХЛ[[#This Row],[Дата рождения]],4)</f>
        <v>1993</v>
      </c>
    </row>
    <row r="330" spans="3:10" x14ac:dyDescent="0.3">
      <c r="C330">
        <v>1724</v>
      </c>
      <c r="D330" t="s">
        <v>673</v>
      </c>
      <c r="E330" t="s">
        <v>16</v>
      </c>
      <c r="F330" s="8" t="s">
        <v>674</v>
      </c>
      <c r="G330">
        <v>24</v>
      </c>
      <c r="H330" t="s">
        <v>18</v>
      </c>
      <c r="I330">
        <v>66729449</v>
      </c>
      <c r="J330" t="str">
        <f>RIGHT(КХЛ[[#This Row],[Дата рождения]],4)</f>
        <v>1993</v>
      </c>
    </row>
    <row r="331" spans="3:10" x14ac:dyDescent="0.3">
      <c r="C331">
        <v>180</v>
      </c>
      <c r="D331" t="s">
        <v>675</v>
      </c>
      <c r="E331" t="s">
        <v>16</v>
      </c>
      <c r="F331" s="8" t="s">
        <v>676</v>
      </c>
      <c r="G331">
        <v>22</v>
      </c>
      <c r="H331" t="s">
        <v>75</v>
      </c>
      <c r="I331">
        <v>11505845</v>
      </c>
      <c r="J331" t="str">
        <f>RIGHT(КХЛ[[#This Row],[Дата рождения]],4)</f>
        <v>1995</v>
      </c>
    </row>
    <row r="332" spans="3:10" x14ac:dyDescent="0.3">
      <c r="C332">
        <v>426</v>
      </c>
      <c r="D332" t="s">
        <v>677</v>
      </c>
      <c r="E332" t="s">
        <v>22</v>
      </c>
      <c r="F332" s="8" t="s">
        <v>678</v>
      </c>
      <c r="G332">
        <v>27</v>
      </c>
      <c r="H332" t="s">
        <v>82</v>
      </c>
      <c r="I332">
        <v>22874607</v>
      </c>
      <c r="J332" t="str">
        <f>RIGHT(КХЛ[[#This Row],[Дата рождения]],4)</f>
        <v>1990</v>
      </c>
    </row>
    <row r="333" spans="3:10" x14ac:dyDescent="0.3">
      <c r="C333">
        <v>1261</v>
      </c>
      <c r="D333" t="s">
        <v>679</v>
      </c>
      <c r="E333" t="s">
        <v>16</v>
      </c>
      <c r="F333" s="8" t="s">
        <v>680</v>
      </c>
      <c r="G333">
        <v>26</v>
      </c>
      <c r="H333" t="s">
        <v>18</v>
      </c>
      <c r="I333">
        <v>91161042</v>
      </c>
      <c r="J333" t="str">
        <f>RIGHT(КХЛ[[#This Row],[Дата рождения]],4)</f>
        <v>1992</v>
      </c>
    </row>
    <row r="334" spans="3:10" x14ac:dyDescent="0.3">
      <c r="C334">
        <v>1096</v>
      </c>
      <c r="D334" t="s">
        <v>681</v>
      </c>
      <c r="E334" t="s">
        <v>16</v>
      </c>
      <c r="F334" s="8" t="s">
        <v>682</v>
      </c>
      <c r="G334">
        <v>37</v>
      </c>
      <c r="H334" t="s">
        <v>75</v>
      </c>
      <c r="I334">
        <v>23114887</v>
      </c>
      <c r="J334" t="str">
        <f>RIGHT(КХЛ[[#This Row],[Дата рождения]],4)</f>
        <v>1980</v>
      </c>
    </row>
    <row r="335" spans="3:10" x14ac:dyDescent="0.3">
      <c r="C335">
        <v>18</v>
      </c>
      <c r="D335" t="s">
        <v>683</v>
      </c>
      <c r="E335" t="s">
        <v>22</v>
      </c>
      <c r="F335" s="8" t="s">
        <v>464</v>
      </c>
      <c r="G335">
        <v>23</v>
      </c>
      <c r="H335" t="s">
        <v>18</v>
      </c>
      <c r="I335">
        <v>505645</v>
      </c>
      <c r="J335" t="str">
        <f>RIGHT(КХЛ[[#This Row],[Дата рождения]],4)</f>
        <v>1994</v>
      </c>
    </row>
    <row r="336" spans="3:10" x14ac:dyDescent="0.3">
      <c r="C336">
        <v>1358</v>
      </c>
      <c r="D336" t="s">
        <v>684</v>
      </c>
      <c r="E336" t="s">
        <v>16</v>
      </c>
      <c r="F336" s="8" t="s">
        <v>685</v>
      </c>
      <c r="G336">
        <v>23</v>
      </c>
      <c r="H336" t="s">
        <v>40</v>
      </c>
      <c r="I336">
        <v>47902163</v>
      </c>
      <c r="J336" t="str">
        <f>RIGHT(КХЛ[[#This Row],[Дата рождения]],4)</f>
        <v>1994</v>
      </c>
    </row>
    <row r="337" spans="3:10" x14ac:dyDescent="0.3">
      <c r="C337">
        <v>794</v>
      </c>
      <c r="D337" t="s">
        <v>686</v>
      </c>
      <c r="E337" t="s">
        <v>22</v>
      </c>
      <c r="F337" s="8" t="s">
        <v>687</v>
      </c>
      <c r="G337">
        <v>26</v>
      </c>
      <c r="H337" t="s">
        <v>18</v>
      </c>
      <c r="I337">
        <v>53492126</v>
      </c>
      <c r="J337" t="str">
        <f>RIGHT(КХЛ[[#This Row],[Дата рождения]],4)</f>
        <v>1991</v>
      </c>
    </row>
    <row r="338" spans="3:10" x14ac:dyDescent="0.3">
      <c r="C338">
        <v>791</v>
      </c>
      <c r="D338" t="s">
        <v>688</v>
      </c>
      <c r="E338" t="s">
        <v>16</v>
      </c>
      <c r="F338" s="8" t="s">
        <v>628</v>
      </c>
      <c r="G338">
        <v>22</v>
      </c>
      <c r="H338" t="s">
        <v>18</v>
      </c>
      <c r="I338">
        <v>18454125</v>
      </c>
      <c r="J338" t="str">
        <f>RIGHT(КХЛ[[#This Row],[Дата рождения]],4)</f>
        <v>1995</v>
      </c>
    </row>
    <row r="339" spans="3:10" x14ac:dyDescent="0.3">
      <c r="C339">
        <v>1457</v>
      </c>
      <c r="D339" t="s">
        <v>689</v>
      </c>
      <c r="E339" t="s">
        <v>16</v>
      </c>
      <c r="F339" s="8" t="s">
        <v>690</v>
      </c>
      <c r="G339">
        <v>26</v>
      </c>
      <c r="H339" t="s">
        <v>33</v>
      </c>
      <c r="I339">
        <v>1119998</v>
      </c>
      <c r="J339" t="str">
        <f>RIGHT(КХЛ[[#This Row],[Дата рождения]],4)</f>
        <v>1991</v>
      </c>
    </row>
    <row r="340" spans="3:10" x14ac:dyDescent="0.3">
      <c r="C340">
        <v>282</v>
      </c>
      <c r="D340" t="s">
        <v>691</v>
      </c>
      <c r="E340" t="s">
        <v>27</v>
      </c>
      <c r="F340" s="8" t="s">
        <v>692</v>
      </c>
      <c r="G340">
        <v>20</v>
      </c>
      <c r="H340" t="s">
        <v>18</v>
      </c>
      <c r="I340">
        <v>30737687</v>
      </c>
      <c r="J340" t="str">
        <f>RIGHT(КХЛ[[#This Row],[Дата рождения]],4)</f>
        <v>1997</v>
      </c>
    </row>
    <row r="341" spans="3:10" x14ac:dyDescent="0.3">
      <c r="C341">
        <v>1138</v>
      </c>
      <c r="D341" t="s">
        <v>693</v>
      </c>
      <c r="E341" t="s">
        <v>22</v>
      </c>
      <c r="F341" s="8" t="s">
        <v>694</v>
      </c>
      <c r="G341">
        <v>26</v>
      </c>
      <c r="H341" t="s">
        <v>18</v>
      </c>
      <c r="I341">
        <v>4154325</v>
      </c>
      <c r="J341" t="str">
        <f>RIGHT(КХЛ[[#This Row],[Дата рождения]],4)</f>
        <v>1991</v>
      </c>
    </row>
    <row r="342" spans="3:10" x14ac:dyDescent="0.3">
      <c r="C342">
        <v>833</v>
      </c>
      <c r="D342" t="s">
        <v>695</v>
      </c>
      <c r="E342" t="s">
        <v>16</v>
      </c>
      <c r="F342" s="8" t="s">
        <v>148</v>
      </c>
      <c r="G342">
        <v>24</v>
      </c>
      <c r="H342" t="s">
        <v>18</v>
      </c>
      <c r="I342">
        <v>80794926</v>
      </c>
      <c r="J342" t="str">
        <f>RIGHT(КХЛ[[#This Row],[Дата рождения]],4)</f>
        <v>1994</v>
      </c>
    </row>
    <row r="343" spans="3:10" x14ac:dyDescent="0.3">
      <c r="C343">
        <v>34</v>
      </c>
      <c r="D343" t="s">
        <v>696</v>
      </c>
      <c r="E343" t="s">
        <v>22</v>
      </c>
      <c r="F343" s="8" t="s">
        <v>697</v>
      </c>
      <c r="G343">
        <v>21</v>
      </c>
      <c r="H343" t="s">
        <v>18</v>
      </c>
      <c r="I343">
        <v>51648524</v>
      </c>
      <c r="J343" t="str">
        <f>RIGHT(КХЛ[[#This Row],[Дата рождения]],4)</f>
        <v>1997</v>
      </c>
    </row>
    <row r="344" spans="3:10" x14ac:dyDescent="0.3">
      <c r="C344">
        <v>670</v>
      </c>
      <c r="D344" t="s">
        <v>698</v>
      </c>
      <c r="E344" t="s">
        <v>16</v>
      </c>
      <c r="F344" s="8" t="s">
        <v>699</v>
      </c>
      <c r="G344">
        <v>23</v>
      </c>
      <c r="H344" t="s">
        <v>18</v>
      </c>
      <c r="I344">
        <v>55073464</v>
      </c>
      <c r="J344" t="str">
        <f>RIGHT(КХЛ[[#This Row],[Дата рождения]],4)</f>
        <v>1994</v>
      </c>
    </row>
    <row r="345" spans="3:10" x14ac:dyDescent="0.3">
      <c r="C345">
        <v>258</v>
      </c>
      <c r="D345" t="s">
        <v>700</v>
      </c>
      <c r="E345" t="s">
        <v>22</v>
      </c>
      <c r="F345" s="8" t="s">
        <v>701</v>
      </c>
      <c r="G345">
        <v>19</v>
      </c>
      <c r="H345" t="s">
        <v>75</v>
      </c>
      <c r="I345">
        <v>50399584</v>
      </c>
      <c r="J345" t="str">
        <f>RIGHT(КХЛ[[#This Row],[Дата рождения]],4)</f>
        <v>1999</v>
      </c>
    </row>
    <row r="346" spans="3:10" x14ac:dyDescent="0.3">
      <c r="C346">
        <v>550</v>
      </c>
      <c r="D346" t="s">
        <v>702</v>
      </c>
      <c r="E346" t="s">
        <v>16</v>
      </c>
      <c r="F346" s="8" t="s">
        <v>703</v>
      </c>
      <c r="G346">
        <v>23</v>
      </c>
      <c r="H346" t="s">
        <v>18</v>
      </c>
      <c r="I346">
        <v>53843992</v>
      </c>
      <c r="J346" t="str">
        <f>RIGHT(КХЛ[[#This Row],[Дата рождения]],4)</f>
        <v>1994</v>
      </c>
    </row>
    <row r="347" spans="3:10" x14ac:dyDescent="0.3">
      <c r="C347">
        <v>306</v>
      </c>
      <c r="D347" t="s">
        <v>704</v>
      </c>
      <c r="E347" t="s">
        <v>27</v>
      </c>
      <c r="F347" s="8" t="s">
        <v>705</v>
      </c>
      <c r="G347">
        <v>39</v>
      </c>
      <c r="H347" t="s">
        <v>82</v>
      </c>
      <c r="I347">
        <v>90665137</v>
      </c>
      <c r="J347" t="str">
        <f>RIGHT(КХЛ[[#This Row],[Дата рождения]],4)</f>
        <v>1978</v>
      </c>
    </row>
    <row r="348" spans="3:10" x14ac:dyDescent="0.3">
      <c r="C348">
        <v>1059</v>
      </c>
      <c r="D348" t="s">
        <v>99</v>
      </c>
      <c r="E348" t="s">
        <v>22</v>
      </c>
      <c r="F348" s="8" t="s">
        <v>100</v>
      </c>
      <c r="G348">
        <v>21</v>
      </c>
      <c r="H348" t="s">
        <v>18</v>
      </c>
      <c r="I348">
        <v>94029801</v>
      </c>
      <c r="J348" t="str">
        <f>RIGHT(КХЛ[[#This Row],[Дата рождения]],4)</f>
        <v>1996</v>
      </c>
    </row>
    <row r="349" spans="3:10" x14ac:dyDescent="0.3">
      <c r="C349">
        <v>235</v>
      </c>
      <c r="D349" t="s">
        <v>706</v>
      </c>
      <c r="E349" t="s">
        <v>16</v>
      </c>
      <c r="F349" s="8" t="s">
        <v>707</v>
      </c>
      <c r="G349">
        <v>36</v>
      </c>
      <c r="H349" t="s">
        <v>18</v>
      </c>
      <c r="I349">
        <v>38062664</v>
      </c>
      <c r="J349" t="str">
        <f>RIGHT(КХЛ[[#This Row],[Дата рождения]],4)</f>
        <v>1981</v>
      </c>
    </row>
    <row r="350" spans="3:10" x14ac:dyDescent="0.3">
      <c r="C350">
        <v>544</v>
      </c>
      <c r="D350" t="s">
        <v>708</v>
      </c>
      <c r="E350" t="s">
        <v>27</v>
      </c>
      <c r="F350" s="8" t="s">
        <v>709</v>
      </c>
      <c r="G350">
        <v>19</v>
      </c>
      <c r="H350" t="s">
        <v>18</v>
      </c>
      <c r="I350">
        <v>26739937</v>
      </c>
      <c r="J350" t="str">
        <f>RIGHT(КХЛ[[#This Row],[Дата рождения]],4)</f>
        <v>1998</v>
      </c>
    </row>
    <row r="351" spans="3:10" x14ac:dyDescent="0.3">
      <c r="C351">
        <v>861</v>
      </c>
      <c r="D351" t="s">
        <v>710</v>
      </c>
      <c r="E351" t="s">
        <v>22</v>
      </c>
      <c r="F351" s="8" t="s">
        <v>711</v>
      </c>
      <c r="G351">
        <v>30</v>
      </c>
      <c r="H351" t="s">
        <v>18</v>
      </c>
      <c r="I351">
        <v>89291763</v>
      </c>
      <c r="J351" t="str">
        <f>RIGHT(КХЛ[[#This Row],[Дата рождения]],4)</f>
        <v>1987</v>
      </c>
    </row>
    <row r="352" spans="3:10" x14ac:dyDescent="0.3">
      <c r="C352">
        <v>975</v>
      </c>
      <c r="D352" t="s">
        <v>712</v>
      </c>
      <c r="E352" t="s">
        <v>22</v>
      </c>
      <c r="F352" s="8" t="s">
        <v>713</v>
      </c>
      <c r="G352">
        <v>32</v>
      </c>
      <c r="H352" t="s">
        <v>119</v>
      </c>
      <c r="I352">
        <v>86542461</v>
      </c>
      <c r="J352" t="str">
        <f>RIGHT(КХЛ[[#This Row],[Дата рождения]],4)</f>
        <v>1985</v>
      </c>
    </row>
    <row r="353" spans="3:10" x14ac:dyDescent="0.3">
      <c r="C353">
        <v>264</v>
      </c>
      <c r="D353" t="s">
        <v>714</v>
      </c>
      <c r="E353" t="s">
        <v>16</v>
      </c>
      <c r="F353" s="8" t="s">
        <v>715</v>
      </c>
      <c r="G353">
        <v>26</v>
      </c>
      <c r="H353" t="s">
        <v>18</v>
      </c>
      <c r="I353">
        <v>68192073</v>
      </c>
      <c r="J353" t="str">
        <f>RIGHT(КХЛ[[#This Row],[Дата рождения]],4)</f>
        <v>1991</v>
      </c>
    </row>
    <row r="354" spans="3:10" x14ac:dyDescent="0.3">
      <c r="C354">
        <v>1558</v>
      </c>
      <c r="D354" t="s">
        <v>716</v>
      </c>
      <c r="E354" t="s">
        <v>16</v>
      </c>
      <c r="F354" s="8" t="s">
        <v>717</v>
      </c>
      <c r="G354">
        <v>35</v>
      </c>
      <c r="H354" t="s">
        <v>18</v>
      </c>
      <c r="I354">
        <v>89963634</v>
      </c>
      <c r="J354" t="str">
        <f>RIGHT(КХЛ[[#This Row],[Дата рождения]],4)</f>
        <v>1982</v>
      </c>
    </row>
    <row r="355" spans="3:10" x14ac:dyDescent="0.3">
      <c r="C355">
        <v>1128</v>
      </c>
      <c r="D355" t="s">
        <v>718</v>
      </c>
      <c r="E355" t="s">
        <v>22</v>
      </c>
      <c r="F355" s="8" t="s">
        <v>719</v>
      </c>
      <c r="G355">
        <v>29</v>
      </c>
      <c r="H355" t="s">
        <v>33</v>
      </c>
      <c r="I355">
        <v>94942775</v>
      </c>
      <c r="J355" t="str">
        <f>RIGHT(КХЛ[[#This Row],[Дата рождения]],4)</f>
        <v>1989</v>
      </c>
    </row>
    <row r="356" spans="3:10" x14ac:dyDescent="0.3">
      <c r="C356">
        <v>784</v>
      </c>
      <c r="D356" t="s">
        <v>720</v>
      </c>
      <c r="E356" t="s">
        <v>16</v>
      </c>
      <c r="F356" s="8" t="s">
        <v>721</v>
      </c>
      <c r="G356">
        <v>25</v>
      </c>
      <c r="H356" t="s">
        <v>18</v>
      </c>
      <c r="I356">
        <v>67527032</v>
      </c>
      <c r="J356" t="str">
        <f>RIGHT(КХЛ[[#This Row],[Дата рождения]],4)</f>
        <v>1992</v>
      </c>
    </row>
    <row r="357" spans="3:10" x14ac:dyDescent="0.3">
      <c r="C357">
        <v>1155</v>
      </c>
      <c r="D357" t="s">
        <v>722</v>
      </c>
      <c r="E357" t="s">
        <v>16</v>
      </c>
      <c r="F357" s="8" t="s">
        <v>723</v>
      </c>
      <c r="G357">
        <v>31</v>
      </c>
      <c r="H357" t="s">
        <v>33</v>
      </c>
      <c r="I357">
        <v>15187130</v>
      </c>
      <c r="J357" t="str">
        <f>RIGHT(КХЛ[[#This Row],[Дата рождения]],4)</f>
        <v>1986</v>
      </c>
    </row>
    <row r="358" spans="3:10" x14ac:dyDescent="0.3">
      <c r="C358">
        <v>1288</v>
      </c>
      <c r="D358" t="s">
        <v>724</v>
      </c>
      <c r="E358" t="s">
        <v>27</v>
      </c>
      <c r="F358" s="8" t="s">
        <v>725</v>
      </c>
      <c r="G358">
        <v>29</v>
      </c>
      <c r="H358" t="s">
        <v>18</v>
      </c>
      <c r="I358">
        <v>31414807</v>
      </c>
      <c r="J358" t="str">
        <f>RIGHT(КХЛ[[#This Row],[Дата рождения]],4)</f>
        <v>1988</v>
      </c>
    </row>
    <row r="359" spans="3:10" x14ac:dyDescent="0.3">
      <c r="C359">
        <v>994</v>
      </c>
      <c r="D359" t="s">
        <v>726</v>
      </c>
      <c r="E359" t="s">
        <v>22</v>
      </c>
      <c r="F359" s="8" t="s">
        <v>727</v>
      </c>
      <c r="G359">
        <v>20</v>
      </c>
      <c r="H359" t="s">
        <v>18</v>
      </c>
      <c r="I359">
        <v>92408380</v>
      </c>
      <c r="J359" t="str">
        <f>RIGHT(КХЛ[[#This Row],[Дата рождения]],4)</f>
        <v>1997</v>
      </c>
    </row>
    <row r="360" spans="3:10" x14ac:dyDescent="0.3">
      <c r="C360">
        <v>54</v>
      </c>
      <c r="D360" t="s">
        <v>728</v>
      </c>
      <c r="E360" t="s">
        <v>16</v>
      </c>
      <c r="F360" s="8" t="s">
        <v>729</v>
      </c>
      <c r="G360">
        <v>32</v>
      </c>
      <c r="H360" t="s">
        <v>61</v>
      </c>
      <c r="I360">
        <v>98912477</v>
      </c>
      <c r="J360" t="str">
        <f>RIGHT(КХЛ[[#This Row],[Дата рождения]],4)</f>
        <v>1985</v>
      </c>
    </row>
    <row r="361" spans="3:10" x14ac:dyDescent="0.3">
      <c r="C361">
        <v>1056</v>
      </c>
      <c r="D361" t="s">
        <v>730</v>
      </c>
      <c r="E361" t="s">
        <v>16</v>
      </c>
      <c r="F361" s="8" t="s">
        <v>731</v>
      </c>
      <c r="G361">
        <v>32</v>
      </c>
      <c r="H361" t="s">
        <v>61</v>
      </c>
      <c r="I361">
        <v>47280106</v>
      </c>
      <c r="J361" t="str">
        <f>RIGHT(КХЛ[[#This Row],[Дата рождения]],4)</f>
        <v>1985</v>
      </c>
    </row>
    <row r="362" spans="3:10" x14ac:dyDescent="0.3">
      <c r="C362">
        <v>188</v>
      </c>
      <c r="D362" t="s">
        <v>732</v>
      </c>
      <c r="E362" t="s">
        <v>22</v>
      </c>
      <c r="F362" s="8" t="s">
        <v>733</v>
      </c>
      <c r="G362">
        <v>39</v>
      </c>
      <c r="H362" t="s">
        <v>43</v>
      </c>
      <c r="I362">
        <v>60767304</v>
      </c>
      <c r="J362" t="str">
        <f>RIGHT(КХЛ[[#This Row],[Дата рождения]],4)</f>
        <v>1979</v>
      </c>
    </row>
    <row r="363" spans="3:10" x14ac:dyDescent="0.3">
      <c r="C363">
        <v>75</v>
      </c>
      <c r="D363" t="s">
        <v>734</v>
      </c>
      <c r="E363" t="s">
        <v>22</v>
      </c>
      <c r="F363" s="8" t="s">
        <v>735</v>
      </c>
      <c r="G363">
        <v>32</v>
      </c>
      <c r="H363" t="s">
        <v>18</v>
      </c>
      <c r="I363">
        <v>61373947</v>
      </c>
      <c r="J363" t="str">
        <f>RIGHT(КХЛ[[#This Row],[Дата рождения]],4)</f>
        <v>1985</v>
      </c>
    </row>
    <row r="364" spans="3:10" x14ac:dyDescent="0.3">
      <c r="C364">
        <v>107</v>
      </c>
      <c r="D364" t="s">
        <v>736</v>
      </c>
      <c r="E364" t="s">
        <v>16</v>
      </c>
      <c r="F364" s="8" t="s">
        <v>737</v>
      </c>
      <c r="G364">
        <v>38</v>
      </c>
      <c r="H364" t="s">
        <v>18</v>
      </c>
      <c r="I364">
        <v>53232293</v>
      </c>
      <c r="J364" t="str">
        <f>RIGHT(КХЛ[[#This Row],[Дата рождения]],4)</f>
        <v>1979</v>
      </c>
    </row>
    <row r="365" spans="3:10" x14ac:dyDescent="0.3">
      <c r="C365">
        <v>73</v>
      </c>
      <c r="D365" t="s">
        <v>738</v>
      </c>
      <c r="E365" t="s">
        <v>16</v>
      </c>
      <c r="F365" s="8" t="s">
        <v>739</v>
      </c>
      <c r="G365">
        <v>32</v>
      </c>
      <c r="H365" t="s">
        <v>61</v>
      </c>
      <c r="I365">
        <v>365703</v>
      </c>
      <c r="J365" t="str">
        <f>RIGHT(КХЛ[[#This Row],[Дата рождения]],4)</f>
        <v>1985</v>
      </c>
    </row>
    <row r="366" spans="3:10" x14ac:dyDescent="0.3">
      <c r="C366">
        <v>672</v>
      </c>
      <c r="D366" t="s">
        <v>740</v>
      </c>
      <c r="E366" t="s">
        <v>27</v>
      </c>
      <c r="F366" s="8" t="s">
        <v>741</v>
      </c>
      <c r="G366">
        <v>22</v>
      </c>
      <c r="H366" t="s">
        <v>18</v>
      </c>
      <c r="I366">
        <v>31184971</v>
      </c>
      <c r="J366" t="str">
        <f>RIGHT(КХЛ[[#This Row],[Дата рождения]],4)</f>
        <v>1995</v>
      </c>
    </row>
    <row r="367" spans="3:10" x14ac:dyDescent="0.3">
      <c r="C367">
        <v>1684</v>
      </c>
      <c r="D367" t="s">
        <v>742</v>
      </c>
      <c r="E367" t="s">
        <v>16</v>
      </c>
      <c r="F367" s="8" t="s">
        <v>743</v>
      </c>
      <c r="G367">
        <v>27</v>
      </c>
      <c r="H367" t="s">
        <v>82</v>
      </c>
      <c r="I367">
        <v>79930020</v>
      </c>
      <c r="J367" t="str">
        <f>RIGHT(КХЛ[[#This Row],[Дата рождения]],4)</f>
        <v>1990</v>
      </c>
    </row>
    <row r="368" spans="3:10" x14ac:dyDescent="0.3">
      <c r="C368">
        <v>902</v>
      </c>
      <c r="D368" t="s">
        <v>744</v>
      </c>
      <c r="E368" t="s">
        <v>16</v>
      </c>
      <c r="F368" s="8" t="s">
        <v>745</v>
      </c>
      <c r="G368">
        <v>21</v>
      </c>
      <c r="H368" t="s">
        <v>18</v>
      </c>
      <c r="I368">
        <v>3923992</v>
      </c>
      <c r="J368" t="str">
        <f>RIGHT(КХЛ[[#This Row],[Дата рождения]],4)</f>
        <v>1996</v>
      </c>
    </row>
    <row r="369" spans="3:10" x14ac:dyDescent="0.3">
      <c r="C369">
        <v>206</v>
      </c>
      <c r="D369" t="s">
        <v>746</v>
      </c>
      <c r="E369" t="s">
        <v>16</v>
      </c>
      <c r="F369" s="8" t="s">
        <v>747</v>
      </c>
      <c r="G369">
        <v>22</v>
      </c>
      <c r="H369" t="s">
        <v>18</v>
      </c>
      <c r="I369">
        <v>33719278</v>
      </c>
      <c r="J369" t="str">
        <f>RIGHT(КХЛ[[#This Row],[Дата рождения]],4)</f>
        <v>1995</v>
      </c>
    </row>
    <row r="370" spans="3:10" x14ac:dyDescent="0.3">
      <c r="C370">
        <v>105</v>
      </c>
      <c r="D370" t="s">
        <v>748</v>
      </c>
      <c r="E370" t="s">
        <v>16</v>
      </c>
      <c r="F370" s="8" t="s">
        <v>749</v>
      </c>
      <c r="G370">
        <v>37</v>
      </c>
      <c r="H370" t="s">
        <v>18</v>
      </c>
      <c r="I370">
        <v>23892326</v>
      </c>
      <c r="J370" t="str">
        <f>RIGHT(КХЛ[[#This Row],[Дата рождения]],4)</f>
        <v>1980</v>
      </c>
    </row>
    <row r="371" spans="3:10" x14ac:dyDescent="0.3">
      <c r="C371">
        <v>379</v>
      </c>
      <c r="D371" t="s">
        <v>750</v>
      </c>
      <c r="E371" t="s">
        <v>16</v>
      </c>
      <c r="F371" s="8" t="s">
        <v>751</v>
      </c>
      <c r="G371">
        <v>23</v>
      </c>
      <c r="H371" t="s">
        <v>18</v>
      </c>
      <c r="I371">
        <v>23261858</v>
      </c>
      <c r="J371" t="str">
        <f>RIGHT(КХЛ[[#This Row],[Дата рождения]],4)</f>
        <v>1994</v>
      </c>
    </row>
    <row r="372" spans="3:10" x14ac:dyDescent="0.3">
      <c r="C372">
        <v>1027</v>
      </c>
      <c r="D372" t="s">
        <v>752</v>
      </c>
      <c r="E372" t="s">
        <v>27</v>
      </c>
      <c r="F372" s="8" t="s">
        <v>753</v>
      </c>
      <c r="G372">
        <v>20</v>
      </c>
      <c r="H372" t="s">
        <v>18</v>
      </c>
      <c r="I372">
        <v>80408930</v>
      </c>
      <c r="J372" t="str">
        <f>RIGHT(КХЛ[[#This Row],[Дата рождения]],4)</f>
        <v>1997</v>
      </c>
    </row>
    <row r="373" spans="3:10" x14ac:dyDescent="0.3">
      <c r="C373">
        <v>96</v>
      </c>
      <c r="D373" t="s">
        <v>754</v>
      </c>
      <c r="E373" t="s">
        <v>16</v>
      </c>
      <c r="F373" s="8" t="s">
        <v>755</v>
      </c>
      <c r="G373">
        <v>21</v>
      </c>
      <c r="H373" t="s">
        <v>18</v>
      </c>
      <c r="I373">
        <v>96568206</v>
      </c>
      <c r="J373" t="str">
        <f>RIGHT(КХЛ[[#This Row],[Дата рождения]],4)</f>
        <v>1997</v>
      </c>
    </row>
    <row r="374" spans="3:10" x14ac:dyDescent="0.3">
      <c r="C374">
        <v>862</v>
      </c>
      <c r="D374" t="s">
        <v>756</v>
      </c>
      <c r="E374" t="s">
        <v>16</v>
      </c>
      <c r="F374" s="8" t="s">
        <v>757</v>
      </c>
      <c r="G374">
        <v>27</v>
      </c>
      <c r="H374" t="s">
        <v>18</v>
      </c>
      <c r="I374">
        <v>4033914</v>
      </c>
      <c r="J374" t="str">
        <f>RIGHT(КХЛ[[#This Row],[Дата рождения]],4)</f>
        <v>1990</v>
      </c>
    </row>
    <row r="375" spans="3:10" x14ac:dyDescent="0.3">
      <c r="C375">
        <v>529</v>
      </c>
      <c r="D375" t="s">
        <v>758</v>
      </c>
      <c r="E375" t="s">
        <v>16</v>
      </c>
      <c r="F375" s="8" t="s">
        <v>759</v>
      </c>
      <c r="G375">
        <v>29</v>
      </c>
      <c r="H375" t="s">
        <v>18</v>
      </c>
      <c r="I375">
        <v>58303468</v>
      </c>
      <c r="J375" t="str">
        <f>RIGHT(КХЛ[[#This Row],[Дата рождения]],4)</f>
        <v>1988</v>
      </c>
    </row>
    <row r="376" spans="3:10" x14ac:dyDescent="0.3">
      <c r="C376">
        <v>113</v>
      </c>
      <c r="D376" t="s">
        <v>760</v>
      </c>
      <c r="E376" t="s">
        <v>16</v>
      </c>
      <c r="F376" s="8" t="s">
        <v>761</v>
      </c>
      <c r="G376">
        <v>40</v>
      </c>
      <c r="H376" t="s">
        <v>18</v>
      </c>
      <c r="I376">
        <v>432288</v>
      </c>
      <c r="J376" t="str">
        <f>RIGHT(КХЛ[[#This Row],[Дата рождения]],4)</f>
        <v>1978</v>
      </c>
    </row>
    <row r="377" spans="3:10" x14ac:dyDescent="0.3">
      <c r="C377">
        <v>87</v>
      </c>
      <c r="D377" t="s">
        <v>762</v>
      </c>
      <c r="E377" t="s">
        <v>22</v>
      </c>
      <c r="F377" s="8" t="s">
        <v>763</v>
      </c>
      <c r="G377">
        <v>39</v>
      </c>
      <c r="H377" t="s">
        <v>18</v>
      </c>
      <c r="I377">
        <v>83568643</v>
      </c>
      <c r="J377" t="str">
        <f>RIGHT(КХЛ[[#This Row],[Дата рождения]],4)</f>
        <v>1978</v>
      </c>
    </row>
    <row r="378" spans="3:10" x14ac:dyDescent="0.3">
      <c r="C378">
        <v>142</v>
      </c>
      <c r="D378" t="s">
        <v>764</v>
      </c>
      <c r="E378" t="s">
        <v>27</v>
      </c>
      <c r="F378" s="8" t="s">
        <v>765</v>
      </c>
      <c r="G378">
        <v>27</v>
      </c>
      <c r="H378" t="s">
        <v>61</v>
      </c>
      <c r="I378">
        <v>91216721</v>
      </c>
      <c r="J378" t="str">
        <f>RIGHT(КХЛ[[#This Row],[Дата рождения]],4)</f>
        <v>1990</v>
      </c>
    </row>
    <row r="379" spans="3:10" x14ac:dyDescent="0.3">
      <c r="C379">
        <v>485</v>
      </c>
      <c r="D379" t="s">
        <v>766</v>
      </c>
      <c r="E379" t="s">
        <v>16</v>
      </c>
      <c r="F379" s="8" t="s">
        <v>767</v>
      </c>
      <c r="G379">
        <v>25</v>
      </c>
      <c r="H379" t="s">
        <v>18</v>
      </c>
      <c r="I379">
        <v>35460326</v>
      </c>
      <c r="J379" t="str">
        <f>RIGHT(КХЛ[[#This Row],[Дата рождения]],4)</f>
        <v>1992</v>
      </c>
    </row>
    <row r="380" spans="3:10" x14ac:dyDescent="0.3">
      <c r="C380">
        <v>760</v>
      </c>
      <c r="D380" t="s">
        <v>768</v>
      </c>
      <c r="E380" t="s">
        <v>22</v>
      </c>
      <c r="F380" s="8" t="s">
        <v>769</v>
      </c>
      <c r="G380">
        <v>28</v>
      </c>
      <c r="H380" t="s">
        <v>18</v>
      </c>
      <c r="I380">
        <v>96346497</v>
      </c>
      <c r="J380" t="str">
        <f>RIGHT(КХЛ[[#This Row],[Дата рождения]],4)</f>
        <v>1990</v>
      </c>
    </row>
    <row r="381" spans="3:10" x14ac:dyDescent="0.3">
      <c r="C381">
        <v>304</v>
      </c>
      <c r="D381" t="s">
        <v>770</v>
      </c>
      <c r="E381" t="s">
        <v>22</v>
      </c>
      <c r="F381" s="8" t="s">
        <v>771</v>
      </c>
      <c r="G381">
        <v>32</v>
      </c>
      <c r="H381" t="s">
        <v>70</v>
      </c>
      <c r="I381">
        <v>7847328</v>
      </c>
      <c r="J381" t="str">
        <f>RIGHT(КХЛ[[#This Row],[Дата рождения]],4)</f>
        <v>1985</v>
      </c>
    </row>
    <row r="382" spans="3:10" x14ac:dyDescent="0.3">
      <c r="C382">
        <v>825</v>
      </c>
      <c r="D382" t="s">
        <v>772</v>
      </c>
      <c r="E382" t="s">
        <v>16</v>
      </c>
      <c r="F382" s="8" t="s">
        <v>773</v>
      </c>
      <c r="G382">
        <v>33</v>
      </c>
      <c r="H382" t="s">
        <v>445</v>
      </c>
      <c r="I382">
        <v>66023199</v>
      </c>
      <c r="J382" t="str">
        <f>RIGHT(КХЛ[[#This Row],[Дата рождения]],4)</f>
        <v>1984</v>
      </c>
    </row>
    <row r="383" spans="3:10" x14ac:dyDescent="0.3">
      <c r="C383">
        <v>1355</v>
      </c>
      <c r="D383" t="s">
        <v>774</v>
      </c>
      <c r="E383" t="s">
        <v>22</v>
      </c>
      <c r="F383" s="8" t="s">
        <v>775</v>
      </c>
      <c r="G383">
        <v>37</v>
      </c>
      <c r="H383" t="s">
        <v>18</v>
      </c>
      <c r="I383">
        <v>62578153</v>
      </c>
      <c r="J383" t="str">
        <f>RIGHT(КХЛ[[#This Row],[Дата рождения]],4)</f>
        <v>1980</v>
      </c>
    </row>
    <row r="384" spans="3:10" x14ac:dyDescent="0.3">
      <c r="C384">
        <v>475</v>
      </c>
      <c r="D384" t="s">
        <v>776</v>
      </c>
      <c r="E384" t="s">
        <v>16</v>
      </c>
      <c r="F384" s="8" t="s">
        <v>777</v>
      </c>
      <c r="G384">
        <v>34</v>
      </c>
      <c r="H384" t="s">
        <v>18</v>
      </c>
      <c r="I384">
        <v>60264263</v>
      </c>
      <c r="J384" t="str">
        <f>RIGHT(КХЛ[[#This Row],[Дата рождения]],4)</f>
        <v>1983</v>
      </c>
    </row>
    <row r="385" spans="3:10" x14ac:dyDescent="0.3">
      <c r="C385">
        <v>405</v>
      </c>
      <c r="D385" t="s">
        <v>778</v>
      </c>
      <c r="E385" t="s">
        <v>16</v>
      </c>
      <c r="F385" s="8" t="s">
        <v>779</v>
      </c>
      <c r="G385">
        <v>31</v>
      </c>
      <c r="H385" t="s">
        <v>82</v>
      </c>
      <c r="I385">
        <v>45244125</v>
      </c>
      <c r="J385" t="str">
        <f>RIGHT(КХЛ[[#This Row],[Дата рождения]],4)</f>
        <v>1986</v>
      </c>
    </row>
    <row r="386" spans="3:10" x14ac:dyDescent="0.3">
      <c r="C386">
        <v>726</v>
      </c>
      <c r="D386" t="s">
        <v>780</v>
      </c>
      <c r="E386" t="s">
        <v>22</v>
      </c>
      <c r="F386" s="8" t="s">
        <v>781</v>
      </c>
      <c r="G386">
        <v>28</v>
      </c>
      <c r="H386" t="s">
        <v>119</v>
      </c>
      <c r="I386">
        <v>23931673</v>
      </c>
      <c r="J386" t="str">
        <f>RIGHT(КХЛ[[#This Row],[Дата рождения]],4)</f>
        <v>1989</v>
      </c>
    </row>
    <row r="387" spans="3:10" x14ac:dyDescent="0.3">
      <c r="C387">
        <v>1022</v>
      </c>
      <c r="D387" t="s">
        <v>782</v>
      </c>
      <c r="E387" t="s">
        <v>16</v>
      </c>
      <c r="F387" s="8" t="s">
        <v>783</v>
      </c>
      <c r="G387">
        <v>45</v>
      </c>
      <c r="H387" t="s">
        <v>75</v>
      </c>
      <c r="I387">
        <v>93658976</v>
      </c>
      <c r="J387" t="str">
        <f>RIGHT(КХЛ[[#This Row],[Дата рождения]],4)</f>
        <v>1972</v>
      </c>
    </row>
    <row r="388" spans="3:10" x14ac:dyDescent="0.3">
      <c r="C388">
        <v>1733</v>
      </c>
      <c r="D388" t="s">
        <v>784</v>
      </c>
      <c r="E388" t="s">
        <v>16</v>
      </c>
      <c r="F388" s="8" t="s">
        <v>785</v>
      </c>
      <c r="G388">
        <v>26</v>
      </c>
      <c r="H388" t="s">
        <v>18</v>
      </c>
      <c r="I388">
        <v>43639786</v>
      </c>
      <c r="J388" t="str">
        <f>RIGHT(КХЛ[[#This Row],[Дата рождения]],4)</f>
        <v>1991</v>
      </c>
    </row>
    <row r="389" spans="3:10" x14ac:dyDescent="0.3">
      <c r="C389">
        <v>1220</v>
      </c>
      <c r="D389" t="s">
        <v>786</v>
      </c>
      <c r="E389" t="s">
        <v>27</v>
      </c>
      <c r="F389" s="8" t="s">
        <v>787</v>
      </c>
      <c r="G389">
        <v>21</v>
      </c>
      <c r="H389" t="s">
        <v>18</v>
      </c>
      <c r="I389">
        <v>56374001</v>
      </c>
      <c r="J389" t="str">
        <f>RIGHT(КХЛ[[#This Row],[Дата рождения]],4)</f>
        <v>1996</v>
      </c>
    </row>
    <row r="390" spans="3:10" x14ac:dyDescent="0.3">
      <c r="C390">
        <v>1567</v>
      </c>
      <c r="D390" t="s">
        <v>788</v>
      </c>
      <c r="E390" t="s">
        <v>16</v>
      </c>
      <c r="F390" s="8" t="s">
        <v>789</v>
      </c>
      <c r="G390">
        <v>23</v>
      </c>
      <c r="H390" t="s">
        <v>18</v>
      </c>
      <c r="I390">
        <v>71766231</v>
      </c>
      <c r="J390" t="str">
        <f>RIGHT(КХЛ[[#This Row],[Дата рождения]],4)</f>
        <v>1994</v>
      </c>
    </row>
    <row r="391" spans="3:10" x14ac:dyDescent="0.3">
      <c r="C391">
        <v>157</v>
      </c>
      <c r="D391" t="s">
        <v>790</v>
      </c>
      <c r="E391" t="s">
        <v>22</v>
      </c>
      <c r="F391" s="8" t="s">
        <v>791</v>
      </c>
      <c r="G391">
        <v>26</v>
      </c>
      <c r="H391" t="s">
        <v>18</v>
      </c>
      <c r="I391">
        <v>66497391</v>
      </c>
      <c r="J391" t="str">
        <f>RIGHT(КХЛ[[#This Row],[Дата рождения]],4)</f>
        <v>1991</v>
      </c>
    </row>
    <row r="392" spans="3:10" x14ac:dyDescent="0.3">
      <c r="C392">
        <v>1372</v>
      </c>
      <c r="D392" t="s">
        <v>792</v>
      </c>
      <c r="E392" t="s">
        <v>22</v>
      </c>
      <c r="F392" s="8" t="s">
        <v>793</v>
      </c>
      <c r="G392">
        <v>27</v>
      </c>
      <c r="H392" t="s">
        <v>70</v>
      </c>
      <c r="I392">
        <v>91214222</v>
      </c>
      <c r="J392" t="str">
        <f>RIGHT(КХЛ[[#This Row],[Дата рождения]],4)</f>
        <v>1990</v>
      </c>
    </row>
    <row r="393" spans="3:10" x14ac:dyDescent="0.3">
      <c r="C393">
        <v>1098</v>
      </c>
      <c r="D393" t="s">
        <v>794</v>
      </c>
      <c r="E393" t="s">
        <v>16</v>
      </c>
      <c r="F393" s="8" t="s">
        <v>795</v>
      </c>
      <c r="G393">
        <v>23</v>
      </c>
      <c r="H393" t="s">
        <v>18</v>
      </c>
      <c r="I393">
        <v>45851211</v>
      </c>
      <c r="J393" t="str">
        <f>RIGHT(КХЛ[[#This Row],[Дата рождения]],4)</f>
        <v>1994</v>
      </c>
    </row>
    <row r="394" spans="3:10" x14ac:dyDescent="0.3">
      <c r="C394">
        <v>1691</v>
      </c>
      <c r="D394" t="s">
        <v>796</v>
      </c>
      <c r="E394" t="s">
        <v>22</v>
      </c>
      <c r="F394" s="8" t="s">
        <v>797</v>
      </c>
      <c r="G394">
        <v>36</v>
      </c>
      <c r="H394" t="s">
        <v>82</v>
      </c>
      <c r="I394">
        <v>35773023</v>
      </c>
      <c r="J394" t="str">
        <f>RIGHT(КХЛ[[#This Row],[Дата рождения]],4)</f>
        <v>1981</v>
      </c>
    </row>
    <row r="395" spans="3:10" x14ac:dyDescent="0.3">
      <c r="C395">
        <v>991</v>
      </c>
      <c r="D395" t="s">
        <v>798</v>
      </c>
      <c r="E395" t="s">
        <v>16</v>
      </c>
      <c r="F395" s="8" t="s">
        <v>799</v>
      </c>
      <c r="G395">
        <v>34</v>
      </c>
      <c r="H395" t="s">
        <v>18</v>
      </c>
      <c r="I395">
        <v>27660460</v>
      </c>
      <c r="J395" t="str">
        <f>RIGHT(КХЛ[[#This Row],[Дата рождения]],4)</f>
        <v>1983</v>
      </c>
    </row>
    <row r="396" spans="3:10" x14ac:dyDescent="0.3">
      <c r="C396">
        <v>649</v>
      </c>
      <c r="D396" t="s">
        <v>800</v>
      </c>
      <c r="E396" t="s">
        <v>16</v>
      </c>
      <c r="F396" s="8" t="s">
        <v>801</v>
      </c>
      <c r="G396">
        <v>28</v>
      </c>
      <c r="H396" t="s">
        <v>18</v>
      </c>
      <c r="I396">
        <v>67867355</v>
      </c>
      <c r="J396" t="str">
        <f>RIGHT(КХЛ[[#This Row],[Дата рождения]],4)</f>
        <v>1989</v>
      </c>
    </row>
    <row r="397" spans="3:10" x14ac:dyDescent="0.3">
      <c r="C397">
        <v>750</v>
      </c>
      <c r="D397" t="s">
        <v>802</v>
      </c>
      <c r="E397" t="s">
        <v>16</v>
      </c>
      <c r="F397" s="8" t="s">
        <v>803</v>
      </c>
      <c r="G397">
        <v>29</v>
      </c>
      <c r="H397" t="s">
        <v>61</v>
      </c>
      <c r="I397">
        <v>74412866</v>
      </c>
      <c r="J397" t="str">
        <f>RIGHT(КХЛ[[#This Row],[Дата рождения]],4)</f>
        <v>1988</v>
      </c>
    </row>
    <row r="398" spans="3:10" x14ac:dyDescent="0.3">
      <c r="C398">
        <v>1436</v>
      </c>
      <c r="D398" t="s">
        <v>804</v>
      </c>
      <c r="E398" t="s">
        <v>22</v>
      </c>
      <c r="F398" s="8" t="s">
        <v>805</v>
      </c>
      <c r="G398">
        <v>32</v>
      </c>
      <c r="H398" t="s">
        <v>18</v>
      </c>
      <c r="I398">
        <v>49074973</v>
      </c>
      <c r="J398" t="str">
        <f>RIGHT(КХЛ[[#This Row],[Дата рождения]],4)</f>
        <v>1985</v>
      </c>
    </row>
    <row r="399" spans="3:10" x14ac:dyDescent="0.3">
      <c r="C399">
        <v>1518</v>
      </c>
      <c r="D399" t="s">
        <v>806</v>
      </c>
      <c r="E399" t="s">
        <v>22</v>
      </c>
      <c r="F399" s="8" t="s">
        <v>807</v>
      </c>
      <c r="G399">
        <v>36</v>
      </c>
      <c r="H399" t="s">
        <v>18</v>
      </c>
      <c r="I399">
        <v>17165127</v>
      </c>
      <c r="J399" t="str">
        <f>RIGHT(КХЛ[[#This Row],[Дата рождения]],4)</f>
        <v>1981</v>
      </c>
    </row>
    <row r="400" spans="3:10" x14ac:dyDescent="0.3">
      <c r="C400">
        <v>900</v>
      </c>
      <c r="D400" t="s">
        <v>192</v>
      </c>
      <c r="E400" t="s">
        <v>22</v>
      </c>
      <c r="F400" s="8" t="s">
        <v>193</v>
      </c>
      <c r="G400">
        <v>30</v>
      </c>
      <c r="H400" t="s">
        <v>18</v>
      </c>
      <c r="I400">
        <v>30950171</v>
      </c>
      <c r="J400" t="str">
        <f>RIGHT(КХЛ[[#This Row],[Дата рождения]],4)</f>
        <v>1987</v>
      </c>
    </row>
    <row r="401" spans="3:10" x14ac:dyDescent="0.3">
      <c r="C401">
        <v>1029</v>
      </c>
      <c r="D401" t="s">
        <v>808</v>
      </c>
      <c r="E401" t="s">
        <v>16</v>
      </c>
      <c r="F401" s="8" t="s">
        <v>809</v>
      </c>
      <c r="G401">
        <v>37</v>
      </c>
      <c r="H401" t="s">
        <v>61</v>
      </c>
      <c r="I401">
        <v>12530945</v>
      </c>
      <c r="J401" t="str">
        <f>RIGHT(КХЛ[[#This Row],[Дата рождения]],4)</f>
        <v>1980</v>
      </c>
    </row>
    <row r="402" spans="3:10" x14ac:dyDescent="0.3">
      <c r="C402">
        <v>253</v>
      </c>
      <c r="D402" t="s">
        <v>810</v>
      </c>
      <c r="E402" t="s">
        <v>16</v>
      </c>
      <c r="F402" s="8" t="s">
        <v>811</v>
      </c>
      <c r="G402">
        <v>32</v>
      </c>
      <c r="H402" t="s">
        <v>33</v>
      </c>
      <c r="I402">
        <v>91149711</v>
      </c>
      <c r="J402" t="str">
        <f>RIGHT(КХЛ[[#This Row],[Дата рождения]],4)</f>
        <v>1985</v>
      </c>
    </row>
    <row r="403" spans="3:10" x14ac:dyDescent="0.3">
      <c r="C403">
        <v>1761</v>
      </c>
      <c r="D403" t="s">
        <v>812</v>
      </c>
      <c r="E403" t="s">
        <v>22</v>
      </c>
      <c r="F403" s="8" t="s">
        <v>813</v>
      </c>
      <c r="G403">
        <v>19</v>
      </c>
      <c r="H403" t="s">
        <v>18</v>
      </c>
      <c r="I403">
        <v>19633478</v>
      </c>
      <c r="J403" t="str">
        <f>RIGHT(КХЛ[[#This Row],[Дата рождения]],4)</f>
        <v>1998</v>
      </c>
    </row>
    <row r="404" spans="3:10" x14ac:dyDescent="0.3">
      <c r="C404">
        <v>853</v>
      </c>
      <c r="D404" t="s">
        <v>814</v>
      </c>
      <c r="E404" t="s">
        <v>22</v>
      </c>
      <c r="F404" s="8" t="s">
        <v>815</v>
      </c>
      <c r="G404">
        <v>22</v>
      </c>
      <c r="H404" t="s">
        <v>40</v>
      </c>
      <c r="I404">
        <v>30603249</v>
      </c>
      <c r="J404" t="str">
        <f>RIGHT(КХЛ[[#This Row],[Дата рождения]],4)</f>
        <v>1995</v>
      </c>
    </row>
    <row r="405" spans="3:10" x14ac:dyDescent="0.3">
      <c r="C405">
        <v>1129</v>
      </c>
      <c r="D405" t="s">
        <v>816</v>
      </c>
      <c r="E405" t="s">
        <v>16</v>
      </c>
      <c r="F405" s="8" t="s">
        <v>817</v>
      </c>
      <c r="G405">
        <v>22</v>
      </c>
      <c r="H405" t="s">
        <v>18</v>
      </c>
      <c r="I405">
        <v>28452296</v>
      </c>
      <c r="J405" t="str">
        <f>RIGHT(КХЛ[[#This Row],[Дата рождения]],4)</f>
        <v>1995</v>
      </c>
    </row>
    <row r="406" spans="3:10" x14ac:dyDescent="0.3">
      <c r="C406">
        <v>1736</v>
      </c>
      <c r="D406" t="s">
        <v>818</v>
      </c>
      <c r="E406" t="s">
        <v>22</v>
      </c>
      <c r="F406" s="8" t="s">
        <v>819</v>
      </c>
      <c r="G406">
        <v>21</v>
      </c>
      <c r="H406" t="s">
        <v>18</v>
      </c>
      <c r="I406">
        <v>18242888</v>
      </c>
      <c r="J406" t="str">
        <f>RIGHT(КХЛ[[#This Row],[Дата рождения]],4)</f>
        <v>1996</v>
      </c>
    </row>
    <row r="407" spans="3:10" x14ac:dyDescent="0.3">
      <c r="C407">
        <v>377</v>
      </c>
      <c r="D407" t="s">
        <v>820</v>
      </c>
      <c r="E407" t="s">
        <v>16</v>
      </c>
      <c r="F407" s="8" t="s">
        <v>821</v>
      </c>
      <c r="G407">
        <v>30</v>
      </c>
      <c r="H407" t="s">
        <v>70</v>
      </c>
      <c r="I407">
        <v>44796078</v>
      </c>
      <c r="J407" t="str">
        <f>RIGHT(КХЛ[[#This Row],[Дата рождения]],4)</f>
        <v>1987</v>
      </c>
    </row>
    <row r="408" spans="3:10" x14ac:dyDescent="0.3">
      <c r="C408">
        <v>333</v>
      </c>
      <c r="D408" t="s">
        <v>822</v>
      </c>
      <c r="E408" t="s">
        <v>16</v>
      </c>
      <c r="F408" s="8" t="s">
        <v>823</v>
      </c>
      <c r="G408">
        <v>30</v>
      </c>
      <c r="H408" t="s">
        <v>18</v>
      </c>
      <c r="I408">
        <v>13956989</v>
      </c>
      <c r="J408" t="str">
        <f>RIGHT(КХЛ[[#This Row],[Дата рождения]],4)</f>
        <v>1987</v>
      </c>
    </row>
    <row r="409" spans="3:10" x14ac:dyDescent="0.3">
      <c r="C409">
        <v>312</v>
      </c>
      <c r="D409" t="s">
        <v>824</v>
      </c>
      <c r="E409" t="s">
        <v>16</v>
      </c>
      <c r="F409" s="8" t="s">
        <v>825</v>
      </c>
      <c r="G409">
        <v>34</v>
      </c>
      <c r="H409" t="s">
        <v>61</v>
      </c>
      <c r="I409">
        <v>66255239</v>
      </c>
      <c r="J409" t="str">
        <f>RIGHT(КХЛ[[#This Row],[Дата рождения]],4)</f>
        <v>1983</v>
      </c>
    </row>
    <row r="410" spans="3:10" x14ac:dyDescent="0.3">
      <c r="C410">
        <v>831</v>
      </c>
      <c r="D410" t="s">
        <v>826</v>
      </c>
      <c r="E410" t="s">
        <v>16</v>
      </c>
      <c r="F410" s="8" t="s">
        <v>827</v>
      </c>
      <c r="G410">
        <v>27</v>
      </c>
      <c r="H410" t="s">
        <v>18</v>
      </c>
      <c r="I410">
        <v>34300258</v>
      </c>
      <c r="J410" t="str">
        <f>RIGHT(КХЛ[[#This Row],[Дата рождения]],4)</f>
        <v>1990</v>
      </c>
    </row>
    <row r="411" spans="3:10" x14ac:dyDescent="0.3">
      <c r="C411">
        <v>938</v>
      </c>
      <c r="D411" t="s">
        <v>828</v>
      </c>
      <c r="E411" t="s">
        <v>22</v>
      </c>
      <c r="F411" s="8" t="s">
        <v>829</v>
      </c>
      <c r="G411">
        <v>26</v>
      </c>
      <c r="H411" t="s">
        <v>18</v>
      </c>
      <c r="I411">
        <v>5043683</v>
      </c>
      <c r="J411" t="str">
        <f>RIGHT(КХЛ[[#This Row],[Дата рождения]],4)</f>
        <v>1991</v>
      </c>
    </row>
    <row r="412" spans="3:10" x14ac:dyDescent="0.3">
      <c r="C412">
        <v>327</v>
      </c>
      <c r="D412" t="s">
        <v>830</v>
      </c>
      <c r="E412" t="s">
        <v>16</v>
      </c>
      <c r="F412" s="8" t="s">
        <v>831</v>
      </c>
      <c r="G412">
        <v>23</v>
      </c>
      <c r="H412" t="s">
        <v>18</v>
      </c>
      <c r="I412">
        <v>81880653</v>
      </c>
      <c r="J412" t="str">
        <f>RIGHT(КХЛ[[#This Row],[Дата рождения]],4)</f>
        <v>1994</v>
      </c>
    </row>
    <row r="413" spans="3:10" x14ac:dyDescent="0.3">
      <c r="C413">
        <v>39</v>
      </c>
      <c r="D413" t="s">
        <v>832</v>
      </c>
      <c r="E413" t="s">
        <v>27</v>
      </c>
      <c r="F413" s="8" t="s">
        <v>833</v>
      </c>
      <c r="G413">
        <v>23</v>
      </c>
      <c r="H413" t="s">
        <v>18</v>
      </c>
      <c r="I413">
        <v>58921171</v>
      </c>
      <c r="J413" t="str">
        <f>RIGHT(КХЛ[[#This Row],[Дата рождения]],4)</f>
        <v>1994</v>
      </c>
    </row>
    <row r="414" spans="3:10" x14ac:dyDescent="0.3">
      <c r="C414">
        <v>200</v>
      </c>
      <c r="D414" t="s">
        <v>834</v>
      </c>
      <c r="E414" t="s">
        <v>16</v>
      </c>
      <c r="F414" s="8" t="s">
        <v>835</v>
      </c>
      <c r="G414">
        <v>36</v>
      </c>
      <c r="H414" t="s">
        <v>33</v>
      </c>
      <c r="I414">
        <v>74705970</v>
      </c>
      <c r="J414" t="str">
        <f>RIGHT(КХЛ[[#This Row],[Дата рождения]],4)</f>
        <v>1981</v>
      </c>
    </row>
    <row r="415" spans="3:10" x14ac:dyDescent="0.3">
      <c r="C415">
        <v>735</v>
      </c>
      <c r="D415" t="s">
        <v>836</v>
      </c>
      <c r="E415" t="s">
        <v>22</v>
      </c>
      <c r="F415" s="8" t="s">
        <v>837</v>
      </c>
      <c r="G415">
        <v>22</v>
      </c>
      <c r="H415" t="s">
        <v>50</v>
      </c>
      <c r="I415">
        <v>53894693</v>
      </c>
      <c r="J415" t="str">
        <f>RIGHT(КХЛ[[#This Row],[Дата рождения]],4)</f>
        <v>1995</v>
      </c>
    </row>
    <row r="416" spans="3:10" x14ac:dyDescent="0.3">
      <c r="C416">
        <v>350</v>
      </c>
      <c r="D416" t="s">
        <v>838</v>
      </c>
      <c r="E416" t="s">
        <v>16</v>
      </c>
      <c r="F416" s="8" t="s">
        <v>839</v>
      </c>
      <c r="G416">
        <v>30</v>
      </c>
      <c r="H416" t="s">
        <v>119</v>
      </c>
      <c r="I416">
        <v>46910859</v>
      </c>
      <c r="J416" t="str">
        <f>RIGHT(КХЛ[[#This Row],[Дата рождения]],4)</f>
        <v>1987</v>
      </c>
    </row>
    <row r="417" spans="3:10" x14ac:dyDescent="0.3">
      <c r="C417">
        <v>1616</v>
      </c>
      <c r="D417" t="s">
        <v>840</v>
      </c>
      <c r="E417" t="s">
        <v>22</v>
      </c>
      <c r="F417" s="8" t="s">
        <v>841</v>
      </c>
      <c r="G417">
        <v>44</v>
      </c>
      <c r="H417" t="s">
        <v>61</v>
      </c>
      <c r="I417">
        <v>2668887</v>
      </c>
      <c r="J417" t="str">
        <f>RIGHT(КХЛ[[#This Row],[Дата рождения]],4)</f>
        <v>1973</v>
      </c>
    </row>
    <row r="418" spans="3:10" x14ac:dyDescent="0.3">
      <c r="C418">
        <v>1003</v>
      </c>
      <c r="D418" t="s">
        <v>842</v>
      </c>
      <c r="E418" t="s">
        <v>16</v>
      </c>
      <c r="F418" s="8" t="s">
        <v>843</v>
      </c>
      <c r="G418">
        <v>19</v>
      </c>
      <c r="H418" t="s">
        <v>18</v>
      </c>
      <c r="I418">
        <v>19460251</v>
      </c>
      <c r="J418" t="str">
        <f>RIGHT(КХЛ[[#This Row],[Дата рождения]],4)</f>
        <v>1998</v>
      </c>
    </row>
    <row r="419" spans="3:10" x14ac:dyDescent="0.3">
      <c r="C419">
        <v>755</v>
      </c>
      <c r="D419" t="s">
        <v>844</v>
      </c>
      <c r="E419" t="s">
        <v>22</v>
      </c>
      <c r="F419" s="8" t="s">
        <v>845</v>
      </c>
      <c r="G419">
        <v>20</v>
      </c>
      <c r="H419" t="s">
        <v>18</v>
      </c>
      <c r="I419">
        <v>41940595</v>
      </c>
      <c r="J419" t="str">
        <f>RIGHT(КХЛ[[#This Row],[Дата рождения]],4)</f>
        <v>1997</v>
      </c>
    </row>
    <row r="420" spans="3:10" x14ac:dyDescent="0.3">
      <c r="C420">
        <v>1299</v>
      </c>
      <c r="D420" t="s">
        <v>846</v>
      </c>
      <c r="E420" t="s">
        <v>16</v>
      </c>
      <c r="F420" s="8" t="s">
        <v>847</v>
      </c>
      <c r="G420">
        <v>33</v>
      </c>
      <c r="H420" t="s">
        <v>18</v>
      </c>
      <c r="I420">
        <v>66566024</v>
      </c>
      <c r="J420" t="str">
        <f>RIGHT(КХЛ[[#This Row],[Дата рождения]],4)</f>
        <v>1984</v>
      </c>
    </row>
    <row r="421" spans="3:10" x14ac:dyDescent="0.3">
      <c r="C421">
        <v>643</v>
      </c>
      <c r="D421" t="s">
        <v>848</v>
      </c>
      <c r="E421" t="s">
        <v>16</v>
      </c>
      <c r="F421" s="8" t="s">
        <v>392</v>
      </c>
      <c r="G421">
        <v>32</v>
      </c>
      <c r="H421" t="s">
        <v>43</v>
      </c>
      <c r="I421">
        <v>96705996</v>
      </c>
      <c r="J421" t="str">
        <f>RIGHT(КХЛ[[#This Row],[Дата рождения]],4)</f>
        <v>1985</v>
      </c>
    </row>
    <row r="422" spans="3:10" x14ac:dyDescent="0.3">
      <c r="C422">
        <v>502</v>
      </c>
      <c r="D422" t="s">
        <v>849</v>
      </c>
      <c r="E422" t="s">
        <v>27</v>
      </c>
      <c r="F422" s="8" t="s">
        <v>850</v>
      </c>
      <c r="G422">
        <v>23</v>
      </c>
      <c r="H422" t="s">
        <v>153</v>
      </c>
      <c r="I422">
        <v>28597512</v>
      </c>
      <c r="J422" t="str">
        <f>RIGHT(КХЛ[[#This Row],[Дата рождения]],4)</f>
        <v>1994</v>
      </c>
    </row>
    <row r="423" spans="3:10" x14ac:dyDescent="0.3">
      <c r="C423">
        <v>332</v>
      </c>
      <c r="D423" t="s">
        <v>851</v>
      </c>
      <c r="E423" t="s">
        <v>16</v>
      </c>
      <c r="F423" s="8" t="s">
        <v>852</v>
      </c>
      <c r="G423">
        <v>27</v>
      </c>
      <c r="H423" t="s">
        <v>18</v>
      </c>
      <c r="I423">
        <v>67097254</v>
      </c>
      <c r="J423" t="str">
        <f>RIGHT(КХЛ[[#This Row],[Дата рождения]],4)</f>
        <v>1990</v>
      </c>
    </row>
    <row r="424" spans="3:10" x14ac:dyDescent="0.3">
      <c r="C424">
        <v>591</v>
      </c>
      <c r="D424" t="s">
        <v>853</v>
      </c>
      <c r="E424" t="s">
        <v>22</v>
      </c>
      <c r="F424" s="8" t="s">
        <v>854</v>
      </c>
      <c r="G424">
        <v>32</v>
      </c>
      <c r="H424" t="s">
        <v>40</v>
      </c>
      <c r="I424">
        <v>22913391</v>
      </c>
      <c r="J424" t="str">
        <f>RIGHT(КХЛ[[#This Row],[Дата рождения]],4)</f>
        <v>1985</v>
      </c>
    </row>
    <row r="425" spans="3:10" x14ac:dyDescent="0.3">
      <c r="C425">
        <v>530</v>
      </c>
      <c r="D425" t="s">
        <v>855</v>
      </c>
      <c r="E425" t="s">
        <v>22</v>
      </c>
      <c r="F425" s="8" t="s">
        <v>856</v>
      </c>
      <c r="G425">
        <v>22</v>
      </c>
      <c r="H425" t="s">
        <v>18</v>
      </c>
      <c r="I425">
        <v>80896532</v>
      </c>
      <c r="J425" t="str">
        <f>RIGHT(КХЛ[[#This Row],[Дата рождения]],4)</f>
        <v>1995</v>
      </c>
    </row>
    <row r="426" spans="3:10" x14ac:dyDescent="0.3">
      <c r="C426">
        <v>1063</v>
      </c>
      <c r="D426" t="s">
        <v>857</v>
      </c>
      <c r="E426" t="s">
        <v>16</v>
      </c>
      <c r="F426" s="8" t="s">
        <v>272</v>
      </c>
      <c r="G426">
        <v>33</v>
      </c>
      <c r="H426" t="s">
        <v>18</v>
      </c>
      <c r="I426">
        <v>89147241</v>
      </c>
      <c r="J426" t="str">
        <f>RIGHT(КХЛ[[#This Row],[Дата рождения]],4)</f>
        <v>1984</v>
      </c>
    </row>
    <row r="427" spans="3:10" x14ac:dyDescent="0.3">
      <c r="C427">
        <v>1674</v>
      </c>
      <c r="D427" t="s">
        <v>858</v>
      </c>
      <c r="E427" t="s">
        <v>22</v>
      </c>
      <c r="F427" s="8" t="s">
        <v>859</v>
      </c>
      <c r="G427">
        <v>36</v>
      </c>
      <c r="H427" t="s">
        <v>33</v>
      </c>
      <c r="I427">
        <v>62130180</v>
      </c>
      <c r="J427" t="str">
        <f>RIGHT(КХЛ[[#This Row],[Дата рождения]],4)</f>
        <v>1981</v>
      </c>
    </row>
    <row r="428" spans="3:10" x14ac:dyDescent="0.3">
      <c r="C428">
        <v>604</v>
      </c>
      <c r="D428" t="s">
        <v>860</v>
      </c>
      <c r="E428" t="s">
        <v>22</v>
      </c>
      <c r="F428" s="8" t="s">
        <v>861</v>
      </c>
      <c r="G428">
        <v>33</v>
      </c>
      <c r="H428" t="s">
        <v>61</v>
      </c>
      <c r="I428">
        <v>95391062</v>
      </c>
      <c r="J428" t="str">
        <f>RIGHT(КХЛ[[#This Row],[Дата рождения]],4)</f>
        <v>1984</v>
      </c>
    </row>
    <row r="429" spans="3:10" x14ac:dyDescent="0.3">
      <c r="C429">
        <v>1730</v>
      </c>
      <c r="D429" t="s">
        <v>862</v>
      </c>
      <c r="E429" t="s">
        <v>22</v>
      </c>
      <c r="F429" s="8" t="s">
        <v>863</v>
      </c>
      <c r="G429">
        <v>18</v>
      </c>
      <c r="H429" t="s">
        <v>40</v>
      </c>
      <c r="I429">
        <v>85212175</v>
      </c>
      <c r="J429" t="str">
        <f>RIGHT(КХЛ[[#This Row],[Дата рождения]],4)</f>
        <v>1999</v>
      </c>
    </row>
    <row r="430" spans="3:10" x14ac:dyDescent="0.3">
      <c r="C430">
        <v>1078</v>
      </c>
      <c r="D430" t="s">
        <v>864</v>
      </c>
      <c r="E430" t="s">
        <v>27</v>
      </c>
      <c r="F430" s="8" t="s">
        <v>865</v>
      </c>
      <c r="G430">
        <v>29</v>
      </c>
      <c r="H430" t="s">
        <v>119</v>
      </c>
      <c r="I430">
        <v>14377724</v>
      </c>
      <c r="J430" t="str">
        <f>RIGHT(КХЛ[[#This Row],[Дата рождения]],4)</f>
        <v>1988</v>
      </c>
    </row>
    <row r="431" spans="3:10" x14ac:dyDescent="0.3">
      <c r="C431">
        <v>1091</v>
      </c>
      <c r="D431" t="s">
        <v>866</v>
      </c>
      <c r="E431" t="s">
        <v>22</v>
      </c>
      <c r="F431" s="8" t="s">
        <v>867</v>
      </c>
      <c r="G431">
        <v>30</v>
      </c>
      <c r="H431" t="s">
        <v>119</v>
      </c>
      <c r="I431">
        <v>32808752</v>
      </c>
      <c r="J431" t="str">
        <f>RIGHT(КХЛ[[#This Row],[Дата рождения]],4)</f>
        <v>1987</v>
      </c>
    </row>
    <row r="432" spans="3:10" x14ac:dyDescent="0.3">
      <c r="C432">
        <v>949</v>
      </c>
      <c r="D432" t="s">
        <v>868</v>
      </c>
      <c r="E432" t="s">
        <v>16</v>
      </c>
      <c r="F432" s="8" t="s">
        <v>869</v>
      </c>
      <c r="G432">
        <v>30</v>
      </c>
      <c r="H432" t="s">
        <v>18</v>
      </c>
      <c r="I432">
        <v>57959590</v>
      </c>
      <c r="J432" t="str">
        <f>RIGHT(КХЛ[[#This Row],[Дата рождения]],4)</f>
        <v>1987</v>
      </c>
    </row>
    <row r="433" spans="3:10" x14ac:dyDescent="0.3">
      <c r="C433">
        <v>264</v>
      </c>
      <c r="D433" t="s">
        <v>870</v>
      </c>
      <c r="E433" t="s">
        <v>22</v>
      </c>
      <c r="F433" s="8" t="s">
        <v>871</v>
      </c>
      <c r="G433">
        <v>27</v>
      </c>
      <c r="H433" t="s">
        <v>18</v>
      </c>
      <c r="I433">
        <v>56486364</v>
      </c>
      <c r="J433" t="str">
        <f>RIGHT(КХЛ[[#This Row],[Дата рождения]],4)</f>
        <v>1990</v>
      </c>
    </row>
    <row r="434" spans="3:10" x14ac:dyDescent="0.3">
      <c r="C434">
        <v>1114</v>
      </c>
      <c r="D434" t="s">
        <v>872</v>
      </c>
      <c r="E434" t="s">
        <v>22</v>
      </c>
      <c r="F434" s="8" t="s">
        <v>873</v>
      </c>
      <c r="G434">
        <v>26</v>
      </c>
      <c r="H434" t="s">
        <v>18</v>
      </c>
      <c r="I434">
        <v>30664672</v>
      </c>
      <c r="J434" t="str">
        <f>RIGHT(КХЛ[[#This Row],[Дата рождения]],4)</f>
        <v>1991</v>
      </c>
    </row>
    <row r="435" spans="3:10" x14ac:dyDescent="0.3">
      <c r="C435">
        <v>931</v>
      </c>
      <c r="D435" t="s">
        <v>874</v>
      </c>
      <c r="E435" t="s">
        <v>22</v>
      </c>
      <c r="F435" s="8" t="s">
        <v>875</v>
      </c>
      <c r="G435">
        <v>31</v>
      </c>
      <c r="H435" t="s">
        <v>18</v>
      </c>
      <c r="I435">
        <v>94635054</v>
      </c>
      <c r="J435" t="str">
        <f>RIGHT(КХЛ[[#This Row],[Дата рождения]],4)</f>
        <v>1986</v>
      </c>
    </row>
    <row r="436" spans="3:10" x14ac:dyDescent="0.3">
      <c r="C436">
        <v>757</v>
      </c>
      <c r="D436" t="s">
        <v>876</v>
      </c>
      <c r="E436" t="s">
        <v>16</v>
      </c>
      <c r="F436" s="8" t="s">
        <v>877</v>
      </c>
      <c r="G436">
        <v>19</v>
      </c>
      <c r="H436" t="s">
        <v>43</v>
      </c>
      <c r="I436">
        <v>4375851</v>
      </c>
      <c r="J436" t="str">
        <f>RIGHT(КХЛ[[#This Row],[Дата рождения]],4)</f>
        <v>1998</v>
      </c>
    </row>
    <row r="437" spans="3:10" x14ac:dyDescent="0.3">
      <c r="C437">
        <v>835</v>
      </c>
      <c r="D437" t="s">
        <v>878</v>
      </c>
      <c r="E437" t="s">
        <v>27</v>
      </c>
      <c r="F437" s="8" t="s">
        <v>879</v>
      </c>
      <c r="G437">
        <v>23</v>
      </c>
      <c r="H437" t="s">
        <v>18</v>
      </c>
      <c r="I437">
        <v>15832249</v>
      </c>
      <c r="J437" t="str">
        <f>RIGHT(КХЛ[[#This Row],[Дата рождения]],4)</f>
        <v>1994</v>
      </c>
    </row>
    <row r="438" spans="3:10" x14ac:dyDescent="0.3">
      <c r="C438">
        <v>1469</v>
      </c>
      <c r="D438" t="s">
        <v>880</v>
      </c>
      <c r="E438" t="s">
        <v>16</v>
      </c>
      <c r="F438" s="8" t="s">
        <v>881</v>
      </c>
      <c r="G438">
        <v>23</v>
      </c>
      <c r="H438" t="s">
        <v>18</v>
      </c>
      <c r="I438">
        <v>21798085</v>
      </c>
      <c r="J438" t="str">
        <f>RIGHT(КХЛ[[#This Row],[Дата рождения]],4)</f>
        <v>1994</v>
      </c>
    </row>
    <row r="439" spans="3:10" x14ac:dyDescent="0.3">
      <c r="C439">
        <v>1402</v>
      </c>
      <c r="D439" t="s">
        <v>882</v>
      </c>
      <c r="E439" t="s">
        <v>16</v>
      </c>
      <c r="F439" s="8" t="s">
        <v>883</v>
      </c>
      <c r="G439">
        <v>29</v>
      </c>
      <c r="H439" t="s">
        <v>18</v>
      </c>
      <c r="I439">
        <v>77169254</v>
      </c>
      <c r="J439" t="str">
        <f>RIGHT(КХЛ[[#This Row],[Дата рождения]],4)</f>
        <v>1988</v>
      </c>
    </row>
    <row r="440" spans="3:10" x14ac:dyDescent="0.3">
      <c r="C440">
        <v>1085</v>
      </c>
      <c r="D440" t="s">
        <v>884</v>
      </c>
      <c r="E440" t="s">
        <v>16</v>
      </c>
      <c r="F440" s="8" t="s">
        <v>885</v>
      </c>
      <c r="G440">
        <v>26</v>
      </c>
      <c r="H440" t="s">
        <v>61</v>
      </c>
      <c r="I440">
        <v>5318407</v>
      </c>
      <c r="J440" t="str">
        <f>RIGHT(КХЛ[[#This Row],[Дата рождения]],4)</f>
        <v>1991</v>
      </c>
    </row>
    <row r="441" spans="3:10" x14ac:dyDescent="0.3">
      <c r="C441">
        <v>1768</v>
      </c>
      <c r="D441" t="s">
        <v>886</v>
      </c>
      <c r="E441" t="s">
        <v>22</v>
      </c>
      <c r="F441" s="8" t="s">
        <v>887</v>
      </c>
      <c r="G441">
        <v>24</v>
      </c>
      <c r="H441" t="s">
        <v>18</v>
      </c>
      <c r="I441">
        <v>12944782</v>
      </c>
      <c r="J441" t="str">
        <f>RIGHT(КХЛ[[#This Row],[Дата рождения]],4)</f>
        <v>1993</v>
      </c>
    </row>
    <row r="442" spans="3:10" x14ac:dyDescent="0.3">
      <c r="C442">
        <v>397</v>
      </c>
      <c r="D442" t="s">
        <v>888</v>
      </c>
      <c r="E442" t="s">
        <v>22</v>
      </c>
      <c r="F442" s="8" t="s">
        <v>889</v>
      </c>
      <c r="G442">
        <v>20</v>
      </c>
      <c r="H442" t="s">
        <v>43</v>
      </c>
      <c r="I442">
        <v>95145279</v>
      </c>
      <c r="J442" t="str">
        <f>RIGHT(КХЛ[[#This Row],[Дата рождения]],4)</f>
        <v>1997</v>
      </c>
    </row>
    <row r="443" spans="3:10" x14ac:dyDescent="0.3">
      <c r="C443">
        <v>1111</v>
      </c>
      <c r="D443" t="s">
        <v>890</v>
      </c>
      <c r="E443" t="s">
        <v>27</v>
      </c>
      <c r="F443" s="8" t="s">
        <v>891</v>
      </c>
      <c r="G443">
        <v>19</v>
      </c>
      <c r="H443" t="s">
        <v>18</v>
      </c>
      <c r="I443">
        <v>28347445</v>
      </c>
      <c r="J443" t="str">
        <f>RIGHT(КХЛ[[#This Row],[Дата рождения]],4)</f>
        <v>1998</v>
      </c>
    </row>
    <row r="444" spans="3:10" x14ac:dyDescent="0.3">
      <c r="C444">
        <v>626</v>
      </c>
      <c r="D444" t="s">
        <v>892</v>
      </c>
      <c r="E444" t="s">
        <v>22</v>
      </c>
      <c r="F444" s="8" t="s">
        <v>893</v>
      </c>
      <c r="G444">
        <v>34</v>
      </c>
      <c r="H444" t="s">
        <v>50</v>
      </c>
      <c r="I444">
        <v>42474920</v>
      </c>
      <c r="J444" t="str">
        <f>RIGHT(КХЛ[[#This Row],[Дата рождения]],4)</f>
        <v>1983</v>
      </c>
    </row>
    <row r="445" spans="3:10" x14ac:dyDescent="0.3">
      <c r="C445">
        <v>14</v>
      </c>
      <c r="D445" t="s">
        <v>894</v>
      </c>
      <c r="E445" t="s">
        <v>22</v>
      </c>
      <c r="F445" s="8" t="s">
        <v>895</v>
      </c>
      <c r="G445">
        <v>31</v>
      </c>
      <c r="H445" t="s">
        <v>61</v>
      </c>
      <c r="I445">
        <v>9878226</v>
      </c>
      <c r="J445" t="str">
        <f>RIGHT(КХЛ[[#This Row],[Дата рождения]],4)</f>
        <v>1986</v>
      </c>
    </row>
    <row r="446" spans="3:10" x14ac:dyDescent="0.3">
      <c r="C446">
        <v>1287</v>
      </c>
      <c r="D446" t="s">
        <v>896</v>
      </c>
      <c r="E446" t="s">
        <v>16</v>
      </c>
      <c r="F446" s="8" t="s">
        <v>897</v>
      </c>
      <c r="G446">
        <v>21</v>
      </c>
      <c r="H446" t="s">
        <v>18</v>
      </c>
      <c r="I446">
        <v>93853514</v>
      </c>
      <c r="J446" t="str">
        <f>RIGHT(КХЛ[[#This Row],[Дата рождения]],4)</f>
        <v>1996</v>
      </c>
    </row>
    <row r="447" spans="3:10" x14ac:dyDescent="0.3">
      <c r="C447">
        <v>795</v>
      </c>
      <c r="D447" t="s">
        <v>898</v>
      </c>
      <c r="E447" t="s">
        <v>16</v>
      </c>
      <c r="F447" s="8" t="s">
        <v>899</v>
      </c>
      <c r="G447">
        <v>19</v>
      </c>
      <c r="H447" t="s">
        <v>18</v>
      </c>
      <c r="I447">
        <v>93063471</v>
      </c>
      <c r="J447" t="str">
        <f>RIGHT(КХЛ[[#This Row],[Дата рождения]],4)</f>
        <v>1998</v>
      </c>
    </row>
    <row r="448" spans="3:10" x14ac:dyDescent="0.3">
      <c r="C448">
        <v>566</v>
      </c>
      <c r="D448" t="s">
        <v>900</v>
      </c>
      <c r="E448" t="s">
        <v>22</v>
      </c>
      <c r="F448" s="8" t="s">
        <v>901</v>
      </c>
      <c r="G448">
        <v>28</v>
      </c>
      <c r="H448" t="s">
        <v>18</v>
      </c>
      <c r="I448">
        <v>68539574</v>
      </c>
      <c r="J448" t="str">
        <f>RIGHT(КХЛ[[#This Row],[Дата рождения]],4)</f>
        <v>1989</v>
      </c>
    </row>
    <row r="449" spans="3:10" x14ac:dyDescent="0.3">
      <c r="C449">
        <v>1550</v>
      </c>
      <c r="D449" t="s">
        <v>902</v>
      </c>
      <c r="E449" t="s">
        <v>16</v>
      </c>
      <c r="F449" s="8" t="s">
        <v>903</v>
      </c>
      <c r="G449">
        <v>29</v>
      </c>
      <c r="H449" t="s">
        <v>50</v>
      </c>
      <c r="I449">
        <v>79596869</v>
      </c>
      <c r="J449" t="str">
        <f>RIGHT(КХЛ[[#This Row],[Дата рождения]],4)</f>
        <v>1989</v>
      </c>
    </row>
    <row r="450" spans="3:10" x14ac:dyDescent="0.3">
      <c r="C450">
        <v>536</v>
      </c>
      <c r="D450" t="s">
        <v>904</v>
      </c>
      <c r="E450" t="s">
        <v>16</v>
      </c>
      <c r="F450" s="8" t="s">
        <v>905</v>
      </c>
      <c r="G450">
        <v>25</v>
      </c>
      <c r="H450" t="s">
        <v>82</v>
      </c>
      <c r="I450">
        <v>81064142</v>
      </c>
      <c r="J450" t="str">
        <f>RIGHT(КХЛ[[#This Row],[Дата рождения]],4)</f>
        <v>1992</v>
      </c>
    </row>
    <row r="451" spans="3:10" x14ac:dyDescent="0.3">
      <c r="C451">
        <v>1192</v>
      </c>
      <c r="D451" t="s">
        <v>906</v>
      </c>
      <c r="E451" t="s">
        <v>22</v>
      </c>
      <c r="F451" s="8" t="s">
        <v>907</v>
      </c>
      <c r="G451">
        <v>25</v>
      </c>
      <c r="H451" t="s">
        <v>18</v>
      </c>
      <c r="I451">
        <v>10494494</v>
      </c>
      <c r="J451" t="str">
        <f>RIGHT(КХЛ[[#This Row],[Дата рождения]],4)</f>
        <v>1992</v>
      </c>
    </row>
    <row r="452" spans="3:10" x14ac:dyDescent="0.3">
      <c r="C452">
        <v>164</v>
      </c>
      <c r="D452" t="s">
        <v>908</v>
      </c>
      <c r="E452" t="s">
        <v>16</v>
      </c>
      <c r="F452" s="8" t="s">
        <v>909</v>
      </c>
      <c r="G452">
        <v>27</v>
      </c>
      <c r="H452" t="s">
        <v>61</v>
      </c>
      <c r="I452">
        <v>32856338</v>
      </c>
      <c r="J452" t="str">
        <f>RIGHT(КХЛ[[#This Row],[Дата рождения]],4)</f>
        <v>1990</v>
      </c>
    </row>
    <row r="453" spans="3:10" x14ac:dyDescent="0.3">
      <c r="C453">
        <v>1042</v>
      </c>
      <c r="D453" t="s">
        <v>910</v>
      </c>
      <c r="E453" t="s">
        <v>16</v>
      </c>
      <c r="F453" s="8" t="s">
        <v>911</v>
      </c>
      <c r="G453">
        <v>31</v>
      </c>
      <c r="H453" t="s">
        <v>61</v>
      </c>
      <c r="I453">
        <v>69232416</v>
      </c>
      <c r="J453" t="str">
        <f>RIGHT(КХЛ[[#This Row],[Дата рождения]],4)</f>
        <v>1986</v>
      </c>
    </row>
    <row r="454" spans="3:10" x14ac:dyDescent="0.3">
      <c r="C454">
        <v>651</v>
      </c>
      <c r="D454" t="s">
        <v>912</v>
      </c>
      <c r="E454" t="s">
        <v>22</v>
      </c>
      <c r="F454" s="8" t="s">
        <v>913</v>
      </c>
      <c r="G454">
        <v>24</v>
      </c>
      <c r="H454" t="s">
        <v>18</v>
      </c>
      <c r="I454">
        <v>92365565</v>
      </c>
      <c r="J454" t="str">
        <f>RIGHT(КХЛ[[#This Row],[Дата рождения]],4)</f>
        <v>1993</v>
      </c>
    </row>
    <row r="455" spans="3:10" x14ac:dyDescent="0.3">
      <c r="C455">
        <v>1732</v>
      </c>
      <c r="D455" t="s">
        <v>784</v>
      </c>
      <c r="E455" t="s">
        <v>22</v>
      </c>
      <c r="F455" s="8" t="s">
        <v>914</v>
      </c>
      <c r="G455">
        <v>26</v>
      </c>
      <c r="H455" t="s">
        <v>18</v>
      </c>
      <c r="I455">
        <v>63765102</v>
      </c>
      <c r="J455" t="str">
        <f>RIGHT(КХЛ[[#This Row],[Дата рождения]],4)</f>
        <v>1991</v>
      </c>
    </row>
    <row r="456" spans="3:10" x14ac:dyDescent="0.3">
      <c r="C456">
        <v>816</v>
      </c>
      <c r="D456" t="s">
        <v>915</v>
      </c>
      <c r="E456" t="s">
        <v>16</v>
      </c>
      <c r="F456" s="8" t="s">
        <v>916</v>
      </c>
      <c r="G456">
        <v>35</v>
      </c>
      <c r="H456" t="s">
        <v>18</v>
      </c>
      <c r="I456">
        <v>29322153</v>
      </c>
      <c r="J456" t="str">
        <f>RIGHT(КХЛ[[#This Row],[Дата рождения]],4)</f>
        <v>1982</v>
      </c>
    </row>
    <row r="457" spans="3:10" x14ac:dyDescent="0.3">
      <c r="C457">
        <v>416</v>
      </c>
      <c r="D457" t="s">
        <v>917</v>
      </c>
      <c r="E457" t="s">
        <v>27</v>
      </c>
      <c r="F457" s="8" t="s">
        <v>918</v>
      </c>
      <c r="G457">
        <v>20</v>
      </c>
      <c r="H457" t="s">
        <v>18</v>
      </c>
      <c r="I457">
        <v>12750937</v>
      </c>
      <c r="J457" t="str">
        <f>RIGHT(КХЛ[[#This Row],[Дата рождения]],4)</f>
        <v>1997</v>
      </c>
    </row>
    <row r="458" spans="3:10" x14ac:dyDescent="0.3">
      <c r="C458">
        <v>539</v>
      </c>
      <c r="D458" t="s">
        <v>919</v>
      </c>
      <c r="E458" t="s">
        <v>22</v>
      </c>
      <c r="F458" s="8" t="s">
        <v>493</v>
      </c>
      <c r="G458">
        <v>24</v>
      </c>
      <c r="H458" t="s">
        <v>18</v>
      </c>
      <c r="I458">
        <v>43978763</v>
      </c>
      <c r="J458" t="str">
        <f>RIGHT(КХЛ[[#This Row],[Дата рождения]],4)</f>
        <v>1993</v>
      </c>
    </row>
    <row r="459" spans="3:10" x14ac:dyDescent="0.3">
      <c r="C459">
        <v>114</v>
      </c>
      <c r="D459" t="s">
        <v>920</v>
      </c>
      <c r="E459" t="s">
        <v>16</v>
      </c>
      <c r="F459" s="8" t="s">
        <v>921</v>
      </c>
      <c r="G459">
        <v>23</v>
      </c>
      <c r="H459" t="s">
        <v>18</v>
      </c>
      <c r="I459">
        <v>92697148</v>
      </c>
      <c r="J459" t="str">
        <f>RIGHT(КХЛ[[#This Row],[Дата рождения]],4)</f>
        <v>1994</v>
      </c>
    </row>
    <row r="460" spans="3:10" x14ac:dyDescent="0.3">
      <c r="C460">
        <v>584</v>
      </c>
      <c r="D460" t="s">
        <v>922</v>
      </c>
      <c r="E460" t="s">
        <v>16</v>
      </c>
      <c r="F460" s="8" t="s">
        <v>923</v>
      </c>
      <c r="G460">
        <v>23</v>
      </c>
      <c r="H460" t="s">
        <v>18</v>
      </c>
      <c r="I460">
        <v>1808884</v>
      </c>
      <c r="J460" t="str">
        <f>RIGHT(КХЛ[[#This Row],[Дата рождения]],4)</f>
        <v>1994</v>
      </c>
    </row>
    <row r="461" spans="3:10" x14ac:dyDescent="0.3">
      <c r="C461">
        <v>1493</v>
      </c>
      <c r="D461" t="s">
        <v>924</v>
      </c>
      <c r="E461" t="s">
        <v>22</v>
      </c>
      <c r="F461" s="8" t="s">
        <v>925</v>
      </c>
      <c r="G461">
        <v>35</v>
      </c>
      <c r="H461" t="s">
        <v>18</v>
      </c>
      <c r="I461">
        <v>24467329</v>
      </c>
      <c r="J461" t="str">
        <f>RIGHT(КХЛ[[#This Row],[Дата рождения]],4)</f>
        <v>1982</v>
      </c>
    </row>
    <row r="462" spans="3:10" x14ac:dyDescent="0.3">
      <c r="C462">
        <v>657</v>
      </c>
      <c r="D462" t="s">
        <v>926</v>
      </c>
      <c r="E462" t="s">
        <v>27</v>
      </c>
      <c r="F462" s="8" t="s">
        <v>927</v>
      </c>
      <c r="G462">
        <v>21</v>
      </c>
      <c r="H462" t="s">
        <v>18</v>
      </c>
      <c r="I462">
        <v>83914194</v>
      </c>
      <c r="J462" t="str">
        <f>RIGHT(КХЛ[[#This Row],[Дата рождения]],4)</f>
        <v>1996</v>
      </c>
    </row>
    <row r="463" spans="3:10" x14ac:dyDescent="0.3">
      <c r="C463">
        <v>487</v>
      </c>
      <c r="D463" t="s">
        <v>928</v>
      </c>
      <c r="E463" t="s">
        <v>22</v>
      </c>
      <c r="F463" s="8" t="s">
        <v>929</v>
      </c>
      <c r="G463">
        <v>32</v>
      </c>
      <c r="H463" t="s">
        <v>18</v>
      </c>
      <c r="I463">
        <v>20900697</v>
      </c>
      <c r="J463" t="str">
        <f>RIGHT(КХЛ[[#This Row],[Дата рождения]],4)</f>
        <v>1985</v>
      </c>
    </row>
    <row r="464" spans="3:10" x14ac:dyDescent="0.3">
      <c r="C464">
        <v>873</v>
      </c>
      <c r="D464" t="s">
        <v>930</v>
      </c>
      <c r="E464" t="s">
        <v>16</v>
      </c>
      <c r="F464" s="8" t="s">
        <v>931</v>
      </c>
      <c r="G464">
        <v>27</v>
      </c>
      <c r="H464" t="s">
        <v>18</v>
      </c>
      <c r="I464">
        <v>99241018</v>
      </c>
      <c r="J464" t="str">
        <f>RIGHT(КХЛ[[#This Row],[Дата рождения]],4)</f>
        <v>1991</v>
      </c>
    </row>
    <row r="465" spans="3:10" x14ac:dyDescent="0.3">
      <c r="C465">
        <v>1738</v>
      </c>
      <c r="D465" t="s">
        <v>932</v>
      </c>
      <c r="E465" t="s">
        <v>22</v>
      </c>
      <c r="F465" s="8" t="s">
        <v>933</v>
      </c>
      <c r="G465">
        <v>25</v>
      </c>
      <c r="H465" t="s">
        <v>18</v>
      </c>
      <c r="I465">
        <v>38167599</v>
      </c>
      <c r="J465" t="str">
        <f>RIGHT(КХЛ[[#This Row],[Дата рождения]],4)</f>
        <v>1992</v>
      </c>
    </row>
    <row r="466" spans="3:10" x14ac:dyDescent="0.3">
      <c r="C466">
        <v>1396</v>
      </c>
      <c r="D466" t="s">
        <v>934</v>
      </c>
      <c r="E466" t="s">
        <v>27</v>
      </c>
      <c r="F466" s="8" t="s">
        <v>935</v>
      </c>
      <c r="G466">
        <v>19</v>
      </c>
      <c r="H466" t="s">
        <v>18</v>
      </c>
      <c r="I466">
        <v>74792104</v>
      </c>
      <c r="J466" t="str">
        <f>RIGHT(КХЛ[[#This Row],[Дата рождения]],4)</f>
        <v>1998</v>
      </c>
    </row>
    <row r="467" spans="3:10" x14ac:dyDescent="0.3">
      <c r="C467">
        <v>308</v>
      </c>
      <c r="D467" t="s">
        <v>936</v>
      </c>
      <c r="E467" t="s">
        <v>16</v>
      </c>
      <c r="F467" s="8" t="s">
        <v>937</v>
      </c>
      <c r="G467">
        <v>30</v>
      </c>
      <c r="H467" t="s">
        <v>18</v>
      </c>
      <c r="I467">
        <v>71474053</v>
      </c>
      <c r="J467" t="str">
        <f>RIGHT(КХЛ[[#This Row],[Дата рождения]],4)</f>
        <v>1987</v>
      </c>
    </row>
    <row r="468" spans="3:10" x14ac:dyDescent="0.3">
      <c r="C468">
        <v>644</v>
      </c>
      <c r="D468" t="s">
        <v>938</v>
      </c>
      <c r="E468" t="s">
        <v>16</v>
      </c>
      <c r="F468" s="8" t="s">
        <v>939</v>
      </c>
      <c r="G468">
        <v>32</v>
      </c>
      <c r="H468" t="s">
        <v>61</v>
      </c>
      <c r="I468">
        <v>93001416</v>
      </c>
      <c r="J468" t="str">
        <f>RIGHT(КХЛ[[#This Row],[Дата рождения]],4)</f>
        <v>1985</v>
      </c>
    </row>
    <row r="469" spans="3:10" x14ac:dyDescent="0.3">
      <c r="C469">
        <v>982</v>
      </c>
      <c r="D469" t="s">
        <v>940</v>
      </c>
      <c r="E469" t="s">
        <v>16</v>
      </c>
      <c r="F469" s="8" t="s">
        <v>941</v>
      </c>
      <c r="G469">
        <v>26</v>
      </c>
      <c r="H469" t="s">
        <v>18</v>
      </c>
      <c r="I469">
        <v>39773904</v>
      </c>
      <c r="J469" t="str">
        <f>RIGHT(КХЛ[[#This Row],[Дата рождения]],4)</f>
        <v>1991</v>
      </c>
    </row>
    <row r="470" spans="3:10" x14ac:dyDescent="0.3">
      <c r="C470">
        <v>295</v>
      </c>
      <c r="D470" t="s">
        <v>942</v>
      </c>
      <c r="E470" t="s">
        <v>27</v>
      </c>
      <c r="F470" s="8" t="s">
        <v>943</v>
      </c>
      <c r="G470">
        <v>36</v>
      </c>
      <c r="H470" t="s">
        <v>944</v>
      </c>
      <c r="I470">
        <v>16801686</v>
      </c>
      <c r="J470" t="str">
        <f>RIGHT(КХЛ[[#This Row],[Дата рождения]],4)</f>
        <v>1981</v>
      </c>
    </row>
    <row r="471" spans="3:10" x14ac:dyDescent="0.3">
      <c r="C471">
        <v>762</v>
      </c>
      <c r="D471" t="s">
        <v>945</v>
      </c>
      <c r="E471" t="s">
        <v>22</v>
      </c>
      <c r="F471" s="8" t="s">
        <v>946</v>
      </c>
      <c r="G471">
        <v>26</v>
      </c>
      <c r="H471" t="s">
        <v>82</v>
      </c>
      <c r="I471">
        <v>37714024</v>
      </c>
      <c r="J471" t="str">
        <f>RIGHT(КХЛ[[#This Row],[Дата рождения]],4)</f>
        <v>1991</v>
      </c>
    </row>
    <row r="472" spans="3:10" x14ac:dyDescent="0.3">
      <c r="C472">
        <v>1322</v>
      </c>
      <c r="D472" t="s">
        <v>947</v>
      </c>
      <c r="E472" t="s">
        <v>27</v>
      </c>
      <c r="F472" s="8" t="s">
        <v>948</v>
      </c>
      <c r="G472">
        <v>36</v>
      </c>
      <c r="H472" t="s">
        <v>61</v>
      </c>
      <c r="I472">
        <v>49161653</v>
      </c>
      <c r="J472" t="str">
        <f>RIGHT(КХЛ[[#This Row],[Дата рождения]],4)</f>
        <v>1981</v>
      </c>
    </row>
    <row r="473" spans="3:10" x14ac:dyDescent="0.3">
      <c r="C473">
        <v>1100</v>
      </c>
      <c r="D473" t="s">
        <v>949</v>
      </c>
      <c r="E473" t="s">
        <v>27</v>
      </c>
      <c r="F473" s="8" t="s">
        <v>950</v>
      </c>
      <c r="G473">
        <v>30</v>
      </c>
      <c r="H473" t="s">
        <v>43</v>
      </c>
      <c r="I473">
        <v>26541643</v>
      </c>
      <c r="J473" t="str">
        <f>RIGHT(КХЛ[[#This Row],[Дата рождения]],4)</f>
        <v>1987</v>
      </c>
    </row>
    <row r="474" spans="3:10" x14ac:dyDescent="0.3">
      <c r="C474">
        <v>506</v>
      </c>
      <c r="D474" t="s">
        <v>951</v>
      </c>
      <c r="E474" t="s">
        <v>16</v>
      </c>
      <c r="F474" s="8" t="s">
        <v>952</v>
      </c>
      <c r="G474">
        <v>19</v>
      </c>
      <c r="H474" t="s">
        <v>18</v>
      </c>
      <c r="I474">
        <v>88764221</v>
      </c>
      <c r="J474" t="str">
        <f>RIGHT(КХЛ[[#This Row],[Дата рождения]],4)</f>
        <v>1998</v>
      </c>
    </row>
    <row r="475" spans="3:10" x14ac:dyDescent="0.3">
      <c r="C475">
        <v>820</v>
      </c>
      <c r="D475" t="s">
        <v>953</v>
      </c>
      <c r="E475" t="s">
        <v>22</v>
      </c>
      <c r="F475" s="8" t="s">
        <v>954</v>
      </c>
      <c r="G475">
        <v>20</v>
      </c>
      <c r="H475" t="s">
        <v>82</v>
      </c>
      <c r="I475">
        <v>86825560</v>
      </c>
      <c r="J475" t="str">
        <f>RIGHT(КХЛ[[#This Row],[Дата рождения]],4)</f>
        <v>1997</v>
      </c>
    </row>
    <row r="476" spans="3:10" x14ac:dyDescent="0.3">
      <c r="C476">
        <v>1529</v>
      </c>
      <c r="D476" t="s">
        <v>955</v>
      </c>
      <c r="E476" t="s">
        <v>16</v>
      </c>
      <c r="F476" s="8" t="s">
        <v>956</v>
      </c>
      <c r="G476">
        <v>33</v>
      </c>
      <c r="H476" t="s">
        <v>61</v>
      </c>
      <c r="I476">
        <v>21526858</v>
      </c>
      <c r="J476" t="str">
        <f>RIGHT(КХЛ[[#This Row],[Дата рождения]],4)</f>
        <v>1984</v>
      </c>
    </row>
    <row r="477" spans="3:10" x14ac:dyDescent="0.3">
      <c r="C477">
        <v>1471</v>
      </c>
      <c r="D477" t="s">
        <v>957</v>
      </c>
      <c r="E477" t="s">
        <v>22</v>
      </c>
      <c r="F477" s="8" t="s">
        <v>958</v>
      </c>
      <c r="G477">
        <v>27</v>
      </c>
      <c r="H477" t="s">
        <v>18</v>
      </c>
      <c r="I477">
        <v>39334271</v>
      </c>
      <c r="J477" t="str">
        <f>RIGHT(КХЛ[[#This Row],[Дата рождения]],4)</f>
        <v>1990</v>
      </c>
    </row>
    <row r="478" spans="3:10" x14ac:dyDescent="0.3">
      <c r="C478">
        <v>837</v>
      </c>
      <c r="D478" t="s">
        <v>959</v>
      </c>
      <c r="E478" t="s">
        <v>16</v>
      </c>
      <c r="F478" s="8" t="s">
        <v>960</v>
      </c>
      <c r="G478">
        <v>23</v>
      </c>
      <c r="H478" t="s">
        <v>18</v>
      </c>
      <c r="I478">
        <v>20870568</v>
      </c>
      <c r="J478" t="str">
        <f>RIGHT(КХЛ[[#This Row],[Дата рождения]],4)</f>
        <v>1994</v>
      </c>
    </row>
    <row r="479" spans="3:10" x14ac:dyDescent="0.3">
      <c r="C479">
        <v>1132</v>
      </c>
      <c r="D479" t="s">
        <v>961</v>
      </c>
      <c r="E479" t="s">
        <v>22</v>
      </c>
      <c r="F479" s="8" t="s">
        <v>962</v>
      </c>
      <c r="G479">
        <v>24</v>
      </c>
      <c r="H479" t="s">
        <v>18</v>
      </c>
      <c r="I479">
        <v>71944955</v>
      </c>
      <c r="J479" t="str">
        <f>RIGHT(КХЛ[[#This Row],[Дата рождения]],4)</f>
        <v>1993</v>
      </c>
    </row>
    <row r="480" spans="3:10" x14ac:dyDescent="0.3">
      <c r="C480">
        <v>1751</v>
      </c>
      <c r="D480" t="s">
        <v>963</v>
      </c>
      <c r="E480" t="s">
        <v>22</v>
      </c>
      <c r="F480" s="8" t="s">
        <v>964</v>
      </c>
      <c r="G480">
        <v>43</v>
      </c>
      <c r="H480" t="s">
        <v>18</v>
      </c>
      <c r="I480">
        <v>13253740</v>
      </c>
      <c r="J480" t="str">
        <f>RIGHT(КХЛ[[#This Row],[Дата рождения]],4)</f>
        <v>1974</v>
      </c>
    </row>
    <row r="481" spans="3:10" x14ac:dyDescent="0.3">
      <c r="C481">
        <v>163</v>
      </c>
      <c r="D481" t="s">
        <v>965</v>
      </c>
      <c r="E481" t="s">
        <v>16</v>
      </c>
      <c r="F481" s="8" t="s">
        <v>966</v>
      </c>
      <c r="G481">
        <v>28</v>
      </c>
      <c r="H481" t="s">
        <v>18</v>
      </c>
      <c r="I481">
        <v>92583816</v>
      </c>
      <c r="J481" t="str">
        <f>RIGHT(КХЛ[[#This Row],[Дата рождения]],4)</f>
        <v>1989</v>
      </c>
    </row>
    <row r="482" spans="3:10" x14ac:dyDescent="0.3">
      <c r="C482">
        <v>90</v>
      </c>
      <c r="D482" t="s">
        <v>967</v>
      </c>
      <c r="E482" t="s">
        <v>27</v>
      </c>
      <c r="F482" s="8" t="s">
        <v>968</v>
      </c>
      <c r="G482">
        <v>20</v>
      </c>
      <c r="H482" t="s">
        <v>50</v>
      </c>
      <c r="I482">
        <v>73168148</v>
      </c>
      <c r="J482" t="str">
        <f>RIGHT(КХЛ[[#This Row],[Дата рождения]],4)</f>
        <v>1997</v>
      </c>
    </row>
    <row r="483" spans="3:10" x14ac:dyDescent="0.3">
      <c r="C483">
        <v>1097</v>
      </c>
      <c r="D483" t="s">
        <v>969</v>
      </c>
      <c r="E483" t="s">
        <v>27</v>
      </c>
      <c r="F483" s="8" t="s">
        <v>970</v>
      </c>
      <c r="G483">
        <v>30</v>
      </c>
      <c r="H483" t="s">
        <v>119</v>
      </c>
      <c r="I483">
        <v>68830119</v>
      </c>
      <c r="J483" t="str">
        <f>RIGHT(КХЛ[[#This Row],[Дата рождения]],4)</f>
        <v>1987</v>
      </c>
    </row>
    <row r="484" spans="3:10" x14ac:dyDescent="0.3">
      <c r="C484">
        <v>743</v>
      </c>
      <c r="D484" t="s">
        <v>971</v>
      </c>
      <c r="E484" t="s">
        <v>16</v>
      </c>
      <c r="F484" s="8" t="s">
        <v>972</v>
      </c>
      <c r="G484">
        <v>26</v>
      </c>
      <c r="H484" t="s">
        <v>61</v>
      </c>
      <c r="I484">
        <v>85257203</v>
      </c>
      <c r="J484" t="str">
        <f>RIGHT(КХЛ[[#This Row],[Дата рождения]],4)</f>
        <v>1991</v>
      </c>
    </row>
    <row r="485" spans="3:10" x14ac:dyDescent="0.3">
      <c r="C485">
        <v>1379</v>
      </c>
      <c r="D485" t="s">
        <v>973</v>
      </c>
      <c r="E485" t="s">
        <v>22</v>
      </c>
      <c r="F485" s="8" t="s">
        <v>974</v>
      </c>
      <c r="G485">
        <v>27</v>
      </c>
      <c r="H485" t="s">
        <v>18</v>
      </c>
      <c r="I485">
        <v>75473306</v>
      </c>
      <c r="J485" t="str">
        <f>RIGHT(КХЛ[[#This Row],[Дата рождения]],4)</f>
        <v>1990</v>
      </c>
    </row>
    <row r="486" spans="3:10" x14ac:dyDescent="0.3">
      <c r="C486">
        <v>1112</v>
      </c>
      <c r="D486" t="s">
        <v>975</v>
      </c>
      <c r="E486" t="s">
        <v>16</v>
      </c>
      <c r="F486" s="8" t="s">
        <v>976</v>
      </c>
      <c r="G486">
        <v>26</v>
      </c>
      <c r="H486" t="s">
        <v>18</v>
      </c>
      <c r="I486">
        <v>70917512</v>
      </c>
      <c r="J486" t="str">
        <f>RIGHT(КХЛ[[#This Row],[Дата рождения]],4)</f>
        <v>1991</v>
      </c>
    </row>
    <row r="487" spans="3:10" x14ac:dyDescent="0.3">
      <c r="C487">
        <v>356</v>
      </c>
      <c r="D487" t="s">
        <v>977</v>
      </c>
      <c r="E487" t="s">
        <v>16</v>
      </c>
      <c r="F487" s="8" t="s">
        <v>978</v>
      </c>
      <c r="G487">
        <v>32</v>
      </c>
      <c r="H487" t="s">
        <v>18</v>
      </c>
      <c r="I487">
        <v>60092646</v>
      </c>
      <c r="J487" t="str">
        <f>RIGHT(КХЛ[[#This Row],[Дата рождения]],4)</f>
        <v>1985</v>
      </c>
    </row>
    <row r="488" spans="3:10" x14ac:dyDescent="0.3">
      <c r="C488">
        <v>764</v>
      </c>
      <c r="D488" t="s">
        <v>979</v>
      </c>
      <c r="E488" t="s">
        <v>22</v>
      </c>
      <c r="F488" s="8" t="s">
        <v>980</v>
      </c>
      <c r="G488">
        <v>23</v>
      </c>
      <c r="H488" t="s">
        <v>18</v>
      </c>
      <c r="I488">
        <v>73982055</v>
      </c>
      <c r="J488" t="str">
        <f>RIGHT(КХЛ[[#This Row],[Дата рождения]],4)</f>
        <v>1994</v>
      </c>
    </row>
    <row r="489" spans="3:10" x14ac:dyDescent="0.3">
      <c r="C489">
        <v>1054</v>
      </c>
      <c r="D489" t="s">
        <v>981</v>
      </c>
      <c r="E489" t="s">
        <v>16</v>
      </c>
      <c r="F489" s="8" t="s">
        <v>982</v>
      </c>
      <c r="G489">
        <v>29</v>
      </c>
      <c r="H489" t="s">
        <v>18</v>
      </c>
      <c r="I489">
        <v>93936145</v>
      </c>
      <c r="J489" t="str">
        <f>RIGHT(КХЛ[[#This Row],[Дата рождения]],4)</f>
        <v>1988</v>
      </c>
    </row>
    <row r="490" spans="3:10" x14ac:dyDescent="0.3">
      <c r="C490">
        <v>61</v>
      </c>
      <c r="D490" t="s">
        <v>983</v>
      </c>
      <c r="E490" t="s">
        <v>27</v>
      </c>
      <c r="F490" s="8" t="s">
        <v>984</v>
      </c>
      <c r="G490">
        <v>27</v>
      </c>
      <c r="H490" t="s">
        <v>18</v>
      </c>
      <c r="I490">
        <v>14551858</v>
      </c>
      <c r="J490" t="str">
        <f>RIGHT(КХЛ[[#This Row],[Дата рождения]],4)</f>
        <v>1990</v>
      </c>
    </row>
    <row r="491" spans="3:10" x14ac:dyDescent="0.3">
      <c r="C491">
        <v>997</v>
      </c>
      <c r="D491" t="s">
        <v>985</v>
      </c>
      <c r="E491" t="s">
        <v>22</v>
      </c>
      <c r="F491" s="8" t="s">
        <v>986</v>
      </c>
      <c r="G491">
        <v>31</v>
      </c>
      <c r="H491" t="s">
        <v>18</v>
      </c>
      <c r="I491">
        <v>54722106</v>
      </c>
      <c r="J491" t="str">
        <f>RIGHT(КХЛ[[#This Row],[Дата рождения]],4)</f>
        <v>1986</v>
      </c>
    </row>
    <row r="492" spans="3:10" x14ac:dyDescent="0.3">
      <c r="C492">
        <v>1236</v>
      </c>
      <c r="D492" t="s">
        <v>987</v>
      </c>
      <c r="E492" t="s">
        <v>27</v>
      </c>
      <c r="F492" s="8" t="s">
        <v>952</v>
      </c>
      <c r="G492">
        <v>19</v>
      </c>
      <c r="H492" t="s">
        <v>18</v>
      </c>
      <c r="I492">
        <v>91125249</v>
      </c>
      <c r="J492" t="str">
        <f>RIGHT(КХЛ[[#This Row],[Дата рождения]],4)</f>
        <v>1998</v>
      </c>
    </row>
    <row r="493" spans="3:10" x14ac:dyDescent="0.3">
      <c r="C493">
        <v>590</v>
      </c>
      <c r="D493" t="s">
        <v>988</v>
      </c>
      <c r="E493" t="s">
        <v>16</v>
      </c>
      <c r="F493" s="8" t="s">
        <v>989</v>
      </c>
      <c r="G493">
        <v>26</v>
      </c>
      <c r="H493" t="s">
        <v>75</v>
      </c>
      <c r="I493">
        <v>44918574</v>
      </c>
      <c r="J493" t="str">
        <f>RIGHT(КХЛ[[#This Row],[Дата рождения]],4)</f>
        <v>1991</v>
      </c>
    </row>
    <row r="494" spans="3:10" x14ac:dyDescent="0.3">
      <c r="C494">
        <v>1763</v>
      </c>
      <c r="D494" t="s">
        <v>990</v>
      </c>
      <c r="E494" t="s">
        <v>16</v>
      </c>
      <c r="F494" s="8" t="s">
        <v>991</v>
      </c>
      <c r="G494">
        <v>22</v>
      </c>
      <c r="H494" t="s">
        <v>18</v>
      </c>
      <c r="I494">
        <v>31957573</v>
      </c>
      <c r="J494" t="str">
        <f>RIGHT(КХЛ[[#This Row],[Дата рождения]],4)</f>
        <v>1995</v>
      </c>
    </row>
    <row r="495" spans="3:10" x14ac:dyDescent="0.3">
      <c r="C495">
        <v>887</v>
      </c>
      <c r="D495" t="s">
        <v>992</v>
      </c>
      <c r="E495" t="s">
        <v>16</v>
      </c>
      <c r="F495" s="8" t="s">
        <v>993</v>
      </c>
      <c r="G495">
        <v>36</v>
      </c>
      <c r="H495" t="s">
        <v>343</v>
      </c>
      <c r="I495">
        <v>93314660</v>
      </c>
      <c r="J495" t="str">
        <f>RIGHT(КХЛ[[#This Row],[Дата рождения]],4)</f>
        <v>1981</v>
      </c>
    </row>
    <row r="496" spans="3:10" x14ac:dyDescent="0.3">
      <c r="C496">
        <v>697</v>
      </c>
      <c r="D496" t="s">
        <v>994</v>
      </c>
      <c r="E496" t="s">
        <v>16</v>
      </c>
      <c r="F496" s="8" t="s">
        <v>995</v>
      </c>
      <c r="G496">
        <v>32</v>
      </c>
      <c r="H496" t="s">
        <v>40</v>
      </c>
      <c r="I496">
        <v>93819122</v>
      </c>
      <c r="J496" t="str">
        <f>RIGHT(КХЛ[[#This Row],[Дата рождения]],4)</f>
        <v>1985</v>
      </c>
    </row>
    <row r="497" spans="3:10" x14ac:dyDescent="0.3">
      <c r="C497">
        <v>880</v>
      </c>
      <c r="D497" t="s">
        <v>996</v>
      </c>
      <c r="E497" t="s">
        <v>16</v>
      </c>
      <c r="F497" s="8" t="s">
        <v>997</v>
      </c>
      <c r="G497">
        <v>36</v>
      </c>
      <c r="H497" t="s">
        <v>18</v>
      </c>
      <c r="I497">
        <v>15503310</v>
      </c>
      <c r="J497" t="str">
        <f>RIGHT(КХЛ[[#This Row],[Дата рождения]],4)</f>
        <v>1981</v>
      </c>
    </row>
    <row r="498" spans="3:10" x14ac:dyDescent="0.3">
      <c r="C498">
        <v>428</v>
      </c>
      <c r="D498" t="s">
        <v>998</v>
      </c>
      <c r="E498" t="s">
        <v>22</v>
      </c>
      <c r="F498" s="8" t="s">
        <v>999</v>
      </c>
      <c r="G498">
        <v>23</v>
      </c>
      <c r="H498" t="s">
        <v>18</v>
      </c>
      <c r="I498">
        <v>12535538</v>
      </c>
      <c r="J498" t="str">
        <f>RIGHT(КХЛ[[#This Row],[Дата рождения]],4)</f>
        <v>1994</v>
      </c>
    </row>
    <row r="499" spans="3:10" x14ac:dyDescent="0.3">
      <c r="C499">
        <v>941</v>
      </c>
      <c r="D499" t="s">
        <v>1000</v>
      </c>
      <c r="E499" t="s">
        <v>27</v>
      </c>
      <c r="F499" s="8" t="s">
        <v>1001</v>
      </c>
      <c r="G499">
        <v>22</v>
      </c>
      <c r="H499" t="s">
        <v>18</v>
      </c>
      <c r="I499">
        <v>92945140</v>
      </c>
      <c r="J499" t="str">
        <f>RIGHT(КХЛ[[#This Row],[Дата рождения]],4)</f>
        <v>1995</v>
      </c>
    </row>
    <row r="500" spans="3:10" x14ac:dyDescent="0.3">
      <c r="C500">
        <v>246</v>
      </c>
      <c r="D500" t="s">
        <v>1002</v>
      </c>
      <c r="E500" t="s">
        <v>16</v>
      </c>
      <c r="F500" s="8" t="s">
        <v>229</v>
      </c>
      <c r="G500">
        <v>22</v>
      </c>
      <c r="H500" t="s">
        <v>18</v>
      </c>
      <c r="I500">
        <v>58944548</v>
      </c>
      <c r="J500" t="str">
        <f>RIGHT(КХЛ[[#This Row],[Дата рождения]],4)</f>
        <v>1995</v>
      </c>
    </row>
    <row r="501" spans="3:10" x14ac:dyDescent="0.3">
      <c r="C501">
        <v>721</v>
      </c>
      <c r="D501" t="s">
        <v>1003</v>
      </c>
      <c r="E501" t="s">
        <v>16</v>
      </c>
      <c r="F501" s="8" t="s">
        <v>1004</v>
      </c>
      <c r="G501">
        <v>26</v>
      </c>
      <c r="H501" t="s">
        <v>61</v>
      </c>
      <c r="I501">
        <v>51951286</v>
      </c>
      <c r="J501" t="str">
        <f>RIGHT(КХЛ[[#This Row],[Дата рождения]],4)</f>
        <v>1992</v>
      </c>
    </row>
    <row r="502" spans="3:10" x14ac:dyDescent="0.3">
      <c r="C502">
        <v>1293</v>
      </c>
      <c r="D502" t="s">
        <v>1005</v>
      </c>
      <c r="E502" t="s">
        <v>27</v>
      </c>
      <c r="F502" s="8" t="s">
        <v>1006</v>
      </c>
      <c r="G502">
        <v>30</v>
      </c>
      <c r="H502" t="s">
        <v>50</v>
      </c>
      <c r="I502">
        <v>1542594</v>
      </c>
      <c r="J502" t="str">
        <f>RIGHT(КХЛ[[#This Row],[Дата рождения]],4)</f>
        <v>1987</v>
      </c>
    </row>
    <row r="503" spans="3:10" x14ac:dyDescent="0.3">
      <c r="C503">
        <v>520</v>
      </c>
      <c r="D503" t="s">
        <v>1007</v>
      </c>
      <c r="E503" t="s">
        <v>27</v>
      </c>
      <c r="F503" s="8" t="s">
        <v>49</v>
      </c>
      <c r="G503">
        <v>28</v>
      </c>
      <c r="H503" t="s">
        <v>18</v>
      </c>
      <c r="I503">
        <v>52754151</v>
      </c>
      <c r="J503" t="str">
        <f>RIGHT(КХЛ[[#This Row],[Дата рождения]],4)</f>
        <v>1989</v>
      </c>
    </row>
    <row r="504" spans="3:10" x14ac:dyDescent="0.3">
      <c r="C504">
        <v>773</v>
      </c>
      <c r="D504" t="s">
        <v>1008</v>
      </c>
      <c r="E504" t="s">
        <v>16</v>
      </c>
      <c r="F504" s="8" t="s">
        <v>1009</v>
      </c>
      <c r="G504">
        <v>32</v>
      </c>
      <c r="H504" t="s">
        <v>40</v>
      </c>
      <c r="I504">
        <v>48701747</v>
      </c>
      <c r="J504" t="str">
        <f>RIGHT(КХЛ[[#This Row],[Дата рождения]],4)</f>
        <v>1985</v>
      </c>
    </row>
    <row r="505" spans="3:10" x14ac:dyDescent="0.3">
      <c r="C505">
        <v>116</v>
      </c>
      <c r="D505" t="s">
        <v>1010</v>
      </c>
      <c r="E505" t="s">
        <v>22</v>
      </c>
      <c r="F505" s="8" t="s">
        <v>1011</v>
      </c>
      <c r="G505">
        <v>28</v>
      </c>
      <c r="H505" t="s">
        <v>50</v>
      </c>
      <c r="I505">
        <v>9361490</v>
      </c>
      <c r="J505" t="str">
        <f>RIGHT(КХЛ[[#This Row],[Дата рождения]],4)</f>
        <v>1989</v>
      </c>
    </row>
    <row r="506" spans="3:10" x14ac:dyDescent="0.3">
      <c r="C506">
        <v>287</v>
      </c>
      <c r="D506" t="s">
        <v>1012</v>
      </c>
      <c r="E506" t="s">
        <v>16</v>
      </c>
      <c r="F506" s="8" t="s">
        <v>1013</v>
      </c>
      <c r="G506">
        <v>33</v>
      </c>
      <c r="H506" t="s">
        <v>61</v>
      </c>
      <c r="I506">
        <v>11524946</v>
      </c>
      <c r="J506" t="str">
        <f>RIGHT(КХЛ[[#This Row],[Дата рождения]],4)</f>
        <v>1984</v>
      </c>
    </row>
    <row r="507" spans="3:10" x14ac:dyDescent="0.3">
      <c r="C507">
        <v>164</v>
      </c>
      <c r="D507" t="s">
        <v>1014</v>
      </c>
      <c r="E507" t="s">
        <v>16</v>
      </c>
      <c r="F507" s="8" t="s">
        <v>1015</v>
      </c>
      <c r="G507">
        <v>41</v>
      </c>
      <c r="H507" t="s">
        <v>82</v>
      </c>
      <c r="I507">
        <v>68192629</v>
      </c>
      <c r="J507" t="str">
        <f>RIGHT(КХЛ[[#This Row],[Дата рождения]],4)</f>
        <v>1976</v>
      </c>
    </row>
    <row r="508" spans="3:10" x14ac:dyDescent="0.3">
      <c r="C508">
        <v>863</v>
      </c>
      <c r="D508" t="s">
        <v>1016</v>
      </c>
      <c r="E508" t="s">
        <v>16</v>
      </c>
      <c r="F508" s="8" t="s">
        <v>1017</v>
      </c>
      <c r="G508">
        <v>20</v>
      </c>
      <c r="H508" t="s">
        <v>18</v>
      </c>
      <c r="I508">
        <v>24107793</v>
      </c>
      <c r="J508" t="str">
        <f>RIGHT(КХЛ[[#This Row],[Дата рождения]],4)</f>
        <v>1998</v>
      </c>
    </row>
    <row r="509" spans="3:10" x14ac:dyDescent="0.3">
      <c r="C509">
        <v>240</v>
      </c>
      <c r="D509" t="s">
        <v>1018</v>
      </c>
      <c r="E509" t="s">
        <v>16</v>
      </c>
      <c r="F509" s="8" t="s">
        <v>1019</v>
      </c>
      <c r="G509">
        <v>20</v>
      </c>
      <c r="H509" t="s">
        <v>18</v>
      </c>
      <c r="I509">
        <v>72223356</v>
      </c>
      <c r="J509" t="str">
        <f>RIGHT(КХЛ[[#This Row],[Дата рождения]],4)</f>
        <v>1997</v>
      </c>
    </row>
    <row r="510" spans="3:10" x14ac:dyDescent="0.3">
      <c r="C510">
        <v>746</v>
      </c>
      <c r="D510" t="s">
        <v>1020</v>
      </c>
      <c r="E510" t="s">
        <v>16</v>
      </c>
      <c r="F510" s="8" t="s">
        <v>1021</v>
      </c>
      <c r="G510">
        <v>36</v>
      </c>
      <c r="H510" t="s">
        <v>18</v>
      </c>
      <c r="I510">
        <v>69055480</v>
      </c>
      <c r="J510" t="str">
        <f>RIGHT(КХЛ[[#This Row],[Дата рождения]],4)</f>
        <v>1981</v>
      </c>
    </row>
    <row r="511" spans="3:10" x14ac:dyDescent="0.3">
      <c r="C511">
        <v>175</v>
      </c>
      <c r="D511" t="s">
        <v>1022</v>
      </c>
      <c r="E511" t="s">
        <v>22</v>
      </c>
      <c r="F511" s="8" t="s">
        <v>865</v>
      </c>
      <c r="G511">
        <v>29</v>
      </c>
      <c r="H511" t="s">
        <v>61</v>
      </c>
      <c r="I511">
        <v>13979903</v>
      </c>
      <c r="J511" t="str">
        <f>RIGHT(КХЛ[[#This Row],[Дата рождения]],4)</f>
        <v>1988</v>
      </c>
    </row>
    <row r="512" spans="3:10" x14ac:dyDescent="0.3">
      <c r="C512">
        <v>1512</v>
      </c>
      <c r="D512" t="s">
        <v>1023</v>
      </c>
      <c r="E512" t="s">
        <v>16</v>
      </c>
      <c r="F512" s="8" t="s">
        <v>1024</v>
      </c>
      <c r="G512">
        <v>38</v>
      </c>
      <c r="H512" t="s">
        <v>70</v>
      </c>
      <c r="I512">
        <v>63313159</v>
      </c>
      <c r="J512" t="str">
        <f>RIGHT(КХЛ[[#This Row],[Дата рождения]],4)</f>
        <v>1979</v>
      </c>
    </row>
    <row r="513" spans="3:10" x14ac:dyDescent="0.3">
      <c r="C513">
        <v>1308</v>
      </c>
      <c r="D513" t="s">
        <v>1025</v>
      </c>
      <c r="E513" t="s">
        <v>16</v>
      </c>
      <c r="F513" s="8" t="s">
        <v>1026</v>
      </c>
      <c r="G513">
        <v>21</v>
      </c>
      <c r="H513" t="s">
        <v>18</v>
      </c>
      <c r="I513">
        <v>55734320</v>
      </c>
      <c r="J513" t="str">
        <f>RIGHT(КХЛ[[#This Row],[Дата рождения]],4)</f>
        <v>1996</v>
      </c>
    </row>
    <row r="514" spans="3:10" x14ac:dyDescent="0.3">
      <c r="C514">
        <v>1120</v>
      </c>
      <c r="D514" t="s">
        <v>1027</v>
      </c>
      <c r="E514" t="s">
        <v>22</v>
      </c>
      <c r="F514" s="8" t="s">
        <v>1028</v>
      </c>
      <c r="G514">
        <v>33</v>
      </c>
      <c r="H514" t="s">
        <v>33</v>
      </c>
      <c r="I514">
        <v>37750174</v>
      </c>
      <c r="J514" t="str">
        <f>RIGHT(КХЛ[[#This Row],[Дата рождения]],4)</f>
        <v>1984</v>
      </c>
    </row>
    <row r="515" spans="3:10" x14ac:dyDescent="0.3">
      <c r="C515">
        <v>1344</v>
      </c>
      <c r="D515" t="s">
        <v>1029</v>
      </c>
      <c r="E515" t="s">
        <v>16</v>
      </c>
      <c r="F515" s="8" t="s">
        <v>1030</v>
      </c>
      <c r="G515">
        <v>34</v>
      </c>
      <c r="H515" t="s">
        <v>119</v>
      </c>
      <c r="I515">
        <v>92899711</v>
      </c>
      <c r="J515" t="str">
        <f>RIGHT(КХЛ[[#This Row],[Дата рождения]],4)</f>
        <v>1983</v>
      </c>
    </row>
    <row r="516" spans="3:10" x14ac:dyDescent="0.3">
      <c r="C516">
        <v>1605</v>
      </c>
      <c r="D516" t="s">
        <v>1031</v>
      </c>
      <c r="E516" t="s">
        <v>16</v>
      </c>
      <c r="F516" s="8" t="s">
        <v>1032</v>
      </c>
      <c r="G516">
        <v>30</v>
      </c>
      <c r="H516" t="s">
        <v>266</v>
      </c>
      <c r="I516">
        <v>90363588</v>
      </c>
      <c r="J516" t="str">
        <f>RIGHT(КХЛ[[#This Row],[Дата рождения]],4)</f>
        <v>1988</v>
      </c>
    </row>
    <row r="517" spans="3:10" x14ac:dyDescent="0.3">
      <c r="C517">
        <v>980</v>
      </c>
      <c r="D517" t="s">
        <v>1033</v>
      </c>
      <c r="E517" t="s">
        <v>16</v>
      </c>
      <c r="F517" s="8" t="s">
        <v>1034</v>
      </c>
      <c r="G517">
        <v>24</v>
      </c>
      <c r="H517" t="s">
        <v>18</v>
      </c>
      <c r="I517">
        <v>93926640</v>
      </c>
      <c r="J517" t="str">
        <f>RIGHT(КХЛ[[#This Row],[Дата рождения]],4)</f>
        <v>1993</v>
      </c>
    </row>
    <row r="518" spans="3:10" x14ac:dyDescent="0.3">
      <c r="C518">
        <v>1032</v>
      </c>
      <c r="D518" t="s">
        <v>1035</v>
      </c>
      <c r="E518" t="s">
        <v>16</v>
      </c>
      <c r="F518" s="8" t="s">
        <v>1036</v>
      </c>
      <c r="G518">
        <v>26</v>
      </c>
      <c r="H518" t="s">
        <v>18</v>
      </c>
      <c r="I518">
        <v>85163719</v>
      </c>
      <c r="J518" t="str">
        <f>RIGHT(КХЛ[[#This Row],[Дата рождения]],4)</f>
        <v>1991</v>
      </c>
    </row>
    <row r="519" spans="3:10" x14ac:dyDescent="0.3">
      <c r="C519">
        <v>687</v>
      </c>
      <c r="D519" t="s">
        <v>1037</v>
      </c>
      <c r="E519" t="s">
        <v>16</v>
      </c>
      <c r="F519" s="8" t="s">
        <v>1038</v>
      </c>
      <c r="G519">
        <v>36</v>
      </c>
      <c r="H519" t="s">
        <v>18</v>
      </c>
      <c r="I519">
        <v>41176065</v>
      </c>
      <c r="J519" t="str">
        <f>RIGHT(КХЛ[[#This Row],[Дата рождения]],4)</f>
        <v>1981</v>
      </c>
    </row>
    <row r="520" spans="3:10" x14ac:dyDescent="0.3">
      <c r="C520">
        <v>1573</v>
      </c>
      <c r="D520" t="s">
        <v>1039</v>
      </c>
      <c r="E520" t="s">
        <v>16</v>
      </c>
      <c r="F520" s="8" t="s">
        <v>1040</v>
      </c>
      <c r="G520">
        <v>22</v>
      </c>
      <c r="H520" t="s">
        <v>18</v>
      </c>
      <c r="I520">
        <v>72142959</v>
      </c>
      <c r="J520" t="str">
        <f>RIGHT(КХЛ[[#This Row],[Дата рождения]],4)</f>
        <v>1995</v>
      </c>
    </row>
    <row r="521" spans="3:10" x14ac:dyDescent="0.3">
      <c r="C521">
        <v>1001</v>
      </c>
      <c r="D521" t="s">
        <v>477</v>
      </c>
      <c r="E521" t="s">
        <v>16</v>
      </c>
      <c r="F521" s="8" t="s">
        <v>478</v>
      </c>
      <c r="G521">
        <v>24</v>
      </c>
      <c r="H521" t="s">
        <v>18</v>
      </c>
      <c r="I521">
        <v>97738836</v>
      </c>
      <c r="J521" t="str">
        <f>RIGHT(КХЛ[[#This Row],[Дата рождения]],4)</f>
        <v>1993</v>
      </c>
    </row>
    <row r="522" spans="3:10" x14ac:dyDescent="0.3">
      <c r="C522">
        <v>720</v>
      </c>
      <c r="D522" t="s">
        <v>1041</v>
      </c>
      <c r="E522" t="s">
        <v>27</v>
      </c>
      <c r="F522" s="8" t="s">
        <v>1042</v>
      </c>
      <c r="G522">
        <v>30</v>
      </c>
      <c r="H522" t="s">
        <v>1043</v>
      </c>
      <c r="I522">
        <v>48685390</v>
      </c>
      <c r="J522" t="str">
        <f>RIGHT(КХЛ[[#This Row],[Дата рождения]],4)</f>
        <v>1987</v>
      </c>
    </row>
    <row r="523" spans="3:10" x14ac:dyDescent="0.3">
      <c r="C523">
        <v>575</v>
      </c>
      <c r="D523" t="s">
        <v>1044</v>
      </c>
      <c r="E523" t="s">
        <v>22</v>
      </c>
      <c r="F523" s="8" t="s">
        <v>1045</v>
      </c>
      <c r="G523">
        <v>41</v>
      </c>
      <c r="H523" t="s">
        <v>43</v>
      </c>
      <c r="I523">
        <v>80510719</v>
      </c>
      <c r="J523" t="str">
        <f>RIGHT(КХЛ[[#This Row],[Дата рождения]],4)</f>
        <v>1976</v>
      </c>
    </row>
    <row r="524" spans="3:10" x14ac:dyDescent="0.3">
      <c r="C524">
        <v>1116</v>
      </c>
      <c r="D524" t="s">
        <v>1046</v>
      </c>
      <c r="E524" t="s">
        <v>22</v>
      </c>
      <c r="F524" s="8" t="s">
        <v>1047</v>
      </c>
      <c r="G524">
        <v>26</v>
      </c>
      <c r="H524" t="s">
        <v>43</v>
      </c>
      <c r="I524">
        <v>72749423</v>
      </c>
      <c r="J524" t="str">
        <f>RIGHT(КХЛ[[#This Row],[Дата рождения]],4)</f>
        <v>1991</v>
      </c>
    </row>
    <row r="525" spans="3:10" x14ac:dyDescent="0.3">
      <c r="C525">
        <v>1165</v>
      </c>
      <c r="D525" t="s">
        <v>1048</v>
      </c>
      <c r="E525" t="s">
        <v>16</v>
      </c>
      <c r="F525" s="8" t="s">
        <v>1049</v>
      </c>
      <c r="G525">
        <v>37</v>
      </c>
      <c r="H525" t="s">
        <v>445</v>
      </c>
      <c r="I525">
        <v>12803461</v>
      </c>
      <c r="J525" t="str">
        <f>RIGHT(КХЛ[[#This Row],[Дата рождения]],4)</f>
        <v>1980</v>
      </c>
    </row>
    <row r="526" spans="3:10" x14ac:dyDescent="0.3">
      <c r="C526">
        <v>1008</v>
      </c>
      <c r="D526" t="s">
        <v>1050</v>
      </c>
      <c r="E526" t="s">
        <v>16</v>
      </c>
      <c r="F526" s="8" t="s">
        <v>1051</v>
      </c>
      <c r="G526">
        <v>33</v>
      </c>
      <c r="H526" t="s">
        <v>75</v>
      </c>
      <c r="I526">
        <v>7646343</v>
      </c>
      <c r="J526" t="str">
        <f>RIGHT(КХЛ[[#This Row],[Дата рождения]],4)</f>
        <v>1984</v>
      </c>
    </row>
    <row r="527" spans="3:10" x14ac:dyDescent="0.3">
      <c r="C527">
        <v>1107</v>
      </c>
      <c r="D527" t="s">
        <v>1052</v>
      </c>
      <c r="E527" t="s">
        <v>16</v>
      </c>
      <c r="F527" s="8" t="s">
        <v>1053</v>
      </c>
      <c r="G527">
        <v>21</v>
      </c>
      <c r="H527" t="s">
        <v>18</v>
      </c>
      <c r="I527">
        <v>8216744</v>
      </c>
      <c r="J527" t="str">
        <f>RIGHT(КХЛ[[#This Row],[Дата рождения]],4)</f>
        <v>1996</v>
      </c>
    </row>
    <row r="528" spans="3:10" x14ac:dyDescent="0.3">
      <c r="C528">
        <v>709</v>
      </c>
      <c r="D528" t="s">
        <v>1054</v>
      </c>
      <c r="E528" t="s">
        <v>22</v>
      </c>
      <c r="F528" s="8" t="s">
        <v>1055</v>
      </c>
      <c r="G528">
        <v>40</v>
      </c>
      <c r="H528" t="s">
        <v>75</v>
      </c>
      <c r="I528">
        <v>23293536</v>
      </c>
      <c r="J528" t="str">
        <f>RIGHT(КХЛ[[#This Row],[Дата рождения]],4)</f>
        <v>1977</v>
      </c>
    </row>
    <row r="529" spans="3:10" x14ac:dyDescent="0.3">
      <c r="C529">
        <v>205</v>
      </c>
      <c r="D529" t="s">
        <v>1056</v>
      </c>
      <c r="E529" t="s">
        <v>22</v>
      </c>
      <c r="F529" s="8" t="s">
        <v>1057</v>
      </c>
      <c r="G529">
        <v>26</v>
      </c>
      <c r="H529" t="s">
        <v>18</v>
      </c>
      <c r="I529">
        <v>25148691</v>
      </c>
      <c r="J529" t="str">
        <f>RIGHT(КХЛ[[#This Row],[Дата рождения]],4)</f>
        <v>1991</v>
      </c>
    </row>
    <row r="530" spans="3:10" x14ac:dyDescent="0.3">
      <c r="C530">
        <v>963</v>
      </c>
      <c r="D530" t="s">
        <v>1058</v>
      </c>
      <c r="E530" t="s">
        <v>16</v>
      </c>
      <c r="F530" s="8" t="s">
        <v>1059</v>
      </c>
      <c r="G530">
        <v>44</v>
      </c>
      <c r="H530" t="s">
        <v>75</v>
      </c>
      <c r="I530">
        <v>94546226</v>
      </c>
      <c r="J530" t="str">
        <f>RIGHT(КХЛ[[#This Row],[Дата рождения]],4)</f>
        <v>1973</v>
      </c>
    </row>
    <row r="531" spans="3:10" x14ac:dyDescent="0.3">
      <c r="C531">
        <v>355</v>
      </c>
      <c r="D531" t="s">
        <v>1060</v>
      </c>
      <c r="E531" t="s">
        <v>16</v>
      </c>
      <c r="F531" s="8" t="s">
        <v>1061</v>
      </c>
      <c r="G531">
        <v>39</v>
      </c>
      <c r="H531" t="s">
        <v>343</v>
      </c>
      <c r="I531">
        <v>44673513</v>
      </c>
      <c r="J531" t="str">
        <f>RIGHT(КХЛ[[#This Row],[Дата рождения]],4)</f>
        <v>1978</v>
      </c>
    </row>
    <row r="532" spans="3:10" x14ac:dyDescent="0.3">
      <c r="C532">
        <v>466</v>
      </c>
      <c r="D532" t="s">
        <v>1062</v>
      </c>
      <c r="E532" t="s">
        <v>16</v>
      </c>
      <c r="F532" s="8" t="s">
        <v>1063</v>
      </c>
      <c r="G532">
        <v>26</v>
      </c>
      <c r="H532" t="s">
        <v>18</v>
      </c>
      <c r="I532">
        <v>41713722</v>
      </c>
      <c r="J532" t="str">
        <f>RIGHT(КХЛ[[#This Row],[Дата рождения]],4)</f>
        <v>1991</v>
      </c>
    </row>
    <row r="533" spans="3:10" x14ac:dyDescent="0.3">
      <c r="C533">
        <v>222</v>
      </c>
      <c r="D533" t="s">
        <v>1064</v>
      </c>
      <c r="E533" t="s">
        <v>16</v>
      </c>
      <c r="F533" s="8" t="s">
        <v>1065</v>
      </c>
      <c r="G533">
        <v>40</v>
      </c>
      <c r="H533" t="s">
        <v>82</v>
      </c>
      <c r="I533">
        <v>83871634</v>
      </c>
      <c r="J533" t="str">
        <f>RIGHT(КХЛ[[#This Row],[Дата рождения]],4)</f>
        <v>1977</v>
      </c>
    </row>
    <row r="534" spans="3:10" x14ac:dyDescent="0.3">
      <c r="C534">
        <v>966</v>
      </c>
      <c r="D534" t="s">
        <v>1066</v>
      </c>
      <c r="E534" t="s">
        <v>16</v>
      </c>
      <c r="F534" s="8" t="s">
        <v>1067</v>
      </c>
      <c r="G534">
        <v>20</v>
      </c>
      <c r="H534" t="s">
        <v>18</v>
      </c>
      <c r="I534">
        <v>5728163</v>
      </c>
      <c r="J534" t="str">
        <f>RIGHT(КХЛ[[#This Row],[Дата рождения]],4)</f>
        <v>1997</v>
      </c>
    </row>
    <row r="535" spans="3:10" x14ac:dyDescent="0.3">
      <c r="C535">
        <v>269</v>
      </c>
      <c r="D535" t="s">
        <v>1068</v>
      </c>
      <c r="E535" t="s">
        <v>27</v>
      </c>
      <c r="F535" s="8" t="s">
        <v>1069</v>
      </c>
      <c r="G535">
        <v>32</v>
      </c>
      <c r="H535" t="s">
        <v>18</v>
      </c>
      <c r="I535">
        <v>73194237</v>
      </c>
      <c r="J535" t="str">
        <f>RIGHT(КХЛ[[#This Row],[Дата рождения]],4)</f>
        <v>1985</v>
      </c>
    </row>
    <row r="536" spans="3:10" x14ac:dyDescent="0.3">
      <c r="C536">
        <v>545</v>
      </c>
      <c r="D536" t="s">
        <v>1070</v>
      </c>
      <c r="E536" t="s">
        <v>22</v>
      </c>
      <c r="F536" s="8" t="s">
        <v>1071</v>
      </c>
      <c r="G536">
        <v>43</v>
      </c>
      <c r="H536" t="s">
        <v>18</v>
      </c>
      <c r="I536">
        <v>55990344</v>
      </c>
      <c r="J536" t="str">
        <f>RIGHT(КХЛ[[#This Row],[Дата рождения]],4)</f>
        <v>1974</v>
      </c>
    </row>
    <row r="537" spans="3:10" x14ac:dyDescent="0.3">
      <c r="C537">
        <v>1658</v>
      </c>
      <c r="D537" t="s">
        <v>1072</v>
      </c>
      <c r="E537" t="s">
        <v>16</v>
      </c>
      <c r="F537" s="8" t="s">
        <v>1073</v>
      </c>
      <c r="G537">
        <v>34</v>
      </c>
      <c r="H537" t="s">
        <v>33</v>
      </c>
      <c r="I537">
        <v>52013686</v>
      </c>
      <c r="J537" t="str">
        <f>RIGHT(КХЛ[[#This Row],[Дата рождения]],4)</f>
        <v>1983</v>
      </c>
    </row>
    <row r="538" spans="3:10" x14ac:dyDescent="0.3">
      <c r="C538">
        <v>672</v>
      </c>
      <c r="D538" t="s">
        <v>1074</v>
      </c>
      <c r="E538" t="s">
        <v>16</v>
      </c>
      <c r="F538" s="8" t="s">
        <v>1075</v>
      </c>
      <c r="G538">
        <v>29</v>
      </c>
      <c r="H538" t="s">
        <v>43</v>
      </c>
      <c r="I538">
        <v>10968221</v>
      </c>
      <c r="J538" t="str">
        <f>RIGHT(КХЛ[[#This Row],[Дата рождения]],4)</f>
        <v>1988</v>
      </c>
    </row>
    <row r="539" spans="3:10" x14ac:dyDescent="0.3">
      <c r="C539">
        <v>581</v>
      </c>
      <c r="D539" t="s">
        <v>1076</v>
      </c>
      <c r="E539" t="s">
        <v>16</v>
      </c>
      <c r="F539" s="8" t="s">
        <v>1077</v>
      </c>
      <c r="G539">
        <v>31</v>
      </c>
      <c r="H539" t="s">
        <v>61</v>
      </c>
      <c r="I539">
        <v>45696975</v>
      </c>
      <c r="J539" t="str">
        <f>RIGHT(КХЛ[[#This Row],[Дата рождения]],4)</f>
        <v>1987</v>
      </c>
    </row>
    <row r="540" spans="3:10" x14ac:dyDescent="0.3">
      <c r="C540">
        <v>338</v>
      </c>
      <c r="D540" t="s">
        <v>1078</v>
      </c>
      <c r="E540" t="s">
        <v>22</v>
      </c>
      <c r="F540" s="8" t="s">
        <v>1079</v>
      </c>
      <c r="G540">
        <v>26</v>
      </c>
      <c r="H540" t="s">
        <v>18</v>
      </c>
      <c r="I540">
        <v>34085629</v>
      </c>
      <c r="J540" t="str">
        <f>RIGHT(КХЛ[[#This Row],[Дата рождения]],4)</f>
        <v>1991</v>
      </c>
    </row>
    <row r="541" spans="3:10" x14ac:dyDescent="0.3">
      <c r="C541">
        <v>1278</v>
      </c>
      <c r="D541" t="s">
        <v>1080</v>
      </c>
      <c r="E541" t="s">
        <v>16</v>
      </c>
      <c r="F541" s="8" t="s">
        <v>1081</v>
      </c>
      <c r="G541">
        <v>24</v>
      </c>
      <c r="H541" t="s">
        <v>18</v>
      </c>
      <c r="I541">
        <v>33325459</v>
      </c>
      <c r="J541" t="str">
        <f>RIGHT(КХЛ[[#This Row],[Дата рождения]],4)</f>
        <v>1993</v>
      </c>
    </row>
    <row r="542" spans="3:10" x14ac:dyDescent="0.3">
      <c r="C542">
        <v>481</v>
      </c>
      <c r="D542" t="s">
        <v>1082</v>
      </c>
      <c r="E542" t="s">
        <v>16</v>
      </c>
      <c r="F542" s="8" t="s">
        <v>1083</v>
      </c>
      <c r="G542">
        <v>44</v>
      </c>
      <c r="H542" t="s">
        <v>18</v>
      </c>
      <c r="I542">
        <v>98404591</v>
      </c>
      <c r="J542" t="str">
        <f>RIGHT(КХЛ[[#This Row],[Дата рождения]],4)</f>
        <v>1973</v>
      </c>
    </row>
    <row r="543" spans="3:10" x14ac:dyDescent="0.3">
      <c r="C543">
        <v>53</v>
      </c>
      <c r="D543" t="s">
        <v>1084</v>
      </c>
      <c r="E543" t="s">
        <v>16</v>
      </c>
      <c r="F543" s="8" t="s">
        <v>1085</v>
      </c>
      <c r="G543">
        <v>18</v>
      </c>
      <c r="H543" t="s">
        <v>1086</v>
      </c>
      <c r="I543">
        <v>2482875</v>
      </c>
      <c r="J543" t="str">
        <f>RIGHT(КХЛ[[#This Row],[Дата рождения]],4)</f>
        <v>1999</v>
      </c>
    </row>
    <row r="544" spans="3:10" x14ac:dyDescent="0.3">
      <c r="C544">
        <v>76</v>
      </c>
      <c r="D544" t="s">
        <v>1087</v>
      </c>
      <c r="E544" t="s">
        <v>22</v>
      </c>
      <c r="F544" s="8" t="s">
        <v>1088</v>
      </c>
      <c r="G544">
        <v>28</v>
      </c>
      <c r="H544" t="s">
        <v>18</v>
      </c>
      <c r="I544">
        <v>18522014</v>
      </c>
      <c r="J544" t="str">
        <f>RIGHT(КХЛ[[#This Row],[Дата рождения]],4)</f>
        <v>1989</v>
      </c>
    </row>
    <row r="545" spans="3:10" x14ac:dyDescent="0.3">
      <c r="C545">
        <v>834</v>
      </c>
      <c r="D545" t="s">
        <v>1089</v>
      </c>
      <c r="E545" t="s">
        <v>16</v>
      </c>
      <c r="F545" s="8" t="s">
        <v>1090</v>
      </c>
      <c r="G545">
        <v>38</v>
      </c>
      <c r="H545" t="s">
        <v>18</v>
      </c>
      <c r="I545">
        <v>41288340</v>
      </c>
      <c r="J545" t="str">
        <f>RIGHT(КХЛ[[#This Row],[Дата рождения]],4)</f>
        <v>1979</v>
      </c>
    </row>
    <row r="546" spans="3:10" x14ac:dyDescent="0.3">
      <c r="C546">
        <v>171</v>
      </c>
      <c r="D546" t="s">
        <v>1091</v>
      </c>
      <c r="E546" t="s">
        <v>22</v>
      </c>
      <c r="F546" s="8" t="s">
        <v>1092</v>
      </c>
      <c r="G546">
        <v>20</v>
      </c>
      <c r="H546" t="s">
        <v>33</v>
      </c>
      <c r="I546">
        <v>70717858</v>
      </c>
      <c r="J546" t="str">
        <f>RIGHT(КХЛ[[#This Row],[Дата рождения]],4)</f>
        <v>1997</v>
      </c>
    </row>
    <row r="547" spans="3:10" x14ac:dyDescent="0.3">
      <c r="C547">
        <v>420</v>
      </c>
      <c r="D547" t="s">
        <v>1093</v>
      </c>
      <c r="E547" t="s">
        <v>16</v>
      </c>
      <c r="F547" s="8" t="s">
        <v>1094</v>
      </c>
      <c r="G547">
        <v>31</v>
      </c>
      <c r="H547" t="s">
        <v>18</v>
      </c>
      <c r="I547">
        <v>6213454</v>
      </c>
      <c r="J547" t="str">
        <f>RIGHT(КХЛ[[#This Row],[Дата рождения]],4)</f>
        <v>1986</v>
      </c>
    </row>
    <row r="548" spans="3:10" x14ac:dyDescent="0.3">
      <c r="C548">
        <v>1118</v>
      </c>
      <c r="D548" t="s">
        <v>1095</v>
      </c>
      <c r="E548" t="s">
        <v>16</v>
      </c>
      <c r="F548" s="8" t="s">
        <v>1096</v>
      </c>
      <c r="G548">
        <v>24</v>
      </c>
      <c r="H548" t="s">
        <v>18</v>
      </c>
      <c r="I548">
        <v>87193303</v>
      </c>
      <c r="J548" t="str">
        <f>RIGHT(КХЛ[[#This Row],[Дата рождения]],4)</f>
        <v>1993</v>
      </c>
    </row>
    <row r="549" spans="3:10" x14ac:dyDescent="0.3">
      <c r="C549">
        <v>60</v>
      </c>
      <c r="D549" t="s">
        <v>1097</v>
      </c>
      <c r="E549" t="s">
        <v>16</v>
      </c>
      <c r="F549" s="8" t="s">
        <v>1098</v>
      </c>
      <c r="G549">
        <v>33</v>
      </c>
      <c r="H549" t="s">
        <v>33</v>
      </c>
      <c r="I549">
        <v>13553117</v>
      </c>
      <c r="J549" t="str">
        <f>RIGHT(КХЛ[[#This Row],[Дата рождения]],4)</f>
        <v>1984</v>
      </c>
    </row>
    <row r="550" spans="3:10" x14ac:dyDescent="0.3">
      <c r="C550">
        <v>299</v>
      </c>
      <c r="D550" t="s">
        <v>1099</v>
      </c>
      <c r="E550" t="s">
        <v>22</v>
      </c>
      <c r="F550" s="8" t="s">
        <v>1100</v>
      </c>
      <c r="G550">
        <v>20</v>
      </c>
      <c r="H550" t="s">
        <v>18</v>
      </c>
      <c r="I550">
        <v>76241856</v>
      </c>
      <c r="J550" t="str">
        <f>RIGHT(КХЛ[[#This Row],[Дата рождения]],4)</f>
        <v>1997</v>
      </c>
    </row>
    <row r="551" spans="3:10" x14ac:dyDescent="0.3">
      <c r="C551">
        <v>1127</v>
      </c>
      <c r="D551" t="s">
        <v>1101</v>
      </c>
      <c r="E551" t="s">
        <v>22</v>
      </c>
      <c r="F551" s="8" t="s">
        <v>1102</v>
      </c>
      <c r="G551">
        <v>19</v>
      </c>
      <c r="H551" t="s">
        <v>18</v>
      </c>
      <c r="I551">
        <v>65203608</v>
      </c>
      <c r="J551" t="str">
        <f>RIGHT(КХЛ[[#This Row],[Дата рождения]],4)</f>
        <v>1998</v>
      </c>
    </row>
    <row r="552" spans="3:10" x14ac:dyDescent="0.3">
      <c r="C552">
        <v>1044</v>
      </c>
      <c r="D552" t="s">
        <v>1103</v>
      </c>
      <c r="E552" t="s">
        <v>22</v>
      </c>
      <c r="F552" s="8" t="s">
        <v>775</v>
      </c>
      <c r="G552">
        <v>37</v>
      </c>
      <c r="H552" t="s">
        <v>82</v>
      </c>
      <c r="I552">
        <v>77871434</v>
      </c>
      <c r="J552" t="str">
        <f>RIGHT(КХЛ[[#This Row],[Дата рождения]],4)</f>
        <v>1980</v>
      </c>
    </row>
    <row r="553" spans="3:10" x14ac:dyDescent="0.3">
      <c r="C553">
        <v>1563</v>
      </c>
      <c r="D553" t="s">
        <v>1104</v>
      </c>
      <c r="E553" t="s">
        <v>22</v>
      </c>
      <c r="F553" s="8" t="s">
        <v>1105</v>
      </c>
      <c r="G553">
        <v>27</v>
      </c>
      <c r="H553" t="s">
        <v>18</v>
      </c>
      <c r="I553">
        <v>83579829</v>
      </c>
      <c r="J553" t="str">
        <f>RIGHT(КХЛ[[#This Row],[Дата рождения]],4)</f>
        <v>1991</v>
      </c>
    </row>
    <row r="554" spans="3:10" x14ac:dyDescent="0.3">
      <c r="C554">
        <v>1559</v>
      </c>
      <c r="D554" t="s">
        <v>1106</v>
      </c>
      <c r="E554" t="s">
        <v>16</v>
      </c>
      <c r="F554" s="8" t="s">
        <v>1107</v>
      </c>
      <c r="G554">
        <v>34</v>
      </c>
      <c r="H554" t="s">
        <v>18</v>
      </c>
      <c r="I554">
        <v>9244000</v>
      </c>
      <c r="J554" t="str">
        <f>RIGHT(КХЛ[[#This Row],[Дата рождения]],4)</f>
        <v>1983</v>
      </c>
    </row>
    <row r="555" spans="3:10" x14ac:dyDescent="0.3">
      <c r="C555">
        <v>634</v>
      </c>
      <c r="D555" t="s">
        <v>1108</v>
      </c>
      <c r="E555" t="s">
        <v>16</v>
      </c>
      <c r="F555" s="8" t="s">
        <v>1109</v>
      </c>
      <c r="G555">
        <v>28</v>
      </c>
      <c r="H555" t="s">
        <v>18</v>
      </c>
      <c r="I555">
        <v>86485277</v>
      </c>
      <c r="J555" t="str">
        <f>RIGHT(КХЛ[[#This Row],[Дата рождения]],4)</f>
        <v>1989</v>
      </c>
    </row>
    <row r="556" spans="3:10" x14ac:dyDescent="0.3">
      <c r="C556">
        <v>1406</v>
      </c>
      <c r="D556" t="s">
        <v>1110</v>
      </c>
      <c r="E556" t="s">
        <v>22</v>
      </c>
      <c r="F556" s="8" t="s">
        <v>1111</v>
      </c>
      <c r="G556">
        <v>21</v>
      </c>
      <c r="H556" t="s">
        <v>18</v>
      </c>
      <c r="I556">
        <v>63547595</v>
      </c>
      <c r="J556" t="str">
        <f>RIGHT(КХЛ[[#This Row],[Дата рождения]],4)</f>
        <v>1996</v>
      </c>
    </row>
    <row r="557" spans="3:10" x14ac:dyDescent="0.3">
      <c r="C557">
        <v>998</v>
      </c>
      <c r="D557" t="s">
        <v>1112</v>
      </c>
      <c r="E557" t="s">
        <v>27</v>
      </c>
      <c r="F557" s="8" t="s">
        <v>1113</v>
      </c>
      <c r="G557">
        <v>28</v>
      </c>
      <c r="H557" t="s">
        <v>33</v>
      </c>
      <c r="I557">
        <v>77011788</v>
      </c>
      <c r="J557" t="str">
        <f>RIGHT(КХЛ[[#This Row],[Дата рождения]],4)</f>
        <v>1989</v>
      </c>
    </row>
    <row r="558" spans="3:10" x14ac:dyDescent="0.3">
      <c r="C558">
        <v>23</v>
      </c>
      <c r="D558" t="s">
        <v>1114</v>
      </c>
      <c r="E558" t="s">
        <v>16</v>
      </c>
      <c r="F558" s="8" t="s">
        <v>1115</v>
      </c>
      <c r="G558">
        <v>23</v>
      </c>
      <c r="H558" t="s">
        <v>18</v>
      </c>
      <c r="I558">
        <v>67145594</v>
      </c>
      <c r="J558" t="str">
        <f>RIGHT(КХЛ[[#This Row],[Дата рождения]],4)</f>
        <v>1994</v>
      </c>
    </row>
    <row r="559" spans="3:10" x14ac:dyDescent="0.3">
      <c r="C559">
        <v>412</v>
      </c>
      <c r="D559" t="s">
        <v>391</v>
      </c>
      <c r="E559" t="s">
        <v>22</v>
      </c>
      <c r="F559" s="8" t="s">
        <v>1116</v>
      </c>
      <c r="G559">
        <v>20</v>
      </c>
      <c r="H559" t="s">
        <v>18</v>
      </c>
      <c r="I559">
        <v>39527019</v>
      </c>
      <c r="J559" t="str">
        <f>RIGHT(КХЛ[[#This Row],[Дата рождения]],4)</f>
        <v>1997</v>
      </c>
    </row>
    <row r="560" spans="3:10" x14ac:dyDescent="0.3">
      <c r="C560">
        <v>864</v>
      </c>
      <c r="D560" t="s">
        <v>1117</v>
      </c>
      <c r="E560" t="s">
        <v>22</v>
      </c>
      <c r="F560" s="8" t="s">
        <v>1118</v>
      </c>
      <c r="G560">
        <v>29</v>
      </c>
      <c r="H560" t="s">
        <v>18</v>
      </c>
      <c r="I560">
        <v>14614342</v>
      </c>
      <c r="J560" t="str">
        <f>RIGHT(КХЛ[[#This Row],[Дата рождения]],4)</f>
        <v>1988</v>
      </c>
    </row>
    <row r="561" spans="3:10" x14ac:dyDescent="0.3">
      <c r="C561">
        <v>895</v>
      </c>
      <c r="D561" t="s">
        <v>1119</v>
      </c>
      <c r="E561" t="s">
        <v>22</v>
      </c>
      <c r="F561" s="8" t="s">
        <v>1120</v>
      </c>
      <c r="G561">
        <v>26</v>
      </c>
      <c r="H561" t="s">
        <v>18</v>
      </c>
      <c r="I561">
        <v>68235763</v>
      </c>
      <c r="J561" t="str">
        <f>RIGHT(КХЛ[[#This Row],[Дата рождения]],4)</f>
        <v>1991</v>
      </c>
    </row>
    <row r="562" spans="3:10" x14ac:dyDescent="0.3">
      <c r="C562">
        <v>987</v>
      </c>
      <c r="D562" t="s">
        <v>1121</v>
      </c>
      <c r="E562" t="s">
        <v>16</v>
      </c>
      <c r="F562" s="8" t="s">
        <v>1122</v>
      </c>
      <c r="G562">
        <v>32</v>
      </c>
      <c r="H562" t="s">
        <v>18</v>
      </c>
      <c r="I562">
        <v>9271181</v>
      </c>
      <c r="J562" t="str">
        <f>RIGHT(КХЛ[[#This Row],[Дата рождения]],4)</f>
        <v>1986</v>
      </c>
    </row>
    <row r="563" spans="3:10" x14ac:dyDescent="0.3">
      <c r="C563">
        <v>383</v>
      </c>
      <c r="D563" t="s">
        <v>1123</v>
      </c>
      <c r="E563" t="s">
        <v>27</v>
      </c>
      <c r="F563" s="8" t="s">
        <v>1124</v>
      </c>
      <c r="G563">
        <v>40</v>
      </c>
      <c r="H563" t="s">
        <v>33</v>
      </c>
      <c r="I563">
        <v>41718079</v>
      </c>
      <c r="J563" t="str">
        <f>RIGHT(КХЛ[[#This Row],[Дата рождения]],4)</f>
        <v>1977</v>
      </c>
    </row>
    <row r="564" spans="3:10" x14ac:dyDescent="0.3">
      <c r="C564">
        <v>771</v>
      </c>
      <c r="D564" t="s">
        <v>1125</v>
      </c>
      <c r="E564" t="s">
        <v>22</v>
      </c>
      <c r="F564" s="8" t="s">
        <v>1126</v>
      </c>
      <c r="G564">
        <v>24</v>
      </c>
      <c r="H564" t="s">
        <v>18</v>
      </c>
      <c r="I564">
        <v>63641885</v>
      </c>
      <c r="J564" t="str">
        <f>RIGHT(КХЛ[[#This Row],[Дата рождения]],4)</f>
        <v>1993</v>
      </c>
    </row>
    <row r="565" spans="3:10" x14ac:dyDescent="0.3">
      <c r="C565">
        <v>1041</v>
      </c>
      <c r="D565" t="s">
        <v>1127</v>
      </c>
      <c r="E565" t="s">
        <v>16</v>
      </c>
      <c r="F565" s="8" t="s">
        <v>1128</v>
      </c>
      <c r="G565">
        <v>18</v>
      </c>
      <c r="H565" t="s">
        <v>18</v>
      </c>
      <c r="I565">
        <v>24364019</v>
      </c>
      <c r="J565" t="str">
        <f>RIGHT(КХЛ[[#This Row],[Дата рождения]],4)</f>
        <v>1999</v>
      </c>
    </row>
    <row r="566" spans="3:10" x14ac:dyDescent="0.3">
      <c r="C566">
        <v>889</v>
      </c>
      <c r="D566" t="s">
        <v>1129</v>
      </c>
      <c r="E566" t="s">
        <v>16</v>
      </c>
      <c r="F566" s="8" t="s">
        <v>1130</v>
      </c>
      <c r="G566">
        <v>24</v>
      </c>
      <c r="H566" t="s">
        <v>18</v>
      </c>
      <c r="I566">
        <v>92329879</v>
      </c>
      <c r="J566" t="str">
        <f>RIGHT(КХЛ[[#This Row],[Дата рождения]],4)</f>
        <v>1994</v>
      </c>
    </row>
    <row r="567" spans="3:10" x14ac:dyDescent="0.3">
      <c r="C567">
        <v>652</v>
      </c>
      <c r="D567" t="s">
        <v>1131</v>
      </c>
      <c r="E567" t="s">
        <v>16</v>
      </c>
      <c r="F567" s="8" t="s">
        <v>1132</v>
      </c>
      <c r="G567">
        <v>48</v>
      </c>
      <c r="H567" t="s">
        <v>18</v>
      </c>
      <c r="I567">
        <v>40205306</v>
      </c>
      <c r="J567" t="str">
        <f>RIGHT(КХЛ[[#This Row],[Дата рождения]],4)</f>
        <v>1969</v>
      </c>
    </row>
    <row r="568" spans="3:10" x14ac:dyDescent="0.3">
      <c r="C568">
        <v>531</v>
      </c>
      <c r="D568" t="s">
        <v>1133</v>
      </c>
      <c r="E568" t="s">
        <v>22</v>
      </c>
      <c r="F568" s="8" t="s">
        <v>1134</v>
      </c>
      <c r="G568">
        <v>41</v>
      </c>
      <c r="H568" t="s">
        <v>18</v>
      </c>
      <c r="I568">
        <v>60949817</v>
      </c>
      <c r="J568" t="str">
        <f>RIGHT(КХЛ[[#This Row],[Дата рождения]],4)</f>
        <v>1976</v>
      </c>
    </row>
    <row r="569" spans="3:10" x14ac:dyDescent="0.3">
      <c r="C569">
        <v>1041</v>
      </c>
      <c r="D569" t="s">
        <v>1135</v>
      </c>
      <c r="E569" t="s">
        <v>16</v>
      </c>
      <c r="F569" s="8" t="s">
        <v>1136</v>
      </c>
      <c r="G569">
        <v>26</v>
      </c>
      <c r="H569" t="s">
        <v>119</v>
      </c>
      <c r="I569">
        <v>57742309</v>
      </c>
      <c r="J569" t="str">
        <f>RIGHT(КХЛ[[#This Row],[Дата рождения]],4)</f>
        <v>1991</v>
      </c>
    </row>
    <row r="570" spans="3:10" x14ac:dyDescent="0.3">
      <c r="C570">
        <v>988</v>
      </c>
      <c r="D570" t="s">
        <v>1137</v>
      </c>
      <c r="E570" t="s">
        <v>16</v>
      </c>
      <c r="F570" s="8" t="s">
        <v>1138</v>
      </c>
      <c r="G570">
        <v>25</v>
      </c>
      <c r="H570" t="s">
        <v>18</v>
      </c>
      <c r="I570">
        <v>40056291</v>
      </c>
      <c r="J570" t="str">
        <f>RIGHT(КХЛ[[#This Row],[Дата рождения]],4)</f>
        <v>1992</v>
      </c>
    </row>
    <row r="571" spans="3:10" x14ac:dyDescent="0.3">
      <c r="C571">
        <v>270</v>
      </c>
      <c r="D571" t="s">
        <v>1139</v>
      </c>
      <c r="E571" t="s">
        <v>27</v>
      </c>
      <c r="F571" s="8" t="s">
        <v>1140</v>
      </c>
      <c r="G571">
        <v>31</v>
      </c>
      <c r="H571" t="s">
        <v>82</v>
      </c>
      <c r="I571">
        <v>59474500</v>
      </c>
      <c r="J571" t="str">
        <f>RIGHT(КХЛ[[#This Row],[Дата рождения]],4)</f>
        <v>1987</v>
      </c>
    </row>
    <row r="572" spans="3:10" x14ac:dyDescent="0.3">
      <c r="C572">
        <v>335</v>
      </c>
      <c r="D572" t="s">
        <v>1141</v>
      </c>
      <c r="E572" t="s">
        <v>16</v>
      </c>
      <c r="F572" s="8" t="s">
        <v>1142</v>
      </c>
      <c r="G572">
        <v>30</v>
      </c>
      <c r="H572" t="s">
        <v>119</v>
      </c>
      <c r="I572">
        <v>41179231</v>
      </c>
      <c r="J572" t="str">
        <f>RIGHT(КХЛ[[#This Row],[Дата рождения]],4)</f>
        <v>1987</v>
      </c>
    </row>
    <row r="573" spans="3:10" x14ac:dyDescent="0.3">
      <c r="C573">
        <v>322</v>
      </c>
      <c r="D573" t="s">
        <v>1143</v>
      </c>
      <c r="E573" t="s">
        <v>16</v>
      </c>
      <c r="F573" s="8" t="s">
        <v>1144</v>
      </c>
      <c r="G573">
        <v>21</v>
      </c>
      <c r="H573" t="s">
        <v>18</v>
      </c>
      <c r="I573">
        <v>22609682</v>
      </c>
      <c r="J573" t="str">
        <f>RIGHT(КХЛ[[#This Row],[Дата рождения]],4)</f>
        <v>1996</v>
      </c>
    </row>
    <row r="574" spans="3:10" x14ac:dyDescent="0.3">
      <c r="C574">
        <v>27</v>
      </c>
      <c r="D574" t="s">
        <v>1145</v>
      </c>
      <c r="E574" t="s">
        <v>22</v>
      </c>
      <c r="F574" s="8" t="s">
        <v>1146</v>
      </c>
      <c r="G574">
        <v>23</v>
      </c>
      <c r="H574" t="s">
        <v>18</v>
      </c>
      <c r="I574">
        <v>38876914</v>
      </c>
      <c r="J574" t="str">
        <f>RIGHT(КХЛ[[#This Row],[Дата рождения]],4)</f>
        <v>1995</v>
      </c>
    </row>
    <row r="575" spans="3:10" x14ac:dyDescent="0.3">
      <c r="C575">
        <v>227</v>
      </c>
      <c r="D575" t="s">
        <v>1147</v>
      </c>
      <c r="E575" t="s">
        <v>16</v>
      </c>
      <c r="F575" s="8" t="s">
        <v>1148</v>
      </c>
      <c r="G575">
        <v>22</v>
      </c>
      <c r="H575" t="s">
        <v>18</v>
      </c>
      <c r="I575">
        <v>3441177</v>
      </c>
      <c r="J575" t="str">
        <f>RIGHT(КХЛ[[#This Row],[Дата рождения]],4)</f>
        <v>1995</v>
      </c>
    </row>
    <row r="576" spans="3:10" x14ac:dyDescent="0.3">
      <c r="C576">
        <v>130</v>
      </c>
      <c r="D576" t="s">
        <v>1149</v>
      </c>
      <c r="E576" t="s">
        <v>16</v>
      </c>
      <c r="F576" s="8" t="s">
        <v>1150</v>
      </c>
      <c r="G576">
        <v>38</v>
      </c>
      <c r="H576" t="s">
        <v>18</v>
      </c>
      <c r="I576">
        <v>17118290</v>
      </c>
      <c r="J576" t="str">
        <f>RIGHT(КХЛ[[#This Row],[Дата рождения]],4)</f>
        <v>1979</v>
      </c>
    </row>
    <row r="577" spans="3:10" x14ac:dyDescent="0.3">
      <c r="C577">
        <v>81</v>
      </c>
      <c r="D577" t="s">
        <v>1151</v>
      </c>
      <c r="E577" t="s">
        <v>27</v>
      </c>
      <c r="F577" s="8" t="s">
        <v>1152</v>
      </c>
      <c r="G577">
        <v>19</v>
      </c>
      <c r="H577" t="s">
        <v>18</v>
      </c>
      <c r="I577">
        <v>41233730</v>
      </c>
      <c r="J577" t="str">
        <f>RIGHT(КХЛ[[#This Row],[Дата рождения]],4)</f>
        <v>1998</v>
      </c>
    </row>
    <row r="578" spans="3:10" x14ac:dyDescent="0.3">
      <c r="C578">
        <v>686</v>
      </c>
      <c r="D578" t="s">
        <v>1153</v>
      </c>
      <c r="E578" t="s">
        <v>27</v>
      </c>
      <c r="F578" s="8" t="s">
        <v>1154</v>
      </c>
      <c r="G578">
        <v>36</v>
      </c>
      <c r="H578" t="s">
        <v>18</v>
      </c>
      <c r="I578">
        <v>60971147</v>
      </c>
      <c r="J578" t="str">
        <f>RIGHT(КХЛ[[#This Row],[Дата рождения]],4)</f>
        <v>1981</v>
      </c>
    </row>
    <row r="579" spans="3:10" x14ac:dyDescent="0.3">
      <c r="C579">
        <v>1453</v>
      </c>
      <c r="D579" t="s">
        <v>1155</v>
      </c>
      <c r="E579" t="s">
        <v>16</v>
      </c>
      <c r="F579" s="8" t="s">
        <v>1156</v>
      </c>
      <c r="G579">
        <v>23</v>
      </c>
      <c r="H579" t="s">
        <v>18</v>
      </c>
      <c r="I579">
        <v>61119290</v>
      </c>
      <c r="J579" t="str">
        <f>RIGHT(КХЛ[[#This Row],[Дата рождения]],4)</f>
        <v>1995</v>
      </c>
    </row>
    <row r="580" spans="3:10" x14ac:dyDescent="0.3">
      <c r="C580">
        <v>196</v>
      </c>
      <c r="D580" t="s">
        <v>1157</v>
      </c>
      <c r="E580" t="s">
        <v>22</v>
      </c>
      <c r="F580" s="8" t="s">
        <v>1158</v>
      </c>
      <c r="G580">
        <v>40</v>
      </c>
      <c r="H580" t="s">
        <v>70</v>
      </c>
      <c r="I580">
        <v>22900369</v>
      </c>
      <c r="J580" t="str">
        <f>RIGHT(КХЛ[[#This Row],[Дата рождения]],4)</f>
        <v>1977</v>
      </c>
    </row>
    <row r="581" spans="3:10" x14ac:dyDescent="0.3">
      <c r="C581">
        <v>1144</v>
      </c>
      <c r="D581" t="s">
        <v>1159</v>
      </c>
      <c r="E581" t="s">
        <v>16</v>
      </c>
      <c r="F581" s="8" t="s">
        <v>1160</v>
      </c>
      <c r="G581">
        <v>27</v>
      </c>
      <c r="H581" t="s">
        <v>18</v>
      </c>
      <c r="I581">
        <v>50126325</v>
      </c>
      <c r="J581" t="str">
        <f>RIGHT(КХЛ[[#This Row],[Дата рождения]],4)</f>
        <v>1990</v>
      </c>
    </row>
    <row r="582" spans="3:10" x14ac:dyDescent="0.3">
      <c r="C582">
        <v>956</v>
      </c>
      <c r="D582" t="s">
        <v>1161</v>
      </c>
      <c r="E582" t="s">
        <v>22</v>
      </c>
      <c r="F582" s="8" t="s">
        <v>1162</v>
      </c>
      <c r="G582">
        <v>35</v>
      </c>
      <c r="H582" t="s">
        <v>18</v>
      </c>
      <c r="I582">
        <v>43730308</v>
      </c>
      <c r="J582" t="str">
        <f>RIGHT(КХЛ[[#This Row],[Дата рождения]],4)</f>
        <v>1982</v>
      </c>
    </row>
    <row r="583" spans="3:10" x14ac:dyDescent="0.3">
      <c r="C583">
        <v>46</v>
      </c>
      <c r="D583" t="s">
        <v>1163</v>
      </c>
      <c r="E583" t="s">
        <v>16</v>
      </c>
      <c r="F583" s="8" t="s">
        <v>1164</v>
      </c>
      <c r="G583">
        <v>26</v>
      </c>
      <c r="H583" t="s">
        <v>18</v>
      </c>
      <c r="I583">
        <v>60035982</v>
      </c>
      <c r="J583" t="str">
        <f>RIGHT(КХЛ[[#This Row],[Дата рождения]],4)</f>
        <v>1991</v>
      </c>
    </row>
    <row r="584" spans="3:10" x14ac:dyDescent="0.3">
      <c r="C584">
        <v>967</v>
      </c>
      <c r="D584" t="s">
        <v>1165</v>
      </c>
      <c r="E584" t="s">
        <v>22</v>
      </c>
      <c r="F584" s="8" t="s">
        <v>434</v>
      </c>
      <c r="G584">
        <v>25</v>
      </c>
      <c r="H584" t="s">
        <v>18</v>
      </c>
      <c r="I584">
        <v>87153137</v>
      </c>
      <c r="J584" t="str">
        <f>RIGHT(КХЛ[[#This Row],[Дата рождения]],4)</f>
        <v>1992</v>
      </c>
    </row>
    <row r="585" spans="3:10" x14ac:dyDescent="0.3">
      <c r="C585">
        <v>776</v>
      </c>
      <c r="D585" t="s">
        <v>1166</v>
      </c>
      <c r="E585" t="s">
        <v>16</v>
      </c>
      <c r="F585" s="8" t="s">
        <v>1167</v>
      </c>
      <c r="G585">
        <v>36</v>
      </c>
      <c r="H585" t="s">
        <v>33</v>
      </c>
      <c r="I585">
        <v>50884494</v>
      </c>
      <c r="J585" t="str">
        <f>RIGHT(КХЛ[[#This Row],[Дата рождения]],4)</f>
        <v>1981</v>
      </c>
    </row>
    <row r="586" spans="3:10" x14ac:dyDescent="0.3">
      <c r="C586">
        <v>1157</v>
      </c>
      <c r="D586" t="s">
        <v>1168</v>
      </c>
      <c r="E586" t="s">
        <v>16</v>
      </c>
      <c r="F586" s="8" t="s">
        <v>1169</v>
      </c>
      <c r="G586">
        <v>24</v>
      </c>
      <c r="H586" t="s">
        <v>18</v>
      </c>
      <c r="I586">
        <v>89602731</v>
      </c>
      <c r="J586" t="str">
        <f>RIGHT(КХЛ[[#This Row],[Дата рождения]],4)</f>
        <v>1993</v>
      </c>
    </row>
    <row r="587" spans="3:10" x14ac:dyDescent="0.3">
      <c r="C587">
        <v>1007</v>
      </c>
      <c r="D587" t="s">
        <v>1170</v>
      </c>
      <c r="E587" t="s">
        <v>16</v>
      </c>
      <c r="F587" s="8" t="s">
        <v>1171</v>
      </c>
      <c r="G587">
        <v>39</v>
      </c>
      <c r="H587" t="s">
        <v>18</v>
      </c>
      <c r="I587">
        <v>17933583</v>
      </c>
      <c r="J587" t="str">
        <f>RIGHT(КХЛ[[#This Row],[Дата рождения]],4)</f>
        <v>1978</v>
      </c>
    </row>
    <row r="588" spans="3:10" x14ac:dyDescent="0.3">
      <c r="C588">
        <v>1102</v>
      </c>
      <c r="D588" t="s">
        <v>1172</v>
      </c>
      <c r="E588" t="s">
        <v>16</v>
      </c>
      <c r="F588" s="8" t="s">
        <v>1173</v>
      </c>
      <c r="G588">
        <v>23</v>
      </c>
      <c r="H588" t="s">
        <v>18</v>
      </c>
      <c r="I588">
        <v>90206332</v>
      </c>
      <c r="J588" t="str">
        <f>RIGHT(КХЛ[[#This Row],[Дата рождения]],4)</f>
        <v>1994</v>
      </c>
    </row>
    <row r="589" spans="3:10" x14ac:dyDescent="0.3">
      <c r="C589">
        <v>725</v>
      </c>
      <c r="D589" t="s">
        <v>1174</v>
      </c>
      <c r="E589" t="s">
        <v>22</v>
      </c>
      <c r="F589" s="8" t="s">
        <v>1175</v>
      </c>
      <c r="G589">
        <v>34</v>
      </c>
      <c r="H589" t="s">
        <v>75</v>
      </c>
      <c r="I589">
        <v>79523892</v>
      </c>
      <c r="J589" t="str">
        <f>RIGHT(КХЛ[[#This Row],[Дата рождения]],4)</f>
        <v>1983</v>
      </c>
    </row>
    <row r="590" spans="3:10" x14ac:dyDescent="0.3">
      <c r="C590">
        <v>239</v>
      </c>
      <c r="D590" t="s">
        <v>1176</v>
      </c>
      <c r="E590" t="s">
        <v>22</v>
      </c>
      <c r="F590" s="8" t="s">
        <v>1177</v>
      </c>
      <c r="G590">
        <v>22</v>
      </c>
      <c r="H590" t="s">
        <v>18</v>
      </c>
      <c r="I590">
        <v>6600832</v>
      </c>
      <c r="J590" t="str">
        <f>RIGHT(КХЛ[[#This Row],[Дата рождения]],4)</f>
        <v>1995</v>
      </c>
    </row>
    <row r="591" spans="3:10" x14ac:dyDescent="0.3">
      <c r="C591">
        <v>821</v>
      </c>
      <c r="D591" t="s">
        <v>1178</v>
      </c>
      <c r="E591" t="s">
        <v>16</v>
      </c>
      <c r="F591" s="8" t="s">
        <v>1179</v>
      </c>
      <c r="G591">
        <v>31</v>
      </c>
      <c r="H591" t="s">
        <v>18</v>
      </c>
      <c r="I591">
        <v>23304612</v>
      </c>
      <c r="J591" t="str">
        <f>RIGHT(КХЛ[[#This Row],[Дата рождения]],4)</f>
        <v>1986</v>
      </c>
    </row>
    <row r="592" spans="3:10" x14ac:dyDescent="0.3">
      <c r="C592">
        <v>226</v>
      </c>
      <c r="D592" t="s">
        <v>1180</v>
      </c>
      <c r="E592" t="s">
        <v>16</v>
      </c>
      <c r="F592" s="8" t="s">
        <v>1181</v>
      </c>
      <c r="G592">
        <v>18</v>
      </c>
      <c r="H592" t="s">
        <v>18</v>
      </c>
      <c r="I592">
        <v>72484420</v>
      </c>
      <c r="J592" t="str">
        <f>RIGHT(КХЛ[[#This Row],[Дата рождения]],4)</f>
        <v>1999</v>
      </c>
    </row>
    <row r="593" spans="3:10" x14ac:dyDescent="0.3">
      <c r="C593">
        <v>1366</v>
      </c>
      <c r="D593" t="s">
        <v>1182</v>
      </c>
      <c r="E593" t="s">
        <v>16</v>
      </c>
      <c r="F593" s="8" t="s">
        <v>1183</v>
      </c>
      <c r="G593">
        <v>27</v>
      </c>
      <c r="H593" t="s">
        <v>18</v>
      </c>
      <c r="I593">
        <v>3635569</v>
      </c>
      <c r="J593" t="str">
        <f>RIGHT(КХЛ[[#This Row],[Дата рождения]],4)</f>
        <v>1990</v>
      </c>
    </row>
    <row r="594" spans="3:10" x14ac:dyDescent="0.3">
      <c r="C594">
        <v>864</v>
      </c>
      <c r="D594" t="s">
        <v>1184</v>
      </c>
      <c r="E594" t="s">
        <v>27</v>
      </c>
      <c r="F594" s="8" t="s">
        <v>1185</v>
      </c>
      <c r="G594">
        <v>30</v>
      </c>
      <c r="H594" t="s">
        <v>18</v>
      </c>
      <c r="I594">
        <v>8331990</v>
      </c>
      <c r="J594" t="str">
        <f>RIGHT(КХЛ[[#This Row],[Дата рождения]],4)</f>
        <v>1987</v>
      </c>
    </row>
    <row r="595" spans="3:10" x14ac:dyDescent="0.3">
      <c r="C595">
        <v>1026</v>
      </c>
      <c r="D595" t="s">
        <v>1186</v>
      </c>
      <c r="E595" t="s">
        <v>16</v>
      </c>
      <c r="F595" s="8" t="s">
        <v>1187</v>
      </c>
      <c r="G595">
        <v>25</v>
      </c>
      <c r="H595" t="s">
        <v>50</v>
      </c>
      <c r="I595">
        <v>6365145</v>
      </c>
      <c r="J595" t="str">
        <f>RIGHT(КХЛ[[#This Row],[Дата рождения]],4)</f>
        <v>1992</v>
      </c>
    </row>
    <row r="596" spans="3:10" x14ac:dyDescent="0.3">
      <c r="C596">
        <v>24</v>
      </c>
      <c r="D596" t="s">
        <v>1188</v>
      </c>
      <c r="E596" t="s">
        <v>16</v>
      </c>
      <c r="F596" s="8" t="s">
        <v>1189</v>
      </c>
      <c r="G596">
        <v>20</v>
      </c>
      <c r="H596" t="s">
        <v>75</v>
      </c>
      <c r="I596">
        <v>36636648</v>
      </c>
      <c r="J596" t="str">
        <f>RIGHT(КХЛ[[#This Row],[Дата рождения]],4)</f>
        <v>1997</v>
      </c>
    </row>
    <row r="597" spans="3:10" x14ac:dyDescent="0.3">
      <c r="C597">
        <v>1525</v>
      </c>
      <c r="D597" t="s">
        <v>1190</v>
      </c>
      <c r="E597" t="s">
        <v>22</v>
      </c>
      <c r="F597" s="8" t="s">
        <v>1191</v>
      </c>
      <c r="G597">
        <v>33</v>
      </c>
      <c r="H597" t="s">
        <v>75</v>
      </c>
      <c r="I597">
        <v>96633937</v>
      </c>
      <c r="J597" t="str">
        <f>RIGHT(КХЛ[[#This Row],[Дата рождения]],4)</f>
        <v>1985</v>
      </c>
    </row>
    <row r="598" spans="3:10" x14ac:dyDescent="0.3">
      <c r="C598">
        <v>9</v>
      </c>
      <c r="D598" t="s">
        <v>1192</v>
      </c>
      <c r="E598" t="s">
        <v>16</v>
      </c>
      <c r="F598" s="8" t="s">
        <v>1193</v>
      </c>
      <c r="G598">
        <v>24</v>
      </c>
      <c r="H598" t="s">
        <v>18</v>
      </c>
      <c r="I598">
        <v>3180329</v>
      </c>
      <c r="J598" t="str">
        <f>RIGHT(КХЛ[[#This Row],[Дата рождения]],4)</f>
        <v>1993</v>
      </c>
    </row>
    <row r="599" spans="3:10" x14ac:dyDescent="0.3">
      <c r="C599">
        <v>1074</v>
      </c>
      <c r="D599" t="s">
        <v>1194</v>
      </c>
      <c r="E599" t="s">
        <v>22</v>
      </c>
      <c r="F599" s="8" t="s">
        <v>1195</v>
      </c>
      <c r="G599">
        <v>38</v>
      </c>
      <c r="H599" t="s">
        <v>70</v>
      </c>
      <c r="I599">
        <v>8746603</v>
      </c>
      <c r="J599" t="str">
        <f>RIGHT(КХЛ[[#This Row],[Дата рождения]],4)</f>
        <v>1979</v>
      </c>
    </row>
    <row r="600" spans="3:10" x14ac:dyDescent="0.3">
      <c r="C600">
        <v>1250</v>
      </c>
      <c r="D600" t="s">
        <v>1196</v>
      </c>
      <c r="E600" t="s">
        <v>16</v>
      </c>
      <c r="F600" s="8" t="s">
        <v>1197</v>
      </c>
      <c r="G600">
        <v>37</v>
      </c>
      <c r="H600" t="s">
        <v>75</v>
      </c>
      <c r="I600">
        <v>45188149</v>
      </c>
      <c r="J600" t="str">
        <f>RIGHT(КХЛ[[#This Row],[Дата рождения]],4)</f>
        <v>1980</v>
      </c>
    </row>
    <row r="601" spans="3:10" x14ac:dyDescent="0.3">
      <c r="C601">
        <v>640</v>
      </c>
      <c r="D601" t="s">
        <v>1198</v>
      </c>
      <c r="E601" t="s">
        <v>27</v>
      </c>
      <c r="F601" s="8" t="s">
        <v>1199</v>
      </c>
      <c r="G601">
        <v>28</v>
      </c>
      <c r="H601" t="s">
        <v>18</v>
      </c>
      <c r="I601">
        <v>28400654</v>
      </c>
      <c r="J601" t="str">
        <f>RIGHT(КХЛ[[#This Row],[Дата рождения]],4)</f>
        <v>1989</v>
      </c>
    </row>
    <row r="602" spans="3:10" x14ac:dyDescent="0.3">
      <c r="C602">
        <v>883</v>
      </c>
      <c r="D602" t="s">
        <v>1200</v>
      </c>
      <c r="E602" t="s">
        <v>16</v>
      </c>
      <c r="F602" s="8" t="s">
        <v>1201</v>
      </c>
      <c r="G602">
        <v>43</v>
      </c>
      <c r="H602" t="s">
        <v>75</v>
      </c>
      <c r="I602">
        <v>44985332</v>
      </c>
      <c r="J602" t="str">
        <f>RIGHT(КХЛ[[#This Row],[Дата рождения]],4)</f>
        <v>1974</v>
      </c>
    </row>
    <row r="603" spans="3:10" x14ac:dyDescent="0.3">
      <c r="C603">
        <v>850</v>
      </c>
      <c r="D603" t="s">
        <v>1202</v>
      </c>
      <c r="E603" t="s">
        <v>16</v>
      </c>
      <c r="F603" s="8" t="s">
        <v>1203</v>
      </c>
      <c r="G603">
        <v>23</v>
      </c>
      <c r="H603" t="s">
        <v>445</v>
      </c>
      <c r="I603">
        <v>83499513</v>
      </c>
      <c r="J603" t="str">
        <f>RIGHT(КХЛ[[#This Row],[Дата рождения]],4)</f>
        <v>1994</v>
      </c>
    </row>
    <row r="604" spans="3:10" x14ac:dyDescent="0.3">
      <c r="C604">
        <v>95</v>
      </c>
      <c r="D604" t="s">
        <v>1204</v>
      </c>
      <c r="E604" t="s">
        <v>16</v>
      </c>
      <c r="F604" s="8" t="s">
        <v>584</v>
      </c>
      <c r="G604">
        <v>27</v>
      </c>
      <c r="H604" t="s">
        <v>18</v>
      </c>
      <c r="I604">
        <v>63994972</v>
      </c>
      <c r="J604" t="str">
        <f>RIGHT(КХЛ[[#This Row],[Дата рождения]],4)</f>
        <v>1991</v>
      </c>
    </row>
    <row r="605" spans="3:10" x14ac:dyDescent="0.3">
      <c r="C605">
        <v>495</v>
      </c>
      <c r="D605" t="s">
        <v>1205</v>
      </c>
      <c r="E605" t="s">
        <v>16</v>
      </c>
      <c r="F605" s="8" t="s">
        <v>1206</v>
      </c>
      <c r="G605">
        <v>43</v>
      </c>
      <c r="H605" t="s">
        <v>18</v>
      </c>
      <c r="I605">
        <v>73270762</v>
      </c>
      <c r="J605" t="str">
        <f>RIGHT(КХЛ[[#This Row],[Дата рождения]],4)</f>
        <v>1974</v>
      </c>
    </row>
    <row r="606" spans="3:10" x14ac:dyDescent="0.3">
      <c r="C606">
        <v>842</v>
      </c>
      <c r="D606" t="s">
        <v>1207</v>
      </c>
      <c r="E606" t="s">
        <v>16</v>
      </c>
      <c r="F606" s="8" t="s">
        <v>1208</v>
      </c>
      <c r="G606">
        <v>23</v>
      </c>
      <c r="H606" t="s">
        <v>18</v>
      </c>
      <c r="I606">
        <v>47279511</v>
      </c>
      <c r="J606" t="str">
        <f>RIGHT(КХЛ[[#This Row],[Дата рождения]],4)</f>
        <v>1994</v>
      </c>
    </row>
    <row r="607" spans="3:10" x14ac:dyDescent="0.3">
      <c r="C607">
        <v>303</v>
      </c>
      <c r="D607" t="s">
        <v>1209</v>
      </c>
      <c r="E607" t="s">
        <v>16</v>
      </c>
      <c r="F607" s="8" t="s">
        <v>468</v>
      </c>
      <c r="G607">
        <v>35</v>
      </c>
      <c r="H607" t="s">
        <v>18</v>
      </c>
      <c r="I607">
        <v>56033928</v>
      </c>
      <c r="J607" t="str">
        <f>RIGHT(КХЛ[[#This Row],[Дата рождения]],4)</f>
        <v>1982</v>
      </c>
    </row>
    <row r="608" spans="3:10" x14ac:dyDescent="0.3">
      <c r="C608">
        <v>1225</v>
      </c>
      <c r="D608" t="s">
        <v>1210</v>
      </c>
      <c r="E608" t="s">
        <v>16</v>
      </c>
      <c r="F608" s="8" t="s">
        <v>1211</v>
      </c>
      <c r="G608">
        <v>26</v>
      </c>
      <c r="H608" t="s">
        <v>75</v>
      </c>
      <c r="I608">
        <v>62395349</v>
      </c>
      <c r="J608" t="str">
        <f>RIGHT(КХЛ[[#This Row],[Дата рождения]],4)</f>
        <v>1991</v>
      </c>
    </row>
    <row r="609" spans="3:10" x14ac:dyDescent="0.3">
      <c r="C609">
        <v>402</v>
      </c>
      <c r="D609" t="s">
        <v>1212</v>
      </c>
      <c r="E609" t="s">
        <v>22</v>
      </c>
      <c r="F609" s="8" t="s">
        <v>1213</v>
      </c>
      <c r="G609">
        <v>20</v>
      </c>
      <c r="H609" t="s">
        <v>18</v>
      </c>
      <c r="I609">
        <v>72357346</v>
      </c>
      <c r="J609" t="str">
        <f>RIGHT(КХЛ[[#This Row],[Дата рождения]],4)</f>
        <v>1997</v>
      </c>
    </row>
    <row r="610" spans="3:10" x14ac:dyDescent="0.3">
      <c r="C610">
        <v>812</v>
      </c>
      <c r="D610" t="s">
        <v>1214</v>
      </c>
      <c r="E610" t="s">
        <v>27</v>
      </c>
      <c r="F610" s="8" t="s">
        <v>1215</v>
      </c>
      <c r="G610">
        <v>22</v>
      </c>
      <c r="H610" t="s">
        <v>18</v>
      </c>
      <c r="I610">
        <v>50210468</v>
      </c>
      <c r="J610" t="str">
        <f>RIGHT(КХЛ[[#This Row],[Дата рождения]],4)</f>
        <v>1995</v>
      </c>
    </row>
    <row r="611" spans="3:10" x14ac:dyDescent="0.3">
      <c r="C611">
        <v>626</v>
      </c>
      <c r="D611" t="s">
        <v>1216</v>
      </c>
      <c r="E611" t="s">
        <v>16</v>
      </c>
      <c r="F611" s="8" t="s">
        <v>1217</v>
      </c>
      <c r="G611">
        <v>35</v>
      </c>
      <c r="H611" t="s">
        <v>18</v>
      </c>
      <c r="I611">
        <v>84528711</v>
      </c>
      <c r="J611" t="str">
        <f>RIGHT(КХЛ[[#This Row],[Дата рождения]],4)</f>
        <v>1982</v>
      </c>
    </row>
    <row r="612" spans="3:10" x14ac:dyDescent="0.3">
      <c r="C612">
        <v>813</v>
      </c>
      <c r="D612" t="s">
        <v>1218</v>
      </c>
      <c r="E612" t="s">
        <v>16</v>
      </c>
      <c r="F612" s="8" t="s">
        <v>1219</v>
      </c>
      <c r="G612">
        <v>40</v>
      </c>
      <c r="H612" t="s">
        <v>75</v>
      </c>
      <c r="I612">
        <v>38680088</v>
      </c>
      <c r="J612" t="str">
        <f>RIGHT(КХЛ[[#This Row],[Дата рождения]],4)</f>
        <v>1977</v>
      </c>
    </row>
    <row r="613" spans="3:10" x14ac:dyDescent="0.3">
      <c r="C613">
        <v>448</v>
      </c>
      <c r="D613" t="s">
        <v>1220</v>
      </c>
      <c r="E613" t="s">
        <v>22</v>
      </c>
      <c r="F613" s="8" t="s">
        <v>1221</v>
      </c>
      <c r="G613">
        <v>33</v>
      </c>
      <c r="H613" t="s">
        <v>18</v>
      </c>
      <c r="I613">
        <v>79646737</v>
      </c>
      <c r="J613" t="str">
        <f>RIGHT(КХЛ[[#This Row],[Дата рождения]],4)</f>
        <v>1984</v>
      </c>
    </row>
    <row r="614" spans="3:10" x14ac:dyDescent="0.3">
      <c r="C614">
        <v>160</v>
      </c>
      <c r="D614" t="s">
        <v>1222</v>
      </c>
      <c r="E614" t="s">
        <v>16</v>
      </c>
      <c r="F614" s="8" t="s">
        <v>1223</v>
      </c>
      <c r="G614">
        <v>28</v>
      </c>
      <c r="H614" t="s">
        <v>18</v>
      </c>
      <c r="I614">
        <v>32199814</v>
      </c>
      <c r="J614" t="str">
        <f>RIGHT(КХЛ[[#This Row],[Дата рождения]],4)</f>
        <v>1989</v>
      </c>
    </row>
    <row r="615" spans="3:10" x14ac:dyDescent="0.3">
      <c r="C615">
        <v>455</v>
      </c>
      <c r="D615" t="s">
        <v>1224</v>
      </c>
      <c r="E615" t="s">
        <v>16</v>
      </c>
      <c r="F615" s="8" t="s">
        <v>1225</v>
      </c>
      <c r="G615">
        <v>32</v>
      </c>
      <c r="H615" t="s">
        <v>18</v>
      </c>
      <c r="I615">
        <v>74598492</v>
      </c>
      <c r="J615" t="str">
        <f>RIGHT(КХЛ[[#This Row],[Дата рождения]],4)</f>
        <v>1985</v>
      </c>
    </row>
    <row r="616" spans="3:10" x14ac:dyDescent="0.3">
      <c r="C616">
        <v>969</v>
      </c>
      <c r="D616" t="s">
        <v>1226</v>
      </c>
      <c r="E616" t="s">
        <v>16</v>
      </c>
      <c r="F616" s="8" t="s">
        <v>1227</v>
      </c>
      <c r="G616">
        <v>36</v>
      </c>
      <c r="H616" t="s">
        <v>18</v>
      </c>
      <c r="I616">
        <v>96030832</v>
      </c>
      <c r="J616" t="str">
        <f>RIGHT(КХЛ[[#This Row],[Дата рождения]],4)</f>
        <v>1981</v>
      </c>
    </row>
    <row r="617" spans="3:10" x14ac:dyDescent="0.3">
      <c r="C617">
        <v>247</v>
      </c>
      <c r="D617" t="s">
        <v>1228</v>
      </c>
      <c r="E617" t="s">
        <v>27</v>
      </c>
      <c r="F617" s="8" t="s">
        <v>1229</v>
      </c>
      <c r="G617">
        <v>27</v>
      </c>
      <c r="H617" t="s">
        <v>18</v>
      </c>
      <c r="I617">
        <v>31518262</v>
      </c>
      <c r="J617" t="str">
        <f>RIGHT(КХЛ[[#This Row],[Дата рождения]],4)</f>
        <v>1991</v>
      </c>
    </row>
    <row r="618" spans="3:10" x14ac:dyDescent="0.3">
      <c r="C618">
        <v>172</v>
      </c>
      <c r="D618" t="s">
        <v>1230</v>
      </c>
      <c r="E618" t="s">
        <v>27</v>
      </c>
      <c r="F618" s="8" t="s">
        <v>1231</v>
      </c>
      <c r="G618">
        <v>28</v>
      </c>
      <c r="H618" t="s">
        <v>50</v>
      </c>
      <c r="I618">
        <v>86767807</v>
      </c>
      <c r="J618" t="str">
        <f>RIGHT(КХЛ[[#This Row],[Дата рождения]],4)</f>
        <v>1989</v>
      </c>
    </row>
    <row r="619" spans="3:10" x14ac:dyDescent="0.3">
      <c r="C619">
        <v>273</v>
      </c>
      <c r="D619" t="s">
        <v>1232</v>
      </c>
      <c r="E619" t="s">
        <v>16</v>
      </c>
      <c r="F619" s="8" t="s">
        <v>1233</v>
      </c>
      <c r="G619">
        <v>28</v>
      </c>
      <c r="H619" t="s">
        <v>18</v>
      </c>
      <c r="I619">
        <v>97766690</v>
      </c>
      <c r="J619" t="str">
        <f>RIGHT(КХЛ[[#This Row],[Дата рождения]],4)</f>
        <v>1989</v>
      </c>
    </row>
    <row r="620" spans="3:10" x14ac:dyDescent="0.3">
      <c r="C620">
        <v>109</v>
      </c>
      <c r="D620" t="s">
        <v>1234</v>
      </c>
      <c r="E620" t="s">
        <v>22</v>
      </c>
      <c r="F620" s="8" t="s">
        <v>1235</v>
      </c>
      <c r="G620">
        <v>29</v>
      </c>
      <c r="H620" t="s">
        <v>40</v>
      </c>
      <c r="I620">
        <v>11780930</v>
      </c>
      <c r="J620" t="str">
        <f>RIGHT(КХЛ[[#This Row],[Дата рождения]],4)</f>
        <v>1988</v>
      </c>
    </row>
    <row r="621" spans="3:10" x14ac:dyDescent="0.3">
      <c r="C621">
        <v>101</v>
      </c>
      <c r="D621" t="s">
        <v>1236</v>
      </c>
      <c r="E621" t="s">
        <v>27</v>
      </c>
      <c r="F621" s="8" t="s">
        <v>1237</v>
      </c>
      <c r="G621">
        <v>23</v>
      </c>
      <c r="H621" t="s">
        <v>18</v>
      </c>
      <c r="I621">
        <v>61054482</v>
      </c>
      <c r="J621" t="str">
        <f>RIGHT(КХЛ[[#This Row],[Дата рождения]],4)</f>
        <v>1994</v>
      </c>
    </row>
    <row r="622" spans="3:10" x14ac:dyDescent="0.3">
      <c r="C622">
        <v>1492</v>
      </c>
      <c r="D622" t="s">
        <v>1238</v>
      </c>
      <c r="E622" t="s">
        <v>16</v>
      </c>
      <c r="F622" s="8" t="s">
        <v>1239</v>
      </c>
      <c r="G622">
        <v>36</v>
      </c>
      <c r="H622" t="s">
        <v>18</v>
      </c>
      <c r="I622">
        <v>67054307</v>
      </c>
      <c r="J622" t="str">
        <f>RIGHT(КХЛ[[#This Row],[Дата рождения]],4)</f>
        <v>1982</v>
      </c>
    </row>
    <row r="623" spans="3:10" x14ac:dyDescent="0.3">
      <c r="C623">
        <v>577</v>
      </c>
      <c r="D623" t="s">
        <v>1240</v>
      </c>
      <c r="E623" t="s">
        <v>22</v>
      </c>
      <c r="F623" s="8" t="s">
        <v>1241</v>
      </c>
      <c r="G623">
        <v>27</v>
      </c>
      <c r="H623" t="s">
        <v>18</v>
      </c>
      <c r="I623">
        <v>15661341</v>
      </c>
      <c r="J623" t="str">
        <f>RIGHT(КХЛ[[#This Row],[Дата рождения]],4)</f>
        <v>1990</v>
      </c>
    </row>
    <row r="624" spans="3:10" x14ac:dyDescent="0.3">
      <c r="C624">
        <v>1131</v>
      </c>
      <c r="D624" t="s">
        <v>1242</v>
      </c>
      <c r="E624" t="s">
        <v>27</v>
      </c>
      <c r="F624" s="8" t="s">
        <v>1243</v>
      </c>
      <c r="G624">
        <v>23</v>
      </c>
      <c r="H624" t="s">
        <v>18</v>
      </c>
      <c r="I624">
        <v>53813135</v>
      </c>
      <c r="J624" t="str">
        <f>RIGHT(КХЛ[[#This Row],[Дата рождения]],4)</f>
        <v>1994</v>
      </c>
    </row>
    <row r="625" spans="3:10" x14ac:dyDescent="0.3">
      <c r="C625">
        <v>1781</v>
      </c>
      <c r="D625" t="s">
        <v>1244</v>
      </c>
      <c r="E625" t="s">
        <v>16</v>
      </c>
      <c r="F625" s="8" t="s">
        <v>1245</v>
      </c>
      <c r="G625">
        <v>21</v>
      </c>
      <c r="H625" t="s">
        <v>18</v>
      </c>
      <c r="I625">
        <v>83383413</v>
      </c>
      <c r="J625" t="str">
        <f>RIGHT(КХЛ[[#This Row],[Дата рождения]],4)</f>
        <v>1996</v>
      </c>
    </row>
    <row r="626" spans="3:10" x14ac:dyDescent="0.3">
      <c r="C626">
        <v>289</v>
      </c>
      <c r="D626" t="s">
        <v>1246</v>
      </c>
      <c r="E626" t="s">
        <v>27</v>
      </c>
      <c r="F626" s="8" t="s">
        <v>114</v>
      </c>
      <c r="G626">
        <v>21</v>
      </c>
      <c r="H626" t="s">
        <v>18</v>
      </c>
      <c r="I626">
        <v>93792997</v>
      </c>
      <c r="J626" t="str">
        <f>RIGHT(КХЛ[[#This Row],[Дата рождения]],4)</f>
        <v>1996</v>
      </c>
    </row>
    <row r="627" spans="3:10" x14ac:dyDescent="0.3">
      <c r="C627">
        <v>68</v>
      </c>
      <c r="D627" t="s">
        <v>1247</v>
      </c>
      <c r="E627" t="s">
        <v>16</v>
      </c>
      <c r="F627" s="8" t="s">
        <v>1248</v>
      </c>
      <c r="G627">
        <v>42</v>
      </c>
      <c r="H627" t="s">
        <v>43</v>
      </c>
      <c r="I627">
        <v>83348347</v>
      </c>
      <c r="J627" t="str">
        <f>RIGHT(КХЛ[[#This Row],[Дата рождения]],4)</f>
        <v>1975</v>
      </c>
    </row>
    <row r="628" spans="3:10" x14ac:dyDescent="0.3">
      <c r="C628">
        <v>704</v>
      </c>
      <c r="D628" t="s">
        <v>1249</v>
      </c>
      <c r="E628" t="s">
        <v>16</v>
      </c>
      <c r="F628" s="8" t="s">
        <v>1250</v>
      </c>
      <c r="G628">
        <v>37</v>
      </c>
      <c r="H628" t="s">
        <v>33</v>
      </c>
      <c r="I628">
        <v>69078131</v>
      </c>
      <c r="J628" t="str">
        <f>RIGHT(КХЛ[[#This Row],[Дата рождения]],4)</f>
        <v>1980</v>
      </c>
    </row>
    <row r="629" spans="3:10" x14ac:dyDescent="0.3">
      <c r="C629">
        <v>1046</v>
      </c>
      <c r="D629" t="s">
        <v>1251</v>
      </c>
      <c r="E629" t="s">
        <v>22</v>
      </c>
      <c r="F629" s="8" t="s">
        <v>1252</v>
      </c>
      <c r="G629">
        <v>37</v>
      </c>
      <c r="H629" t="s">
        <v>18</v>
      </c>
      <c r="I629">
        <v>90549448</v>
      </c>
      <c r="J629" t="str">
        <f>RIGHT(КХЛ[[#This Row],[Дата рождения]],4)</f>
        <v>1980</v>
      </c>
    </row>
    <row r="630" spans="3:10" x14ac:dyDescent="0.3">
      <c r="C630">
        <v>990</v>
      </c>
      <c r="D630" t="s">
        <v>1253</v>
      </c>
      <c r="E630" t="s">
        <v>16</v>
      </c>
      <c r="F630" s="8" t="s">
        <v>1254</v>
      </c>
      <c r="G630">
        <v>21</v>
      </c>
      <c r="H630" t="s">
        <v>75</v>
      </c>
      <c r="I630">
        <v>93179468</v>
      </c>
      <c r="J630" t="str">
        <f>RIGHT(КХЛ[[#This Row],[Дата рождения]],4)</f>
        <v>1996</v>
      </c>
    </row>
    <row r="631" spans="3:10" x14ac:dyDescent="0.3">
      <c r="C631">
        <v>779</v>
      </c>
      <c r="D631" t="s">
        <v>1255</v>
      </c>
      <c r="E631" t="s">
        <v>16</v>
      </c>
      <c r="F631" s="8" t="s">
        <v>1256</v>
      </c>
      <c r="G631">
        <v>36</v>
      </c>
      <c r="H631" t="s">
        <v>18</v>
      </c>
      <c r="I631">
        <v>45848150</v>
      </c>
      <c r="J631" t="str">
        <f>RIGHT(КХЛ[[#This Row],[Дата рождения]],4)</f>
        <v>1981</v>
      </c>
    </row>
    <row r="632" spans="3:10" x14ac:dyDescent="0.3">
      <c r="C632">
        <v>1517</v>
      </c>
      <c r="D632" t="s">
        <v>1257</v>
      </c>
      <c r="E632" t="s">
        <v>22</v>
      </c>
      <c r="F632" s="8" t="s">
        <v>1258</v>
      </c>
      <c r="G632">
        <v>27</v>
      </c>
      <c r="H632" t="s">
        <v>40</v>
      </c>
      <c r="I632">
        <v>32333155</v>
      </c>
      <c r="J632" t="str">
        <f>RIGHT(КХЛ[[#This Row],[Дата рождения]],4)</f>
        <v>1990</v>
      </c>
    </row>
    <row r="633" spans="3:10" x14ac:dyDescent="0.3">
      <c r="C633">
        <v>221</v>
      </c>
      <c r="D633" t="s">
        <v>1259</v>
      </c>
      <c r="E633" t="s">
        <v>27</v>
      </c>
      <c r="F633" s="8" t="s">
        <v>1260</v>
      </c>
      <c r="G633">
        <v>22</v>
      </c>
      <c r="H633" t="s">
        <v>18</v>
      </c>
      <c r="I633">
        <v>46526647</v>
      </c>
      <c r="J633" t="str">
        <f>RIGHT(КХЛ[[#This Row],[Дата рождения]],4)</f>
        <v>1995</v>
      </c>
    </row>
    <row r="634" spans="3:10" x14ac:dyDescent="0.3">
      <c r="C634">
        <v>716</v>
      </c>
      <c r="D634" t="s">
        <v>1261</v>
      </c>
      <c r="E634" t="s">
        <v>16</v>
      </c>
      <c r="F634" s="8" t="s">
        <v>1262</v>
      </c>
      <c r="G634">
        <v>31</v>
      </c>
      <c r="H634" t="s">
        <v>119</v>
      </c>
      <c r="I634">
        <v>60198786</v>
      </c>
      <c r="J634" t="str">
        <f>RIGHT(КХЛ[[#This Row],[Дата рождения]],4)</f>
        <v>1986</v>
      </c>
    </row>
    <row r="635" spans="3:10" x14ac:dyDescent="0.3">
      <c r="C635">
        <v>209</v>
      </c>
      <c r="D635" t="s">
        <v>1263</v>
      </c>
      <c r="E635" t="s">
        <v>22</v>
      </c>
      <c r="F635" s="8" t="s">
        <v>449</v>
      </c>
      <c r="G635">
        <v>36</v>
      </c>
      <c r="H635" t="s">
        <v>18</v>
      </c>
      <c r="I635">
        <v>37824191</v>
      </c>
      <c r="J635" t="str">
        <f>RIGHT(КХЛ[[#This Row],[Дата рождения]],4)</f>
        <v>1981</v>
      </c>
    </row>
    <row r="636" spans="3:10" x14ac:dyDescent="0.3">
      <c r="C636">
        <v>601</v>
      </c>
      <c r="D636" t="s">
        <v>1264</v>
      </c>
      <c r="E636" t="s">
        <v>16</v>
      </c>
      <c r="F636" s="8" t="s">
        <v>1265</v>
      </c>
      <c r="G636">
        <v>35</v>
      </c>
      <c r="H636" t="s">
        <v>61</v>
      </c>
      <c r="I636">
        <v>42693695</v>
      </c>
      <c r="J636" t="str">
        <f>RIGHT(КХЛ[[#This Row],[Дата рождения]],4)</f>
        <v>1982</v>
      </c>
    </row>
    <row r="637" spans="3:10" x14ac:dyDescent="0.3">
      <c r="C637">
        <v>326</v>
      </c>
      <c r="D637" t="s">
        <v>1266</v>
      </c>
      <c r="E637" t="s">
        <v>16</v>
      </c>
      <c r="F637" s="8" t="s">
        <v>1267</v>
      </c>
      <c r="G637">
        <v>35</v>
      </c>
      <c r="H637" t="s">
        <v>18</v>
      </c>
      <c r="I637">
        <v>39357008</v>
      </c>
      <c r="J637" t="str">
        <f>RIGHT(КХЛ[[#This Row],[Дата рождения]],4)</f>
        <v>1982</v>
      </c>
    </row>
    <row r="638" spans="3:10" x14ac:dyDescent="0.3">
      <c r="C638">
        <v>971</v>
      </c>
      <c r="D638" t="s">
        <v>48</v>
      </c>
      <c r="E638" t="s">
        <v>22</v>
      </c>
      <c r="F638" s="8" t="s">
        <v>49</v>
      </c>
      <c r="G638">
        <v>28</v>
      </c>
      <c r="H638" t="s">
        <v>50</v>
      </c>
      <c r="I638">
        <v>29201629</v>
      </c>
      <c r="J638" t="str">
        <f>RIGHT(КХЛ[[#This Row],[Дата рождения]],4)</f>
        <v>1989</v>
      </c>
    </row>
    <row r="639" spans="3:10" x14ac:dyDescent="0.3">
      <c r="C639">
        <v>533</v>
      </c>
      <c r="D639" t="s">
        <v>1268</v>
      </c>
      <c r="E639" t="s">
        <v>22</v>
      </c>
      <c r="F639" s="8" t="s">
        <v>1269</v>
      </c>
      <c r="G639">
        <v>22</v>
      </c>
      <c r="H639" t="s">
        <v>18</v>
      </c>
      <c r="I639">
        <v>83212984</v>
      </c>
      <c r="J639" t="str">
        <f>RIGHT(КХЛ[[#This Row],[Дата рождения]],4)</f>
        <v>1995</v>
      </c>
    </row>
    <row r="640" spans="3:10" x14ac:dyDescent="0.3">
      <c r="C640">
        <v>739</v>
      </c>
      <c r="D640" t="s">
        <v>1270</v>
      </c>
      <c r="E640" t="s">
        <v>22</v>
      </c>
      <c r="F640" s="8" t="s">
        <v>1271</v>
      </c>
      <c r="G640">
        <v>32</v>
      </c>
      <c r="H640" t="s">
        <v>61</v>
      </c>
      <c r="I640">
        <v>90193921</v>
      </c>
      <c r="J640" t="str">
        <f>RIGHT(КХЛ[[#This Row],[Дата рождения]],4)</f>
        <v>1985</v>
      </c>
    </row>
    <row r="641" spans="3:10" x14ac:dyDescent="0.3">
      <c r="C641">
        <v>373</v>
      </c>
      <c r="D641" t="s">
        <v>1272</v>
      </c>
      <c r="E641" t="s">
        <v>16</v>
      </c>
      <c r="F641" s="8" t="s">
        <v>1273</v>
      </c>
      <c r="G641">
        <v>33</v>
      </c>
      <c r="H641" t="s">
        <v>18</v>
      </c>
      <c r="I641">
        <v>51210142</v>
      </c>
      <c r="J641" t="str">
        <f>RIGHT(КХЛ[[#This Row],[Дата рождения]],4)</f>
        <v>1984</v>
      </c>
    </row>
    <row r="642" spans="3:10" x14ac:dyDescent="0.3">
      <c r="C642">
        <v>1206</v>
      </c>
      <c r="D642" t="s">
        <v>1274</v>
      </c>
      <c r="E642" t="s">
        <v>22</v>
      </c>
      <c r="F642" s="8" t="s">
        <v>1275</v>
      </c>
      <c r="G642">
        <v>37</v>
      </c>
      <c r="H642" t="s">
        <v>82</v>
      </c>
      <c r="I642">
        <v>22156808</v>
      </c>
      <c r="J642" t="str">
        <f>RIGHT(КХЛ[[#This Row],[Дата рождения]],4)</f>
        <v>1980</v>
      </c>
    </row>
    <row r="643" spans="3:10" x14ac:dyDescent="0.3">
      <c r="C643">
        <v>385</v>
      </c>
      <c r="D643" t="s">
        <v>1276</v>
      </c>
      <c r="E643" t="s">
        <v>16</v>
      </c>
      <c r="F643" s="8" t="s">
        <v>1277</v>
      </c>
      <c r="G643">
        <v>29</v>
      </c>
      <c r="H643" t="s">
        <v>61</v>
      </c>
      <c r="I643">
        <v>98696470</v>
      </c>
      <c r="J643" t="str">
        <f>RIGHT(КХЛ[[#This Row],[Дата рождения]],4)</f>
        <v>1988</v>
      </c>
    </row>
    <row r="644" spans="3:10" x14ac:dyDescent="0.3">
      <c r="C644">
        <v>1569</v>
      </c>
      <c r="D644" t="s">
        <v>1278</v>
      </c>
      <c r="E644" t="s">
        <v>16</v>
      </c>
      <c r="F644" s="8" t="s">
        <v>1279</v>
      </c>
      <c r="G644">
        <v>28</v>
      </c>
      <c r="H644" t="s">
        <v>70</v>
      </c>
      <c r="I644">
        <v>44444484</v>
      </c>
      <c r="J644" t="str">
        <f>RIGHT(КХЛ[[#This Row],[Дата рождения]],4)</f>
        <v>1989</v>
      </c>
    </row>
    <row r="645" spans="3:10" x14ac:dyDescent="0.3">
      <c r="C645">
        <v>814</v>
      </c>
      <c r="D645" t="s">
        <v>1280</v>
      </c>
      <c r="E645" t="s">
        <v>16</v>
      </c>
      <c r="F645" s="8" t="s">
        <v>1281</v>
      </c>
      <c r="G645">
        <v>41</v>
      </c>
      <c r="H645" t="s">
        <v>50</v>
      </c>
      <c r="I645">
        <v>94070106</v>
      </c>
      <c r="J645" t="str">
        <f>RIGHT(КХЛ[[#This Row],[Дата рождения]],4)</f>
        <v>1976</v>
      </c>
    </row>
    <row r="646" spans="3:10" x14ac:dyDescent="0.3">
      <c r="C646">
        <v>1706</v>
      </c>
      <c r="D646" t="s">
        <v>1282</v>
      </c>
      <c r="E646" t="s">
        <v>27</v>
      </c>
      <c r="F646" s="8" t="s">
        <v>1283</v>
      </c>
      <c r="G646">
        <v>28</v>
      </c>
      <c r="H646" t="s">
        <v>119</v>
      </c>
      <c r="I646">
        <v>43687212</v>
      </c>
      <c r="J646" t="str">
        <f>RIGHT(КХЛ[[#This Row],[Дата рождения]],4)</f>
        <v>1989</v>
      </c>
    </row>
    <row r="647" spans="3:10" x14ac:dyDescent="0.3">
      <c r="C647">
        <v>1184</v>
      </c>
      <c r="D647" t="s">
        <v>1284</v>
      </c>
      <c r="E647" t="s">
        <v>27</v>
      </c>
      <c r="F647" s="8" t="s">
        <v>1285</v>
      </c>
      <c r="G647">
        <v>22</v>
      </c>
      <c r="H647" t="s">
        <v>18</v>
      </c>
      <c r="I647">
        <v>78470611</v>
      </c>
      <c r="J647" t="str">
        <f>RIGHT(КХЛ[[#This Row],[Дата рождения]],4)</f>
        <v>1995</v>
      </c>
    </row>
    <row r="648" spans="3:10" x14ac:dyDescent="0.3">
      <c r="C648">
        <v>1776</v>
      </c>
      <c r="D648" t="s">
        <v>1286</v>
      </c>
      <c r="E648" t="s">
        <v>16</v>
      </c>
      <c r="F648" s="8" t="s">
        <v>1287</v>
      </c>
      <c r="G648">
        <v>20</v>
      </c>
      <c r="H648" t="s">
        <v>40</v>
      </c>
      <c r="I648">
        <v>45288850</v>
      </c>
      <c r="J648" t="str">
        <f>RIGHT(КХЛ[[#This Row],[Дата рождения]],4)</f>
        <v>1997</v>
      </c>
    </row>
    <row r="649" spans="3:10" x14ac:dyDescent="0.3">
      <c r="C649">
        <v>1139</v>
      </c>
      <c r="D649" t="s">
        <v>1288</v>
      </c>
      <c r="E649" t="s">
        <v>27</v>
      </c>
      <c r="F649" s="8" t="s">
        <v>1289</v>
      </c>
      <c r="G649">
        <v>45</v>
      </c>
      <c r="H649" t="s">
        <v>18</v>
      </c>
      <c r="I649">
        <v>87792810</v>
      </c>
      <c r="J649" t="str">
        <f>RIGHT(КХЛ[[#This Row],[Дата рождения]],4)</f>
        <v>1972</v>
      </c>
    </row>
    <row r="650" spans="3:10" x14ac:dyDescent="0.3">
      <c r="C650">
        <v>730</v>
      </c>
      <c r="D650" t="s">
        <v>1290</v>
      </c>
      <c r="E650" t="s">
        <v>16</v>
      </c>
      <c r="F650" s="8" t="s">
        <v>1291</v>
      </c>
      <c r="G650">
        <v>33</v>
      </c>
      <c r="H650" t="s">
        <v>18</v>
      </c>
      <c r="I650">
        <v>47678572</v>
      </c>
      <c r="J650" t="str">
        <f>RIGHT(КХЛ[[#This Row],[Дата рождения]],4)</f>
        <v>1984</v>
      </c>
    </row>
    <row r="651" spans="3:10" x14ac:dyDescent="0.3">
      <c r="C651">
        <v>614</v>
      </c>
      <c r="D651" t="s">
        <v>1292</v>
      </c>
      <c r="E651" t="s">
        <v>22</v>
      </c>
      <c r="F651" s="8" t="s">
        <v>1293</v>
      </c>
      <c r="G651">
        <v>33</v>
      </c>
      <c r="H651" t="s">
        <v>82</v>
      </c>
      <c r="I651">
        <v>76269186</v>
      </c>
      <c r="J651" t="str">
        <f>RIGHT(КХЛ[[#This Row],[Дата рождения]],4)</f>
        <v>1984</v>
      </c>
    </row>
    <row r="652" spans="3:10" x14ac:dyDescent="0.3">
      <c r="C652">
        <v>643</v>
      </c>
      <c r="D652" t="s">
        <v>1294</v>
      </c>
      <c r="E652" t="s">
        <v>27</v>
      </c>
      <c r="F652" s="8" t="s">
        <v>1295</v>
      </c>
      <c r="G652">
        <v>35</v>
      </c>
      <c r="H652" t="s">
        <v>119</v>
      </c>
      <c r="I652">
        <v>22438320</v>
      </c>
      <c r="J652" t="str">
        <f>RIGHT(КХЛ[[#This Row],[Дата рождения]],4)</f>
        <v>1982</v>
      </c>
    </row>
    <row r="653" spans="3:10" x14ac:dyDescent="0.3">
      <c r="C653">
        <v>1577</v>
      </c>
      <c r="D653" t="s">
        <v>1296</v>
      </c>
      <c r="E653" t="s">
        <v>16</v>
      </c>
      <c r="F653" s="8" t="s">
        <v>1297</v>
      </c>
      <c r="G653">
        <v>22</v>
      </c>
      <c r="H653" t="s">
        <v>18</v>
      </c>
      <c r="I653">
        <v>76782209</v>
      </c>
      <c r="J653" t="str">
        <f>RIGHT(КХЛ[[#This Row],[Дата рождения]],4)</f>
        <v>1995</v>
      </c>
    </row>
    <row r="654" spans="3:10" x14ac:dyDescent="0.3">
      <c r="C654">
        <v>551</v>
      </c>
      <c r="D654" t="s">
        <v>1298</v>
      </c>
      <c r="E654" t="s">
        <v>16</v>
      </c>
      <c r="F654" s="8" t="s">
        <v>1299</v>
      </c>
      <c r="G654">
        <v>21</v>
      </c>
      <c r="H654" t="s">
        <v>18</v>
      </c>
      <c r="I654">
        <v>43661343</v>
      </c>
      <c r="J654" t="str">
        <f>RIGHT(КХЛ[[#This Row],[Дата рождения]],4)</f>
        <v>1996</v>
      </c>
    </row>
    <row r="655" spans="3:10" x14ac:dyDescent="0.3">
      <c r="C655">
        <v>1564</v>
      </c>
      <c r="D655" t="s">
        <v>1300</v>
      </c>
      <c r="E655" t="s">
        <v>16</v>
      </c>
      <c r="F655" s="8" t="s">
        <v>1301</v>
      </c>
      <c r="G655">
        <v>26</v>
      </c>
      <c r="H655" t="s">
        <v>18</v>
      </c>
      <c r="I655">
        <v>76298469</v>
      </c>
      <c r="J655" t="str">
        <f>RIGHT(КХЛ[[#This Row],[Дата рождения]],4)</f>
        <v>1992</v>
      </c>
    </row>
    <row r="656" spans="3:10" x14ac:dyDescent="0.3">
      <c r="C656">
        <v>675</v>
      </c>
      <c r="D656" t="s">
        <v>1302</v>
      </c>
      <c r="E656" t="s">
        <v>16</v>
      </c>
      <c r="F656" s="8" t="s">
        <v>1303</v>
      </c>
      <c r="G656">
        <v>30</v>
      </c>
      <c r="H656" t="s">
        <v>1304</v>
      </c>
      <c r="I656">
        <v>37385295</v>
      </c>
      <c r="J656" t="str">
        <f>RIGHT(КХЛ[[#This Row],[Дата рождения]],4)</f>
        <v>1987</v>
      </c>
    </row>
    <row r="657" spans="3:10" x14ac:dyDescent="0.3">
      <c r="C657">
        <v>562</v>
      </c>
      <c r="D657" t="s">
        <v>1305</v>
      </c>
      <c r="E657" t="s">
        <v>16</v>
      </c>
      <c r="F657" s="8" t="s">
        <v>1306</v>
      </c>
      <c r="G657">
        <v>34</v>
      </c>
      <c r="H657" t="s">
        <v>70</v>
      </c>
      <c r="I657">
        <v>65594601</v>
      </c>
      <c r="J657" t="str">
        <f>RIGHT(КХЛ[[#This Row],[Дата рождения]],4)</f>
        <v>1983</v>
      </c>
    </row>
    <row r="658" spans="3:10" x14ac:dyDescent="0.3">
      <c r="C658">
        <v>461</v>
      </c>
      <c r="D658" t="s">
        <v>1307</v>
      </c>
      <c r="E658" t="s">
        <v>16</v>
      </c>
      <c r="F658" s="8" t="s">
        <v>1308</v>
      </c>
      <c r="G658">
        <v>28</v>
      </c>
      <c r="H658" t="s">
        <v>50</v>
      </c>
      <c r="I658">
        <v>37562353</v>
      </c>
      <c r="J658" t="str">
        <f>RIGHT(КХЛ[[#This Row],[Дата рождения]],4)</f>
        <v>1989</v>
      </c>
    </row>
    <row r="659" spans="3:10" x14ac:dyDescent="0.3">
      <c r="C659">
        <v>1223</v>
      </c>
      <c r="D659" t="s">
        <v>1309</v>
      </c>
      <c r="E659" t="s">
        <v>27</v>
      </c>
      <c r="F659" s="8" t="s">
        <v>1310</v>
      </c>
      <c r="G659">
        <v>26</v>
      </c>
      <c r="H659" t="s">
        <v>18</v>
      </c>
      <c r="I659">
        <v>95113625</v>
      </c>
      <c r="J659" t="str">
        <f>RIGHT(КХЛ[[#This Row],[Дата рождения]],4)</f>
        <v>1991</v>
      </c>
    </row>
    <row r="660" spans="3:10" x14ac:dyDescent="0.3">
      <c r="C660">
        <v>408</v>
      </c>
      <c r="D660" t="s">
        <v>1311</v>
      </c>
      <c r="E660" t="s">
        <v>16</v>
      </c>
      <c r="F660" s="8" t="s">
        <v>1312</v>
      </c>
      <c r="G660">
        <v>27</v>
      </c>
      <c r="H660" t="s">
        <v>18</v>
      </c>
      <c r="I660">
        <v>92506700</v>
      </c>
      <c r="J660" t="str">
        <f>RIGHT(КХЛ[[#This Row],[Дата рождения]],4)</f>
        <v>1990</v>
      </c>
    </row>
    <row r="661" spans="3:10" x14ac:dyDescent="0.3">
      <c r="C661">
        <v>737</v>
      </c>
      <c r="D661" t="s">
        <v>1313</v>
      </c>
      <c r="E661" t="s">
        <v>16</v>
      </c>
      <c r="F661" s="8" t="s">
        <v>1314</v>
      </c>
      <c r="G661">
        <v>43</v>
      </c>
      <c r="H661" t="s">
        <v>33</v>
      </c>
      <c r="I661">
        <v>92129241</v>
      </c>
      <c r="J661" t="str">
        <f>RIGHT(КХЛ[[#This Row],[Дата рождения]],4)</f>
        <v>1974</v>
      </c>
    </row>
    <row r="662" spans="3:10" x14ac:dyDescent="0.3">
      <c r="C662">
        <v>722</v>
      </c>
      <c r="D662" t="s">
        <v>1315</v>
      </c>
      <c r="E662" t="s">
        <v>22</v>
      </c>
      <c r="F662" s="8" t="s">
        <v>1316</v>
      </c>
      <c r="G662">
        <v>22</v>
      </c>
      <c r="H662" t="s">
        <v>50</v>
      </c>
      <c r="I662">
        <v>54356687</v>
      </c>
      <c r="J662" t="str">
        <f>RIGHT(КХЛ[[#This Row],[Дата рождения]],4)</f>
        <v>1995</v>
      </c>
    </row>
    <row r="663" spans="3:10" x14ac:dyDescent="0.3">
      <c r="C663">
        <v>721</v>
      </c>
      <c r="D663" t="s">
        <v>1317</v>
      </c>
      <c r="E663" t="s">
        <v>16</v>
      </c>
      <c r="F663" s="8" t="s">
        <v>1318</v>
      </c>
      <c r="G663">
        <v>21</v>
      </c>
      <c r="H663" t="s">
        <v>18</v>
      </c>
      <c r="I663">
        <v>92933853</v>
      </c>
      <c r="J663" t="str">
        <f>RIGHT(КХЛ[[#This Row],[Дата рождения]],4)</f>
        <v>1997</v>
      </c>
    </row>
    <row r="664" spans="3:10" x14ac:dyDescent="0.3">
      <c r="C664">
        <v>1765</v>
      </c>
      <c r="D664" t="s">
        <v>1319</v>
      </c>
      <c r="E664" t="s">
        <v>22</v>
      </c>
      <c r="F664" s="8" t="s">
        <v>1320</v>
      </c>
      <c r="G664">
        <v>22</v>
      </c>
      <c r="H664" t="s">
        <v>18</v>
      </c>
      <c r="I664">
        <v>74720233</v>
      </c>
      <c r="J664" t="str">
        <f>RIGHT(КХЛ[[#This Row],[Дата рождения]],4)</f>
        <v>1995</v>
      </c>
    </row>
    <row r="665" spans="3:10" x14ac:dyDescent="0.3">
      <c r="C665">
        <v>241</v>
      </c>
      <c r="D665" t="s">
        <v>1321</v>
      </c>
      <c r="E665" t="s">
        <v>16</v>
      </c>
      <c r="F665" s="8" t="s">
        <v>1322</v>
      </c>
      <c r="G665">
        <v>35</v>
      </c>
      <c r="H665" t="s">
        <v>18</v>
      </c>
      <c r="I665">
        <v>25375879</v>
      </c>
      <c r="J665" t="str">
        <f>RIGHT(КХЛ[[#This Row],[Дата рождения]],4)</f>
        <v>1982</v>
      </c>
    </row>
    <row r="666" spans="3:10" x14ac:dyDescent="0.3">
      <c r="C666">
        <v>1222</v>
      </c>
      <c r="D666" t="s">
        <v>1323</v>
      </c>
      <c r="E666" t="s">
        <v>22</v>
      </c>
      <c r="F666" s="8" t="s">
        <v>1324</v>
      </c>
      <c r="G666">
        <v>25</v>
      </c>
      <c r="H666" t="s">
        <v>18</v>
      </c>
      <c r="I666">
        <v>55859265</v>
      </c>
      <c r="J666" t="str">
        <f>RIGHT(КХЛ[[#This Row],[Дата рождения]],4)</f>
        <v>1992</v>
      </c>
    </row>
    <row r="667" spans="3:10" x14ac:dyDescent="0.3">
      <c r="C667">
        <v>363</v>
      </c>
      <c r="D667" t="s">
        <v>1325</v>
      </c>
      <c r="E667" t="s">
        <v>22</v>
      </c>
      <c r="F667" s="8" t="s">
        <v>1326</v>
      </c>
      <c r="G667">
        <v>40</v>
      </c>
      <c r="H667" t="s">
        <v>18</v>
      </c>
      <c r="I667">
        <v>50440439</v>
      </c>
      <c r="J667" t="str">
        <f>RIGHT(КХЛ[[#This Row],[Дата рождения]],4)</f>
        <v>1977</v>
      </c>
    </row>
    <row r="668" spans="3:10" x14ac:dyDescent="0.3">
      <c r="C668">
        <v>92</v>
      </c>
      <c r="D668" t="s">
        <v>1327</v>
      </c>
      <c r="E668" t="s">
        <v>22</v>
      </c>
      <c r="F668" s="8" t="s">
        <v>1328</v>
      </c>
      <c r="G668">
        <v>29</v>
      </c>
      <c r="H668" t="s">
        <v>18</v>
      </c>
      <c r="I668">
        <v>80210154</v>
      </c>
      <c r="J668" t="str">
        <f>RIGHT(КХЛ[[#This Row],[Дата рождения]],4)</f>
        <v>1989</v>
      </c>
    </row>
    <row r="669" spans="3:10" x14ac:dyDescent="0.3">
      <c r="C669">
        <v>970</v>
      </c>
      <c r="D669" t="s">
        <v>1226</v>
      </c>
      <c r="E669" t="s">
        <v>16</v>
      </c>
      <c r="F669" s="8" t="s">
        <v>1227</v>
      </c>
      <c r="G669">
        <v>36</v>
      </c>
      <c r="H669" t="s">
        <v>18</v>
      </c>
      <c r="I669">
        <v>84513093</v>
      </c>
      <c r="J669" t="str">
        <f>RIGHT(КХЛ[[#This Row],[Дата рождения]],4)</f>
        <v>1981</v>
      </c>
    </row>
    <row r="670" spans="3:10" x14ac:dyDescent="0.3">
      <c r="C670">
        <v>195</v>
      </c>
      <c r="D670" t="s">
        <v>1329</v>
      </c>
      <c r="E670" t="s">
        <v>16</v>
      </c>
      <c r="F670" s="8" t="s">
        <v>1330</v>
      </c>
      <c r="G670">
        <v>29</v>
      </c>
      <c r="H670" t="s">
        <v>119</v>
      </c>
      <c r="I670">
        <v>54966815</v>
      </c>
      <c r="J670" t="str">
        <f>RIGHT(КХЛ[[#This Row],[Дата рождения]],4)</f>
        <v>1988</v>
      </c>
    </row>
    <row r="671" spans="3:10" x14ac:dyDescent="0.3">
      <c r="C671">
        <v>185</v>
      </c>
      <c r="D671" t="s">
        <v>1331</v>
      </c>
      <c r="E671" t="s">
        <v>16</v>
      </c>
      <c r="F671" s="8" t="s">
        <v>1332</v>
      </c>
      <c r="G671">
        <v>33</v>
      </c>
      <c r="H671" t="s">
        <v>43</v>
      </c>
      <c r="I671">
        <v>47155936</v>
      </c>
      <c r="J671" t="str">
        <f>RIGHT(КХЛ[[#This Row],[Дата рождения]],4)</f>
        <v>1984</v>
      </c>
    </row>
    <row r="672" spans="3:10" x14ac:dyDescent="0.3">
      <c r="C672">
        <v>725</v>
      </c>
      <c r="D672" t="s">
        <v>1333</v>
      </c>
      <c r="E672" t="s">
        <v>22</v>
      </c>
      <c r="F672" s="8" t="s">
        <v>1334</v>
      </c>
      <c r="G672">
        <v>36</v>
      </c>
      <c r="H672" t="s">
        <v>18</v>
      </c>
      <c r="I672">
        <v>57275347</v>
      </c>
      <c r="J672" t="str">
        <f>RIGHT(КХЛ[[#This Row],[Дата рождения]],4)</f>
        <v>1981</v>
      </c>
    </row>
    <row r="673" spans="3:10" x14ac:dyDescent="0.3">
      <c r="C673">
        <v>627</v>
      </c>
      <c r="D673" t="s">
        <v>1335</v>
      </c>
      <c r="E673" t="s">
        <v>16</v>
      </c>
      <c r="F673" s="8" t="s">
        <v>1336</v>
      </c>
      <c r="G673">
        <v>21</v>
      </c>
      <c r="H673" t="s">
        <v>33</v>
      </c>
      <c r="I673">
        <v>4530665</v>
      </c>
      <c r="J673" t="str">
        <f>RIGHT(КХЛ[[#This Row],[Дата рождения]],4)</f>
        <v>1996</v>
      </c>
    </row>
    <row r="674" spans="3:10" x14ac:dyDescent="0.3">
      <c r="C674">
        <v>769</v>
      </c>
      <c r="D674" t="s">
        <v>1337</v>
      </c>
      <c r="E674" t="s">
        <v>16</v>
      </c>
      <c r="F674" s="8" t="s">
        <v>1338</v>
      </c>
      <c r="G674">
        <v>31</v>
      </c>
      <c r="H674" t="s">
        <v>40</v>
      </c>
      <c r="I674">
        <v>34846154</v>
      </c>
      <c r="J674" t="str">
        <f>RIGHT(КХЛ[[#This Row],[Дата рождения]],4)</f>
        <v>1986</v>
      </c>
    </row>
    <row r="675" spans="3:10" x14ac:dyDescent="0.3">
      <c r="C675">
        <v>477</v>
      </c>
      <c r="D675" t="s">
        <v>1339</v>
      </c>
      <c r="E675" t="s">
        <v>16</v>
      </c>
      <c r="F675" s="8" t="s">
        <v>1340</v>
      </c>
      <c r="G675">
        <v>42</v>
      </c>
      <c r="H675" t="s">
        <v>18</v>
      </c>
      <c r="I675">
        <v>76964222</v>
      </c>
      <c r="J675" t="str">
        <f>RIGHT(КХЛ[[#This Row],[Дата рождения]],4)</f>
        <v>1975</v>
      </c>
    </row>
    <row r="676" spans="3:10" x14ac:dyDescent="0.3">
      <c r="C676">
        <v>865</v>
      </c>
      <c r="D676" t="s">
        <v>1341</v>
      </c>
      <c r="E676" t="s">
        <v>16</v>
      </c>
      <c r="F676" s="8" t="s">
        <v>1342</v>
      </c>
      <c r="G676">
        <v>30</v>
      </c>
      <c r="H676" t="s">
        <v>18</v>
      </c>
      <c r="I676">
        <v>67288160</v>
      </c>
      <c r="J676" t="str">
        <f>RIGHT(КХЛ[[#This Row],[Дата рождения]],4)</f>
        <v>1987</v>
      </c>
    </row>
    <row r="677" spans="3:10" x14ac:dyDescent="0.3">
      <c r="C677">
        <v>162</v>
      </c>
      <c r="D677" t="s">
        <v>1343</v>
      </c>
      <c r="E677" t="s">
        <v>16</v>
      </c>
      <c r="F677" s="8" t="s">
        <v>1344</v>
      </c>
      <c r="G677">
        <v>37</v>
      </c>
      <c r="H677" t="s">
        <v>70</v>
      </c>
      <c r="I677">
        <v>94058865</v>
      </c>
      <c r="J677" t="str">
        <f>RIGHT(КХЛ[[#This Row],[Дата рождения]],4)</f>
        <v>1980</v>
      </c>
    </row>
    <row r="678" spans="3:10" x14ac:dyDescent="0.3">
      <c r="C678">
        <v>754</v>
      </c>
      <c r="D678" t="s">
        <v>1345</v>
      </c>
      <c r="E678" t="s">
        <v>16</v>
      </c>
      <c r="F678" s="8" t="s">
        <v>1346</v>
      </c>
      <c r="G678">
        <v>41</v>
      </c>
      <c r="H678" t="s">
        <v>18</v>
      </c>
      <c r="I678">
        <v>61753732</v>
      </c>
      <c r="J678" t="str">
        <f>RIGHT(КХЛ[[#This Row],[Дата рождения]],4)</f>
        <v>1976</v>
      </c>
    </row>
    <row r="679" spans="3:10" x14ac:dyDescent="0.3">
      <c r="C679">
        <v>243</v>
      </c>
      <c r="D679" t="s">
        <v>1347</v>
      </c>
      <c r="E679" t="s">
        <v>16</v>
      </c>
      <c r="F679" s="8" t="s">
        <v>1348</v>
      </c>
      <c r="G679">
        <v>29</v>
      </c>
      <c r="H679" t="s">
        <v>18</v>
      </c>
      <c r="I679">
        <v>74923847</v>
      </c>
      <c r="J679" t="str">
        <f>RIGHT(КХЛ[[#This Row],[Дата рождения]],4)</f>
        <v>1988</v>
      </c>
    </row>
    <row r="680" spans="3:10" x14ac:dyDescent="0.3">
      <c r="C680">
        <v>1254</v>
      </c>
      <c r="D680" t="s">
        <v>1349</v>
      </c>
      <c r="E680" t="s">
        <v>22</v>
      </c>
      <c r="F680" s="8" t="s">
        <v>1350</v>
      </c>
      <c r="G680">
        <v>29</v>
      </c>
      <c r="H680" t="s">
        <v>43</v>
      </c>
      <c r="I680">
        <v>99282989</v>
      </c>
      <c r="J680" t="str">
        <f>RIGHT(КХЛ[[#This Row],[Дата рождения]],4)</f>
        <v>1988</v>
      </c>
    </row>
    <row r="681" spans="3:10" x14ac:dyDescent="0.3">
      <c r="C681">
        <v>359</v>
      </c>
      <c r="D681" t="s">
        <v>1351</v>
      </c>
      <c r="E681" t="s">
        <v>22</v>
      </c>
      <c r="F681" s="8" t="s">
        <v>680</v>
      </c>
      <c r="G681">
        <v>26</v>
      </c>
      <c r="H681" t="s">
        <v>18</v>
      </c>
      <c r="I681">
        <v>7572366</v>
      </c>
      <c r="J681" t="str">
        <f>RIGHT(КХЛ[[#This Row],[Дата рождения]],4)</f>
        <v>1992</v>
      </c>
    </row>
    <row r="682" spans="3:10" x14ac:dyDescent="0.3">
      <c r="C682">
        <v>534</v>
      </c>
      <c r="D682" t="s">
        <v>1352</v>
      </c>
      <c r="E682" t="s">
        <v>22</v>
      </c>
      <c r="F682" s="8" t="s">
        <v>1353</v>
      </c>
      <c r="G682">
        <v>26</v>
      </c>
      <c r="H682" t="s">
        <v>18</v>
      </c>
      <c r="I682">
        <v>14840939</v>
      </c>
      <c r="J682" t="str">
        <f>RIGHT(КХЛ[[#This Row],[Дата рождения]],4)</f>
        <v>1991</v>
      </c>
    </row>
    <row r="683" spans="3:10" x14ac:dyDescent="0.3">
      <c r="C683">
        <v>1034</v>
      </c>
      <c r="D683" t="s">
        <v>1354</v>
      </c>
      <c r="E683" t="s">
        <v>22</v>
      </c>
      <c r="F683" s="8" t="s">
        <v>1355</v>
      </c>
      <c r="G683">
        <v>39</v>
      </c>
      <c r="H683" t="s">
        <v>70</v>
      </c>
      <c r="I683">
        <v>88585360</v>
      </c>
      <c r="J683" t="str">
        <f>RIGHT(КХЛ[[#This Row],[Дата рождения]],4)</f>
        <v>1978</v>
      </c>
    </row>
    <row r="684" spans="3:10" x14ac:dyDescent="0.3">
      <c r="C684">
        <v>729</v>
      </c>
      <c r="D684" t="s">
        <v>1356</v>
      </c>
      <c r="E684" t="s">
        <v>16</v>
      </c>
      <c r="F684" s="8" t="s">
        <v>1357</v>
      </c>
      <c r="G684">
        <v>23</v>
      </c>
      <c r="H684" t="s">
        <v>43</v>
      </c>
      <c r="I684">
        <v>17236175</v>
      </c>
      <c r="J684" t="str">
        <f>RIGHT(КХЛ[[#This Row],[Дата рождения]],4)</f>
        <v>1994</v>
      </c>
    </row>
    <row r="685" spans="3:10" x14ac:dyDescent="0.3">
      <c r="C685">
        <v>903</v>
      </c>
      <c r="D685" t="s">
        <v>1358</v>
      </c>
      <c r="E685" t="s">
        <v>22</v>
      </c>
      <c r="F685" s="8" t="s">
        <v>1359</v>
      </c>
      <c r="G685">
        <v>30</v>
      </c>
      <c r="H685" t="s">
        <v>50</v>
      </c>
      <c r="I685">
        <v>44566841</v>
      </c>
      <c r="J685" t="str">
        <f>RIGHT(КХЛ[[#This Row],[Дата рождения]],4)</f>
        <v>1987</v>
      </c>
    </row>
    <row r="686" spans="3:10" x14ac:dyDescent="0.3">
      <c r="C686">
        <v>470</v>
      </c>
      <c r="D686" t="s">
        <v>1360</v>
      </c>
      <c r="E686" t="s">
        <v>16</v>
      </c>
      <c r="F686" s="8" t="s">
        <v>1361</v>
      </c>
      <c r="G686">
        <v>28</v>
      </c>
      <c r="H686" t="s">
        <v>43</v>
      </c>
      <c r="I686">
        <v>2746499</v>
      </c>
      <c r="J686" t="str">
        <f>RIGHT(КХЛ[[#This Row],[Дата рождения]],4)</f>
        <v>1989</v>
      </c>
    </row>
    <row r="687" spans="3:10" x14ac:dyDescent="0.3">
      <c r="C687">
        <v>520</v>
      </c>
      <c r="D687" t="s">
        <v>1362</v>
      </c>
      <c r="E687" t="s">
        <v>16</v>
      </c>
      <c r="F687" s="8" t="s">
        <v>1363</v>
      </c>
      <c r="G687">
        <v>33</v>
      </c>
      <c r="H687" t="s">
        <v>61</v>
      </c>
      <c r="I687">
        <v>16142562</v>
      </c>
      <c r="J687" t="str">
        <f>RIGHT(КХЛ[[#This Row],[Дата рождения]],4)</f>
        <v>1984</v>
      </c>
    </row>
    <row r="688" spans="3:10" x14ac:dyDescent="0.3">
      <c r="C688">
        <v>1276</v>
      </c>
      <c r="D688" t="s">
        <v>1364</v>
      </c>
      <c r="E688" t="s">
        <v>16</v>
      </c>
      <c r="F688" s="8" t="s">
        <v>1365</v>
      </c>
      <c r="G688">
        <v>34</v>
      </c>
      <c r="H688" t="s">
        <v>33</v>
      </c>
      <c r="I688">
        <v>35873794</v>
      </c>
      <c r="J688" t="str">
        <f>RIGHT(КХЛ[[#This Row],[Дата рождения]],4)</f>
        <v>1983</v>
      </c>
    </row>
    <row r="689" spans="3:10" x14ac:dyDescent="0.3">
      <c r="C689">
        <v>129</v>
      </c>
      <c r="D689" t="s">
        <v>1366</v>
      </c>
      <c r="E689" t="s">
        <v>16</v>
      </c>
      <c r="F689" s="8" t="s">
        <v>1367</v>
      </c>
      <c r="G689">
        <v>27</v>
      </c>
      <c r="H689" t="s">
        <v>18</v>
      </c>
      <c r="I689">
        <v>7513454</v>
      </c>
      <c r="J689" t="str">
        <f>RIGHT(КХЛ[[#This Row],[Дата рождения]],4)</f>
        <v>1991</v>
      </c>
    </row>
    <row r="690" spans="3:10" x14ac:dyDescent="0.3">
      <c r="C690">
        <v>858</v>
      </c>
      <c r="D690" t="s">
        <v>366</v>
      </c>
      <c r="E690" t="s">
        <v>16</v>
      </c>
      <c r="F690" s="8" t="s">
        <v>367</v>
      </c>
      <c r="G690">
        <v>24</v>
      </c>
      <c r="H690" t="s">
        <v>18</v>
      </c>
      <c r="I690">
        <v>35984285</v>
      </c>
      <c r="J690" t="str">
        <f>RIGHT(КХЛ[[#This Row],[Дата рождения]],4)</f>
        <v>1993</v>
      </c>
    </row>
    <row r="691" spans="3:10" x14ac:dyDescent="0.3">
      <c r="C691">
        <v>1633</v>
      </c>
      <c r="D691" t="s">
        <v>1368</v>
      </c>
      <c r="E691" t="s">
        <v>22</v>
      </c>
      <c r="F691" s="8" t="s">
        <v>1369</v>
      </c>
      <c r="G691">
        <v>25</v>
      </c>
      <c r="H691" t="s">
        <v>18</v>
      </c>
      <c r="I691">
        <v>30506560</v>
      </c>
      <c r="J691" t="str">
        <f>RIGHT(КХЛ[[#This Row],[Дата рождения]],4)</f>
        <v>1992</v>
      </c>
    </row>
    <row r="692" spans="3:10" x14ac:dyDescent="0.3">
      <c r="C692">
        <v>1101</v>
      </c>
      <c r="D692" t="s">
        <v>1370</v>
      </c>
      <c r="E692" t="s">
        <v>22</v>
      </c>
      <c r="F692" s="8" t="s">
        <v>1371</v>
      </c>
      <c r="G692">
        <v>20</v>
      </c>
      <c r="H692" t="s">
        <v>18</v>
      </c>
      <c r="I692">
        <v>29464674</v>
      </c>
      <c r="J692" t="str">
        <f>RIGHT(КХЛ[[#This Row],[Дата рождения]],4)</f>
        <v>1997</v>
      </c>
    </row>
    <row r="693" spans="3:10" x14ac:dyDescent="0.3">
      <c r="C693">
        <v>947</v>
      </c>
      <c r="D693" t="s">
        <v>1372</v>
      </c>
      <c r="E693" t="s">
        <v>16</v>
      </c>
      <c r="F693" s="8" t="s">
        <v>371</v>
      </c>
      <c r="G693">
        <v>23</v>
      </c>
      <c r="H693" t="s">
        <v>18</v>
      </c>
      <c r="I693">
        <v>64494381</v>
      </c>
      <c r="J693" t="str">
        <f>RIGHT(КХЛ[[#This Row],[Дата рождения]],4)</f>
        <v>1994</v>
      </c>
    </row>
    <row r="694" spans="3:10" x14ac:dyDescent="0.3">
      <c r="C694">
        <v>1030</v>
      </c>
      <c r="D694" t="s">
        <v>1373</v>
      </c>
      <c r="E694" t="s">
        <v>16</v>
      </c>
      <c r="F694" s="8" t="s">
        <v>950</v>
      </c>
      <c r="G694">
        <v>30</v>
      </c>
      <c r="H694" t="s">
        <v>50</v>
      </c>
      <c r="I694">
        <v>14135165</v>
      </c>
      <c r="J694" t="str">
        <f>RIGHT(КХЛ[[#This Row],[Дата рождения]],4)</f>
        <v>1987</v>
      </c>
    </row>
    <row r="695" spans="3:10" x14ac:dyDescent="0.3">
      <c r="C695">
        <v>1412</v>
      </c>
      <c r="D695" t="s">
        <v>1374</v>
      </c>
      <c r="E695" t="s">
        <v>16</v>
      </c>
      <c r="F695" s="8" t="s">
        <v>1375</v>
      </c>
      <c r="G695">
        <v>29</v>
      </c>
      <c r="H695" t="s">
        <v>18</v>
      </c>
      <c r="I695">
        <v>99299113</v>
      </c>
      <c r="J695" t="str">
        <f>RIGHT(КХЛ[[#This Row],[Дата рождения]],4)</f>
        <v>1988</v>
      </c>
    </row>
    <row r="696" spans="3:10" x14ac:dyDescent="0.3">
      <c r="C696">
        <v>1017</v>
      </c>
      <c r="D696" t="s">
        <v>1376</v>
      </c>
      <c r="E696" t="s">
        <v>27</v>
      </c>
      <c r="F696" s="8" t="s">
        <v>377</v>
      </c>
      <c r="G696">
        <v>31</v>
      </c>
      <c r="H696" t="s">
        <v>82</v>
      </c>
      <c r="I696">
        <v>49597060</v>
      </c>
      <c r="J696" t="str">
        <f>RIGHT(КХЛ[[#This Row],[Дата рождения]],4)</f>
        <v>1986</v>
      </c>
    </row>
    <row r="697" spans="3:10" x14ac:dyDescent="0.3">
      <c r="C697">
        <v>667</v>
      </c>
      <c r="D697" t="s">
        <v>1377</v>
      </c>
      <c r="E697" t="s">
        <v>16</v>
      </c>
      <c r="F697" s="8" t="s">
        <v>1378</v>
      </c>
      <c r="G697">
        <v>21</v>
      </c>
      <c r="H697" t="s">
        <v>18</v>
      </c>
      <c r="I697">
        <v>25602033</v>
      </c>
      <c r="J697" t="str">
        <f>RIGHT(КХЛ[[#This Row],[Дата рождения]],4)</f>
        <v>1996</v>
      </c>
    </row>
    <row r="698" spans="3:10" x14ac:dyDescent="0.3">
      <c r="C698">
        <v>1580</v>
      </c>
      <c r="D698" t="s">
        <v>1379</v>
      </c>
      <c r="E698" t="s">
        <v>16</v>
      </c>
      <c r="F698" s="8" t="s">
        <v>1380</v>
      </c>
      <c r="G698">
        <v>28</v>
      </c>
      <c r="H698" t="s">
        <v>18</v>
      </c>
      <c r="I698">
        <v>64408777</v>
      </c>
      <c r="J698" t="str">
        <f>RIGHT(КХЛ[[#This Row],[Дата рождения]],4)</f>
        <v>1989</v>
      </c>
    </row>
    <row r="699" spans="3:10" x14ac:dyDescent="0.3">
      <c r="C699">
        <v>471</v>
      </c>
      <c r="D699" t="s">
        <v>1381</v>
      </c>
      <c r="E699" t="s">
        <v>16</v>
      </c>
      <c r="F699" s="8" t="s">
        <v>1382</v>
      </c>
      <c r="G699">
        <v>42</v>
      </c>
      <c r="H699" t="s">
        <v>50</v>
      </c>
      <c r="I699">
        <v>51326316</v>
      </c>
      <c r="J699" t="str">
        <f>RIGHT(КХЛ[[#This Row],[Дата рождения]],4)</f>
        <v>1975</v>
      </c>
    </row>
    <row r="700" spans="3:10" x14ac:dyDescent="0.3">
      <c r="C700">
        <v>908</v>
      </c>
      <c r="D700" t="s">
        <v>1383</v>
      </c>
      <c r="E700" t="s">
        <v>16</v>
      </c>
      <c r="F700" s="8" t="s">
        <v>1384</v>
      </c>
      <c r="G700">
        <v>22</v>
      </c>
      <c r="H700" t="s">
        <v>18</v>
      </c>
      <c r="I700">
        <v>46731551</v>
      </c>
      <c r="J700" t="str">
        <f>RIGHT(КХЛ[[#This Row],[Дата рождения]],4)</f>
        <v>1995</v>
      </c>
    </row>
    <row r="701" spans="3:10" x14ac:dyDescent="0.3">
      <c r="C701">
        <v>471</v>
      </c>
      <c r="D701" t="s">
        <v>1385</v>
      </c>
      <c r="E701" t="s">
        <v>22</v>
      </c>
      <c r="F701" s="8" t="s">
        <v>1386</v>
      </c>
      <c r="G701">
        <v>17</v>
      </c>
      <c r="H701" t="s">
        <v>18</v>
      </c>
      <c r="I701">
        <v>32522768</v>
      </c>
      <c r="J701" t="str">
        <f>RIGHT(КХЛ[[#This Row],[Дата рождения]],4)</f>
        <v>2000</v>
      </c>
    </row>
    <row r="702" spans="3:10" x14ac:dyDescent="0.3">
      <c r="C702">
        <v>125</v>
      </c>
      <c r="D702" t="s">
        <v>1387</v>
      </c>
      <c r="E702" t="s">
        <v>16</v>
      </c>
      <c r="F702" s="8" t="s">
        <v>268</v>
      </c>
      <c r="G702">
        <v>26</v>
      </c>
      <c r="H702" t="s">
        <v>75</v>
      </c>
      <c r="I702">
        <v>64308870</v>
      </c>
      <c r="J702" t="str">
        <f>RIGHT(КХЛ[[#This Row],[Дата рождения]],4)</f>
        <v>1991</v>
      </c>
    </row>
    <row r="703" spans="3:10" x14ac:dyDescent="0.3">
      <c r="C703">
        <v>960</v>
      </c>
      <c r="D703" t="s">
        <v>1388</v>
      </c>
      <c r="E703" t="s">
        <v>27</v>
      </c>
      <c r="F703" s="8" t="s">
        <v>1047</v>
      </c>
      <c r="G703">
        <v>26</v>
      </c>
      <c r="H703" t="s">
        <v>18</v>
      </c>
      <c r="I703">
        <v>29741958</v>
      </c>
      <c r="J703" t="str">
        <f>RIGHT(КХЛ[[#This Row],[Дата рождения]],4)</f>
        <v>1991</v>
      </c>
    </row>
    <row r="704" spans="3:10" x14ac:dyDescent="0.3">
      <c r="C704">
        <v>1022</v>
      </c>
      <c r="D704" t="s">
        <v>1389</v>
      </c>
      <c r="E704" t="s">
        <v>22</v>
      </c>
      <c r="F704" s="8" t="s">
        <v>811</v>
      </c>
      <c r="G704">
        <v>32</v>
      </c>
      <c r="H704" t="s">
        <v>61</v>
      </c>
      <c r="I704">
        <v>24362156</v>
      </c>
      <c r="J704" t="str">
        <f>RIGHT(КХЛ[[#This Row],[Дата рождения]],4)</f>
        <v>1985</v>
      </c>
    </row>
    <row r="705" spans="3:10" x14ac:dyDescent="0.3">
      <c r="C705">
        <v>1446</v>
      </c>
      <c r="D705" t="s">
        <v>1390</v>
      </c>
      <c r="E705" t="s">
        <v>16</v>
      </c>
      <c r="F705" s="8" t="s">
        <v>1391</v>
      </c>
      <c r="G705">
        <v>27</v>
      </c>
      <c r="H705" t="s">
        <v>18</v>
      </c>
      <c r="I705">
        <v>46388123</v>
      </c>
      <c r="J705" t="str">
        <f>RIGHT(КХЛ[[#This Row],[Дата рождения]],4)</f>
        <v>1991</v>
      </c>
    </row>
    <row r="706" spans="3:10" x14ac:dyDescent="0.3">
      <c r="C706">
        <v>1506</v>
      </c>
      <c r="D706" t="s">
        <v>1392</v>
      </c>
      <c r="E706" t="s">
        <v>16</v>
      </c>
      <c r="F706" s="8" t="s">
        <v>1393</v>
      </c>
      <c r="G706">
        <v>29</v>
      </c>
      <c r="H706" t="s">
        <v>119</v>
      </c>
      <c r="I706">
        <v>69256558</v>
      </c>
      <c r="J706" t="str">
        <f>RIGHT(КХЛ[[#This Row],[Дата рождения]],4)</f>
        <v>1989</v>
      </c>
    </row>
    <row r="707" spans="3:10" x14ac:dyDescent="0.3">
      <c r="C707">
        <v>262</v>
      </c>
      <c r="D707" t="s">
        <v>1394</v>
      </c>
      <c r="E707" t="s">
        <v>16</v>
      </c>
      <c r="F707" s="8" t="s">
        <v>1395</v>
      </c>
      <c r="G707">
        <v>33</v>
      </c>
      <c r="H707" t="s">
        <v>18</v>
      </c>
      <c r="I707">
        <v>74388008</v>
      </c>
      <c r="J707" t="str">
        <f>RIGHT(КХЛ[[#This Row],[Дата рождения]],4)</f>
        <v>1985</v>
      </c>
    </row>
    <row r="708" spans="3:10" x14ac:dyDescent="0.3">
      <c r="C708">
        <v>453</v>
      </c>
      <c r="D708" t="s">
        <v>1396</v>
      </c>
      <c r="E708" t="s">
        <v>16</v>
      </c>
      <c r="F708" s="8" t="s">
        <v>1397</v>
      </c>
      <c r="G708">
        <v>27</v>
      </c>
      <c r="H708" t="s">
        <v>75</v>
      </c>
      <c r="I708">
        <v>99536915</v>
      </c>
      <c r="J708" t="str">
        <f>RIGHT(КХЛ[[#This Row],[Дата рождения]],4)</f>
        <v>1990</v>
      </c>
    </row>
    <row r="709" spans="3:10" x14ac:dyDescent="0.3">
      <c r="C709">
        <v>909</v>
      </c>
      <c r="D709" t="s">
        <v>558</v>
      </c>
      <c r="E709" t="s">
        <v>22</v>
      </c>
      <c r="F709" s="8" t="s">
        <v>559</v>
      </c>
      <c r="G709">
        <v>25</v>
      </c>
      <c r="H709" t="s">
        <v>18</v>
      </c>
      <c r="I709">
        <v>55076181</v>
      </c>
      <c r="J709" t="str">
        <f>RIGHT(КХЛ[[#This Row],[Дата рождения]],4)</f>
        <v>1992</v>
      </c>
    </row>
    <row r="710" spans="3:10" x14ac:dyDescent="0.3">
      <c r="C710">
        <v>753</v>
      </c>
      <c r="D710" t="s">
        <v>1398</v>
      </c>
      <c r="E710" t="s">
        <v>27</v>
      </c>
      <c r="F710" s="8" t="s">
        <v>1399</v>
      </c>
      <c r="G710">
        <v>20</v>
      </c>
      <c r="H710" t="s">
        <v>18</v>
      </c>
      <c r="I710">
        <v>91659622</v>
      </c>
      <c r="J710" t="str">
        <f>RIGHT(КХЛ[[#This Row],[Дата рождения]],4)</f>
        <v>1997</v>
      </c>
    </row>
    <row r="711" spans="3:10" x14ac:dyDescent="0.3">
      <c r="C711">
        <v>1275</v>
      </c>
      <c r="D711" t="s">
        <v>1400</v>
      </c>
      <c r="E711" t="s">
        <v>22</v>
      </c>
      <c r="F711" s="8" t="s">
        <v>1401</v>
      </c>
      <c r="G711">
        <v>32</v>
      </c>
      <c r="H711" t="s">
        <v>18</v>
      </c>
      <c r="I711">
        <v>22703322</v>
      </c>
      <c r="J711" t="str">
        <f>RIGHT(КХЛ[[#This Row],[Дата рождения]],4)</f>
        <v>1985</v>
      </c>
    </row>
    <row r="712" spans="3:10" x14ac:dyDescent="0.3">
      <c r="C712">
        <v>1332</v>
      </c>
      <c r="D712" t="s">
        <v>1402</v>
      </c>
      <c r="E712" t="s">
        <v>16</v>
      </c>
      <c r="F712" s="8" t="s">
        <v>1403</v>
      </c>
      <c r="G712">
        <v>30</v>
      </c>
      <c r="H712" t="s">
        <v>33</v>
      </c>
      <c r="I712">
        <v>79544480</v>
      </c>
      <c r="J712" t="str">
        <f>RIGHT(КХЛ[[#This Row],[Дата рождения]],4)</f>
        <v>1987</v>
      </c>
    </row>
    <row r="713" spans="3:10" x14ac:dyDescent="0.3">
      <c r="C713">
        <v>74</v>
      </c>
      <c r="D713" t="s">
        <v>1404</v>
      </c>
      <c r="E713" t="s">
        <v>27</v>
      </c>
      <c r="F713" s="8" t="s">
        <v>1405</v>
      </c>
      <c r="G713">
        <v>31</v>
      </c>
      <c r="H713" t="s">
        <v>61</v>
      </c>
      <c r="I713">
        <v>58955454</v>
      </c>
      <c r="J713" t="str">
        <f>RIGHT(КХЛ[[#This Row],[Дата рождения]],4)</f>
        <v>1986</v>
      </c>
    </row>
    <row r="714" spans="3:10" x14ac:dyDescent="0.3">
      <c r="C714">
        <v>1194</v>
      </c>
      <c r="D714" t="s">
        <v>1406</v>
      </c>
      <c r="E714" t="s">
        <v>16</v>
      </c>
      <c r="F714" s="8" t="s">
        <v>1407</v>
      </c>
      <c r="G714">
        <v>33</v>
      </c>
      <c r="H714" t="s">
        <v>18</v>
      </c>
      <c r="I714">
        <v>44032057</v>
      </c>
      <c r="J714" t="str">
        <f>RIGHT(КХЛ[[#This Row],[Дата рождения]],4)</f>
        <v>1984</v>
      </c>
    </row>
    <row r="715" spans="3:10" x14ac:dyDescent="0.3">
      <c r="C715">
        <v>978</v>
      </c>
      <c r="D715" t="s">
        <v>1408</v>
      </c>
      <c r="E715" t="s">
        <v>27</v>
      </c>
      <c r="F715" s="8" t="s">
        <v>1409</v>
      </c>
      <c r="G715">
        <v>23</v>
      </c>
      <c r="H715" t="s">
        <v>50</v>
      </c>
      <c r="I715">
        <v>18347805</v>
      </c>
      <c r="J715" t="str">
        <f>RIGHT(КХЛ[[#This Row],[Дата рождения]],4)</f>
        <v>1994</v>
      </c>
    </row>
    <row r="716" spans="3:10" x14ac:dyDescent="0.3">
      <c r="C716">
        <v>797</v>
      </c>
      <c r="D716" t="s">
        <v>1410</v>
      </c>
      <c r="E716" t="s">
        <v>27</v>
      </c>
      <c r="F716" s="8" t="s">
        <v>1411</v>
      </c>
      <c r="G716">
        <v>26</v>
      </c>
      <c r="H716" t="s">
        <v>43</v>
      </c>
      <c r="I716">
        <v>16236159</v>
      </c>
      <c r="J716" t="str">
        <f>RIGHT(КХЛ[[#This Row],[Дата рождения]],4)</f>
        <v>1991</v>
      </c>
    </row>
    <row r="717" spans="3:10" x14ac:dyDescent="0.3">
      <c r="C717">
        <v>1168</v>
      </c>
      <c r="D717" t="s">
        <v>1412</v>
      </c>
      <c r="E717" t="s">
        <v>22</v>
      </c>
      <c r="F717" s="8" t="s">
        <v>1413</v>
      </c>
      <c r="G717">
        <v>38</v>
      </c>
      <c r="H717" t="s">
        <v>18</v>
      </c>
      <c r="I717">
        <v>25110890</v>
      </c>
      <c r="J717" t="str">
        <f>RIGHT(КХЛ[[#This Row],[Дата рождения]],4)</f>
        <v>1979</v>
      </c>
    </row>
    <row r="718" spans="3:10" x14ac:dyDescent="0.3">
      <c r="C718">
        <v>526</v>
      </c>
      <c r="D718" t="s">
        <v>1414</v>
      </c>
      <c r="E718" t="s">
        <v>16</v>
      </c>
      <c r="F718" s="8" t="s">
        <v>1415</v>
      </c>
      <c r="G718">
        <v>24</v>
      </c>
      <c r="H718" t="s">
        <v>18</v>
      </c>
      <c r="I718">
        <v>70814142</v>
      </c>
      <c r="J718" t="str">
        <f>RIGHT(КХЛ[[#This Row],[Дата рождения]],4)</f>
        <v>1993</v>
      </c>
    </row>
    <row r="719" spans="3:10" x14ac:dyDescent="0.3">
      <c r="C719">
        <v>1650</v>
      </c>
      <c r="D719" t="s">
        <v>1416</v>
      </c>
      <c r="E719" t="s">
        <v>16</v>
      </c>
      <c r="F719" s="8" t="s">
        <v>1417</v>
      </c>
      <c r="G719">
        <v>26</v>
      </c>
      <c r="H719" t="s">
        <v>82</v>
      </c>
      <c r="I719">
        <v>63966887</v>
      </c>
      <c r="J719" t="str">
        <f>RIGHT(КХЛ[[#This Row],[Дата рождения]],4)</f>
        <v>1991</v>
      </c>
    </row>
    <row r="720" spans="3:10" x14ac:dyDescent="0.3">
      <c r="C720">
        <v>1080</v>
      </c>
      <c r="D720" t="s">
        <v>1418</v>
      </c>
      <c r="E720" t="s">
        <v>16</v>
      </c>
      <c r="F720" s="8" t="s">
        <v>1419</v>
      </c>
      <c r="G720">
        <v>31</v>
      </c>
      <c r="H720" t="s">
        <v>18</v>
      </c>
      <c r="I720">
        <v>41486962</v>
      </c>
      <c r="J720" t="str">
        <f>RIGHT(КХЛ[[#This Row],[Дата рождения]],4)</f>
        <v>1987</v>
      </c>
    </row>
    <row r="721" spans="3:10" x14ac:dyDescent="0.3">
      <c r="C721">
        <v>1329</v>
      </c>
      <c r="D721" t="s">
        <v>1420</v>
      </c>
      <c r="E721" t="s">
        <v>16</v>
      </c>
      <c r="F721" s="8" t="s">
        <v>1421</v>
      </c>
      <c r="G721">
        <v>24</v>
      </c>
      <c r="H721" t="s">
        <v>61</v>
      </c>
      <c r="I721">
        <v>17088967</v>
      </c>
      <c r="J721" t="str">
        <f>RIGHT(КХЛ[[#This Row],[Дата рождения]],4)</f>
        <v>1993</v>
      </c>
    </row>
    <row r="722" spans="3:10" x14ac:dyDescent="0.3">
      <c r="C722">
        <v>696</v>
      </c>
      <c r="D722" t="s">
        <v>1422</v>
      </c>
      <c r="E722" t="s">
        <v>16</v>
      </c>
      <c r="F722" s="8" t="s">
        <v>1423</v>
      </c>
      <c r="G722">
        <v>28</v>
      </c>
      <c r="H722" t="s">
        <v>18</v>
      </c>
      <c r="I722">
        <v>51334904</v>
      </c>
      <c r="J722" t="str">
        <f>RIGHT(КХЛ[[#This Row],[Дата рождения]],4)</f>
        <v>1989</v>
      </c>
    </row>
    <row r="723" spans="3:10" x14ac:dyDescent="0.3">
      <c r="C723">
        <v>288</v>
      </c>
      <c r="D723" t="s">
        <v>1424</v>
      </c>
      <c r="E723" t="s">
        <v>22</v>
      </c>
      <c r="F723" s="8" t="s">
        <v>54</v>
      </c>
      <c r="G723">
        <v>24</v>
      </c>
      <c r="H723" t="s">
        <v>18</v>
      </c>
      <c r="I723">
        <v>9843876</v>
      </c>
      <c r="J723" t="str">
        <f>RIGHT(КХЛ[[#This Row],[Дата рождения]],4)</f>
        <v>1994</v>
      </c>
    </row>
    <row r="724" spans="3:10" x14ac:dyDescent="0.3">
      <c r="C724">
        <v>733</v>
      </c>
      <c r="D724" t="s">
        <v>1425</v>
      </c>
      <c r="E724" t="s">
        <v>22</v>
      </c>
      <c r="F724" s="8" t="s">
        <v>1426</v>
      </c>
      <c r="G724">
        <v>28</v>
      </c>
      <c r="H724" t="s">
        <v>18</v>
      </c>
      <c r="I724">
        <v>40799267</v>
      </c>
      <c r="J724" t="str">
        <f>RIGHT(КХЛ[[#This Row],[Дата рождения]],4)</f>
        <v>1989</v>
      </c>
    </row>
    <row r="725" spans="3:10" x14ac:dyDescent="0.3">
      <c r="C725">
        <v>535</v>
      </c>
      <c r="D725" t="s">
        <v>1427</v>
      </c>
      <c r="E725" t="s">
        <v>16</v>
      </c>
      <c r="F725" s="8" t="s">
        <v>1428</v>
      </c>
      <c r="G725">
        <v>20</v>
      </c>
      <c r="H725" t="s">
        <v>18</v>
      </c>
      <c r="I725">
        <v>90568951</v>
      </c>
      <c r="J725" t="str">
        <f>RIGHT(КХЛ[[#This Row],[Дата рождения]],4)</f>
        <v>1997</v>
      </c>
    </row>
    <row r="726" spans="3:10" x14ac:dyDescent="0.3">
      <c r="C726">
        <v>334</v>
      </c>
      <c r="D726" t="s">
        <v>1429</v>
      </c>
      <c r="E726" t="s">
        <v>16</v>
      </c>
      <c r="F726" s="8" t="s">
        <v>1430</v>
      </c>
      <c r="G726">
        <v>35</v>
      </c>
      <c r="H726" t="s">
        <v>50</v>
      </c>
      <c r="I726">
        <v>78000739</v>
      </c>
      <c r="J726" t="str">
        <f>RIGHT(КХЛ[[#This Row],[Дата рождения]],4)</f>
        <v>1982</v>
      </c>
    </row>
    <row r="727" spans="3:10" x14ac:dyDescent="0.3">
      <c r="C727">
        <v>679</v>
      </c>
      <c r="D727" t="s">
        <v>1431</v>
      </c>
      <c r="E727" t="s">
        <v>16</v>
      </c>
      <c r="F727" s="8" t="s">
        <v>1432</v>
      </c>
      <c r="G727">
        <v>38</v>
      </c>
      <c r="H727" t="s">
        <v>70</v>
      </c>
      <c r="I727">
        <v>48613431</v>
      </c>
      <c r="J727" t="str">
        <f>RIGHT(КХЛ[[#This Row],[Дата рождения]],4)</f>
        <v>1979</v>
      </c>
    </row>
    <row r="728" spans="3:10" x14ac:dyDescent="0.3">
      <c r="C728">
        <v>433</v>
      </c>
      <c r="D728" t="s">
        <v>1433</v>
      </c>
      <c r="E728" t="s">
        <v>22</v>
      </c>
      <c r="F728" s="8" t="s">
        <v>839</v>
      </c>
      <c r="G728">
        <v>30</v>
      </c>
      <c r="H728" t="s">
        <v>43</v>
      </c>
      <c r="I728">
        <v>3199394</v>
      </c>
      <c r="J728" t="str">
        <f>RIGHT(КХЛ[[#This Row],[Дата рождения]],4)</f>
        <v>1987</v>
      </c>
    </row>
    <row r="729" spans="3:10" x14ac:dyDescent="0.3">
      <c r="C729">
        <v>620</v>
      </c>
      <c r="D729" t="s">
        <v>1434</v>
      </c>
      <c r="E729" t="s">
        <v>16</v>
      </c>
      <c r="F729" s="8" t="s">
        <v>1435</v>
      </c>
      <c r="G729">
        <v>26</v>
      </c>
      <c r="H729" t="s">
        <v>43</v>
      </c>
      <c r="I729">
        <v>78988771</v>
      </c>
      <c r="J729" t="str">
        <f>RIGHT(КХЛ[[#This Row],[Дата рождения]],4)</f>
        <v>1991</v>
      </c>
    </row>
    <row r="730" spans="3:10" x14ac:dyDescent="0.3">
      <c r="C730">
        <v>177</v>
      </c>
      <c r="D730" t="s">
        <v>1436</v>
      </c>
      <c r="E730" t="s">
        <v>22</v>
      </c>
      <c r="F730" s="8" t="s">
        <v>1437</v>
      </c>
      <c r="G730">
        <v>34</v>
      </c>
      <c r="H730" t="s">
        <v>18</v>
      </c>
      <c r="I730">
        <v>44366321</v>
      </c>
      <c r="J730" t="str">
        <f>RIGHT(КХЛ[[#This Row],[Дата рождения]],4)</f>
        <v>1983</v>
      </c>
    </row>
    <row r="731" spans="3:10" x14ac:dyDescent="0.3">
      <c r="C731">
        <v>51</v>
      </c>
      <c r="D731" t="s">
        <v>1438</v>
      </c>
      <c r="E731" t="s">
        <v>22</v>
      </c>
      <c r="F731" s="8" t="s">
        <v>1439</v>
      </c>
      <c r="G731">
        <v>25</v>
      </c>
      <c r="H731" t="s">
        <v>18</v>
      </c>
      <c r="I731">
        <v>80404760</v>
      </c>
      <c r="J731" t="str">
        <f>RIGHT(КХЛ[[#This Row],[Дата рождения]],4)</f>
        <v>1992</v>
      </c>
    </row>
    <row r="732" spans="3:10" x14ac:dyDescent="0.3">
      <c r="C732">
        <v>484</v>
      </c>
      <c r="D732" t="s">
        <v>1440</v>
      </c>
      <c r="E732" t="s">
        <v>16</v>
      </c>
      <c r="F732" s="8" t="s">
        <v>1441</v>
      </c>
      <c r="G732">
        <v>32</v>
      </c>
      <c r="H732" t="s">
        <v>61</v>
      </c>
      <c r="I732">
        <v>93421145</v>
      </c>
      <c r="J732" t="str">
        <f>RIGHT(КХЛ[[#This Row],[Дата рождения]],4)</f>
        <v>1985</v>
      </c>
    </row>
    <row r="733" spans="3:10" x14ac:dyDescent="0.3">
      <c r="C733">
        <v>391</v>
      </c>
      <c r="D733" t="s">
        <v>1442</v>
      </c>
      <c r="E733" t="s">
        <v>22</v>
      </c>
      <c r="F733" s="8" t="s">
        <v>1443</v>
      </c>
      <c r="G733">
        <v>23</v>
      </c>
      <c r="H733" t="s">
        <v>18</v>
      </c>
      <c r="I733">
        <v>9911265</v>
      </c>
      <c r="J733" t="str">
        <f>RIGHT(КХЛ[[#This Row],[Дата рождения]],4)</f>
        <v>1994</v>
      </c>
    </row>
    <row r="734" spans="3:10" x14ac:dyDescent="0.3">
      <c r="C734">
        <v>642</v>
      </c>
      <c r="D734" t="s">
        <v>1444</v>
      </c>
      <c r="E734" t="s">
        <v>27</v>
      </c>
      <c r="F734" s="8" t="s">
        <v>1445</v>
      </c>
      <c r="G734">
        <v>23</v>
      </c>
      <c r="H734" t="s">
        <v>18</v>
      </c>
      <c r="I734">
        <v>6768827</v>
      </c>
      <c r="J734" t="str">
        <f>RIGHT(КХЛ[[#This Row],[Дата рождения]],4)</f>
        <v>1994</v>
      </c>
    </row>
    <row r="735" spans="3:10" x14ac:dyDescent="0.3">
      <c r="C735">
        <v>558</v>
      </c>
      <c r="D735" t="s">
        <v>1446</v>
      </c>
      <c r="E735" t="s">
        <v>22</v>
      </c>
      <c r="F735" s="8" t="s">
        <v>1447</v>
      </c>
      <c r="G735">
        <v>28</v>
      </c>
      <c r="H735" t="s">
        <v>18</v>
      </c>
      <c r="I735">
        <v>98286896</v>
      </c>
      <c r="J735" t="str">
        <f>RIGHT(КХЛ[[#This Row],[Дата рождения]],4)</f>
        <v>1989</v>
      </c>
    </row>
    <row r="736" spans="3:10" x14ac:dyDescent="0.3">
      <c r="C736">
        <v>1012</v>
      </c>
      <c r="D736" t="s">
        <v>1448</v>
      </c>
      <c r="E736" t="s">
        <v>16</v>
      </c>
      <c r="F736" s="8" t="s">
        <v>1449</v>
      </c>
      <c r="G736">
        <v>26</v>
      </c>
      <c r="H736" t="s">
        <v>61</v>
      </c>
      <c r="I736">
        <v>31615298</v>
      </c>
      <c r="J736" t="str">
        <f>RIGHT(КХЛ[[#This Row],[Дата рождения]],4)</f>
        <v>1991</v>
      </c>
    </row>
    <row r="737" spans="3:10" x14ac:dyDescent="0.3">
      <c r="C737">
        <v>1420</v>
      </c>
      <c r="D737" t="s">
        <v>1450</v>
      </c>
      <c r="E737" t="s">
        <v>16</v>
      </c>
      <c r="F737" s="8" t="s">
        <v>1451</v>
      </c>
      <c r="G737">
        <v>30</v>
      </c>
      <c r="H737" t="s">
        <v>18</v>
      </c>
      <c r="I737">
        <v>8586817</v>
      </c>
      <c r="J737" t="str">
        <f>RIGHT(КХЛ[[#This Row],[Дата рождения]],4)</f>
        <v>1987</v>
      </c>
    </row>
    <row r="738" spans="3:10" x14ac:dyDescent="0.3">
      <c r="C738">
        <v>1750</v>
      </c>
      <c r="D738" t="s">
        <v>1452</v>
      </c>
      <c r="E738" t="s">
        <v>22</v>
      </c>
      <c r="F738" s="8" t="s">
        <v>1453</v>
      </c>
      <c r="G738">
        <v>43</v>
      </c>
      <c r="H738" t="s">
        <v>18</v>
      </c>
      <c r="I738">
        <v>23957032</v>
      </c>
      <c r="J738" t="str">
        <f>RIGHT(КХЛ[[#This Row],[Дата рождения]],4)</f>
        <v>1974</v>
      </c>
    </row>
    <row r="739" spans="3:10" x14ac:dyDescent="0.3">
      <c r="C739">
        <v>553</v>
      </c>
      <c r="D739" t="s">
        <v>1454</v>
      </c>
      <c r="E739" t="s">
        <v>16</v>
      </c>
      <c r="F739" s="8" t="s">
        <v>1455</v>
      </c>
      <c r="G739">
        <v>47</v>
      </c>
      <c r="H739" t="s">
        <v>18</v>
      </c>
      <c r="I739">
        <v>38322149</v>
      </c>
      <c r="J739" t="str">
        <f>RIGHT(КХЛ[[#This Row],[Дата рождения]],4)</f>
        <v>1970</v>
      </c>
    </row>
    <row r="740" spans="3:10" x14ac:dyDescent="0.3">
      <c r="C740">
        <v>457</v>
      </c>
      <c r="D740" t="s">
        <v>1456</v>
      </c>
      <c r="E740" t="s">
        <v>27</v>
      </c>
      <c r="F740" s="8" t="s">
        <v>793</v>
      </c>
      <c r="G740">
        <v>27</v>
      </c>
      <c r="H740" t="s">
        <v>18</v>
      </c>
      <c r="I740">
        <v>22764457</v>
      </c>
      <c r="J740" t="str">
        <f>RIGHT(КХЛ[[#This Row],[Дата рождения]],4)</f>
        <v>1990</v>
      </c>
    </row>
    <row r="741" spans="3:10" x14ac:dyDescent="0.3">
      <c r="C741">
        <v>241</v>
      </c>
      <c r="D741" t="s">
        <v>1457</v>
      </c>
      <c r="E741" t="s">
        <v>22</v>
      </c>
      <c r="F741" s="8" t="s">
        <v>1458</v>
      </c>
      <c r="G741">
        <v>29</v>
      </c>
      <c r="H741" t="s">
        <v>18</v>
      </c>
      <c r="I741">
        <v>79443170</v>
      </c>
      <c r="J741" t="str">
        <f>RIGHT(КХЛ[[#This Row],[Дата рождения]],4)</f>
        <v>1988</v>
      </c>
    </row>
    <row r="742" spans="3:10" x14ac:dyDescent="0.3">
      <c r="C742">
        <v>302</v>
      </c>
      <c r="D742" t="s">
        <v>1459</v>
      </c>
      <c r="E742" t="s">
        <v>16</v>
      </c>
      <c r="F742" s="8" t="s">
        <v>1460</v>
      </c>
      <c r="G742">
        <v>39</v>
      </c>
      <c r="H742" t="s">
        <v>18</v>
      </c>
      <c r="I742">
        <v>37240162</v>
      </c>
      <c r="J742" t="str">
        <f>RIGHT(КХЛ[[#This Row],[Дата рождения]],4)</f>
        <v>1978</v>
      </c>
    </row>
    <row r="743" spans="3:10" x14ac:dyDescent="0.3">
      <c r="C743">
        <v>979</v>
      </c>
      <c r="D743" t="s">
        <v>1033</v>
      </c>
      <c r="E743" t="s">
        <v>16</v>
      </c>
      <c r="F743" s="8" t="s">
        <v>1034</v>
      </c>
      <c r="G743">
        <v>24</v>
      </c>
      <c r="H743" t="s">
        <v>18</v>
      </c>
      <c r="I743">
        <v>24583007</v>
      </c>
      <c r="J743" t="str">
        <f>RIGHT(КХЛ[[#This Row],[Дата рождения]],4)</f>
        <v>1993</v>
      </c>
    </row>
    <row r="744" spans="3:10" x14ac:dyDescent="0.3">
      <c r="C744">
        <v>1414</v>
      </c>
      <c r="D744" t="s">
        <v>1461</v>
      </c>
      <c r="E744" t="s">
        <v>16</v>
      </c>
      <c r="F744" s="8" t="s">
        <v>1462</v>
      </c>
      <c r="G744">
        <v>23</v>
      </c>
      <c r="H744" t="s">
        <v>18</v>
      </c>
      <c r="I744">
        <v>62019211</v>
      </c>
      <c r="J744" t="str">
        <f>RIGHT(КХЛ[[#This Row],[Дата рождения]],4)</f>
        <v>1994</v>
      </c>
    </row>
    <row r="745" spans="3:10" x14ac:dyDescent="0.3">
      <c r="C745">
        <v>14</v>
      </c>
      <c r="D745" t="s">
        <v>1463</v>
      </c>
      <c r="E745" t="s">
        <v>16</v>
      </c>
      <c r="F745" s="8" t="s">
        <v>1464</v>
      </c>
      <c r="G745">
        <v>26</v>
      </c>
      <c r="H745" t="s">
        <v>18</v>
      </c>
      <c r="I745">
        <v>44690894</v>
      </c>
      <c r="J745" t="str">
        <f>RIGHT(КХЛ[[#This Row],[Дата рождения]],4)</f>
        <v>1991</v>
      </c>
    </row>
    <row r="746" spans="3:10" x14ac:dyDescent="0.3">
      <c r="C746">
        <v>415</v>
      </c>
      <c r="D746" t="s">
        <v>1465</v>
      </c>
      <c r="E746" t="s">
        <v>16</v>
      </c>
      <c r="F746" s="8" t="s">
        <v>1466</v>
      </c>
      <c r="G746">
        <v>34</v>
      </c>
      <c r="H746" t="s">
        <v>18</v>
      </c>
      <c r="I746">
        <v>722322</v>
      </c>
      <c r="J746" t="str">
        <f>RIGHT(КХЛ[[#This Row],[Дата рождения]],4)</f>
        <v>1983</v>
      </c>
    </row>
    <row r="747" spans="3:10" x14ac:dyDescent="0.3">
      <c r="C747">
        <v>1285</v>
      </c>
      <c r="D747" t="s">
        <v>1467</v>
      </c>
      <c r="E747" t="s">
        <v>16</v>
      </c>
      <c r="F747" s="8" t="s">
        <v>1468</v>
      </c>
      <c r="G747">
        <v>40</v>
      </c>
      <c r="H747" t="s">
        <v>75</v>
      </c>
      <c r="I747">
        <v>89898587</v>
      </c>
      <c r="J747" t="str">
        <f>RIGHT(КХЛ[[#This Row],[Дата рождения]],4)</f>
        <v>1977</v>
      </c>
    </row>
    <row r="748" spans="3:10" x14ac:dyDescent="0.3">
      <c r="C748">
        <v>108</v>
      </c>
      <c r="D748" t="s">
        <v>1469</v>
      </c>
      <c r="E748" t="s">
        <v>16</v>
      </c>
      <c r="F748" s="8" t="s">
        <v>1470</v>
      </c>
      <c r="G748">
        <v>21</v>
      </c>
      <c r="H748" t="s">
        <v>18</v>
      </c>
      <c r="I748">
        <v>83663091</v>
      </c>
      <c r="J748" t="str">
        <f>RIGHT(КХЛ[[#This Row],[Дата рождения]],4)</f>
        <v>1996</v>
      </c>
    </row>
    <row r="749" spans="3:10" x14ac:dyDescent="0.3">
      <c r="C749">
        <v>1152</v>
      </c>
      <c r="D749" t="s">
        <v>1471</v>
      </c>
      <c r="E749" t="s">
        <v>22</v>
      </c>
      <c r="F749" s="8" t="s">
        <v>1472</v>
      </c>
      <c r="G749">
        <v>34</v>
      </c>
      <c r="H749" t="s">
        <v>50</v>
      </c>
      <c r="I749">
        <v>57854541</v>
      </c>
      <c r="J749" t="str">
        <f>RIGHT(КХЛ[[#This Row],[Дата рождения]],4)</f>
        <v>1983</v>
      </c>
    </row>
    <row r="750" spans="3:10" x14ac:dyDescent="0.3">
      <c r="C750">
        <v>1270</v>
      </c>
      <c r="D750" t="s">
        <v>1473</v>
      </c>
      <c r="E750" t="s">
        <v>16</v>
      </c>
      <c r="F750" s="8" t="s">
        <v>1235</v>
      </c>
      <c r="G750">
        <v>29</v>
      </c>
      <c r="H750" t="s">
        <v>18</v>
      </c>
      <c r="I750">
        <v>12895938</v>
      </c>
      <c r="J750" t="str">
        <f>RIGHT(КХЛ[[#This Row],[Дата рождения]],4)</f>
        <v>1988</v>
      </c>
    </row>
    <row r="751" spans="3:10" x14ac:dyDescent="0.3">
      <c r="C751">
        <v>1205</v>
      </c>
      <c r="D751" t="s">
        <v>1474</v>
      </c>
      <c r="E751" t="s">
        <v>27</v>
      </c>
      <c r="F751" s="8" t="s">
        <v>1475</v>
      </c>
      <c r="G751">
        <v>30</v>
      </c>
      <c r="H751" t="s">
        <v>445</v>
      </c>
      <c r="I751">
        <v>48311266</v>
      </c>
      <c r="J751" t="str">
        <f>RIGHT(КХЛ[[#This Row],[Дата рождения]],4)</f>
        <v>1987</v>
      </c>
    </row>
    <row r="752" spans="3:10" x14ac:dyDescent="0.3">
      <c r="C752">
        <v>1683</v>
      </c>
      <c r="D752" t="s">
        <v>1476</v>
      </c>
      <c r="E752" t="s">
        <v>27</v>
      </c>
      <c r="F752" s="8" t="s">
        <v>1477</v>
      </c>
      <c r="G752">
        <v>26</v>
      </c>
      <c r="H752" t="s">
        <v>82</v>
      </c>
      <c r="I752">
        <v>5924832</v>
      </c>
      <c r="J752" t="str">
        <f>RIGHT(КХЛ[[#This Row],[Дата рождения]],4)</f>
        <v>1991</v>
      </c>
    </row>
    <row r="753" spans="3:10" x14ac:dyDescent="0.3">
      <c r="C753">
        <v>1442</v>
      </c>
      <c r="D753" t="s">
        <v>1478</v>
      </c>
      <c r="E753" t="s">
        <v>16</v>
      </c>
      <c r="F753" s="8" t="s">
        <v>1479</v>
      </c>
      <c r="G753">
        <v>27</v>
      </c>
      <c r="H753" t="s">
        <v>18</v>
      </c>
      <c r="I753">
        <v>3677316</v>
      </c>
      <c r="J753" t="str">
        <f>RIGHT(КХЛ[[#This Row],[Дата рождения]],4)</f>
        <v>1990</v>
      </c>
    </row>
    <row r="754" spans="3:10" x14ac:dyDescent="0.3">
      <c r="C754">
        <v>409</v>
      </c>
      <c r="D754" t="s">
        <v>1480</v>
      </c>
      <c r="E754" t="s">
        <v>22</v>
      </c>
      <c r="F754" s="8" t="s">
        <v>1481</v>
      </c>
      <c r="G754">
        <v>39</v>
      </c>
      <c r="H754" t="s">
        <v>61</v>
      </c>
      <c r="I754">
        <v>64295153</v>
      </c>
      <c r="J754" t="str">
        <f>RIGHT(КХЛ[[#This Row],[Дата рождения]],4)</f>
        <v>1978</v>
      </c>
    </row>
    <row r="755" spans="3:10" x14ac:dyDescent="0.3">
      <c r="C755">
        <v>110</v>
      </c>
      <c r="D755" t="s">
        <v>1482</v>
      </c>
      <c r="E755" t="s">
        <v>16</v>
      </c>
      <c r="F755" s="8" t="s">
        <v>1483</v>
      </c>
      <c r="G755">
        <v>18</v>
      </c>
      <c r="H755" t="s">
        <v>18</v>
      </c>
      <c r="I755">
        <v>94042927</v>
      </c>
      <c r="J755" t="str">
        <f>RIGHT(КХЛ[[#This Row],[Дата рождения]],4)</f>
        <v>1999</v>
      </c>
    </row>
    <row r="756" spans="3:10" x14ac:dyDescent="0.3">
      <c r="C756">
        <v>174</v>
      </c>
      <c r="D756" t="s">
        <v>1484</v>
      </c>
      <c r="E756" t="s">
        <v>22</v>
      </c>
      <c r="F756" s="8" t="s">
        <v>1485</v>
      </c>
      <c r="G756">
        <v>34</v>
      </c>
      <c r="H756" t="s">
        <v>61</v>
      </c>
      <c r="I756">
        <v>81910066</v>
      </c>
      <c r="J756" t="str">
        <f>RIGHT(КХЛ[[#This Row],[Дата рождения]],4)</f>
        <v>1983</v>
      </c>
    </row>
    <row r="757" spans="3:10" x14ac:dyDescent="0.3">
      <c r="C757">
        <v>555</v>
      </c>
      <c r="D757" t="s">
        <v>1486</v>
      </c>
      <c r="E757" t="s">
        <v>22</v>
      </c>
      <c r="F757" s="8" t="s">
        <v>989</v>
      </c>
      <c r="G757">
        <v>26</v>
      </c>
      <c r="H757" t="s">
        <v>18</v>
      </c>
      <c r="I757">
        <v>8016782</v>
      </c>
      <c r="J757" t="str">
        <f>RIGHT(КХЛ[[#This Row],[Дата рождения]],4)</f>
        <v>1991</v>
      </c>
    </row>
    <row r="758" spans="3:10" x14ac:dyDescent="0.3">
      <c r="C758">
        <v>546</v>
      </c>
      <c r="D758" t="s">
        <v>1487</v>
      </c>
      <c r="E758" t="s">
        <v>22</v>
      </c>
      <c r="F758" s="8" t="s">
        <v>1488</v>
      </c>
      <c r="G758">
        <v>26</v>
      </c>
      <c r="H758" t="s">
        <v>18</v>
      </c>
      <c r="I758">
        <v>61081662</v>
      </c>
      <c r="J758" t="str">
        <f>RIGHT(КХЛ[[#This Row],[Дата рождения]],4)</f>
        <v>1991</v>
      </c>
    </row>
    <row r="759" spans="3:10" x14ac:dyDescent="0.3">
      <c r="C759">
        <v>403</v>
      </c>
      <c r="D759" t="s">
        <v>1489</v>
      </c>
      <c r="E759" t="s">
        <v>22</v>
      </c>
      <c r="F759" s="8" t="s">
        <v>1490</v>
      </c>
      <c r="G759">
        <v>34</v>
      </c>
      <c r="H759" t="s">
        <v>445</v>
      </c>
      <c r="I759">
        <v>56861911</v>
      </c>
      <c r="J759" t="str">
        <f>RIGHT(КХЛ[[#This Row],[Дата рождения]],4)</f>
        <v>1983</v>
      </c>
    </row>
    <row r="760" spans="3:10" x14ac:dyDescent="0.3">
      <c r="C760">
        <v>1604</v>
      </c>
      <c r="D760" t="s">
        <v>1491</v>
      </c>
      <c r="E760" t="s">
        <v>16</v>
      </c>
      <c r="F760" s="8" t="s">
        <v>1492</v>
      </c>
      <c r="G760">
        <v>36</v>
      </c>
      <c r="H760" t="s">
        <v>18</v>
      </c>
      <c r="I760">
        <v>91756052</v>
      </c>
      <c r="J760" t="str">
        <f>RIGHT(КХЛ[[#This Row],[Дата рождения]],4)</f>
        <v>1981</v>
      </c>
    </row>
    <row r="761" spans="3:10" x14ac:dyDescent="0.3">
      <c r="C761">
        <v>1104</v>
      </c>
      <c r="D761" t="s">
        <v>1493</v>
      </c>
      <c r="E761" t="s">
        <v>22</v>
      </c>
      <c r="F761" s="8" t="s">
        <v>1494</v>
      </c>
      <c r="G761">
        <v>34</v>
      </c>
      <c r="H761" t="s">
        <v>33</v>
      </c>
      <c r="I761">
        <v>70759857</v>
      </c>
      <c r="J761" t="str">
        <f>RIGHT(КХЛ[[#This Row],[Дата рождения]],4)</f>
        <v>1983</v>
      </c>
    </row>
    <row r="762" spans="3:10" x14ac:dyDescent="0.3">
      <c r="C762">
        <v>93</v>
      </c>
      <c r="D762" t="s">
        <v>1495</v>
      </c>
      <c r="E762" t="s">
        <v>16</v>
      </c>
      <c r="F762" s="8" t="s">
        <v>1496</v>
      </c>
      <c r="G762">
        <v>38</v>
      </c>
      <c r="H762" t="s">
        <v>18</v>
      </c>
      <c r="I762">
        <v>55223129</v>
      </c>
      <c r="J762" t="str">
        <f>RIGHT(КХЛ[[#This Row],[Дата рождения]],4)</f>
        <v>1979</v>
      </c>
    </row>
    <row r="763" spans="3:10" x14ac:dyDescent="0.3">
      <c r="C763">
        <v>96</v>
      </c>
      <c r="D763" t="s">
        <v>1497</v>
      </c>
      <c r="E763" t="s">
        <v>22</v>
      </c>
      <c r="F763" s="8" t="s">
        <v>1498</v>
      </c>
      <c r="G763">
        <v>19</v>
      </c>
      <c r="H763" t="s">
        <v>40</v>
      </c>
      <c r="I763">
        <v>37881472</v>
      </c>
      <c r="J763" t="str">
        <f>RIGHT(КХЛ[[#This Row],[Дата рождения]],4)</f>
        <v>1998</v>
      </c>
    </row>
    <row r="764" spans="3:10" x14ac:dyDescent="0.3">
      <c r="C764">
        <v>559</v>
      </c>
      <c r="D764" t="s">
        <v>1499</v>
      </c>
      <c r="E764" t="s">
        <v>16</v>
      </c>
      <c r="F764" s="8" t="s">
        <v>1500</v>
      </c>
      <c r="G764">
        <v>18</v>
      </c>
      <c r="H764" t="s">
        <v>33</v>
      </c>
      <c r="I764">
        <v>38001994</v>
      </c>
      <c r="J764" t="str">
        <f>RIGHT(КХЛ[[#This Row],[Дата рождения]],4)</f>
        <v>1999</v>
      </c>
    </row>
    <row r="765" spans="3:10" x14ac:dyDescent="0.3">
      <c r="C765">
        <v>321</v>
      </c>
      <c r="D765" t="s">
        <v>1501</v>
      </c>
      <c r="E765" t="s">
        <v>22</v>
      </c>
      <c r="F765" s="8" t="s">
        <v>1502</v>
      </c>
      <c r="G765">
        <v>35</v>
      </c>
      <c r="H765" t="s">
        <v>18</v>
      </c>
      <c r="I765">
        <v>80412123</v>
      </c>
      <c r="J765" t="str">
        <f>RIGHT(КХЛ[[#This Row],[Дата рождения]],4)</f>
        <v>1982</v>
      </c>
    </row>
    <row r="766" spans="3:10" x14ac:dyDescent="0.3">
      <c r="C766">
        <v>1044</v>
      </c>
      <c r="D766" t="s">
        <v>1503</v>
      </c>
      <c r="E766" t="s">
        <v>16</v>
      </c>
      <c r="F766" s="8" t="s">
        <v>1504</v>
      </c>
      <c r="G766">
        <v>30</v>
      </c>
      <c r="H766" t="s">
        <v>1505</v>
      </c>
      <c r="I766">
        <v>58488279</v>
      </c>
      <c r="J766" t="str">
        <f>RIGHT(КХЛ[[#This Row],[Дата рождения]],4)</f>
        <v>1987</v>
      </c>
    </row>
    <row r="767" spans="3:10" x14ac:dyDescent="0.3">
      <c r="C767">
        <v>1164</v>
      </c>
      <c r="D767" t="s">
        <v>1506</v>
      </c>
      <c r="E767" t="s">
        <v>16</v>
      </c>
      <c r="F767" s="8" t="s">
        <v>1507</v>
      </c>
      <c r="G767">
        <v>28</v>
      </c>
      <c r="H767" t="s">
        <v>18</v>
      </c>
      <c r="I767">
        <v>52870627</v>
      </c>
      <c r="J767" t="str">
        <f>RIGHT(КХЛ[[#This Row],[Дата рождения]],4)</f>
        <v>1989</v>
      </c>
    </row>
    <row r="768" spans="3:10" x14ac:dyDescent="0.3">
      <c r="C768">
        <v>1090</v>
      </c>
      <c r="D768" t="s">
        <v>1508</v>
      </c>
      <c r="E768" t="s">
        <v>16</v>
      </c>
      <c r="F768" s="8" t="s">
        <v>1509</v>
      </c>
      <c r="G768">
        <v>23</v>
      </c>
      <c r="H768" t="s">
        <v>75</v>
      </c>
      <c r="I768">
        <v>17445766</v>
      </c>
      <c r="J768" t="str">
        <f>RIGHT(КХЛ[[#This Row],[Дата рождения]],4)</f>
        <v>1994</v>
      </c>
    </row>
    <row r="769" spans="3:10" x14ac:dyDescent="0.3">
      <c r="C769">
        <v>944</v>
      </c>
      <c r="D769" t="s">
        <v>1510</v>
      </c>
      <c r="E769" t="s">
        <v>16</v>
      </c>
      <c r="F769" s="8" t="s">
        <v>1511</v>
      </c>
      <c r="G769">
        <v>39</v>
      </c>
      <c r="H769" t="s">
        <v>70</v>
      </c>
      <c r="I769">
        <v>43493189</v>
      </c>
      <c r="J769" t="str">
        <f>RIGHT(КХЛ[[#This Row],[Дата рождения]],4)</f>
        <v>1978</v>
      </c>
    </row>
    <row r="770" spans="3:10" x14ac:dyDescent="0.3">
      <c r="C770">
        <v>929</v>
      </c>
      <c r="D770" t="s">
        <v>1512</v>
      </c>
      <c r="E770" t="s">
        <v>16</v>
      </c>
      <c r="F770" s="8" t="s">
        <v>1513</v>
      </c>
      <c r="G770">
        <v>30</v>
      </c>
      <c r="H770" t="s">
        <v>119</v>
      </c>
      <c r="I770">
        <v>68877342</v>
      </c>
      <c r="J770" t="str">
        <f>RIGHT(КХЛ[[#This Row],[Дата рождения]],4)</f>
        <v>1987</v>
      </c>
    </row>
    <row r="771" spans="3:10" x14ac:dyDescent="0.3">
      <c r="C771">
        <v>1654</v>
      </c>
      <c r="D771" t="s">
        <v>1514</v>
      </c>
      <c r="E771" t="s">
        <v>16</v>
      </c>
      <c r="F771" s="8" t="s">
        <v>1515</v>
      </c>
      <c r="G771">
        <v>29</v>
      </c>
      <c r="H771" t="s">
        <v>33</v>
      </c>
      <c r="I771">
        <v>19138867</v>
      </c>
      <c r="J771" t="str">
        <f>RIGHT(КХЛ[[#This Row],[Дата рождения]],4)</f>
        <v>1988</v>
      </c>
    </row>
    <row r="772" spans="3:10" x14ac:dyDescent="0.3">
      <c r="C772">
        <v>1403</v>
      </c>
      <c r="D772" t="s">
        <v>1516</v>
      </c>
      <c r="E772" t="s">
        <v>22</v>
      </c>
      <c r="F772" s="8" t="s">
        <v>1517</v>
      </c>
      <c r="G772">
        <v>37</v>
      </c>
      <c r="H772" t="s">
        <v>18</v>
      </c>
      <c r="I772">
        <v>50811558</v>
      </c>
      <c r="J772" t="str">
        <f>RIGHT(КХЛ[[#This Row],[Дата рождения]],4)</f>
        <v>1980</v>
      </c>
    </row>
    <row r="773" spans="3:10" x14ac:dyDescent="0.3">
      <c r="C773">
        <v>401</v>
      </c>
      <c r="D773" t="s">
        <v>1518</v>
      </c>
      <c r="E773" t="s">
        <v>16</v>
      </c>
      <c r="F773" s="8" t="s">
        <v>1519</v>
      </c>
      <c r="G773">
        <v>40</v>
      </c>
      <c r="H773" t="s">
        <v>18</v>
      </c>
      <c r="I773">
        <v>35732355</v>
      </c>
      <c r="J773" t="str">
        <f>RIGHT(КХЛ[[#This Row],[Дата рождения]],4)</f>
        <v>1978</v>
      </c>
    </row>
    <row r="774" spans="3:10" x14ac:dyDescent="0.3">
      <c r="C774">
        <v>293</v>
      </c>
      <c r="D774" t="s">
        <v>1520</v>
      </c>
      <c r="E774" t="s">
        <v>22</v>
      </c>
      <c r="F774" s="8" t="s">
        <v>1521</v>
      </c>
      <c r="G774">
        <v>22</v>
      </c>
      <c r="H774" t="s">
        <v>18</v>
      </c>
      <c r="I774">
        <v>96966430</v>
      </c>
      <c r="J774" t="str">
        <f>RIGHT(КХЛ[[#This Row],[Дата рождения]],4)</f>
        <v>1995</v>
      </c>
    </row>
    <row r="775" spans="3:10" x14ac:dyDescent="0.3">
      <c r="C775">
        <v>1443</v>
      </c>
      <c r="D775" t="s">
        <v>1522</v>
      </c>
      <c r="E775" t="s">
        <v>16</v>
      </c>
      <c r="F775" s="8" t="s">
        <v>1523</v>
      </c>
      <c r="G775">
        <v>32</v>
      </c>
      <c r="H775" t="s">
        <v>18</v>
      </c>
      <c r="I775">
        <v>32662654</v>
      </c>
      <c r="J775" t="str">
        <f>RIGHT(КХЛ[[#This Row],[Дата рождения]],4)</f>
        <v>1985</v>
      </c>
    </row>
    <row r="776" spans="3:10" x14ac:dyDescent="0.3">
      <c r="C776">
        <v>1725</v>
      </c>
      <c r="D776" t="s">
        <v>1524</v>
      </c>
      <c r="E776" t="s">
        <v>22</v>
      </c>
      <c r="F776" s="8" t="s">
        <v>1525</v>
      </c>
      <c r="G776">
        <v>30</v>
      </c>
      <c r="H776" t="s">
        <v>18</v>
      </c>
      <c r="I776">
        <v>7140747</v>
      </c>
      <c r="J776" t="str">
        <f>RIGHT(КХЛ[[#This Row],[Дата рождения]],4)</f>
        <v>1987</v>
      </c>
    </row>
    <row r="777" spans="3:10" x14ac:dyDescent="0.3">
      <c r="C777">
        <v>649</v>
      </c>
      <c r="D777" t="s">
        <v>1526</v>
      </c>
      <c r="E777" t="s">
        <v>27</v>
      </c>
      <c r="F777" s="8" t="s">
        <v>1527</v>
      </c>
      <c r="G777">
        <v>17</v>
      </c>
      <c r="H777" t="s">
        <v>18</v>
      </c>
      <c r="I777">
        <v>98643275</v>
      </c>
      <c r="J777" t="str">
        <f>RIGHT(КХЛ[[#This Row],[Дата рождения]],4)</f>
        <v>2000</v>
      </c>
    </row>
    <row r="778" spans="3:10" x14ac:dyDescent="0.3">
      <c r="C778">
        <v>600</v>
      </c>
      <c r="D778" t="s">
        <v>1528</v>
      </c>
      <c r="E778" t="s">
        <v>27</v>
      </c>
      <c r="F778" s="8" t="s">
        <v>1529</v>
      </c>
      <c r="G778">
        <v>42</v>
      </c>
      <c r="H778" t="s">
        <v>70</v>
      </c>
      <c r="I778">
        <v>83931178</v>
      </c>
      <c r="J778" t="str">
        <f>RIGHT(КХЛ[[#This Row],[Дата рождения]],4)</f>
        <v>1975</v>
      </c>
    </row>
    <row r="779" spans="3:10" x14ac:dyDescent="0.3">
      <c r="C779">
        <v>537</v>
      </c>
      <c r="D779" t="s">
        <v>1530</v>
      </c>
      <c r="E779" t="s">
        <v>16</v>
      </c>
      <c r="F779" s="8" t="s">
        <v>1531</v>
      </c>
      <c r="G779">
        <v>34</v>
      </c>
      <c r="H779" t="s">
        <v>18</v>
      </c>
      <c r="I779">
        <v>83473048</v>
      </c>
      <c r="J779" t="str">
        <f>RIGHT(КХЛ[[#This Row],[Дата рождения]],4)</f>
        <v>1983</v>
      </c>
    </row>
    <row r="780" spans="3:10" x14ac:dyDescent="0.3">
      <c r="C780">
        <v>253</v>
      </c>
      <c r="D780" t="s">
        <v>1532</v>
      </c>
      <c r="E780" t="s">
        <v>16</v>
      </c>
      <c r="F780" s="8" t="s">
        <v>1533</v>
      </c>
      <c r="G780">
        <v>42</v>
      </c>
      <c r="H780" t="s">
        <v>18</v>
      </c>
      <c r="I780">
        <v>26588728</v>
      </c>
      <c r="J780" t="str">
        <f>RIGHT(КХЛ[[#This Row],[Дата рождения]],4)</f>
        <v>1975</v>
      </c>
    </row>
    <row r="781" spans="3:10" x14ac:dyDescent="0.3">
      <c r="C781">
        <v>1055</v>
      </c>
      <c r="D781" t="s">
        <v>1534</v>
      </c>
      <c r="E781" t="s">
        <v>27</v>
      </c>
      <c r="F781" s="8" t="s">
        <v>1535</v>
      </c>
      <c r="G781">
        <v>37</v>
      </c>
      <c r="H781" t="s">
        <v>18</v>
      </c>
      <c r="I781">
        <v>28846301</v>
      </c>
      <c r="J781" t="str">
        <f>RIGHT(КХЛ[[#This Row],[Дата рождения]],4)</f>
        <v>1980</v>
      </c>
    </row>
    <row r="782" spans="3:10" x14ac:dyDescent="0.3">
      <c r="C782">
        <v>376</v>
      </c>
      <c r="D782" t="s">
        <v>1536</v>
      </c>
      <c r="E782" t="s">
        <v>22</v>
      </c>
      <c r="F782" s="8" t="s">
        <v>1537</v>
      </c>
      <c r="G782">
        <v>28</v>
      </c>
      <c r="H782" t="s">
        <v>18</v>
      </c>
      <c r="I782">
        <v>64619862</v>
      </c>
      <c r="J782" t="str">
        <f>RIGHT(КХЛ[[#This Row],[Дата рождения]],4)</f>
        <v>1990</v>
      </c>
    </row>
    <row r="783" spans="3:10" x14ac:dyDescent="0.3">
      <c r="C783">
        <v>137</v>
      </c>
      <c r="D783" t="s">
        <v>1538</v>
      </c>
      <c r="E783" t="s">
        <v>22</v>
      </c>
      <c r="F783" s="8" t="s">
        <v>1539</v>
      </c>
      <c r="G783">
        <v>41</v>
      </c>
      <c r="H783" t="s">
        <v>18</v>
      </c>
      <c r="I783">
        <v>70393535</v>
      </c>
      <c r="J783" t="str">
        <f>RIGHT(КХЛ[[#This Row],[Дата рождения]],4)</f>
        <v>1976</v>
      </c>
    </row>
    <row r="784" spans="3:10" x14ac:dyDescent="0.3">
      <c r="C784">
        <v>611</v>
      </c>
      <c r="D784" t="s">
        <v>1540</v>
      </c>
      <c r="E784" t="s">
        <v>22</v>
      </c>
      <c r="F784" s="8" t="s">
        <v>1541</v>
      </c>
      <c r="G784">
        <v>28</v>
      </c>
      <c r="H784" t="s">
        <v>18</v>
      </c>
      <c r="I784">
        <v>87175335</v>
      </c>
      <c r="J784" t="str">
        <f>RIGHT(КХЛ[[#This Row],[Дата рождения]],4)</f>
        <v>1989</v>
      </c>
    </row>
    <row r="785" spans="3:10" x14ac:dyDescent="0.3">
      <c r="C785">
        <v>928</v>
      </c>
      <c r="D785" t="s">
        <v>1542</v>
      </c>
      <c r="E785" t="s">
        <v>27</v>
      </c>
      <c r="F785" s="8" t="s">
        <v>1543</v>
      </c>
      <c r="G785">
        <v>24</v>
      </c>
      <c r="H785" t="s">
        <v>18</v>
      </c>
      <c r="I785">
        <v>9256373</v>
      </c>
      <c r="J785" t="str">
        <f>RIGHT(КХЛ[[#This Row],[Дата рождения]],4)</f>
        <v>1993</v>
      </c>
    </row>
    <row r="786" spans="3:10" x14ac:dyDescent="0.3">
      <c r="C786">
        <v>905</v>
      </c>
      <c r="D786" t="s">
        <v>1544</v>
      </c>
      <c r="E786" t="s">
        <v>16</v>
      </c>
      <c r="F786" s="8" t="s">
        <v>1267</v>
      </c>
      <c r="G786">
        <v>35</v>
      </c>
      <c r="H786" t="s">
        <v>33</v>
      </c>
      <c r="I786">
        <v>59113786</v>
      </c>
      <c r="J786" t="str">
        <f>RIGHT(КХЛ[[#This Row],[Дата рождения]],4)</f>
        <v>1982</v>
      </c>
    </row>
    <row r="787" spans="3:10" x14ac:dyDescent="0.3">
      <c r="C787">
        <v>1298</v>
      </c>
      <c r="D787" t="s">
        <v>1545</v>
      </c>
      <c r="E787" t="s">
        <v>16</v>
      </c>
      <c r="F787" s="8" t="s">
        <v>1546</v>
      </c>
      <c r="G787">
        <v>43</v>
      </c>
      <c r="H787" t="s">
        <v>61</v>
      </c>
      <c r="I787">
        <v>88524509</v>
      </c>
      <c r="J787" t="str">
        <f>RIGHT(КХЛ[[#This Row],[Дата рождения]],4)</f>
        <v>1975</v>
      </c>
    </row>
    <row r="788" spans="3:10" x14ac:dyDescent="0.3">
      <c r="C788">
        <v>501</v>
      </c>
      <c r="D788" t="s">
        <v>1547</v>
      </c>
      <c r="E788" t="s">
        <v>22</v>
      </c>
      <c r="F788" s="8" t="s">
        <v>1548</v>
      </c>
      <c r="G788">
        <v>31</v>
      </c>
      <c r="H788" t="s">
        <v>61</v>
      </c>
      <c r="I788">
        <v>44638122</v>
      </c>
      <c r="J788" t="str">
        <f>RIGHT(КХЛ[[#This Row],[Дата рождения]],4)</f>
        <v>1986</v>
      </c>
    </row>
    <row r="789" spans="3:10" x14ac:dyDescent="0.3">
      <c r="C789">
        <v>613</v>
      </c>
      <c r="D789" t="s">
        <v>1549</v>
      </c>
      <c r="E789" t="s">
        <v>22</v>
      </c>
      <c r="F789" s="8" t="s">
        <v>1550</v>
      </c>
      <c r="G789">
        <v>32</v>
      </c>
      <c r="H789" t="s">
        <v>70</v>
      </c>
      <c r="I789">
        <v>7431088</v>
      </c>
      <c r="J789" t="str">
        <f>RIGHT(КХЛ[[#This Row],[Дата рождения]],4)</f>
        <v>1985</v>
      </c>
    </row>
    <row r="790" spans="3:10" x14ac:dyDescent="0.3">
      <c r="C790">
        <v>1447</v>
      </c>
      <c r="D790" t="s">
        <v>1551</v>
      </c>
      <c r="E790" t="s">
        <v>16</v>
      </c>
      <c r="F790" s="8" t="s">
        <v>1552</v>
      </c>
      <c r="G790">
        <v>19</v>
      </c>
      <c r="H790" t="s">
        <v>18</v>
      </c>
      <c r="I790">
        <v>19496532</v>
      </c>
      <c r="J790" t="str">
        <f>RIGHT(КХЛ[[#This Row],[Дата рождения]],4)</f>
        <v>1998</v>
      </c>
    </row>
    <row r="791" spans="3:10" x14ac:dyDescent="0.3">
      <c r="C791">
        <v>507</v>
      </c>
      <c r="D791" t="s">
        <v>1553</v>
      </c>
      <c r="E791" t="s">
        <v>16</v>
      </c>
      <c r="F791" s="8" t="s">
        <v>1554</v>
      </c>
      <c r="G791">
        <v>20</v>
      </c>
      <c r="H791" t="s">
        <v>18</v>
      </c>
      <c r="I791">
        <v>45308378</v>
      </c>
      <c r="J791" t="str">
        <f>RIGHT(КХЛ[[#This Row],[Дата рождения]],4)</f>
        <v>1997</v>
      </c>
    </row>
    <row r="792" spans="3:10" x14ac:dyDescent="0.3">
      <c r="C792">
        <v>1348</v>
      </c>
      <c r="D792" t="s">
        <v>1555</v>
      </c>
      <c r="E792" t="s">
        <v>16</v>
      </c>
      <c r="F792" s="8" t="s">
        <v>1556</v>
      </c>
      <c r="G792">
        <v>26</v>
      </c>
      <c r="H792" t="s">
        <v>43</v>
      </c>
      <c r="I792">
        <v>57255315</v>
      </c>
      <c r="J792" t="str">
        <f>RIGHT(КХЛ[[#This Row],[Дата рождения]],4)</f>
        <v>1991</v>
      </c>
    </row>
    <row r="793" spans="3:10" x14ac:dyDescent="0.3">
      <c r="C793">
        <v>286</v>
      </c>
      <c r="D793" t="s">
        <v>1557</v>
      </c>
      <c r="E793" t="s">
        <v>16</v>
      </c>
      <c r="F793" s="8" t="s">
        <v>1558</v>
      </c>
      <c r="G793">
        <v>37</v>
      </c>
      <c r="H793" t="s">
        <v>61</v>
      </c>
      <c r="I793">
        <v>97969776</v>
      </c>
      <c r="J793" t="str">
        <f>RIGHT(КХЛ[[#This Row],[Дата рождения]],4)</f>
        <v>1980</v>
      </c>
    </row>
    <row r="794" spans="3:10" x14ac:dyDescent="0.3">
      <c r="C794">
        <v>460</v>
      </c>
      <c r="D794" t="s">
        <v>1559</v>
      </c>
      <c r="E794" t="s">
        <v>16</v>
      </c>
      <c r="F794" s="8" t="s">
        <v>345</v>
      </c>
      <c r="G794">
        <v>39</v>
      </c>
      <c r="H794" t="s">
        <v>40</v>
      </c>
      <c r="I794">
        <v>40013207</v>
      </c>
      <c r="J794" t="str">
        <f>RIGHT(КХЛ[[#This Row],[Дата рождения]],4)</f>
        <v>1978</v>
      </c>
    </row>
    <row r="795" spans="3:10" x14ac:dyDescent="0.3">
      <c r="C795">
        <v>633</v>
      </c>
      <c r="D795" t="s">
        <v>1108</v>
      </c>
      <c r="E795" t="s">
        <v>16</v>
      </c>
      <c r="F795" s="8" t="s">
        <v>1560</v>
      </c>
      <c r="G795">
        <v>25</v>
      </c>
      <c r="H795" t="s">
        <v>50</v>
      </c>
      <c r="I795">
        <v>41464047</v>
      </c>
      <c r="J795" t="str">
        <f>RIGHT(КХЛ[[#This Row],[Дата рождения]],4)</f>
        <v>1992</v>
      </c>
    </row>
    <row r="796" spans="3:10" x14ac:dyDescent="0.3">
      <c r="C796">
        <v>1047</v>
      </c>
      <c r="D796" t="s">
        <v>1561</v>
      </c>
      <c r="E796" t="s">
        <v>16</v>
      </c>
      <c r="F796" s="8" t="s">
        <v>1562</v>
      </c>
      <c r="G796">
        <v>23</v>
      </c>
      <c r="H796" t="s">
        <v>18</v>
      </c>
      <c r="I796">
        <v>61348972</v>
      </c>
      <c r="J796" t="str">
        <f>RIGHT(КХЛ[[#This Row],[Дата рождения]],4)</f>
        <v>1994</v>
      </c>
    </row>
    <row r="797" spans="3:10" x14ac:dyDescent="0.3">
      <c r="C797">
        <v>1617</v>
      </c>
      <c r="D797" t="s">
        <v>1563</v>
      </c>
      <c r="E797" t="s">
        <v>16</v>
      </c>
      <c r="F797" s="8" t="s">
        <v>1564</v>
      </c>
      <c r="G797">
        <v>36</v>
      </c>
      <c r="H797" t="s">
        <v>445</v>
      </c>
      <c r="I797">
        <v>72641051</v>
      </c>
      <c r="J797" t="str">
        <f>RIGHT(КХЛ[[#This Row],[Дата рождения]],4)</f>
        <v>1981</v>
      </c>
    </row>
    <row r="798" spans="3:10" x14ac:dyDescent="0.3">
      <c r="C798">
        <v>1333</v>
      </c>
      <c r="D798" t="s">
        <v>1565</v>
      </c>
      <c r="E798" t="s">
        <v>16</v>
      </c>
      <c r="F798" s="8" t="s">
        <v>1566</v>
      </c>
      <c r="G798">
        <v>30</v>
      </c>
      <c r="H798" t="s">
        <v>33</v>
      </c>
      <c r="I798">
        <v>62405904</v>
      </c>
      <c r="J798" t="str">
        <f>RIGHT(КХЛ[[#This Row],[Дата рождения]],4)</f>
        <v>1987</v>
      </c>
    </row>
    <row r="799" spans="3:10" x14ac:dyDescent="0.3">
      <c r="C799">
        <v>519</v>
      </c>
      <c r="D799" t="s">
        <v>1567</v>
      </c>
      <c r="E799" t="s">
        <v>22</v>
      </c>
      <c r="F799" s="8" t="s">
        <v>1568</v>
      </c>
      <c r="G799">
        <v>25</v>
      </c>
      <c r="H799" t="s">
        <v>18</v>
      </c>
      <c r="I799">
        <v>51448038</v>
      </c>
      <c r="J799" t="str">
        <f>RIGHT(КХЛ[[#This Row],[Дата рождения]],4)</f>
        <v>1992</v>
      </c>
    </row>
    <row r="800" spans="3:10" x14ac:dyDescent="0.3">
      <c r="C800">
        <v>435</v>
      </c>
      <c r="D800" t="s">
        <v>1569</v>
      </c>
      <c r="E800" t="s">
        <v>22</v>
      </c>
      <c r="F800" s="8" t="s">
        <v>1069</v>
      </c>
      <c r="G800">
        <v>32</v>
      </c>
      <c r="H800" t="s">
        <v>18</v>
      </c>
      <c r="I800">
        <v>85523434</v>
      </c>
      <c r="J800" t="str">
        <f>RIGHT(КХЛ[[#This Row],[Дата рождения]],4)</f>
        <v>1985</v>
      </c>
    </row>
    <row r="801" spans="3:10" x14ac:dyDescent="0.3">
      <c r="C801">
        <v>712</v>
      </c>
      <c r="D801" t="s">
        <v>1570</v>
      </c>
      <c r="E801" t="s">
        <v>16</v>
      </c>
      <c r="F801" s="8" t="s">
        <v>1571</v>
      </c>
      <c r="G801">
        <v>27</v>
      </c>
      <c r="H801" t="s">
        <v>18</v>
      </c>
      <c r="I801">
        <v>53132474</v>
      </c>
      <c r="J801" t="str">
        <f>RIGHT(КХЛ[[#This Row],[Дата рождения]],4)</f>
        <v>1990</v>
      </c>
    </row>
    <row r="802" spans="3:10" x14ac:dyDescent="0.3">
      <c r="C802">
        <v>557</v>
      </c>
      <c r="D802" t="s">
        <v>1572</v>
      </c>
      <c r="E802" t="s">
        <v>27</v>
      </c>
      <c r="F802" s="8" t="s">
        <v>1573</v>
      </c>
      <c r="G802">
        <v>25</v>
      </c>
      <c r="H802" t="s">
        <v>18</v>
      </c>
      <c r="I802">
        <v>90938888</v>
      </c>
      <c r="J802" t="str">
        <f>RIGHT(КХЛ[[#This Row],[Дата рождения]],4)</f>
        <v>1992</v>
      </c>
    </row>
    <row r="803" spans="3:10" x14ac:dyDescent="0.3">
      <c r="C803">
        <v>1638</v>
      </c>
      <c r="D803" t="s">
        <v>1574</v>
      </c>
      <c r="E803" t="s">
        <v>22</v>
      </c>
      <c r="F803" s="8" t="s">
        <v>1575</v>
      </c>
      <c r="G803">
        <v>21</v>
      </c>
      <c r="H803" t="s">
        <v>18</v>
      </c>
      <c r="I803">
        <v>68403561</v>
      </c>
      <c r="J803" t="str">
        <f>RIGHT(КХЛ[[#This Row],[Дата рождения]],4)</f>
        <v>1996</v>
      </c>
    </row>
    <row r="804" spans="3:10" x14ac:dyDescent="0.3">
      <c r="C804">
        <v>358</v>
      </c>
      <c r="D804" t="s">
        <v>1576</v>
      </c>
      <c r="E804" t="s">
        <v>16</v>
      </c>
      <c r="F804" s="8" t="s">
        <v>1577</v>
      </c>
      <c r="G804">
        <v>29</v>
      </c>
      <c r="H804" t="s">
        <v>33</v>
      </c>
      <c r="I804">
        <v>27443114</v>
      </c>
      <c r="J804" t="str">
        <f>RIGHT(КХЛ[[#This Row],[Дата рождения]],4)</f>
        <v>1988</v>
      </c>
    </row>
    <row r="805" spans="3:10" x14ac:dyDescent="0.3">
      <c r="C805">
        <v>532</v>
      </c>
      <c r="D805" t="s">
        <v>1578</v>
      </c>
      <c r="E805" t="s">
        <v>16</v>
      </c>
      <c r="F805" s="8" t="s">
        <v>1579</v>
      </c>
      <c r="G805">
        <v>25</v>
      </c>
      <c r="H805" t="s">
        <v>18</v>
      </c>
      <c r="I805">
        <v>3232628</v>
      </c>
      <c r="J805" t="str">
        <f>RIGHT(КХЛ[[#This Row],[Дата рождения]],4)</f>
        <v>1992</v>
      </c>
    </row>
    <row r="806" spans="3:10" x14ac:dyDescent="0.3">
      <c r="C806">
        <v>1791</v>
      </c>
      <c r="D806" t="s">
        <v>1580</v>
      </c>
      <c r="E806" t="s">
        <v>16</v>
      </c>
      <c r="F806" s="8" t="s">
        <v>1581</v>
      </c>
      <c r="G806">
        <v>44</v>
      </c>
      <c r="H806" t="s">
        <v>33</v>
      </c>
      <c r="I806">
        <v>44022098</v>
      </c>
      <c r="J806" t="str">
        <f>RIGHT(КХЛ[[#This Row],[Дата рождения]],4)</f>
        <v>1973</v>
      </c>
    </row>
    <row r="807" spans="3:10" x14ac:dyDescent="0.3">
      <c r="C807">
        <v>452</v>
      </c>
      <c r="D807" t="s">
        <v>1582</v>
      </c>
      <c r="E807" t="s">
        <v>22</v>
      </c>
      <c r="F807" s="8" t="s">
        <v>1583</v>
      </c>
      <c r="G807">
        <v>43</v>
      </c>
      <c r="H807" t="s">
        <v>18</v>
      </c>
      <c r="I807">
        <v>40445861</v>
      </c>
      <c r="J807" t="str">
        <f>RIGHT(КХЛ[[#This Row],[Дата рождения]],4)</f>
        <v>1975</v>
      </c>
    </row>
    <row r="808" spans="3:10" x14ac:dyDescent="0.3">
      <c r="C808">
        <v>937</v>
      </c>
      <c r="D808" t="s">
        <v>1584</v>
      </c>
      <c r="E808" t="s">
        <v>16</v>
      </c>
      <c r="F808" s="8" t="s">
        <v>610</v>
      </c>
      <c r="G808">
        <v>24</v>
      </c>
      <c r="H808" t="s">
        <v>18</v>
      </c>
      <c r="I808">
        <v>81730943</v>
      </c>
      <c r="J808" t="str">
        <f>RIGHT(КХЛ[[#This Row],[Дата рождения]],4)</f>
        <v>1993</v>
      </c>
    </row>
    <row r="809" spans="3:10" x14ac:dyDescent="0.3">
      <c r="C809">
        <v>910</v>
      </c>
      <c r="D809" t="s">
        <v>1585</v>
      </c>
      <c r="E809" t="s">
        <v>16</v>
      </c>
      <c r="F809" s="8" t="s">
        <v>1586</v>
      </c>
      <c r="G809">
        <v>22</v>
      </c>
      <c r="H809" t="s">
        <v>18</v>
      </c>
      <c r="I809">
        <v>10180944</v>
      </c>
      <c r="J809" t="str">
        <f>RIGHT(КХЛ[[#This Row],[Дата рождения]],4)</f>
        <v>1995</v>
      </c>
    </row>
    <row r="810" spans="3:10" x14ac:dyDescent="0.3">
      <c r="C810">
        <v>103</v>
      </c>
      <c r="D810" t="s">
        <v>1587</v>
      </c>
      <c r="E810" t="s">
        <v>22</v>
      </c>
      <c r="F810" s="8" t="s">
        <v>1496</v>
      </c>
      <c r="G810">
        <v>38</v>
      </c>
      <c r="H810" t="s">
        <v>18</v>
      </c>
      <c r="I810">
        <v>19084955</v>
      </c>
      <c r="J810" t="str">
        <f>RIGHT(КХЛ[[#This Row],[Дата рождения]],4)</f>
        <v>1979</v>
      </c>
    </row>
    <row r="811" spans="3:10" x14ac:dyDescent="0.3">
      <c r="C811">
        <v>588</v>
      </c>
      <c r="D811" t="s">
        <v>1588</v>
      </c>
      <c r="E811" t="s">
        <v>27</v>
      </c>
      <c r="F811" s="8" t="s">
        <v>1589</v>
      </c>
      <c r="G811">
        <v>23</v>
      </c>
      <c r="H811" t="s">
        <v>43</v>
      </c>
      <c r="I811">
        <v>22931591</v>
      </c>
      <c r="J811" t="str">
        <f>RIGHT(КХЛ[[#This Row],[Дата рождения]],4)</f>
        <v>1994</v>
      </c>
    </row>
    <row r="812" spans="3:10" x14ac:dyDescent="0.3">
      <c r="C812">
        <v>319</v>
      </c>
      <c r="D812" t="s">
        <v>1590</v>
      </c>
      <c r="E812" t="s">
        <v>16</v>
      </c>
      <c r="F812" s="8" t="s">
        <v>1591</v>
      </c>
      <c r="G812">
        <v>37</v>
      </c>
      <c r="H812" t="s">
        <v>18</v>
      </c>
      <c r="I812">
        <v>70717621</v>
      </c>
      <c r="J812" t="str">
        <f>RIGHT(КХЛ[[#This Row],[Дата рождения]],4)</f>
        <v>1980</v>
      </c>
    </row>
    <row r="813" spans="3:10" x14ac:dyDescent="0.3">
      <c r="C813">
        <v>1590</v>
      </c>
      <c r="D813" t="s">
        <v>1592</v>
      </c>
      <c r="E813" t="s">
        <v>16</v>
      </c>
      <c r="F813" s="8" t="s">
        <v>1593</v>
      </c>
      <c r="G813">
        <v>39</v>
      </c>
      <c r="H813" t="s">
        <v>70</v>
      </c>
      <c r="I813">
        <v>35726033</v>
      </c>
      <c r="J813" t="str">
        <f>RIGHT(КХЛ[[#This Row],[Дата рождения]],4)</f>
        <v>1978</v>
      </c>
    </row>
    <row r="814" spans="3:10" x14ac:dyDescent="0.3">
      <c r="C814">
        <v>230</v>
      </c>
      <c r="D814" t="s">
        <v>1594</v>
      </c>
      <c r="E814" t="s">
        <v>22</v>
      </c>
      <c r="F814" s="8" t="s">
        <v>548</v>
      </c>
      <c r="G814">
        <v>25</v>
      </c>
      <c r="H814" t="s">
        <v>18</v>
      </c>
      <c r="I814">
        <v>2759245</v>
      </c>
      <c r="J814" t="str">
        <f>RIGHT(КХЛ[[#This Row],[Дата рождения]],4)</f>
        <v>1992</v>
      </c>
    </row>
    <row r="815" spans="3:10" x14ac:dyDescent="0.3">
      <c r="C815">
        <v>211</v>
      </c>
      <c r="D815" t="s">
        <v>1595</v>
      </c>
      <c r="E815" t="s">
        <v>22</v>
      </c>
      <c r="F815" s="8" t="s">
        <v>1596</v>
      </c>
      <c r="G815">
        <v>35</v>
      </c>
      <c r="H815" t="s">
        <v>18</v>
      </c>
      <c r="I815">
        <v>77921226</v>
      </c>
      <c r="J815" t="str">
        <f>RIGHT(КХЛ[[#This Row],[Дата рождения]],4)</f>
        <v>1982</v>
      </c>
    </row>
    <row r="816" spans="3:10" x14ac:dyDescent="0.3">
      <c r="C816">
        <v>887</v>
      </c>
      <c r="D816" t="s">
        <v>1597</v>
      </c>
      <c r="E816" t="s">
        <v>16</v>
      </c>
      <c r="F816" s="8" t="s">
        <v>1598</v>
      </c>
      <c r="G816">
        <v>22</v>
      </c>
      <c r="H816" t="s">
        <v>18</v>
      </c>
      <c r="I816">
        <v>78261548</v>
      </c>
      <c r="J816" t="str">
        <f>RIGHT(КХЛ[[#This Row],[Дата рождения]],4)</f>
        <v>1995</v>
      </c>
    </row>
    <row r="817" spans="3:10" x14ac:dyDescent="0.3">
      <c r="C817">
        <v>1083</v>
      </c>
      <c r="D817" t="s">
        <v>242</v>
      </c>
      <c r="E817" t="s">
        <v>16</v>
      </c>
      <c r="F817" s="8" t="s">
        <v>1599</v>
      </c>
      <c r="G817">
        <v>36</v>
      </c>
      <c r="H817" t="s">
        <v>82</v>
      </c>
      <c r="I817">
        <v>42008609</v>
      </c>
      <c r="J817" t="str">
        <f>RIGHT(КХЛ[[#This Row],[Дата рождения]],4)</f>
        <v>1981</v>
      </c>
    </row>
    <row r="818" spans="3:10" x14ac:dyDescent="0.3">
      <c r="C818">
        <v>992</v>
      </c>
      <c r="D818" t="s">
        <v>798</v>
      </c>
      <c r="E818" t="s">
        <v>16</v>
      </c>
      <c r="F818" s="8" t="s">
        <v>799</v>
      </c>
      <c r="G818">
        <v>34</v>
      </c>
      <c r="H818" t="s">
        <v>18</v>
      </c>
      <c r="I818">
        <v>6822950</v>
      </c>
      <c r="J818" t="str">
        <f>RIGHT(КХЛ[[#This Row],[Дата рождения]],4)</f>
        <v>1983</v>
      </c>
    </row>
    <row r="819" spans="3:10" x14ac:dyDescent="0.3">
      <c r="C819">
        <v>2</v>
      </c>
      <c r="D819" t="s">
        <v>1600</v>
      </c>
      <c r="E819" t="s">
        <v>27</v>
      </c>
      <c r="F819" s="8" t="s">
        <v>1601</v>
      </c>
      <c r="G819">
        <v>33</v>
      </c>
      <c r="H819" t="s">
        <v>82</v>
      </c>
      <c r="I819">
        <v>22182944</v>
      </c>
      <c r="J819" t="str">
        <f>RIGHT(КХЛ[[#This Row],[Дата рождения]],4)</f>
        <v>1984</v>
      </c>
    </row>
    <row r="820" spans="3:10" x14ac:dyDescent="0.3">
      <c r="C820">
        <v>653</v>
      </c>
      <c r="D820" t="s">
        <v>1602</v>
      </c>
      <c r="E820" t="s">
        <v>27</v>
      </c>
      <c r="F820" s="8" t="s">
        <v>1603</v>
      </c>
      <c r="G820">
        <v>33</v>
      </c>
      <c r="H820" t="s">
        <v>61</v>
      </c>
      <c r="I820">
        <v>51851147</v>
      </c>
      <c r="J820" t="str">
        <f>RIGHT(КХЛ[[#This Row],[Дата рождения]],4)</f>
        <v>1984</v>
      </c>
    </row>
    <row r="821" spans="3:10" x14ac:dyDescent="0.3">
      <c r="C821">
        <v>1171</v>
      </c>
      <c r="D821" t="s">
        <v>1604</v>
      </c>
      <c r="E821" t="s">
        <v>22</v>
      </c>
      <c r="F821" s="8" t="s">
        <v>1605</v>
      </c>
      <c r="G821">
        <v>29</v>
      </c>
      <c r="H821" t="s">
        <v>33</v>
      </c>
      <c r="I821">
        <v>65061851</v>
      </c>
      <c r="J821" t="str">
        <f>RIGHT(КХЛ[[#This Row],[Дата рождения]],4)</f>
        <v>1988</v>
      </c>
    </row>
    <row r="822" spans="3:10" x14ac:dyDescent="0.3">
      <c r="C822">
        <v>263</v>
      </c>
      <c r="D822" t="s">
        <v>1606</v>
      </c>
      <c r="E822" t="s">
        <v>22</v>
      </c>
      <c r="F822" s="8" t="s">
        <v>1607</v>
      </c>
      <c r="G822">
        <v>29</v>
      </c>
      <c r="H822" t="s">
        <v>40</v>
      </c>
      <c r="I822">
        <v>63964946</v>
      </c>
      <c r="J822" t="str">
        <f>RIGHT(КХЛ[[#This Row],[Дата рождения]],4)</f>
        <v>1988</v>
      </c>
    </row>
    <row r="823" spans="3:10" x14ac:dyDescent="0.3">
      <c r="C823">
        <v>66</v>
      </c>
      <c r="D823" t="s">
        <v>1608</v>
      </c>
      <c r="E823" t="s">
        <v>16</v>
      </c>
      <c r="F823" s="8" t="s">
        <v>1609</v>
      </c>
      <c r="G823">
        <v>29</v>
      </c>
      <c r="H823" t="s">
        <v>18</v>
      </c>
      <c r="I823">
        <v>32269139</v>
      </c>
      <c r="J823" t="str">
        <f>RIGHT(КХЛ[[#This Row],[Дата рождения]],4)</f>
        <v>1988</v>
      </c>
    </row>
    <row r="824" spans="3:10" x14ac:dyDescent="0.3">
      <c r="C824">
        <v>956</v>
      </c>
      <c r="D824" t="s">
        <v>1610</v>
      </c>
      <c r="E824" t="s">
        <v>16</v>
      </c>
      <c r="F824" s="8" t="s">
        <v>1611</v>
      </c>
      <c r="G824">
        <v>23</v>
      </c>
      <c r="H824" t="s">
        <v>18</v>
      </c>
      <c r="I824">
        <v>28041902</v>
      </c>
      <c r="J824" t="str">
        <f>RIGHT(КХЛ[[#This Row],[Дата рождения]],4)</f>
        <v>1994</v>
      </c>
    </row>
    <row r="825" spans="3:10" x14ac:dyDescent="0.3">
      <c r="C825">
        <v>907</v>
      </c>
      <c r="D825" t="s">
        <v>1612</v>
      </c>
      <c r="E825" t="s">
        <v>16</v>
      </c>
      <c r="F825" s="8" t="s">
        <v>1613</v>
      </c>
      <c r="G825">
        <v>27</v>
      </c>
      <c r="H825" t="s">
        <v>43</v>
      </c>
      <c r="I825">
        <v>21685971</v>
      </c>
      <c r="J825" t="str">
        <f>RIGHT(КХЛ[[#This Row],[Дата рождения]],4)</f>
        <v>1990</v>
      </c>
    </row>
    <row r="826" spans="3:10" x14ac:dyDescent="0.3">
      <c r="C826">
        <v>989</v>
      </c>
      <c r="D826" t="s">
        <v>1253</v>
      </c>
      <c r="E826" t="s">
        <v>16</v>
      </c>
      <c r="F826" s="8" t="s">
        <v>1254</v>
      </c>
      <c r="G826">
        <v>21</v>
      </c>
      <c r="H826" t="s">
        <v>75</v>
      </c>
      <c r="I826">
        <v>55425574</v>
      </c>
      <c r="J826" t="str">
        <f>RIGHT(КХЛ[[#This Row],[Дата рождения]],4)</f>
        <v>1996</v>
      </c>
    </row>
    <row r="827" spans="3:10" x14ac:dyDescent="0.3">
      <c r="C827">
        <v>1440</v>
      </c>
      <c r="D827" t="s">
        <v>1614</v>
      </c>
      <c r="E827" t="s">
        <v>27</v>
      </c>
      <c r="F827" s="8" t="s">
        <v>1615</v>
      </c>
      <c r="G827">
        <v>44</v>
      </c>
      <c r="H827" t="s">
        <v>18</v>
      </c>
      <c r="I827">
        <v>72148020</v>
      </c>
      <c r="J827" t="str">
        <f>RIGHT(КХЛ[[#This Row],[Дата рождения]],4)</f>
        <v>1973</v>
      </c>
    </row>
    <row r="828" spans="3:10" x14ac:dyDescent="0.3">
      <c r="C828">
        <v>898</v>
      </c>
      <c r="D828" t="s">
        <v>1616</v>
      </c>
      <c r="E828" t="s">
        <v>16</v>
      </c>
      <c r="F828" s="8" t="s">
        <v>1617</v>
      </c>
      <c r="G828">
        <v>21</v>
      </c>
      <c r="H828" t="s">
        <v>18</v>
      </c>
      <c r="I828">
        <v>44046356</v>
      </c>
      <c r="J828" t="str">
        <f>RIGHT(КХЛ[[#This Row],[Дата рождения]],4)</f>
        <v>1996</v>
      </c>
    </row>
    <row r="829" spans="3:10" x14ac:dyDescent="0.3">
      <c r="C829">
        <v>659</v>
      </c>
      <c r="D829" t="s">
        <v>1618</v>
      </c>
      <c r="E829" t="s">
        <v>16</v>
      </c>
      <c r="F829" s="8" t="s">
        <v>1619</v>
      </c>
      <c r="G829">
        <v>28</v>
      </c>
      <c r="H829" t="s">
        <v>50</v>
      </c>
      <c r="I829">
        <v>69384454</v>
      </c>
      <c r="J829" t="str">
        <f>RIGHT(КХЛ[[#This Row],[Дата рождения]],4)</f>
        <v>1989</v>
      </c>
    </row>
    <row r="830" spans="3:10" x14ac:dyDescent="0.3">
      <c r="C830">
        <v>57</v>
      </c>
      <c r="D830" t="s">
        <v>1620</v>
      </c>
      <c r="E830" t="s">
        <v>22</v>
      </c>
      <c r="F830" s="8" t="s">
        <v>1621</v>
      </c>
      <c r="G830">
        <v>34</v>
      </c>
      <c r="H830" t="s">
        <v>33</v>
      </c>
      <c r="I830">
        <v>10573688</v>
      </c>
      <c r="J830" t="str">
        <f>RIGHT(КХЛ[[#This Row],[Дата рождения]],4)</f>
        <v>1983</v>
      </c>
    </row>
    <row r="831" spans="3:10" x14ac:dyDescent="0.3">
      <c r="C831">
        <v>692</v>
      </c>
      <c r="D831" t="s">
        <v>1622</v>
      </c>
      <c r="E831" t="s">
        <v>16</v>
      </c>
      <c r="F831" s="8" t="s">
        <v>1623</v>
      </c>
      <c r="G831">
        <v>30</v>
      </c>
      <c r="H831" t="s">
        <v>61</v>
      </c>
      <c r="I831">
        <v>54287802</v>
      </c>
      <c r="J831" t="str">
        <f>RIGHT(КХЛ[[#This Row],[Дата рождения]],4)</f>
        <v>1988</v>
      </c>
    </row>
    <row r="832" spans="3:10" x14ac:dyDescent="0.3">
      <c r="C832">
        <v>131</v>
      </c>
      <c r="D832" t="s">
        <v>1624</v>
      </c>
      <c r="E832" t="s">
        <v>16</v>
      </c>
      <c r="F832" s="8" t="s">
        <v>1625</v>
      </c>
      <c r="G832">
        <v>38</v>
      </c>
      <c r="H832" t="s">
        <v>18</v>
      </c>
      <c r="I832">
        <v>23147849</v>
      </c>
      <c r="J832" t="str">
        <f>RIGHT(КХЛ[[#This Row],[Дата рождения]],4)</f>
        <v>1979</v>
      </c>
    </row>
    <row r="833" spans="3:10" x14ac:dyDescent="0.3">
      <c r="C833">
        <v>165</v>
      </c>
      <c r="D833" t="s">
        <v>1626</v>
      </c>
      <c r="E833" t="s">
        <v>22</v>
      </c>
      <c r="F833" s="8" t="s">
        <v>1627</v>
      </c>
      <c r="G833">
        <v>37</v>
      </c>
      <c r="H833" t="s">
        <v>445</v>
      </c>
      <c r="I833">
        <v>13044640</v>
      </c>
      <c r="J833" t="str">
        <f>RIGHT(КХЛ[[#This Row],[Дата рождения]],4)</f>
        <v>1980</v>
      </c>
    </row>
    <row r="834" spans="3:10" x14ac:dyDescent="0.3">
      <c r="C834">
        <v>1560</v>
      </c>
      <c r="D834" t="s">
        <v>1628</v>
      </c>
      <c r="E834" t="s">
        <v>22</v>
      </c>
      <c r="F834" s="8" t="s">
        <v>1629</v>
      </c>
      <c r="G834">
        <v>23</v>
      </c>
      <c r="H834" t="s">
        <v>50</v>
      </c>
      <c r="I834">
        <v>31163844</v>
      </c>
      <c r="J834" t="str">
        <f>RIGHT(КХЛ[[#This Row],[Дата рождения]],4)</f>
        <v>1994</v>
      </c>
    </row>
    <row r="835" spans="3:10" x14ac:dyDescent="0.3">
      <c r="C835">
        <v>1190</v>
      </c>
      <c r="D835" t="s">
        <v>1630</v>
      </c>
      <c r="E835" t="s">
        <v>22</v>
      </c>
      <c r="F835" s="8" t="s">
        <v>1631</v>
      </c>
      <c r="G835">
        <v>26</v>
      </c>
      <c r="H835" t="s">
        <v>82</v>
      </c>
      <c r="I835">
        <v>62964878</v>
      </c>
      <c r="J835" t="str">
        <f>RIGHT(КХЛ[[#This Row],[Дата рождения]],4)</f>
        <v>1991</v>
      </c>
    </row>
    <row r="836" spans="3:10" x14ac:dyDescent="0.3">
      <c r="C836">
        <v>297</v>
      </c>
      <c r="D836" t="s">
        <v>1632</v>
      </c>
      <c r="E836" t="s">
        <v>22</v>
      </c>
      <c r="F836" s="8" t="s">
        <v>1633</v>
      </c>
      <c r="G836">
        <v>19</v>
      </c>
      <c r="H836" t="s">
        <v>43</v>
      </c>
      <c r="I836">
        <v>10852117</v>
      </c>
      <c r="J836" t="str">
        <f>RIGHT(КХЛ[[#This Row],[Дата рождения]],4)</f>
        <v>1998</v>
      </c>
    </row>
    <row r="837" spans="3:10" x14ac:dyDescent="0.3">
      <c r="C837">
        <v>1526</v>
      </c>
      <c r="D837" t="s">
        <v>1634</v>
      </c>
      <c r="E837" t="s">
        <v>16</v>
      </c>
      <c r="F837" s="8" t="s">
        <v>1635</v>
      </c>
      <c r="G837">
        <v>24</v>
      </c>
      <c r="H837" t="s">
        <v>75</v>
      </c>
      <c r="I837">
        <v>59542039</v>
      </c>
      <c r="J837" t="str">
        <f>RIGHT(КХЛ[[#This Row],[Дата рождения]],4)</f>
        <v>1993</v>
      </c>
    </row>
    <row r="838" spans="3:10" x14ac:dyDescent="0.3">
      <c r="C838">
        <v>585</v>
      </c>
      <c r="D838" t="s">
        <v>1636</v>
      </c>
      <c r="E838" t="s">
        <v>16</v>
      </c>
      <c r="F838" s="8" t="s">
        <v>1637</v>
      </c>
      <c r="G838">
        <v>27</v>
      </c>
      <c r="H838" t="s">
        <v>18</v>
      </c>
      <c r="I838">
        <v>29764561</v>
      </c>
      <c r="J838" t="str">
        <f>RIGHT(КХЛ[[#This Row],[Дата рождения]],4)</f>
        <v>1990</v>
      </c>
    </row>
    <row r="839" spans="3:10" x14ac:dyDescent="0.3">
      <c r="C839">
        <v>1226</v>
      </c>
      <c r="D839" t="s">
        <v>1638</v>
      </c>
      <c r="E839" t="s">
        <v>16</v>
      </c>
      <c r="F839" s="8" t="s">
        <v>1639</v>
      </c>
      <c r="G839">
        <v>42</v>
      </c>
      <c r="H839" t="s">
        <v>82</v>
      </c>
      <c r="I839">
        <v>15890828</v>
      </c>
      <c r="J839" t="str">
        <f>RIGHT(КХЛ[[#This Row],[Дата рождения]],4)</f>
        <v>1975</v>
      </c>
    </row>
    <row r="840" spans="3:10" x14ac:dyDescent="0.3">
      <c r="C840">
        <v>1127</v>
      </c>
      <c r="D840" t="s">
        <v>1640</v>
      </c>
      <c r="E840" t="s">
        <v>22</v>
      </c>
      <c r="F840" s="8" t="s">
        <v>1566</v>
      </c>
      <c r="G840">
        <v>30</v>
      </c>
      <c r="H840" t="s">
        <v>18</v>
      </c>
      <c r="I840">
        <v>26423527</v>
      </c>
      <c r="J840" t="str">
        <f>RIGHT(КХЛ[[#This Row],[Дата рождения]],4)</f>
        <v>1987</v>
      </c>
    </row>
    <row r="841" spans="3:10" x14ac:dyDescent="0.3">
      <c r="C841">
        <v>99</v>
      </c>
      <c r="D841" t="s">
        <v>1641</v>
      </c>
      <c r="E841" t="s">
        <v>16</v>
      </c>
      <c r="F841" s="8" t="s">
        <v>1642</v>
      </c>
      <c r="G841">
        <v>29</v>
      </c>
      <c r="H841" t="s">
        <v>18</v>
      </c>
      <c r="I841">
        <v>87172204</v>
      </c>
      <c r="J841" t="str">
        <f>RIGHT(КХЛ[[#This Row],[Дата рождения]],4)</f>
        <v>1988</v>
      </c>
    </row>
    <row r="842" spans="3:10" x14ac:dyDescent="0.3">
      <c r="C842">
        <v>375</v>
      </c>
      <c r="D842" t="s">
        <v>1643</v>
      </c>
      <c r="E842" t="s">
        <v>16</v>
      </c>
      <c r="F842" s="8" t="s">
        <v>769</v>
      </c>
      <c r="G842">
        <v>28</v>
      </c>
      <c r="H842" t="s">
        <v>43</v>
      </c>
      <c r="I842">
        <v>60897634</v>
      </c>
      <c r="J842" t="str">
        <f>RIGHT(КХЛ[[#This Row],[Дата рождения]],4)</f>
        <v>1990</v>
      </c>
    </row>
    <row r="843" spans="3:10" x14ac:dyDescent="0.3">
      <c r="C843">
        <v>1210</v>
      </c>
      <c r="D843" t="s">
        <v>1644</v>
      </c>
      <c r="E843" t="s">
        <v>16</v>
      </c>
      <c r="F843" s="8" t="s">
        <v>1556</v>
      </c>
      <c r="G843">
        <v>26</v>
      </c>
      <c r="H843" t="s">
        <v>18</v>
      </c>
      <c r="I843">
        <v>67060730</v>
      </c>
      <c r="J843" t="str">
        <f>RIGHT(КХЛ[[#This Row],[Дата рождения]],4)</f>
        <v>1991</v>
      </c>
    </row>
    <row r="844" spans="3:10" x14ac:dyDescent="0.3">
      <c r="C844">
        <v>144</v>
      </c>
      <c r="D844" t="s">
        <v>1645</v>
      </c>
      <c r="E844" t="s">
        <v>22</v>
      </c>
      <c r="F844" s="8" t="s">
        <v>1646</v>
      </c>
      <c r="G844">
        <v>42</v>
      </c>
      <c r="H844" t="s">
        <v>18</v>
      </c>
      <c r="I844">
        <v>88229720</v>
      </c>
      <c r="J844" t="str">
        <f>RIGHT(КХЛ[[#This Row],[Дата рождения]],4)</f>
        <v>1976</v>
      </c>
    </row>
    <row r="845" spans="3:10" x14ac:dyDescent="0.3">
      <c r="C845">
        <v>1040</v>
      </c>
      <c r="D845" t="s">
        <v>1647</v>
      </c>
      <c r="E845" t="s">
        <v>16</v>
      </c>
      <c r="F845" s="8" t="s">
        <v>725</v>
      </c>
      <c r="G845">
        <v>29</v>
      </c>
      <c r="H845" t="s">
        <v>18</v>
      </c>
      <c r="I845">
        <v>50222770</v>
      </c>
      <c r="J845" t="str">
        <f>RIGHT(КХЛ[[#This Row],[Дата рождения]],4)</f>
        <v>1988</v>
      </c>
    </row>
    <row r="846" spans="3:10" x14ac:dyDescent="0.3">
      <c r="C846">
        <v>1764</v>
      </c>
      <c r="D846" t="s">
        <v>1648</v>
      </c>
      <c r="E846" t="s">
        <v>16</v>
      </c>
      <c r="F846" s="8" t="s">
        <v>1649</v>
      </c>
      <c r="G846">
        <v>23</v>
      </c>
      <c r="H846" t="s">
        <v>18</v>
      </c>
      <c r="I846">
        <v>85338959</v>
      </c>
      <c r="J846" t="str">
        <f>RIGHT(КХЛ[[#This Row],[Дата рождения]],4)</f>
        <v>1994</v>
      </c>
    </row>
    <row r="847" spans="3:10" x14ac:dyDescent="0.3">
      <c r="C847">
        <v>431</v>
      </c>
      <c r="D847" t="s">
        <v>1650</v>
      </c>
      <c r="E847" t="s">
        <v>16</v>
      </c>
      <c r="F847" s="8" t="s">
        <v>1651</v>
      </c>
      <c r="G847">
        <v>24</v>
      </c>
      <c r="H847" t="s">
        <v>18</v>
      </c>
      <c r="I847">
        <v>14221139</v>
      </c>
      <c r="J847" t="str">
        <f>RIGHT(КХЛ[[#This Row],[Дата рождения]],4)</f>
        <v>1993</v>
      </c>
    </row>
    <row r="848" spans="3:10" x14ac:dyDescent="0.3">
      <c r="C848">
        <v>828</v>
      </c>
      <c r="D848" t="s">
        <v>1652</v>
      </c>
      <c r="E848" t="s">
        <v>16</v>
      </c>
      <c r="F848" s="8" t="s">
        <v>1653</v>
      </c>
      <c r="G848">
        <v>27</v>
      </c>
      <c r="H848" t="s">
        <v>18</v>
      </c>
      <c r="I848">
        <v>43569758</v>
      </c>
      <c r="J848" t="str">
        <f>RIGHT(КХЛ[[#This Row],[Дата рождения]],4)</f>
        <v>1990</v>
      </c>
    </row>
    <row r="849" spans="3:10" x14ac:dyDescent="0.3">
      <c r="C849">
        <v>1628</v>
      </c>
      <c r="D849" t="s">
        <v>1654</v>
      </c>
      <c r="E849" t="s">
        <v>22</v>
      </c>
      <c r="F849" s="8" t="s">
        <v>1655</v>
      </c>
      <c r="G849">
        <v>21</v>
      </c>
      <c r="H849" t="s">
        <v>18</v>
      </c>
      <c r="I849">
        <v>45123550</v>
      </c>
      <c r="J849" t="str">
        <f>RIGHT(КХЛ[[#This Row],[Дата рождения]],4)</f>
        <v>1996</v>
      </c>
    </row>
    <row r="850" spans="3:10" x14ac:dyDescent="0.3">
      <c r="C850">
        <v>1381</v>
      </c>
      <c r="D850" t="s">
        <v>1656</v>
      </c>
      <c r="E850" t="s">
        <v>22</v>
      </c>
      <c r="F850" s="8" t="s">
        <v>1657</v>
      </c>
      <c r="G850">
        <v>28</v>
      </c>
      <c r="H850" t="s">
        <v>18</v>
      </c>
      <c r="I850">
        <v>57842578</v>
      </c>
      <c r="J850" t="str">
        <f>RIGHT(КХЛ[[#This Row],[Дата рождения]],4)</f>
        <v>1989</v>
      </c>
    </row>
    <row r="851" spans="3:10" x14ac:dyDescent="0.3">
      <c r="C851">
        <v>1263</v>
      </c>
      <c r="D851" t="s">
        <v>1658</v>
      </c>
      <c r="E851" t="s">
        <v>22</v>
      </c>
      <c r="F851" s="8" t="s">
        <v>1659</v>
      </c>
      <c r="G851">
        <v>28</v>
      </c>
      <c r="H851" t="s">
        <v>82</v>
      </c>
      <c r="I851">
        <v>96891963</v>
      </c>
      <c r="J851" t="str">
        <f>RIGHT(КХЛ[[#This Row],[Дата рождения]],4)</f>
        <v>1989</v>
      </c>
    </row>
    <row r="852" spans="3:10" x14ac:dyDescent="0.3">
      <c r="C852">
        <v>486</v>
      </c>
      <c r="D852" t="s">
        <v>1660</v>
      </c>
      <c r="E852" t="s">
        <v>22</v>
      </c>
      <c r="F852" s="8" t="s">
        <v>1661</v>
      </c>
      <c r="G852">
        <v>23</v>
      </c>
      <c r="H852" t="s">
        <v>18</v>
      </c>
      <c r="I852">
        <v>73363294</v>
      </c>
      <c r="J852" t="str">
        <f>RIGHT(КХЛ[[#This Row],[Дата рождения]],4)</f>
        <v>1994</v>
      </c>
    </row>
    <row r="853" spans="3:10" x14ac:dyDescent="0.3">
      <c r="C853">
        <v>702</v>
      </c>
      <c r="D853" t="s">
        <v>1662</v>
      </c>
      <c r="E853" t="s">
        <v>16</v>
      </c>
      <c r="F853" s="8" t="s">
        <v>1663</v>
      </c>
      <c r="G853">
        <v>21</v>
      </c>
      <c r="H853" t="s">
        <v>18</v>
      </c>
      <c r="I853">
        <v>93352949</v>
      </c>
      <c r="J853" t="str">
        <f>RIGHT(КХЛ[[#This Row],[Дата рождения]],4)</f>
        <v>1996</v>
      </c>
    </row>
    <row r="854" spans="3:10" x14ac:dyDescent="0.3">
      <c r="C854">
        <v>1537</v>
      </c>
      <c r="D854" t="s">
        <v>1664</v>
      </c>
      <c r="E854" t="s">
        <v>22</v>
      </c>
      <c r="F854" s="8" t="s">
        <v>1665</v>
      </c>
      <c r="G854">
        <v>20</v>
      </c>
      <c r="H854" t="s">
        <v>18</v>
      </c>
      <c r="I854">
        <v>71975051</v>
      </c>
      <c r="J854" t="str">
        <f>RIGHT(КХЛ[[#This Row],[Дата рождения]],4)</f>
        <v>1997</v>
      </c>
    </row>
    <row r="855" spans="3:10" x14ac:dyDescent="0.3">
      <c r="C855">
        <v>184</v>
      </c>
      <c r="D855" t="s">
        <v>1666</v>
      </c>
      <c r="E855" t="s">
        <v>22</v>
      </c>
      <c r="F855" s="8" t="s">
        <v>1667</v>
      </c>
      <c r="G855">
        <v>25</v>
      </c>
      <c r="H855" t="s">
        <v>18</v>
      </c>
      <c r="I855">
        <v>28448613</v>
      </c>
      <c r="J855" t="str">
        <f>RIGHT(КХЛ[[#This Row],[Дата рождения]],4)</f>
        <v>1992</v>
      </c>
    </row>
    <row r="856" spans="3:10" x14ac:dyDescent="0.3">
      <c r="C856">
        <v>1779</v>
      </c>
      <c r="D856" t="s">
        <v>1668</v>
      </c>
      <c r="E856" t="s">
        <v>22</v>
      </c>
      <c r="F856" s="8" t="s">
        <v>1669</v>
      </c>
      <c r="G856">
        <v>28</v>
      </c>
      <c r="H856" t="s">
        <v>61</v>
      </c>
      <c r="I856">
        <v>90809187</v>
      </c>
      <c r="J856" t="str">
        <f>RIGHT(КХЛ[[#This Row],[Дата рождения]],4)</f>
        <v>1989</v>
      </c>
    </row>
    <row r="857" spans="3:10" x14ac:dyDescent="0.3">
      <c r="C857">
        <v>415</v>
      </c>
      <c r="D857" t="s">
        <v>1670</v>
      </c>
      <c r="E857" t="s">
        <v>22</v>
      </c>
      <c r="F857" s="8" t="s">
        <v>1671</v>
      </c>
      <c r="G857">
        <v>27</v>
      </c>
      <c r="H857" t="s">
        <v>61</v>
      </c>
      <c r="I857">
        <v>14808474</v>
      </c>
      <c r="J857" t="str">
        <f>RIGHT(КХЛ[[#This Row],[Дата рождения]],4)</f>
        <v>1990</v>
      </c>
    </row>
    <row r="858" spans="3:10" x14ac:dyDescent="0.3">
      <c r="C858">
        <v>211</v>
      </c>
      <c r="D858" t="s">
        <v>1672</v>
      </c>
      <c r="E858" t="s">
        <v>16</v>
      </c>
      <c r="F858" s="8" t="s">
        <v>1673</v>
      </c>
      <c r="G858">
        <v>34</v>
      </c>
      <c r="H858" t="s">
        <v>61</v>
      </c>
      <c r="I858">
        <v>76841606</v>
      </c>
      <c r="J858" t="str">
        <f>RIGHT(КХЛ[[#This Row],[Дата рождения]],4)</f>
        <v>1983</v>
      </c>
    </row>
    <row r="859" spans="3:10" x14ac:dyDescent="0.3">
      <c r="C859">
        <v>778</v>
      </c>
      <c r="D859" t="s">
        <v>1674</v>
      </c>
      <c r="E859" t="s">
        <v>16</v>
      </c>
      <c r="F859" s="8" t="s">
        <v>1675</v>
      </c>
      <c r="G859">
        <v>28</v>
      </c>
      <c r="H859" t="s">
        <v>18</v>
      </c>
      <c r="I859">
        <v>18301474</v>
      </c>
      <c r="J859" t="str">
        <f>RIGHT(КХЛ[[#This Row],[Дата рождения]],4)</f>
        <v>1989</v>
      </c>
    </row>
    <row r="860" spans="3:10" x14ac:dyDescent="0.3">
      <c r="C860">
        <v>647</v>
      </c>
      <c r="D860" t="s">
        <v>1676</v>
      </c>
      <c r="E860" t="s">
        <v>16</v>
      </c>
      <c r="F860" s="8" t="s">
        <v>1677</v>
      </c>
      <c r="G860">
        <v>26</v>
      </c>
      <c r="H860" t="s">
        <v>18</v>
      </c>
      <c r="I860">
        <v>1318043</v>
      </c>
      <c r="J860" t="str">
        <f>RIGHT(КХЛ[[#This Row],[Дата рождения]],4)</f>
        <v>1991</v>
      </c>
    </row>
    <row r="861" spans="3:10" x14ac:dyDescent="0.3">
      <c r="C861">
        <v>957</v>
      </c>
      <c r="D861" t="s">
        <v>1678</v>
      </c>
      <c r="E861" t="s">
        <v>22</v>
      </c>
      <c r="F861" s="8" t="s">
        <v>1679</v>
      </c>
      <c r="G861">
        <v>18</v>
      </c>
      <c r="H861" t="s">
        <v>18</v>
      </c>
      <c r="I861">
        <v>48010957</v>
      </c>
      <c r="J861" t="str">
        <f>RIGHT(КХЛ[[#This Row],[Дата рождения]],4)</f>
        <v>1999</v>
      </c>
    </row>
    <row r="862" spans="3:10" x14ac:dyDescent="0.3">
      <c r="C862">
        <v>380</v>
      </c>
      <c r="D862" t="s">
        <v>1680</v>
      </c>
      <c r="E862" t="s">
        <v>16</v>
      </c>
      <c r="F862" s="8" t="s">
        <v>167</v>
      </c>
      <c r="G862">
        <v>35</v>
      </c>
      <c r="H862" t="s">
        <v>70</v>
      </c>
      <c r="I862">
        <v>83763227</v>
      </c>
      <c r="J862" t="str">
        <f>RIGHT(КХЛ[[#This Row],[Дата рождения]],4)</f>
        <v>1982</v>
      </c>
    </row>
    <row r="863" spans="3:10" x14ac:dyDescent="0.3">
      <c r="C863">
        <v>309</v>
      </c>
      <c r="D863" t="s">
        <v>1681</v>
      </c>
      <c r="E863" t="s">
        <v>22</v>
      </c>
      <c r="F863" s="8" t="s">
        <v>1682</v>
      </c>
      <c r="G863">
        <v>20</v>
      </c>
      <c r="H863" t="s">
        <v>18</v>
      </c>
      <c r="I863">
        <v>14341965</v>
      </c>
      <c r="J863" t="str">
        <f>RIGHT(КХЛ[[#This Row],[Дата рождения]],4)</f>
        <v>1998</v>
      </c>
    </row>
    <row r="864" spans="3:10" x14ac:dyDescent="0.3">
      <c r="C864">
        <v>1721</v>
      </c>
      <c r="D864" t="s">
        <v>1683</v>
      </c>
      <c r="E864" t="s">
        <v>16</v>
      </c>
      <c r="F864" s="8" t="s">
        <v>1684</v>
      </c>
      <c r="G864">
        <v>30</v>
      </c>
      <c r="H864" t="s">
        <v>61</v>
      </c>
      <c r="I864">
        <v>5169164</v>
      </c>
      <c r="J864" t="str">
        <f>RIGHT(КХЛ[[#This Row],[Дата рождения]],4)</f>
        <v>1988</v>
      </c>
    </row>
    <row r="865" spans="3:10" x14ac:dyDescent="0.3">
      <c r="C865">
        <v>1782</v>
      </c>
      <c r="D865" t="s">
        <v>1685</v>
      </c>
      <c r="E865" t="s">
        <v>16</v>
      </c>
      <c r="F865" s="8" t="s">
        <v>1686</v>
      </c>
      <c r="G865">
        <v>31</v>
      </c>
      <c r="H865" t="s">
        <v>18</v>
      </c>
      <c r="I865">
        <v>58969925</v>
      </c>
      <c r="J865" t="str">
        <f>RIGHT(КХЛ[[#This Row],[Дата рождения]],4)</f>
        <v>1986</v>
      </c>
    </row>
    <row r="866" spans="3:10" x14ac:dyDescent="0.3">
      <c r="C866">
        <v>1311</v>
      </c>
      <c r="D866" t="s">
        <v>1687</v>
      </c>
      <c r="E866" t="s">
        <v>27</v>
      </c>
      <c r="F866" s="8" t="s">
        <v>1688</v>
      </c>
      <c r="G866">
        <v>36</v>
      </c>
      <c r="H866" t="s">
        <v>75</v>
      </c>
      <c r="I866">
        <v>58973748</v>
      </c>
      <c r="J866" t="str">
        <f>RIGHT(КХЛ[[#This Row],[Дата рождения]],4)</f>
        <v>1981</v>
      </c>
    </row>
    <row r="867" spans="3:10" x14ac:dyDescent="0.3">
      <c r="C867">
        <v>22</v>
      </c>
      <c r="D867" t="s">
        <v>1689</v>
      </c>
      <c r="E867" t="s">
        <v>22</v>
      </c>
      <c r="F867" s="8" t="s">
        <v>1690</v>
      </c>
      <c r="G867">
        <v>25</v>
      </c>
      <c r="H867" t="s">
        <v>18</v>
      </c>
      <c r="I867">
        <v>51976590</v>
      </c>
      <c r="J867" t="str">
        <f>RIGHT(КХЛ[[#This Row],[Дата рождения]],4)</f>
        <v>1992</v>
      </c>
    </row>
    <row r="868" spans="3:10" x14ac:dyDescent="0.3">
      <c r="C868">
        <v>254</v>
      </c>
      <c r="D868" t="s">
        <v>1532</v>
      </c>
      <c r="E868" t="s">
        <v>22</v>
      </c>
      <c r="F868" s="8" t="s">
        <v>1691</v>
      </c>
      <c r="G868">
        <v>42</v>
      </c>
      <c r="H868" t="s">
        <v>18</v>
      </c>
      <c r="I868">
        <v>59172930</v>
      </c>
      <c r="J868" t="str">
        <f>RIGHT(КХЛ[[#This Row],[Дата рождения]],4)</f>
        <v>1975</v>
      </c>
    </row>
    <row r="869" spans="3:10" x14ac:dyDescent="0.3">
      <c r="C869">
        <v>329</v>
      </c>
      <c r="D869" t="s">
        <v>1692</v>
      </c>
      <c r="E869" t="s">
        <v>16</v>
      </c>
      <c r="F869" s="8" t="s">
        <v>773</v>
      </c>
      <c r="G869">
        <v>33</v>
      </c>
      <c r="H869" t="s">
        <v>18</v>
      </c>
      <c r="I869">
        <v>49820877</v>
      </c>
      <c r="J869" t="str">
        <f>RIGHT(КХЛ[[#This Row],[Дата рождения]],4)</f>
        <v>1984</v>
      </c>
    </row>
    <row r="870" spans="3:10" x14ac:dyDescent="0.3">
      <c r="C870">
        <v>232</v>
      </c>
      <c r="D870" t="s">
        <v>1693</v>
      </c>
      <c r="E870" t="s">
        <v>16</v>
      </c>
      <c r="F870" s="8" t="s">
        <v>1694</v>
      </c>
      <c r="G870">
        <v>32</v>
      </c>
      <c r="H870" t="s">
        <v>18</v>
      </c>
      <c r="I870">
        <v>76539626</v>
      </c>
      <c r="J870" t="str">
        <f>RIGHT(КХЛ[[#This Row],[Дата рождения]],4)</f>
        <v>1985</v>
      </c>
    </row>
    <row r="871" spans="3:10" x14ac:dyDescent="0.3">
      <c r="C871">
        <v>216</v>
      </c>
      <c r="D871" t="s">
        <v>1695</v>
      </c>
      <c r="E871" t="s">
        <v>16</v>
      </c>
      <c r="F871" s="8" t="s">
        <v>1696</v>
      </c>
      <c r="G871">
        <v>21</v>
      </c>
      <c r="H871" t="s">
        <v>18</v>
      </c>
      <c r="I871">
        <v>63648845</v>
      </c>
      <c r="J871" t="str">
        <f>RIGHT(КХЛ[[#This Row],[Дата рождения]],4)</f>
        <v>1996</v>
      </c>
    </row>
    <row r="872" spans="3:10" x14ac:dyDescent="0.3">
      <c r="C872">
        <v>1693</v>
      </c>
      <c r="D872" t="s">
        <v>1697</v>
      </c>
      <c r="E872" t="s">
        <v>16</v>
      </c>
      <c r="F872" s="8" t="s">
        <v>1698</v>
      </c>
      <c r="G872">
        <v>32</v>
      </c>
      <c r="H872" t="s">
        <v>18</v>
      </c>
      <c r="I872">
        <v>66530487</v>
      </c>
      <c r="J872" t="str">
        <f>RIGHT(КХЛ[[#This Row],[Дата рождения]],4)</f>
        <v>1985</v>
      </c>
    </row>
    <row r="873" spans="3:10" x14ac:dyDescent="0.3">
      <c r="C873">
        <v>148</v>
      </c>
      <c r="D873" t="s">
        <v>1699</v>
      </c>
      <c r="E873" t="s">
        <v>22</v>
      </c>
      <c r="F873" s="8" t="s">
        <v>1700</v>
      </c>
      <c r="G873">
        <v>36</v>
      </c>
      <c r="H873" t="s">
        <v>43</v>
      </c>
      <c r="I873">
        <v>95314792</v>
      </c>
      <c r="J873" t="str">
        <f>RIGHT(КХЛ[[#This Row],[Дата рождения]],4)</f>
        <v>1981</v>
      </c>
    </row>
    <row r="874" spans="3:10" x14ac:dyDescent="0.3">
      <c r="C874">
        <v>1524</v>
      </c>
      <c r="D874" t="s">
        <v>1701</v>
      </c>
      <c r="E874" t="s">
        <v>22</v>
      </c>
      <c r="F874" s="8" t="s">
        <v>1702</v>
      </c>
      <c r="G874">
        <v>21</v>
      </c>
      <c r="H874" t="s">
        <v>18</v>
      </c>
      <c r="I874">
        <v>92387575</v>
      </c>
      <c r="J874" t="str">
        <f>RIGHT(КХЛ[[#This Row],[Дата рождения]],4)</f>
        <v>1996</v>
      </c>
    </row>
    <row r="875" spans="3:10" x14ac:dyDescent="0.3">
      <c r="C875">
        <v>886</v>
      </c>
      <c r="D875" t="s">
        <v>1703</v>
      </c>
      <c r="E875" t="s">
        <v>22</v>
      </c>
      <c r="F875" s="8" t="s">
        <v>1704</v>
      </c>
      <c r="G875">
        <v>31</v>
      </c>
      <c r="H875" t="s">
        <v>70</v>
      </c>
      <c r="I875">
        <v>45709761</v>
      </c>
      <c r="J875" t="str">
        <f>RIGHT(КХЛ[[#This Row],[Дата рождения]],4)</f>
        <v>1986</v>
      </c>
    </row>
    <row r="876" spans="3:10" x14ac:dyDescent="0.3">
      <c r="C876">
        <v>1002</v>
      </c>
      <c r="D876" t="s">
        <v>1705</v>
      </c>
      <c r="E876" t="s">
        <v>16</v>
      </c>
      <c r="F876" s="8" t="s">
        <v>1706</v>
      </c>
      <c r="G876">
        <v>20</v>
      </c>
      <c r="H876" t="s">
        <v>18</v>
      </c>
      <c r="I876">
        <v>83642782</v>
      </c>
      <c r="J876" t="str">
        <f>RIGHT(КХЛ[[#This Row],[Дата рождения]],4)</f>
        <v>1997</v>
      </c>
    </row>
    <row r="877" spans="3:10" x14ac:dyDescent="0.3">
      <c r="C877">
        <v>893</v>
      </c>
      <c r="D877" t="s">
        <v>1707</v>
      </c>
      <c r="E877" t="s">
        <v>16</v>
      </c>
      <c r="F877" s="8" t="s">
        <v>1708</v>
      </c>
      <c r="G877">
        <v>34</v>
      </c>
      <c r="H877" t="s">
        <v>61</v>
      </c>
      <c r="I877">
        <v>80815340</v>
      </c>
      <c r="J877" t="str">
        <f>RIGHT(КХЛ[[#This Row],[Дата рождения]],4)</f>
        <v>1984</v>
      </c>
    </row>
    <row r="878" spans="3:10" x14ac:dyDescent="0.3">
      <c r="C878">
        <v>1014</v>
      </c>
      <c r="D878" t="s">
        <v>1709</v>
      </c>
      <c r="E878" t="s">
        <v>22</v>
      </c>
      <c r="F878" s="8" t="s">
        <v>1710</v>
      </c>
      <c r="G878">
        <v>27</v>
      </c>
      <c r="H878" t="s">
        <v>82</v>
      </c>
      <c r="I878">
        <v>73277533</v>
      </c>
      <c r="J878" t="str">
        <f>RIGHT(КХЛ[[#This Row],[Дата рождения]],4)</f>
        <v>1990</v>
      </c>
    </row>
    <row r="879" spans="3:10" x14ac:dyDescent="0.3">
      <c r="C879">
        <v>597</v>
      </c>
      <c r="D879" t="s">
        <v>1711</v>
      </c>
      <c r="E879" t="s">
        <v>22</v>
      </c>
      <c r="F879" s="8" t="s">
        <v>1712</v>
      </c>
      <c r="G879">
        <v>36</v>
      </c>
      <c r="H879" t="s">
        <v>61</v>
      </c>
      <c r="I879">
        <v>43544416</v>
      </c>
      <c r="J879" t="str">
        <f>RIGHT(КХЛ[[#This Row],[Дата рождения]],4)</f>
        <v>1981</v>
      </c>
    </row>
    <row r="880" spans="3:10" x14ac:dyDescent="0.3">
      <c r="C880">
        <v>1627</v>
      </c>
      <c r="D880" t="s">
        <v>1713</v>
      </c>
      <c r="E880" t="s">
        <v>16</v>
      </c>
      <c r="F880" s="8" t="s">
        <v>1714</v>
      </c>
      <c r="G880">
        <v>38</v>
      </c>
      <c r="H880" t="s">
        <v>75</v>
      </c>
      <c r="I880">
        <v>58307653</v>
      </c>
      <c r="J880" t="str">
        <f>RIGHT(КХЛ[[#This Row],[Дата рождения]],4)</f>
        <v>1979</v>
      </c>
    </row>
    <row r="881" spans="3:10" x14ac:dyDescent="0.3">
      <c r="C881">
        <v>421</v>
      </c>
      <c r="D881" t="s">
        <v>1715</v>
      </c>
      <c r="E881" t="s">
        <v>27</v>
      </c>
      <c r="F881" s="8" t="s">
        <v>901</v>
      </c>
      <c r="G881">
        <v>28</v>
      </c>
      <c r="H881" t="s">
        <v>18</v>
      </c>
      <c r="I881">
        <v>66272068</v>
      </c>
      <c r="J881" t="str">
        <f>RIGHT(КХЛ[[#This Row],[Дата рождения]],4)</f>
        <v>1989</v>
      </c>
    </row>
    <row r="882" spans="3:10" x14ac:dyDescent="0.3">
      <c r="C882">
        <v>1217</v>
      </c>
      <c r="D882" t="s">
        <v>1716</v>
      </c>
      <c r="E882" t="s">
        <v>16</v>
      </c>
      <c r="F882" s="8" t="s">
        <v>1717</v>
      </c>
      <c r="G882">
        <v>24</v>
      </c>
      <c r="H882" t="s">
        <v>18</v>
      </c>
      <c r="I882">
        <v>535816</v>
      </c>
      <c r="J882" t="str">
        <f>RIGHT(КХЛ[[#This Row],[Дата рождения]],4)</f>
        <v>1993</v>
      </c>
    </row>
    <row r="883" spans="3:10" x14ac:dyDescent="0.3">
      <c r="C883">
        <v>1211</v>
      </c>
      <c r="D883" t="s">
        <v>1718</v>
      </c>
      <c r="E883" t="s">
        <v>22</v>
      </c>
      <c r="F883" s="8" t="s">
        <v>1719</v>
      </c>
      <c r="G883">
        <v>39</v>
      </c>
      <c r="H883" t="s">
        <v>18</v>
      </c>
      <c r="I883">
        <v>34931820</v>
      </c>
      <c r="J883" t="str">
        <f>RIGHT(КХЛ[[#This Row],[Дата рождения]],4)</f>
        <v>1978</v>
      </c>
    </row>
    <row r="884" spans="3:10" x14ac:dyDescent="0.3">
      <c r="C884">
        <v>1264</v>
      </c>
      <c r="D884" t="s">
        <v>1720</v>
      </c>
      <c r="E884" t="s">
        <v>16</v>
      </c>
      <c r="F884" s="8" t="s">
        <v>1721</v>
      </c>
      <c r="G884">
        <v>33</v>
      </c>
      <c r="H884" t="s">
        <v>33</v>
      </c>
      <c r="I884">
        <v>3915616</v>
      </c>
      <c r="J884" t="str">
        <f>RIGHT(КХЛ[[#This Row],[Дата рождения]],4)</f>
        <v>1984</v>
      </c>
    </row>
    <row r="885" spans="3:10" x14ac:dyDescent="0.3">
      <c r="C885">
        <v>1255</v>
      </c>
      <c r="D885" t="s">
        <v>1722</v>
      </c>
      <c r="E885" t="s">
        <v>16</v>
      </c>
      <c r="F885" s="8" t="s">
        <v>1723</v>
      </c>
      <c r="G885">
        <v>23</v>
      </c>
      <c r="H885" t="s">
        <v>43</v>
      </c>
      <c r="I885">
        <v>52202617</v>
      </c>
      <c r="J885" t="str">
        <f>RIGHT(КХЛ[[#This Row],[Дата рождения]],4)</f>
        <v>1994</v>
      </c>
    </row>
    <row r="886" spans="3:10" x14ac:dyDescent="0.3">
      <c r="C886">
        <v>930</v>
      </c>
      <c r="D886" t="s">
        <v>1724</v>
      </c>
      <c r="E886" t="s">
        <v>16</v>
      </c>
      <c r="F886" s="8" t="s">
        <v>1725</v>
      </c>
      <c r="G886">
        <v>27</v>
      </c>
      <c r="H886" t="s">
        <v>18</v>
      </c>
      <c r="I886">
        <v>98906160</v>
      </c>
      <c r="J886" t="str">
        <f>RIGHT(КХЛ[[#This Row],[Дата рождения]],4)</f>
        <v>1990</v>
      </c>
    </row>
    <row r="887" spans="3:10" x14ac:dyDescent="0.3">
      <c r="C887">
        <v>762</v>
      </c>
      <c r="D887" t="s">
        <v>1726</v>
      </c>
      <c r="E887" t="s">
        <v>16</v>
      </c>
      <c r="F887" s="8" t="s">
        <v>1727</v>
      </c>
      <c r="G887">
        <v>24</v>
      </c>
      <c r="H887" t="s">
        <v>18</v>
      </c>
      <c r="I887">
        <v>12774301</v>
      </c>
      <c r="J887" t="str">
        <f>RIGHT(КХЛ[[#This Row],[Дата рождения]],4)</f>
        <v>1993</v>
      </c>
    </row>
    <row r="888" spans="3:10" x14ac:dyDescent="0.3">
      <c r="C888">
        <v>1239</v>
      </c>
      <c r="D888" t="s">
        <v>1728</v>
      </c>
      <c r="E888" t="s">
        <v>22</v>
      </c>
      <c r="F888" s="8" t="s">
        <v>1729</v>
      </c>
      <c r="G888">
        <v>27</v>
      </c>
      <c r="H888" t="s">
        <v>18</v>
      </c>
      <c r="I888">
        <v>67751706</v>
      </c>
      <c r="J888" t="str">
        <f>RIGHT(КХЛ[[#This Row],[Дата рождения]],4)</f>
        <v>1991</v>
      </c>
    </row>
    <row r="889" spans="3:10" x14ac:dyDescent="0.3">
      <c r="C889">
        <v>88</v>
      </c>
      <c r="D889" t="s">
        <v>1730</v>
      </c>
      <c r="E889" t="s">
        <v>16</v>
      </c>
      <c r="F889" s="8" t="s">
        <v>355</v>
      </c>
      <c r="G889">
        <v>32</v>
      </c>
      <c r="H889" t="s">
        <v>82</v>
      </c>
      <c r="I889">
        <v>66243220</v>
      </c>
      <c r="J889" t="str">
        <f>RIGHT(КХЛ[[#This Row],[Дата рождения]],4)</f>
        <v>1985</v>
      </c>
    </row>
    <row r="890" spans="3:10" x14ac:dyDescent="0.3">
      <c r="C890">
        <v>458</v>
      </c>
      <c r="D890" t="s">
        <v>1731</v>
      </c>
      <c r="E890" t="s">
        <v>22</v>
      </c>
      <c r="F890" s="8" t="s">
        <v>1732</v>
      </c>
      <c r="G890">
        <v>22</v>
      </c>
      <c r="H890" t="s">
        <v>18</v>
      </c>
      <c r="I890">
        <v>35547306</v>
      </c>
      <c r="J890" t="str">
        <f>RIGHT(КХЛ[[#This Row],[Дата рождения]],4)</f>
        <v>1995</v>
      </c>
    </row>
    <row r="891" spans="3:10" x14ac:dyDescent="0.3">
      <c r="C891">
        <v>1336</v>
      </c>
      <c r="D891" t="s">
        <v>1733</v>
      </c>
      <c r="E891" t="s">
        <v>16</v>
      </c>
      <c r="F891" s="8" t="s">
        <v>1734</v>
      </c>
      <c r="G891">
        <v>22</v>
      </c>
      <c r="H891" t="s">
        <v>18</v>
      </c>
      <c r="I891">
        <v>61796858</v>
      </c>
      <c r="J891" t="str">
        <f>RIGHT(КХЛ[[#This Row],[Дата рождения]],4)</f>
        <v>1995</v>
      </c>
    </row>
    <row r="892" spans="3:10" x14ac:dyDescent="0.3">
      <c r="C892">
        <v>392</v>
      </c>
      <c r="D892" t="s">
        <v>1735</v>
      </c>
      <c r="E892" t="s">
        <v>16</v>
      </c>
      <c r="F892" s="8" t="s">
        <v>1736</v>
      </c>
      <c r="G892">
        <v>23</v>
      </c>
      <c r="H892" t="s">
        <v>18</v>
      </c>
      <c r="I892">
        <v>14035</v>
      </c>
      <c r="J892" t="str">
        <f>RIGHT(КХЛ[[#This Row],[Дата рождения]],4)</f>
        <v>1994</v>
      </c>
    </row>
    <row r="893" spans="3:10" x14ac:dyDescent="0.3">
      <c r="C893">
        <v>659</v>
      </c>
      <c r="D893" t="s">
        <v>1737</v>
      </c>
      <c r="E893" t="s">
        <v>16</v>
      </c>
      <c r="F893" s="8" t="s">
        <v>1738</v>
      </c>
      <c r="G893">
        <v>27</v>
      </c>
      <c r="H893" t="s">
        <v>18</v>
      </c>
      <c r="I893">
        <v>69836211</v>
      </c>
      <c r="J893" t="str">
        <f>RIGHT(КХЛ[[#This Row],[Дата рождения]],4)</f>
        <v>1990</v>
      </c>
    </row>
    <row r="894" spans="3:10" x14ac:dyDescent="0.3">
      <c r="C894">
        <v>307</v>
      </c>
      <c r="D894" t="s">
        <v>1739</v>
      </c>
      <c r="E894" t="s">
        <v>16</v>
      </c>
      <c r="F894" s="8" t="s">
        <v>1740</v>
      </c>
      <c r="G894">
        <v>37</v>
      </c>
      <c r="H894" t="s">
        <v>82</v>
      </c>
      <c r="I894">
        <v>44073739</v>
      </c>
      <c r="J894" t="str">
        <f>RIGHT(КХЛ[[#This Row],[Дата рождения]],4)</f>
        <v>1980</v>
      </c>
    </row>
    <row r="895" spans="3:10" x14ac:dyDescent="0.3">
      <c r="C895">
        <v>927</v>
      </c>
      <c r="D895" t="s">
        <v>1542</v>
      </c>
      <c r="E895" t="s">
        <v>27</v>
      </c>
      <c r="F895" s="8" t="s">
        <v>1543</v>
      </c>
      <c r="G895">
        <v>24</v>
      </c>
      <c r="H895" t="s">
        <v>18</v>
      </c>
      <c r="I895">
        <v>48128568</v>
      </c>
      <c r="J895" t="str">
        <f>RIGHT(КХЛ[[#This Row],[Дата рождения]],4)</f>
        <v>1993</v>
      </c>
    </row>
    <row r="896" spans="3:10" x14ac:dyDescent="0.3">
      <c r="C896">
        <v>1422</v>
      </c>
      <c r="D896" t="s">
        <v>1741</v>
      </c>
      <c r="E896" t="s">
        <v>22</v>
      </c>
      <c r="F896" s="8" t="s">
        <v>1742</v>
      </c>
      <c r="G896">
        <v>28</v>
      </c>
      <c r="H896" t="s">
        <v>70</v>
      </c>
      <c r="I896">
        <v>27953371</v>
      </c>
      <c r="J896" t="str">
        <f>RIGHT(КХЛ[[#This Row],[Дата рождения]],4)</f>
        <v>1989</v>
      </c>
    </row>
    <row r="897" spans="3:10" x14ac:dyDescent="0.3">
      <c r="C897">
        <v>363</v>
      </c>
      <c r="D897" t="s">
        <v>1743</v>
      </c>
      <c r="E897" t="s">
        <v>27</v>
      </c>
      <c r="F897" s="8" t="s">
        <v>1744</v>
      </c>
      <c r="G897">
        <v>18</v>
      </c>
      <c r="H897" t="s">
        <v>18</v>
      </c>
      <c r="I897">
        <v>30866995</v>
      </c>
      <c r="J897" t="str">
        <f>RIGHT(КХЛ[[#This Row],[Дата рождения]],4)</f>
        <v>2000</v>
      </c>
    </row>
    <row r="898" spans="3:10" x14ac:dyDescent="0.3">
      <c r="C898">
        <v>1474</v>
      </c>
      <c r="D898" t="s">
        <v>1745</v>
      </c>
      <c r="E898" t="s">
        <v>22</v>
      </c>
      <c r="F898" s="8" t="s">
        <v>1746</v>
      </c>
      <c r="G898">
        <v>26</v>
      </c>
      <c r="H898" t="s">
        <v>18</v>
      </c>
      <c r="I898">
        <v>72082215</v>
      </c>
      <c r="J898" t="str">
        <f>RIGHT(КХЛ[[#This Row],[Дата рождения]],4)</f>
        <v>1992</v>
      </c>
    </row>
    <row r="899" spans="3:10" x14ac:dyDescent="0.3">
      <c r="C899">
        <v>1013</v>
      </c>
      <c r="D899" t="s">
        <v>1747</v>
      </c>
      <c r="E899" t="s">
        <v>16</v>
      </c>
      <c r="F899" s="8" t="s">
        <v>1748</v>
      </c>
      <c r="G899">
        <v>29</v>
      </c>
      <c r="H899" t="s">
        <v>119</v>
      </c>
      <c r="I899">
        <v>40230228</v>
      </c>
      <c r="J899" t="str">
        <f>RIGHT(КХЛ[[#This Row],[Дата рождения]],4)</f>
        <v>1988</v>
      </c>
    </row>
    <row r="900" spans="3:10" x14ac:dyDescent="0.3">
      <c r="C900">
        <v>323</v>
      </c>
      <c r="D900" t="s">
        <v>1749</v>
      </c>
      <c r="E900" t="s">
        <v>27</v>
      </c>
      <c r="F900" s="8" t="s">
        <v>1750</v>
      </c>
      <c r="G900">
        <v>31</v>
      </c>
      <c r="H900" t="s">
        <v>18</v>
      </c>
      <c r="I900">
        <v>50466609</v>
      </c>
      <c r="J900" t="str">
        <f>RIGHT(КХЛ[[#This Row],[Дата рождения]],4)</f>
        <v>1986</v>
      </c>
    </row>
    <row r="901" spans="3:10" x14ac:dyDescent="0.3">
      <c r="C901">
        <v>509</v>
      </c>
      <c r="D901" t="s">
        <v>1751</v>
      </c>
      <c r="E901" t="s">
        <v>16</v>
      </c>
      <c r="F901" s="8" t="s">
        <v>1752</v>
      </c>
      <c r="G901">
        <v>38</v>
      </c>
      <c r="H901" t="s">
        <v>61</v>
      </c>
      <c r="I901">
        <v>4382464</v>
      </c>
      <c r="J901" t="str">
        <f>RIGHT(КХЛ[[#This Row],[Дата рождения]],4)</f>
        <v>1979</v>
      </c>
    </row>
    <row r="902" spans="3:10" x14ac:dyDescent="0.3">
      <c r="C902">
        <v>476</v>
      </c>
      <c r="D902" t="s">
        <v>1753</v>
      </c>
      <c r="E902" t="s">
        <v>16</v>
      </c>
      <c r="F902" s="8" t="s">
        <v>1754</v>
      </c>
      <c r="G902">
        <v>25</v>
      </c>
      <c r="H902" t="s">
        <v>18</v>
      </c>
      <c r="I902">
        <v>75931487</v>
      </c>
      <c r="J902" t="str">
        <f>RIGHT(КХЛ[[#This Row],[Дата рождения]],4)</f>
        <v>1992</v>
      </c>
    </row>
    <row r="903" spans="3:10" x14ac:dyDescent="0.3">
      <c r="C903">
        <v>351</v>
      </c>
      <c r="D903" t="s">
        <v>1755</v>
      </c>
      <c r="E903" t="s">
        <v>22</v>
      </c>
      <c r="F903" s="8" t="s">
        <v>1756</v>
      </c>
      <c r="G903">
        <v>31</v>
      </c>
      <c r="H903" t="s">
        <v>119</v>
      </c>
      <c r="I903">
        <v>98879314</v>
      </c>
      <c r="J903" t="str">
        <f>RIGHT(КХЛ[[#This Row],[Дата рождения]],4)</f>
        <v>1986</v>
      </c>
    </row>
    <row r="904" spans="3:10" x14ac:dyDescent="0.3">
      <c r="C904">
        <v>316</v>
      </c>
      <c r="D904" t="s">
        <v>1757</v>
      </c>
      <c r="E904" t="s">
        <v>16</v>
      </c>
      <c r="F904" s="8" t="s">
        <v>540</v>
      </c>
      <c r="G904">
        <v>25</v>
      </c>
      <c r="H904" t="s">
        <v>82</v>
      </c>
      <c r="I904">
        <v>68599401</v>
      </c>
      <c r="J904" t="str">
        <f>RIGHT(КХЛ[[#This Row],[Дата рождения]],4)</f>
        <v>1992</v>
      </c>
    </row>
    <row r="905" spans="3:10" x14ac:dyDescent="0.3">
      <c r="C905">
        <v>346</v>
      </c>
      <c r="D905" t="s">
        <v>1758</v>
      </c>
      <c r="E905" t="s">
        <v>27</v>
      </c>
      <c r="F905" s="8" t="s">
        <v>1759</v>
      </c>
      <c r="G905">
        <v>22</v>
      </c>
      <c r="H905" t="s">
        <v>18</v>
      </c>
      <c r="I905">
        <v>19938056</v>
      </c>
      <c r="J905" t="str">
        <f>RIGHT(КХЛ[[#This Row],[Дата рождения]],4)</f>
        <v>1995</v>
      </c>
    </row>
    <row r="906" spans="3:10" x14ac:dyDescent="0.3">
      <c r="C906">
        <v>1439</v>
      </c>
      <c r="D906" t="s">
        <v>1760</v>
      </c>
      <c r="E906" t="s">
        <v>16</v>
      </c>
      <c r="F906" s="8" t="s">
        <v>1761</v>
      </c>
      <c r="G906">
        <v>31</v>
      </c>
      <c r="H906" t="s">
        <v>18</v>
      </c>
      <c r="I906">
        <v>4470985</v>
      </c>
      <c r="J906" t="str">
        <f>RIGHT(КХЛ[[#This Row],[Дата рождения]],4)</f>
        <v>1986</v>
      </c>
    </row>
    <row r="907" spans="3:10" x14ac:dyDescent="0.3">
      <c r="C907">
        <v>1645</v>
      </c>
      <c r="D907" t="s">
        <v>1762</v>
      </c>
      <c r="E907" t="s">
        <v>16</v>
      </c>
      <c r="F907" s="8" t="s">
        <v>1763</v>
      </c>
      <c r="G907">
        <v>41</v>
      </c>
      <c r="H907" t="s">
        <v>18</v>
      </c>
      <c r="I907">
        <v>29965955</v>
      </c>
      <c r="J907" t="str">
        <f>RIGHT(КХЛ[[#This Row],[Дата рождения]],4)</f>
        <v>1976</v>
      </c>
    </row>
    <row r="908" spans="3:10" x14ac:dyDescent="0.3">
      <c r="C908">
        <v>201</v>
      </c>
      <c r="D908" t="s">
        <v>1764</v>
      </c>
      <c r="E908" t="s">
        <v>16</v>
      </c>
      <c r="F908" s="8" t="s">
        <v>1765</v>
      </c>
      <c r="G908">
        <v>47</v>
      </c>
      <c r="H908" t="s">
        <v>18</v>
      </c>
      <c r="I908">
        <v>30499190</v>
      </c>
      <c r="J908" t="str">
        <f>RIGHT(КХЛ[[#This Row],[Дата рождения]],4)</f>
        <v>1971</v>
      </c>
    </row>
    <row r="909" spans="3:10" x14ac:dyDescent="0.3">
      <c r="C909">
        <v>1215</v>
      </c>
      <c r="D909" t="s">
        <v>1766</v>
      </c>
      <c r="E909" t="s">
        <v>16</v>
      </c>
      <c r="F909" s="8" t="s">
        <v>1767</v>
      </c>
      <c r="G909">
        <v>22</v>
      </c>
      <c r="H909" t="s">
        <v>82</v>
      </c>
      <c r="I909">
        <v>97926936</v>
      </c>
      <c r="J909" t="str">
        <f>RIGHT(КХЛ[[#This Row],[Дата рождения]],4)</f>
        <v>1995</v>
      </c>
    </row>
    <row r="910" spans="3:10" x14ac:dyDescent="0.3">
      <c r="C910">
        <v>744</v>
      </c>
      <c r="D910" t="s">
        <v>1768</v>
      </c>
      <c r="E910" t="s">
        <v>16</v>
      </c>
      <c r="F910" s="8" t="s">
        <v>1769</v>
      </c>
      <c r="G910">
        <v>36</v>
      </c>
      <c r="H910" t="s">
        <v>18</v>
      </c>
      <c r="I910">
        <v>71302714</v>
      </c>
      <c r="J910" t="str">
        <f>RIGHT(КХЛ[[#This Row],[Дата рождения]],4)</f>
        <v>1981</v>
      </c>
    </row>
    <row r="911" spans="3:10" x14ac:dyDescent="0.3">
      <c r="C911">
        <v>512</v>
      </c>
      <c r="D911" t="s">
        <v>1770</v>
      </c>
      <c r="E911" t="s">
        <v>16</v>
      </c>
      <c r="F911" s="8" t="s">
        <v>1771</v>
      </c>
      <c r="G911">
        <v>24</v>
      </c>
      <c r="H911" t="s">
        <v>18</v>
      </c>
      <c r="I911">
        <v>14659882</v>
      </c>
      <c r="J911" t="str">
        <f>RIGHT(КХЛ[[#This Row],[Дата рождения]],4)</f>
        <v>1994</v>
      </c>
    </row>
    <row r="912" spans="3:10" x14ac:dyDescent="0.3">
      <c r="C912">
        <v>423</v>
      </c>
      <c r="D912" t="s">
        <v>1772</v>
      </c>
      <c r="E912" t="s">
        <v>16</v>
      </c>
      <c r="F912" s="8" t="s">
        <v>1773</v>
      </c>
      <c r="G912">
        <v>31</v>
      </c>
      <c r="H912" t="s">
        <v>1774</v>
      </c>
      <c r="I912">
        <v>38140352</v>
      </c>
      <c r="J912" t="str">
        <f>RIGHT(КХЛ[[#This Row],[Дата рождения]],4)</f>
        <v>1986</v>
      </c>
    </row>
    <row r="913" spans="3:10" x14ac:dyDescent="0.3">
      <c r="C913">
        <v>571</v>
      </c>
      <c r="D913" t="s">
        <v>1775</v>
      </c>
      <c r="E913" t="s">
        <v>16</v>
      </c>
      <c r="F913" s="8" t="s">
        <v>1776</v>
      </c>
      <c r="G913">
        <v>28</v>
      </c>
      <c r="H913" t="s">
        <v>18</v>
      </c>
      <c r="I913">
        <v>80973130</v>
      </c>
      <c r="J913" t="str">
        <f>RIGHT(КХЛ[[#This Row],[Дата рождения]],4)</f>
        <v>1990</v>
      </c>
    </row>
    <row r="914" spans="3:10" x14ac:dyDescent="0.3">
      <c r="C914">
        <v>502</v>
      </c>
      <c r="D914" t="s">
        <v>1777</v>
      </c>
      <c r="E914" t="s">
        <v>27</v>
      </c>
      <c r="F914" s="8" t="s">
        <v>1778</v>
      </c>
      <c r="G914">
        <v>38</v>
      </c>
      <c r="H914" t="s">
        <v>18</v>
      </c>
      <c r="I914">
        <v>25906735</v>
      </c>
      <c r="J914" t="str">
        <f>RIGHT(КХЛ[[#This Row],[Дата рождения]],4)</f>
        <v>1979</v>
      </c>
    </row>
    <row r="915" spans="3:10" x14ac:dyDescent="0.3">
      <c r="C915">
        <v>107</v>
      </c>
      <c r="D915" t="s">
        <v>1779</v>
      </c>
      <c r="E915" t="s">
        <v>16</v>
      </c>
      <c r="F915" s="8" t="s">
        <v>1560</v>
      </c>
      <c r="G915">
        <v>25</v>
      </c>
      <c r="H915" t="s">
        <v>18</v>
      </c>
      <c r="I915">
        <v>50216706</v>
      </c>
      <c r="J915" t="str">
        <f>RIGHT(КХЛ[[#This Row],[Дата рождения]],4)</f>
        <v>1992</v>
      </c>
    </row>
    <row r="916" spans="3:10" x14ac:dyDescent="0.3">
      <c r="C916">
        <v>628</v>
      </c>
      <c r="D916" t="s">
        <v>1780</v>
      </c>
      <c r="E916" t="s">
        <v>22</v>
      </c>
      <c r="F916" s="8" t="s">
        <v>1269</v>
      </c>
      <c r="G916">
        <v>22</v>
      </c>
      <c r="H916" t="s">
        <v>50</v>
      </c>
      <c r="I916">
        <v>98156316</v>
      </c>
      <c r="J916" t="str">
        <f>RIGHT(КХЛ[[#This Row],[Дата рождения]],4)</f>
        <v>1995</v>
      </c>
    </row>
    <row r="917" spans="3:10" x14ac:dyDescent="0.3">
      <c r="C917">
        <v>880</v>
      </c>
      <c r="D917" t="s">
        <v>1781</v>
      </c>
      <c r="E917" t="s">
        <v>27</v>
      </c>
      <c r="F917" s="8" t="s">
        <v>1782</v>
      </c>
      <c r="G917">
        <v>26</v>
      </c>
      <c r="H917" t="s">
        <v>18</v>
      </c>
      <c r="I917">
        <v>89266704</v>
      </c>
      <c r="J917" t="str">
        <f>RIGHT(КХЛ[[#This Row],[Дата рождения]],4)</f>
        <v>1991</v>
      </c>
    </row>
    <row r="918" spans="3:10" x14ac:dyDescent="0.3">
      <c r="C918">
        <v>657</v>
      </c>
      <c r="D918" t="s">
        <v>1783</v>
      </c>
      <c r="E918" t="s">
        <v>22</v>
      </c>
      <c r="F918" s="8" t="s">
        <v>1784</v>
      </c>
      <c r="G918">
        <v>22</v>
      </c>
      <c r="H918" t="s">
        <v>18</v>
      </c>
      <c r="I918">
        <v>86090751</v>
      </c>
      <c r="J918" t="str">
        <f>RIGHT(КХЛ[[#This Row],[Дата рождения]],4)</f>
        <v>1995</v>
      </c>
    </row>
    <row r="919" spans="3:10" x14ac:dyDescent="0.3">
      <c r="C919">
        <v>383</v>
      </c>
      <c r="D919" t="s">
        <v>1785</v>
      </c>
      <c r="E919" t="s">
        <v>16</v>
      </c>
      <c r="F919" s="8" t="s">
        <v>1786</v>
      </c>
      <c r="G919">
        <v>18</v>
      </c>
      <c r="H919" t="s">
        <v>18</v>
      </c>
      <c r="I919">
        <v>13233786</v>
      </c>
      <c r="J919" t="str">
        <f>RIGHT(КХЛ[[#This Row],[Дата рождения]],4)</f>
        <v>1999</v>
      </c>
    </row>
    <row r="920" spans="3:10" x14ac:dyDescent="0.3">
      <c r="C920">
        <v>836</v>
      </c>
      <c r="D920" t="s">
        <v>1787</v>
      </c>
      <c r="E920" t="s">
        <v>22</v>
      </c>
      <c r="F920" s="8" t="s">
        <v>191</v>
      </c>
      <c r="G920">
        <v>27</v>
      </c>
      <c r="H920" t="s">
        <v>18</v>
      </c>
      <c r="I920">
        <v>28835298</v>
      </c>
      <c r="J920" t="str">
        <f>RIGHT(КХЛ[[#This Row],[Дата рождения]],4)</f>
        <v>1990</v>
      </c>
    </row>
    <row r="921" spans="3:10" x14ac:dyDescent="0.3">
      <c r="C921">
        <v>325</v>
      </c>
      <c r="D921" t="s">
        <v>1788</v>
      </c>
      <c r="E921" t="s">
        <v>22</v>
      </c>
      <c r="F921" s="8" t="s">
        <v>1789</v>
      </c>
      <c r="G921">
        <v>20</v>
      </c>
      <c r="H921" t="s">
        <v>18</v>
      </c>
      <c r="I921">
        <v>4317932</v>
      </c>
      <c r="J921" t="str">
        <f>RIGHT(КХЛ[[#This Row],[Дата рождения]],4)</f>
        <v>1997</v>
      </c>
    </row>
    <row r="922" spans="3:10" x14ac:dyDescent="0.3">
      <c r="C922">
        <v>1061</v>
      </c>
      <c r="D922" t="s">
        <v>1790</v>
      </c>
      <c r="E922" t="s">
        <v>16</v>
      </c>
      <c r="F922" s="8" t="s">
        <v>1791</v>
      </c>
      <c r="G922">
        <v>21</v>
      </c>
      <c r="H922" t="s">
        <v>18</v>
      </c>
      <c r="I922">
        <v>64514920</v>
      </c>
      <c r="J922" t="str">
        <f>RIGHT(КХЛ[[#This Row],[Дата рождения]],4)</f>
        <v>1996</v>
      </c>
    </row>
    <row r="923" spans="3:10" x14ac:dyDescent="0.3">
      <c r="C923">
        <v>468</v>
      </c>
      <c r="D923" t="s">
        <v>1792</v>
      </c>
      <c r="E923" t="s">
        <v>16</v>
      </c>
      <c r="F923" s="8" t="s">
        <v>1793</v>
      </c>
      <c r="G923">
        <v>22</v>
      </c>
      <c r="H923" t="s">
        <v>75</v>
      </c>
      <c r="I923">
        <v>9276320</v>
      </c>
      <c r="J923" t="str">
        <f>RIGHT(КХЛ[[#This Row],[Дата рождения]],4)</f>
        <v>1996</v>
      </c>
    </row>
    <row r="924" spans="3:10" x14ac:dyDescent="0.3">
      <c r="C924">
        <v>802</v>
      </c>
      <c r="D924" t="s">
        <v>1794</v>
      </c>
      <c r="E924" t="s">
        <v>16</v>
      </c>
      <c r="F924" s="8" t="s">
        <v>690</v>
      </c>
      <c r="G924">
        <v>26</v>
      </c>
      <c r="H924" t="s">
        <v>18</v>
      </c>
      <c r="I924">
        <v>73043820</v>
      </c>
      <c r="J924" t="str">
        <f>RIGHT(КХЛ[[#This Row],[Дата рождения]],4)</f>
        <v>1991</v>
      </c>
    </row>
    <row r="925" spans="3:10" x14ac:dyDescent="0.3">
      <c r="C925">
        <v>1048</v>
      </c>
      <c r="D925" t="s">
        <v>1561</v>
      </c>
      <c r="E925" t="s">
        <v>16</v>
      </c>
      <c r="F925" s="8" t="s">
        <v>1562</v>
      </c>
      <c r="G925">
        <v>23</v>
      </c>
      <c r="H925" t="s">
        <v>18</v>
      </c>
      <c r="I925">
        <v>4182031</v>
      </c>
      <c r="J925" t="str">
        <f>RIGHT(КХЛ[[#This Row],[Дата рождения]],4)</f>
        <v>1994</v>
      </c>
    </row>
    <row r="926" spans="3:10" x14ac:dyDescent="0.3">
      <c r="C926">
        <v>717</v>
      </c>
      <c r="D926" t="s">
        <v>1795</v>
      </c>
      <c r="E926" t="s">
        <v>22</v>
      </c>
      <c r="F926" s="8" t="s">
        <v>1796</v>
      </c>
      <c r="G926">
        <v>24</v>
      </c>
      <c r="H926" t="s">
        <v>18</v>
      </c>
      <c r="I926">
        <v>2213989</v>
      </c>
      <c r="J926" t="str">
        <f>RIGHT(КХЛ[[#This Row],[Дата рождения]],4)</f>
        <v>1993</v>
      </c>
    </row>
    <row r="927" spans="3:10" x14ac:dyDescent="0.3">
      <c r="C927">
        <v>1565</v>
      </c>
      <c r="D927" t="s">
        <v>1797</v>
      </c>
      <c r="E927" t="s">
        <v>22</v>
      </c>
      <c r="F927" s="8" t="s">
        <v>1798</v>
      </c>
      <c r="G927">
        <v>22</v>
      </c>
      <c r="H927" t="s">
        <v>18</v>
      </c>
      <c r="I927">
        <v>78122480</v>
      </c>
      <c r="J927" t="str">
        <f>RIGHT(КХЛ[[#This Row],[Дата рождения]],4)</f>
        <v>1995</v>
      </c>
    </row>
    <row r="928" spans="3:10" x14ac:dyDescent="0.3">
      <c r="C928">
        <v>66</v>
      </c>
      <c r="D928" t="s">
        <v>1799</v>
      </c>
      <c r="E928" t="s">
        <v>22</v>
      </c>
      <c r="F928" s="8" t="s">
        <v>1800</v>
      </c>
      <c r="G928">
        <v>31</v>
      </c>
      <c r="H928" t="s">
        <v>61</v>
      </c>
      <c r="I928">
        <v>26378752</v>
      </c>
      <c r="J928" t="str">
        <f>RIGHT(КХЛ[[#This Row],[Дата рождения]],4)</f>
        <v>1986</v>
      </c>
    </row>
    <row r="929" spans="3:10" x14ac:dyDescent="0.3">
      <c r="C929">
        <v>958</v>
      </c>
      <c r="D929" t="s">
        <v>1801</v>
      </c>
      <c r="E929" t="s">
        <v>22</v>
      </c>
      <c r="F929" s="8" t="s">
        <v>1802</v>
      </c>
      <c r="G929">
        <v>26</v>
      </c>
      <c r="H929" t="s">
        <v>18</v>
      </c>
      <c r="I929">
        <v>76116948</v>
      </c>
      <c r="J929" t="str">
        <f>RIGHT(КХЛ[[#This Row],[Дата рождения]],4)</f>
        <v>1991</v>
      </c>
    </row>
    <row r="930" spans="3:10" x14ac:dyDescent="0.3">
      <c r="C930">
        <v>871</v>
      </c>
      <c r="D930" t="s">
        <v>1803</v>
      </c>
      <c r="E930" t="s">
        <v>22</v>
      </c>
      <c r="F930" s="8" t="s">
        <v>1804</v>
      </c>
      <c r="G930">
        <v>21</v>
      </c>
      <c r="H930" t="s">
        <v>18</v>
      </c>
      <c r="I930">
        <v>27075631</v>
      </c>
      <c r="J930" t="str">
        <f>RIGHT(КХЛ[[#This Row],[Дата рождения]],4)</f>
        <v>1996</v>
      </c>
    </row>
    <row r="931" spans="3:10" x14ac:dyDescent="0.3">
      <c r="C931">
        <v>681</v>
      </c>
      <c r="D931" t="s">
        <v>1805</v>
      </c>
      <c r="E931" t="s">
        <v>16</v>
      </c>
      <c r="F931" s="8" t="s">
        <v>1806</v>
      </c>
      <c r="G931">
        <v>38</v>
      </c>
      <c r="H931" t="s">
        <v>70</v>
      </c>
      <c r="I931">
        <v>46216569</v>
      </c>
      <c r="J931" t="str">
        <f>RIGHT(КХЛ[[#This Row],[Дата рождения]],4)</f>
        <v>1979</v>
      </c>
    </row>
    <row r="932" spans="3:10" x14ac:dyDescent="0.3">
      <c r="C932">
        <v>1020</v>
      </c>
      <c r="D932" t="s">
        <v>1807</v>
      </c>
      <c r="E932" t="s">
        <v>22</v>
      </c>
      <c r="F932" s="8" t="s">
        <v>1808</v>
      </c>
      <c r="G932">
        <v>43</v>
      </c>
      <c r="H932" t="s">
        <v>75</v>
      </c>
      <c r="I932">
        <v>60567525</v>
      </c>
      <c r="J932" t="str">
        <f>RIGHT(КХЛ[[#This Row],[Дата рождения]],4)</f>
        <v>1975</v>
      </c>
    </row>
    <row r="933" spans="3:10" x14ac:dyDescent="0.3">
      <c r="C933">
        <v>505</v>
      </c>
      <c r="D933" t="s">
        <v>1809</v>
      </c>
      <c r="E933" t="s">
        <v>16</v>
      </c>
      <c r="F933" s="8" t="s">
        <v>1810</v>
      </c>
      <c r="G933">
        <v>20</v>
      </c>
      <c r="H933" t="s">
        <v>75</v>
      </c>
      <c r="I933">
        <v>32747637</v>
      </c>
      <c r="J933" t="str">
        <f>RIGHT(КХЛ[[#This Row],[Дата рождения]],4)</f>
        <v>1997</v>
      </c>
    </row>
    <row r="934" spans="3:10" x14ac:dyDescent="0.3">
      <c r="C934">
        <v>569</v>
      </c>
      <c r="D934" t="s">
        <v>1811</v>
      </c>
      <c r="E934" t="s">
        <v>22</v>
      </c>
      <c r="F934" s="8" t="s">
        <v>1812</v>
      </c>
      <c r="G934">
        <v>30</v>
      </c>
      <c r="H934" t="s">
        <v>61</v>
      </c>
      <c r="I934">
        <v>27547821</v>
      </c>
      <c r="J934" t="str">
        <f>RIGHT(КХЛ[[#This Row],[Дата рождения]],4)</f>
        <v>1987</v>
      </c>
    </row>
    <row r="935" spans="3:10" x14ac:dyDescent="0.3">
      <c r="C935">
        <v>138</v>
      </c>
      <c r="D935" t="s">
        <v>1813</v>
      </c>
      <c r="E935" t="s">
        <v>27</v>
      </c>
      <c r="F935" s="8" t="s">
        <v>1814</v>
      </c>
      <c r="G935">
        <v>42</v>
      </c>
      <c r="H935" t="s">
        <v>82</v>
      </c>
      <c r="I935">
        <v>82768907</v>
      </c>
      <c r="J935" t="str">
        <f>RIGHT(КХЛ[[#This Row],[Дата рождения]],4)</f>
        <v>1975</v>
      </c>
    </row>
    <row r="936" spans="3:10" x14ac:dyDescent="0.3">
      <c r="C936">
        <v>792</v>
      </c>
      <c r="D936" t="s">
        <v>1815</v>
      </c>
      <c r="E936" t="s">
        <v>22</v>
      </c>
      <c r="F936" s="8" t="s">
        <v>1816</v>
      </c>
      <c r="G936">
        <v>22</v>
      </c>
      <c r="H936" t="s">
        <v>18</v>
      </c>
      <c r="I936">
        <v>42722995</v>
      </c>
      <c r="J936" t="str">
        <f>RIGHT(КХЛ[[#This Row],[Дата рождения]],4)</f>
        <v>1995</v>
      </c>
    </row>
    <row r="937" spans="3:10" x14ac:dyDescent="0.3">
      <c r="C937">
        <v>1607</v>
      </c>
      <c r="D937" t="s">
        <v>1817</v>
      </c>
      <c r="E937" t="s">
        <v>16</v>
      </c>
      <c r="F937" s="8" t="s">
        <v>1818</v>
      </c>
      <c r="G937">
        <v>30</v>
      </c>
      <c r="H937" t="s">
        <v>18</v>
      </c>
      <c r="I937">
        <v>52014050</v>
      </c>
      <c r="J937" t="str">
        <f>RIGHT(КХЛ[[#This Row],[Дата рождения]],4)</f>
        <v>1987</v>
      </c>
    </row>
    <row r="938" spans="3:10" x14ac:dyDescent="0.3">
      <c r="C938">
        <v>1394</v>
      </c>
      <c r="D938" t="s">
        <v>1819</v>
      </c>
      <c r="E938" t="s">
        <v>16</v>
      </c>
      <c r="F938" s="8" t="s">
        <v>1820</v>
      </c>
      <c r="G938">
        <v>29</v>
      </c>
      <c r="H938" t="s">
        <v>75</v>
      </c>
      <c r="I938">
        <v>6736415</v>
      </c>
      <c r="J938" t="str">
        <f>RIGHT(КХЛ[[#This Row],[Дата рождения]],4)</f>
        <v>1988</v>
      </c>
    </row>
    <row r="939" spans="3:10" x14ac:dyDescent="0.3">
      <c r="C939">
        <v>774</v>
      </c>
      <c r="D939" t="s">
        <v>1821</v>
      </c>
      <c r="E939" t="s">
        <v>16</v>
      </c>
      <c r="F939" s="8" t="s">
        <v>1822</v>
      </c>
      <c r="G939">
        <v>29</v>
      </c>
      <c r="H939" t="s">
        <v>61</v>
      </c>
      <c r="I939">
        <v>16818068</v>
      </c>
      <c r="J939" t="str">
        <f>RIGHT(КХЛ[[#This Row],[Дата рождения]],4)</f>
        <v>1988</v>
      </c>
    </row>
    <row r="940" spans="3:10" x14ac:dyDescent="0.3">
      <c r="C940">
        <v>466</v>
      </c>
      <c r="D940" t="s">
        <v>1823</v>
      </c>
      <c r="E940" t="s">
        <v>22</v>
      </c>
      <c r="F940" s="8" t="s">
        <v>1824</v>
      </c>
      <c r="G940">
        <v>30</v>
      </c>
      <c r="H940" t="s">
        <v>61</v>
      </c>
      <c r="I940">
        <v>18095307</v>
      </c>
      <c r="J940" t="str">
        <f>RIGHT(КХЛ[[#This Row],[Дата рождения]],4)</f>
        <v>1987</v>
      </c>
    </row>
    <row r="941" spans="3:10" x14ac:dyDescent="0.3">
      <c r="C941">
        <v>143</v>
      </c>
      <c r="D941" t="s">
        <v>1825</v>
      </c>
      <c r="E941" t="s">
        <v>16</v>
      </c>
      <c r="F941" s="8" t="s">
        <v>873</v>
      </c>
      <c r="G941">
        <v>26</v>
      </c>
      <c r="H941" t="s">
        <v>75</v>
      </c>
      <c r="I941">
        <v>19291916</v>
      </c>
      <c r="J941" t="str">
        <f>RIGHT(КХЛ[[#This Row],[Дата рождения]],4)</f>
        <v>1991</v>
      </c>
    </row>
    <row r="942" spans="3:10" x14ac:dyDescent="0.3">
      <c r="C942">
        <v>698</v>
      </c>
      <c r="D942" t="s">
        <v>1826</v>
      </c>
      <c r="E942" t="s">
        <v>22</v>
      </c>
      <c r="F942" s="8" t="s">
        <v>1827</v>
      </c>
      <c r="G942">
        <v>28</v>
      </c>
      <c r="H942" t="s">
        <v>18</v>
      </c>
      <c r="I942">
        <v>69697763</v>
      </c>
      <c r="J942" t="str">
        <f>RIGHT(КХЛ[[#This Row],[Дата рождения]],4)</f>
        <v>1989</v>
      </c>
    </row>
    <row r="943" spans="3:10" x14ac:dyDescent="0.3">
      <c r="C943">
        <v>336</v>
      </c>
      <c r="D943" t="s">
        <v>1828</v>
      </c>
      <c r="E943" t="s">
        <v>22</v>
      </c>
      <c r="F943" s="8" t="s">
        <v>1829</v>
      </c>
      <c r="G943">
        <v>24</v>
      </c>
      <c r="H943" t="s">
        <v>18</v>
      </c>
      <c r="I943">
        <v>86312763</v>
      </c>
      <c r="J943" t="str">
        <f>RIGHT(КХЛ[[#This Row],[Дата рождения]],4)</f>
        <v>1993</v>
      </c>
    </row>
    <row r="944" spans="3:10" x14ac:dyDescent="0.3">
      <c r="C944">
        <v>1058</v>
      </c>
      <c r="D944" t="s">
        <v>1830</v>
      </c>
      <c r="E944" t="s">
        <v>16</v>
      </c>
      <c r="F944" s="8" t="s">
        <v>757</v>
      </c>
      <c r="G944">
        <v>27</v>
      </c>
      <c r="H944" t="s">
        <v>82</v>
      </c>
      <c r="I944">
        <v>43902995</v>
      </c>
      <c r="J944" t="str">
        <f>RIGHT(КХЛ[[#This Row],[Дата рождения]],4)</f>
        <v>1990</v>
      </c>
    </row>
    <row r="945" spans="3:10" x14ac:dyDescent="0.3">
      <c r="C945">
        <v>197</v>
      </c>
      <c r="D945" t="s">
        <v>1831</v>
      </c>
      <c r="E945" t="s">
        <v>16</v>
      </c>
      <c r="F945" s="8" t="s">
        <v>1832</v>
      </c>
      <c r="G945">
        <v>32</v>
      </c>
      <c r="H945" t="s">
        <v>119</v>
      </c>
      <c r="I945">
        <v>2124541</v>
      </c>
      <c r="J945" t="str">
        <f>RIGHT(КХЛ[[#This Row],[Дата рождения]],4)</f>
        <v>1986</v>
      </c>
    </row>
    <row r="946" spans="3:10" x14ac:dyDescent="0.3">
      <c r="C946">
        <v>598</v>
      </c>
      <c r="D946" t="s">
        <v>1833</v>
      </c>
      <c r="E946" t="s">
        <v>27</v>
      </c>
      <c r="F946" s="8" t="s">
        <v>1834</v>
      </c>
      <c r="G946">
        <v>28</v>
      </c>
      <c r="H946" t="s">
        <v>82</v>
      </c>
      <c r="I946">
        <v>81638354</v>
      </c>
      <c r="J946" t="str">
        <f>RIGHT(КХЛ[[#This Row],[Дата рождения]],4)</f>
        <v>1990</v>
      </c>
    </row>
    <row r="947" spans="3:10" x14ac:dyDescent="0.3">
      <c r="C947">
        <v>865</v>
      </c>
      <c r="D947" t="s">
        <v>1835</v>
      </c>
      <c r="E947" t="s">
        <v>22</v>
      </c>
      <c r="F947" s="8" t="s">
        <v>1836</v>
      </c>
      <c r="G947">
        <v>28</v>
      </c>
      <c r="H947" t="s">
        <v>18</v>
      </c>
      <c r="I947">
        <v>49039313</v>
      </c>
      <c r="J947" t="str">
        <f>RIGHT(КХЛ[[#This Row],[Дата рождения]],4)</f>
        <v>1989</v>
      </c>
    </row>
    <row r="948" spans="3:10" x14ac:dyDescent="0.3">
      <c r="C948">
        <v>490</v>
      </c>
      <c r="D948" t="s">
        <v>1837</v>
      </c>
      <c r="E948" t="s">
        <v>27</v>
      </c>
      <c r="F948" s="8" t="s">
        <v>1838</v>
      </c>
      <c r="G948">
        <v>35</v>
      </c>
      <c r="H948" t="s">
        <v>61</v>
      </c>
      <c r="I948">
        <v>92329472</v>
      </c>
      <c r="J948" t="str">
        <f>RIGHT(КХЛ[[#This Row],[Дата рождения]],4)</f>
        <v>1982</v>
      </c>
    </row>
    <row r="949" spans="3:10" x14ac:dyDescent="0.3">
      <c r="C949">
        <v>224</v>
      </c>
      <c r="D949" t="s">
        <v>1839</v>
      </c>
      <c r="E949" t="s">
        <v>22</v>
      </c>
      <c r="F949" s="8" t="s">
        <v>1840</v>
      </c>
      <c r="G949">
        <v>27</v>
      </c>
      <c r="H949" t="s">
        <v>82</v>
      </c>
      <c r="I949">
        <v>5495934</v>
      </c>
      <c r="J949" t="str">
        <f>RIGHT(КХЛ[[#This Row],[Дата рождения]],4)</f>
        <v>1990</v>
      </c>
    </row>
    <row r="950" spans="3:10" x14ac:dyDescent="0.3">
      <c r="C950">
        <v>381</v>
      </c>
      <c r="D950" t="s">
        <v>1841</v>
      </c>
      <c r="E950" t="s">
        <v>16</v>
      </c>
      <c r="F950" s="8" t="s">
        <v>528</v>
      </c>
      <c r="G950">
        <v>29</v>
      </c>
      <c r="H950" t="s">
        <v>75</v>
      </c>
      <c r="I950">
        <v>41279165</v>
      </c>
      <c r="J950" t="str">
        <f>RIGHT(КХЛ[[#This Row],[Дата рождения]],4)</f>
        <v>1988</v>
      </c>
    </row>
    <row r="951" spans="3:10" x14ac:dyDescent="0.3">
      <c r="C951">
        <v>30</v>
      </c>
      <c r="D951" t="s">
        <v>1842</v>
      </c>
      <c r="E951" t="s">
        <v>16</v>
      </c>
      <c r="F951" s="8" t="s">
        <v>1843</v>
      </c>
      <c r="G951">
        <v>24</v>
      </c>
      <c r="H951" t="s">
        <v>18</v>
      </c>
      <c r="I951">
        <v>71263688</v>
      </c>
      <c r="J951" t="str">
        <f>RIGHT(КХЛ[[#This Row],[Дата рождения]],4)</f>
        <v>1993</v>
      </c>
    </row>
    <row r="952" spans="3:10" x14ac:dyDescent="0.3">
      <c r="C952">
        <v>560</v>
      </c>
      <c r="D952" t="s">
        <v>1844</v>
      </c>
      <c r="E952" t="s">
        <v>16</v>
      </c>
      <c r="F952" s="8" t="s">
        <v>1845</v>
      </c>
      <c r="G952">
        <v>32</v>
      </c>
      <c r="H952" t="s">
        <v>18</v>
      </c>
      <c r="I952">
        <v>27272534</v>
      </c>
      <c r="J952" t="str">
        <f>RIGHT(КХЛ[[#This Row],[Дата рождения]],4)</f>
        <v>1985</v>
      </c>
    </row>
    <row r="953" spans="3:10" x14ac:dyDescent="0.3">
      <c r="C953">
        <v>371</v>
      </c>
      <c r="D953" t="s">
        <v>1846</v>
      </c>
      <c r="E953" t="s">
        <v>16</v>
      </c>
      <c r="F953" s="8" t="s">
        <v>1847</v>
      </c>
      <c r="G953">
        <v>25</v>
      </c>
      <c r="H953" t="s">
        <v>50</v>
      </c>
      <c r="I953">
        <v>98987541</v>
      </c>
      <c r="J953" t="str">
        <f>RIGHT(КХЛ[[#This Row],[Дата рождения]],4)</f>
        <v>1992</v>
      </c>
    </row>
    <row r="954" spans="3:10" x14ac:dyDescent="0.3">
      <c r="C954">
        <v>472</v>
      </c>
      <c r="D954" t="s">
        <v>1848</v>
      </c>
      <c r="E954" t="s">
        <v>16</v>
      </c>
      <c r="F954" s="8" t="s">
        <v>1849</v>
      </c>
      <c r="G954">
        <v>39</v>
      </c>
      <c r="H954" t="s">
        <v>18</v>
      </c>
      <c r="I954">
        <v>24470502</v>
      </c>
      <c r="J954" t="str">
        <f>RIGHT(КХЛ[[#This Row],[Дата рождения]],4)</f>
        <v>1978</v>
      </c>
    </row>
    <row r="955" spans="3:10" x14ac:dyDescent="0.3">
      <c r="C955">
        <v>1021</v>
      </c>
      <c r="D955" t="s">
        <v>1850</v>
      </c>
      <c r="E955" t="s">
        <v>16</v>
      </c>
      <c r="F955" s="8" t="s">
        <v>1851</v>
      </c>
      <c r="G955">
        <v>28</v>
      </c>
      <c r="H955" t="s">
        <v>61</v>
      </c>
      <c r="I955">
        <v>82590567</v>
      </c>
      <c r="J955" t="str">
        <f>RIGHT(КХЛ[[#This Row],[Дата рождения]],4)</f>
        <v>1989</v>
      </c>
    </row>
    <row r="956" spans="3:10" x14ac:dyDescent="0.3">
      <c r="C956">
        <v>42</v>
      </c>
      <c r="D956" t="s">
        <v>1852</v>
      </c>
      <c r="E956" t="s">
        <v>22</v>
      </c>
      <c r="F956" s="8" t="s">
        <v>1853</v>
      </c>
      <c r="G956">
        <v>40</v>
      </c>
      <c r="H956" t="s">
        <v>119</v>
      </c>
      <c r="I956">
        <v>68398501</v>
      </c>
      <c r="J956" t="str">
        <f>RIGHT(КХЛ[[#This Row],[Дата рождения]],4)</f>
        <v>1977</v>
      </c>
    </row>
    <row r="957" spans="3:10" x14ac:dyDescent="0.3">
      <c r="C957">
        <v>800</v>
      </c>
      <c r="D957" t="s">
        <v>1854</v>
      </c>
      <c r="E957" t="s">
        <v>27</v>
      </c>
      <c r="F957" s="8" t="s">
        <v>1855</v>
      </c>
      <c r="G957">
        <v>39</v>
      </c>
      <c r="H957" t="s">
        <v>18</v>
      </c>
      <c r="I957">
        <v>76063839</v>
      </c>
      <c r="J957" t="str">
        <f>RIGHT(КХЛ[[#This Row],[Дата рождения]],4)</f>
        <v>1978</v>
      </c>
    </row>
    <row r="958" spans="3:10" x14ac:dyDescent="0.3">
      <c r="C958">
        <v>513</v>
      </c>
      <c r="D958" t="s">
        <v>1856</v>
      </c>
      <c r="E958" t="s">
        <v>16</v>
      </c>
      <c r="F958" s="8" t="s">
        <v>1857</v>
      </c>
      <c r="G958">
        <v>26</v>
      </c>
      <c r="H958" t="s">
        <v>18</v>
      </c>
      <c r="I958">
        <v>84166286</v>
      </c>
      <c r="J958" t="str">
        <f>RIGHT(КХЛ[[#This Row],[Дата рождения]],4)</f>
        <v>1991</v>
      </c>
    </row>
    <row r="959" spans="3:10" x14ac:dyDescent="0.3">
      <c r="C959">
        <v>1290</v>
      </c>
      <c r="D959" t="s">
        <v>1858</v>
      </c>
      <c r="E959" t="s">
        <v>22</v>
      </c>
      <c r="F959" s="8" t="s">
        <v>1859</v>
      </c>
      <c r="G959">
        <v>30</v>
      </c>
      <c r="H959" t="s">
        <v>40</v>
      </c>
      <c r="I959">
        <v>70038845</v>
      </c>
      <c r="J959" t="str">
        <f>RIGHT(КХЛ[[#This Row],[Дата рождения]],4)</f>
        <v>1987</v>
      </c>
    </row>
    <row r="960" spans="3:10" x14ac:dyDescent="0.3">
      <c r="C960">
        <v>1077</v>
      </c>
      <c r="D960" t="s">
        <v>1860</v>
      </c>
      <c r="E960" t="s">
        <v>16</v>
      </c>
      <c r="F960" s="8" t="s">
        <v>1861</v>
      </c>
      <c r="G960">
        <v>35</v>
      </c>
      <c r="H960" t="s">
        <v>33</v>
      </c>
      <c r="I960">
        <v>7707042</v>
      </c>
      <c r="J960" t="str">
        <f>RIGHT(КХЛ[[#This Row],[Дата рождения]],4)</f>
        <v>1982</v>
      </c>
    </row>
    <row r="961" spans="3:10" x14ac:dyDescent="0.3">
      <c r="C961">
        <v>1433</v>
      </c>
      <c r="D961" t="s">
        <v>1862</v>
      </c>
      <c r="E961" t="s">
        <v>16</v>
      </c>
      <c r="F961" s="8" t="s">
        <v>1235</v>
      </c>
      <c r="G961">
        <v>29</v>
      </c>
      <c r="H961" t="s">
        <v>61</v>
      </c>
      <c r="I961">
        <v>18583392</v>
      </c>
      <c r="J961" t="str">
        <f>RIGHT(КХЛ[[#This Row],[Дата рождения]],4)</f>
        <v>1988</v>
      </c>
    </row>
    <row r="962" spans="3:10" x14ac:dyDescent="0.3">
      <c r="C962">
        <v>710</v>
      </c>
      <c r="D962" t="s">
        <v>1863</v>
      </c>
      <c r="E962" t="s">
        <v>27</v>
      </c>
      <c r="F962" s="8" t="s">
        <v>1864</v>
      </c>
      <c r="G962">
        <v>17</v>
      </c>
      <c r="H962" t="s">
        <v>18</v>
      </c>
      <c r="I962">
        <v>43313495</v>
      </c>
      <c r="J962" t="str">
        <f>RIGHT(КХЛ[[#This Row],[Дата рождения]],4)</f>
        <v>2000</v>
      </c>
    </row>
    <row r="963" spans="3:10" x14ac:dyDescent="0.3">
      <c r="C963">
        <v>72</v>
      </c>
      <c r="D963" t="s">
        <v>1865</v>
      </c>
      <c r="E963" t="s">
        <v>16</v>
      </c>
      <c r="F963" s="8" t="s">
        <v>1866</v>
      </c>
      <c r="G963">
        <v>27</v>
      </c>
      <c r="H963" t="s">
        <v>18</v>
      </c>
      <c r="I963">
        <v>4059305</v>
      </c>
      <c r="J963" t="str">
        <f>RIGHT(КХЛ[[#This Row],[Дата рождения]],4)</f>
        <v>1990</v>
      </c>
    </row>
    <row r="964" spans="3:10" x14ac:dyDescent="0.3">
      <c r="C964">
        <v>151</v>
      </c>
      <c r="D964" t="s">
        <v>1867</v>
      </c>
      <c r="E964" t="s">
        <v>16</v>
      </c>
      <c r="F964" s="8" t="s">
        <v>1868</v>
      </c>
      <c r="G964">
        <v>37</v>
      </c>
      <c r="H964" t="s">
        <v>75</v>
      </c>
      <c r="I964">
        <v>23625487</v>
      </c>
      <c r="J964" t="str">
        <f>RIGHT(КХЛ[[#This Row],[Дата рождения]],4)</f>
        <v>1980</v>
      </c>
    </row>
    <row r="965" spans="3:10" x14ac:dyDescent="0.3">
      <c r="C965">
        <v>159</v>
      </c>
      <c r="D965" t="s">
        <v>1869</v>
      </c>
      <c r="E965" t="s">
        <v>22</v>
      </c>
      <c r="F965" s="8" t="s">
        <v>1870</v>
      </c>
      <c r="G965">
        <v>39</v>
      </c>
      <c r="H965" t="s">
        <v>343</v>
      </c>
      <c r="I965">
        <v>35446604</v>
      </c>
      <c r="J965" t="str">
        <f>RIGHT(КХЛ[[#This Row],[Дата рождения]],4)</f>
        <v>1978</v>
      </c>
    </row>
    <row r="966" spans="3:10" x14ac:dyDescent="0.3">
      <c r="C966">
        <v>635</v>
      </c>
      <c r="D966" t="s">
        <v>1871</v>
      </c>
      <c r="E966" t="s">
        <v>16</v>
      </c>
      <c r="F966" s="8" t="s">
        <v>1872</v>
      </c>
      <c r="G966">
        <v>39</v>
      </c>
      <c r="H966" t="s">
        <v>61</v>
      </c>
      <c r="I966">
        <v>46231768</v>
      </c>
      <c r="J966" t="str">
        <f>RIGHT(КХЛ[[#This Row],[Дата рождения]],4)</f>
        <v>1978</v>
      </c>
    </row>
    <row r="967" spans="3:10" x14ac:dyDescent="0.3">
      <c r="C967">
        <v>607</v>
      </c>
      <c r="D967" t="s">
        <v>1873</v>
      </c>
      <c r="E967" t="s">
        <v>22</v>
      </c>
      <c r="F967" s="8" t="s">
        <v>1874</v>
      </c>
      <c r="G967">
        <v>29</v>
      </c>
      <c r="H967" t="s">
        <v>18</v>
      </c>
      <c r="I967">
        <v>89859062</v>
      </c>
      <c r="J967" t="str">
        <f>RIGHT(КХЛ[[#This Row],[Дата рождения]],4)</f>
        <v>1989</v>
      </c>
    </row>
    <row r="968" spans="3:10" x14ac:dyDescent="0.3">
      <c r="C968">
        <v>1455</v>
      </c>
      <c r="D968" t="s">
        <v>1875</v>
      </c>
      <c r="E968" t="s">
        <v>22</v>
      </c>
      <c r="F968" s="8" t="s">
        <v>1876</v>
      </c>
      <c r="G968">
        <v>27</v>
      </c>
      <c r="H968" t="s">
        <v>18</v>
      </c>
      <c r="I968">
        <v>76753542</v>
      </c>
      <c r="J968" t="str">
        <f>RIGHT(КХЛ[[#This Row],[Дата рождения]],4)</f>
        <v>1990</v>
      </c>
    </row>
    <row r="969" spans="3:10" x14ac:dyDescent="0.3">
      <c r="C969">
        <v>802</v>
      </c>
      <c r="D969" t="s">
        <v>1877</v>
      </c>
      <c r="E969" t="s">
        <v>22</v>
      </c>
      <c r="F969" s="8" t="s">
        <v>765</v>
      </c>
      <c r="G969">
        <v>27</v>
      </c>
      <c r="H969" t="s">
        <v>18</v>
      </c>
      <c r="I969">
        <v>50914702</v>
      </c>
      <c r="J969" t="str">
        <f>RIGHT(КХЛ[[#This Row],[Дата рождения]],4)</f>
        <v>1990</v>
      </c>
    </row>
    <row r="970" spans="3:10" x14ac:dyDescent="0.3">
      <c r="C970">
        <v>259</v>
      </c>
      <c r="D970" t="s">
        <v>1878</v>
      </c>
      <c r="E970" t="s">
        <v>22</v>
      </c>
      <c r="F970" s="8" t="s">
        <v>1879</v>
      </c>
      <c r="G970">
        <v>37</v>
      </c>
      <c r="H970" t="s">
        <v>18</v>
      </c>
      <c r="I970">
        <v>93269516</v>
      </c>
      <c r="J970" t="str">
        <f>RIGHT(КХЛ[[#This Row],[Дата рождения]],4)</f>
        <v>1981</v>
      </c>
    </row>
    <row r="971" spans="3:10" x14ac:dyDescent="0.3">
      <c r="C971">
        <v>1277</v>
      </c>
      <c r="D971" t="s">
        <v>1880</v>
      </c>
      <c r="E971" t="s">
        <v>22</v>
      </c>
      <c r="F971" s="8" t="s">
        <v>1881</v>
      </c>
      <c r="G971">
        <v>42</v>
      </c>
      <c r="H971" t="s">
        <v>18</v>
      </c>
      <c r="I971">
        <v>58867869</v>
      </c>
      <c r="J971" t="str">
        <f>RIGHT(КХЛ[[#This Row],[Дата рождения]],4)</f>
        <v>1975</v>
      </c>
    </row>
    <row r="972" spans="3:10" x14ac:dyDescent="0.3">
      <c r="C972">
        <v>341</v>
      </c>
      <c r="D972" t="s">
        <v>1882</v>
      </c>
      <c r="E972" t="s">
        <v>27</v>
      </c>
      <c r="F972" s="8" t="s">
        <v>1883</v>
      </c>
      <c r="G972">
        <v>22</v>
      </c>
      <c r="H972" t="s">
        <v>18</v>
      </c>
      <c r="I972">
        <v>74930100</v>
      </c>
      <c r="J972" t="str">
        <f>RIGHT(КХЛ[[#This Row],[Дата рождения]],4)</f>
        <v>1995</v>
      </c>
    </row>
    <row r="973" spans="3:10" x14ac:dyDescent="0.3">
      <c r="C973">
        <v>357</v>
      </c>
      <c r="D973" t="s">
        <v>1884</v>
      </c>
      <c r="E973" t="s">
        <v>16</v>
      </c>
      <c r="F973" s="8" t="s">
        <v>1885</v>
      </c>
      <c r="G973">
        <v>22</v>
      </c>
      <c r="H973" t="s">
        <v>18</v>
      </c>
      <c r="I973">
        <v>27935334</v>
      </c>
      <c r="J973" t="str">
        <f>RIGHT(КХЛ[[#This Row],[Дата рождения]],4)</f>
        <v>1995</v>
      </c>
    </row>
    <row r="974" spans="3:10" x14ac:dyDescent="0.3">
      <c r="C974">
        <v>1054</v>
      </c>
      <c r="D974" t="s">
        <v>631</v>
      </c>
      <c r="E974" t="s">
        <v>16</v>
      </c>
      <c r="F974" s="8" t="s">
        <v>1203</v>
      </c>
      <c r="G974">
        <v>23</v>
      </c>
      <c r="H974" t="s">
        <v>18</v>
      </c>
      <c r="I974">
        <v>92592323</v>
      </c>
      <c r="J974" t="str">
        <f>RIGHT(КХЛ[[#This Row],[Дата рождения]],4)</f>
        <v>1994</v>
      </c>
    </row>
    <row r="975" spans="3:10" x14ac:dyDescent="0.3">
      <c r="C975">
        <v>744</v>
      </c>
      <c r="D975" t="s">
        <v>1886</v>
      </c>
      <c r="E975" t="s">
        <v>16</v>
      </c>
      <c r="F975" s="8" t="s">
        <v>1887</v>
      </c>
      <c r="G975">
        <v>23</v>
      </c>
      <c r="H975" t="s">
        <v>43</v>
      </c>
      <c r="I975">
        <v>40458770</v>
      </c>
      <c r="J975" t="str">
        <f>RIGHT(КХЛ[[#This Row],[Дата рождения]],4)</f>
        <v>1994</v>
      </c>
    </row>
    <row r="976" spans="3:10" x14ac:dyDescent="0.3">
      <c r="C976">
        <v>265</v>
      </c>
      <c r="D976" t="s">
        <v>1888</v>
      </c>
      <c r="E976" t="s">
        <v>16</v>
      </c>
      <c r="F976" s="8" t="s">
        <v>1889</v>
      </c>
      <c r="G976">
        <v>24</v>
      </c>
      <c r="H976" t="s">
        <v>40</v>
      </c>
      <c r="I976">
        <v>56283731</v>
      </c>
      <c r="J976" t="str">
        <f>RIGHT(КХЛ[[#This Row],[Дата рождения]],4)</f>
        <v>1993</v>
      </c>
    </row>
    <row r="977" spans="3:10" x14ac:dyDescent="0.3">
      <c r="C977">
        <v>449</v>
      </c>
      <c r="D977" t="s">
        <v>1890</v>
      </c>
      <c r="E977" t="s">
        <v>27</v>
      </c>
      <c r="F977" s="8" t="s">
        <v>1891</v>
      </c>
      <c r="G977">
        <v>21</v>
      </c>
      <c r="H977" t="s">
        <v>18</v>
      </c>
      <c r="I977">
        <v>48665586</v>
      </c>
      <c r="J977" t="str">
        <f>RIGHT(КХЛ[[#This Row],[Дата рождения]],4)</f>
        <v>1996</v>
      </c>
    </row>
    <row r="978" spans="3:10" x14ac:dyDescent="0.3">
      <c r="C978">
        <v>1427</v>
      </c>
      <c r="D978" t="s">
        <v>1892</v>
      </c>
      <c r="E978" t="s">
        <v>16</v>
      </c>
      <c r="F978" s="8" t="s">
        <v>1893</v>
      </c>
      <c r="G978">
        <v>32</v>
      </c>
      <c r="H978" t="s">
        <v>33</v>
      </c>
      <c r="I978">
        <v>18431404</v>
      </c>
      <c r="J978" t="str">
        <f>RIGHT(КХЛ[[#This Row],[Дата рождения]],4)</f>
        <v>1985</v>
      </c>
    </row>
    <row r="979" spans="3:10" x14ac:dyDescent="0.3">
      <c r="C979">
        <v>526</v>
      </c>
      <c r="D979" t="s">
        <v>1894</v>
      </c>
      <c r="E979" t="s">
        <v>16</v>
      </c>
      <c r="F979" s="8" t="s">
        <v>982</v>
      </c>
      <c r="G979">
        <v>29</v>
      </c>
      <c r="H979" t="s">
        <v>18</v>
      </c>
      <c r="I979">
        <v>44209232</v>
      </c>
      <c r="J979" t="str">
        <f>RIGHT(КХЛ[[#This Row],[Дата рождения]],4)</f>
        <v>1988</v>
      </c>
    </row>
    <row r="980" spans="3:10" x14ac:dyDescent="0.3">
      <c r="C980">
        <v>285</v>
      </c>
      <c r="D980" t="s">
        <v>1895</v>
      </c>
      <c r="E980" t="s">
        <v>16</v>
      </c>
      <c r="F980" s="8" t="s">
        <v>1896</v>
      </c>
      <c r="G980">
        <v>27</v>
      </c>
      <c r="H980" t="s">
        <v>18</v>
      </c>
      <c r="I980">
        <v>77162560</v>
      </c>
      <c r="J980" t="str">
        <f>RIGHT(КХЛ[[#This Row],[Дата рождения]],4)</f>
        <v>1990</v>
      </c>
    </row>
    <row r="981" spans="3:10" x14ac:dyDescent="0.3">
      <c r="C981">
        <v>1273</v>
      </c>
      <c r="D981" t="s">
        <v>1897</v>
      </c>
      <c r="E981" t="s">
        <v>22</v>
      </c>
      <c r="F981" s="8" t="s">
        <v>1898</v>
      </c>
      <c r="G981">
        <v>33</v>
      </c>
      <c r="H981" t="s">
        <v>18</v>
      </c>
      <c r="I981">
        <v>10147713</v>
      </c>
      <c r="J981" t="str">
        <f>RIGHT(КХЛ[[#This Row],[Дата рождения]],4)</f>
        <v>1984</v>
      </c>
    </row>
    <row r="982" spans="3:10" x14ac:dyDescent="0.3">
      <c r="C982">
        <v>868</v>
      </c>
      <c r="D982" t="s">
        <v>1899</v>
      </c>
      <c r="E982" t="s">
        <v>27</v>
      </c>
      <c r="F982" s="8" t="s">
        <v>1900</v>
      </c>
      <c r="G982">
        <v>53</v>
      </c>
      <c r="H982" t="s">
        <v>18</v>
      </c>
      <c r="I982">
        <v>50458553</v>
      </c>
      <c r="J982" t="str">
        <f>RIGHT(КХЛ[[#This Row],[Дата рождения]],4)</f>
        <v>1964</v>
      </c>
    </row>
    <row r="983" spans="3:10" x14ac:dyDescent="0.3">
      <c r="C983">
        <v>747</v>
      </c>
      <c r="D983" t="s">
        <v>1901</v>
      </c>
      <c r="E983" t="s">
        <v>22</v>
      </c>
      <c r="F983" s="8" t="s">
        <v>1902</v>
      </c>
      <c r="G983">
        <v>31</v>
      </c>
      <c r="H983" t="s">
        <v>18</v>
      </c>
      <c r="I983">
        <v>25774329</v>
      </c>
      <c r="J983" t="str">
        <f>RIGHT(КХЛ[[#This Row],[Дата рождения]],4)</f>
        <v>1986</v>
      </c>
    </row>
    <row r="984" spans="3:10" x14ac:dyDescent="0.3">
      <c r="C984">
        <v>536</v>
      </c>
      <c r="D984" t="s">
        <v>1903</v>
      </c>
      <c r="E984" t="s">
        <v>16</v>
      </c>
      <c r="F984" s="8" t="s">
        <v>1904</v>
      </c>
      <c r="G984">
        <v>34</v>
      </c>
      <c r="H984" t="s">
        <v>119</v>
      </c>
      <c r="I984">
        <v>92161609</v>
      </c>
      <c r="J984" t="str">
        <f>RIGHT(КХЛ[[#This Row],[Дата рождения]],4)</f>
        <v>1983</v>
      </c>
    </row>
    <row r="985" spans="3:10" x14ac:dyDescent="0.3">
      <c r="C985">
        <v>170</v>
      </c>
      <c r="D985" t="s">
        <v>1905</v>
      </c>
      <c r="E985" t="s">
        <v>16</v>
      </c>
      <c r="F985" s="8" t="s">
        <v>1906</v>
      </c>
      <c r="G985">
        <v>40</v>
      </c>
      <c r="H985" t="s">
        <v>61</v>
      </c>
      <c r="I985">
        <v>82883597</v>
      </c>
      <c r="J985" t="str">
        <f>RIGHT(КХЛ[[#This Row],[Дата рождения]],4)</f>
        <v>1977</v>
      </c>
    </row>
    <row r="986" spans="3:10" x14ac:dyDescent="0.3">
      <c r="C986">
        <v>609</v>
      </c>
      <c r="D986" t="s">
        <v>1907</v>
      </c>
      <c r="E986" t="s">
        <v>27</v>
      </c>
      <c r="F986" s="8" t="s">
        <v>1908</v>
      </c>
      <c r="G986">
        <v>21</v>
      </c>
      <c r="H986" t="s">
        <v>18</v>
      </c>
      <c r="I986">
        <v>66321608</v>
      </c>
      <c r="J986" t="str">
        <f>RIGHT(КХЛ[[#This Row],[Дата рождения]],4)</f>
        <v>1996</v>
      </c>
    </row>
    <row r="987" spans="3:10" x14ac:dyDescent="0.3">
      <c r="C987">
        <v>229</v>
      </c>
      <c r="D987" t="s">
        <v>1909</v>
      </c>
      <c r="E987" t="s">
        <v>16</v>
      </c>
      <c r="F987" s="8" t="s">
        <v>1910</v>
      </c>
      <c r="G987">
        <v>32</v>
      </c>
      <c r="H987" t="s">
        <v>75</v>
      </c>
      <c r="I987">
        <v>80008648</v>
      </c>
      <c r="J987" t="str">
        <f>RIGHT(КХЛ[[#This Row],[Дата рождения]],4)</f>
        <v>1985</v>
      </c>
    </row>
    <row r="988" spans="3:10" x14ac:dyDescent="0.3">
      <c r="C988">
        <v>1416</v>
      </c>
      <c r="D988" t="s">
        <v>1911</v>
      </c>
      <c r="E988" t="s">
        <v>27</v>
      </c>
      <c r="F988" s="8" t="s">
        <v>1829</v>
      </c>
      <c r="G988">
        <v>24</v>
      </c>
      <c r="H988" t="s">
        <v>18</v>
      </c>
      <c r="I988">
        <v>13586759</v>
      </c>
      <c r="J988" t="str">
        <f>RIGHT(КХЛ[[#This Row],[Дата рождения]],4)</f>
        <v>1993</v>
      </c>
    </row>
    <row r="989" spans="3:10" x14ac:dyDescent="0.3">
      <c r="C989">
        <v>612</v>
      </c>
      <c r="D989" t="s">
        <v>1912</v>
      </c>
      <c r="E989" t="s">
        <v>16</v>
      </c>
      <c r="F989" s="8" t="s">
        <v>1913</v>
      </c>
      <c r="G989">
        <v>37</v>
      </c>
      <c r="H989" t="s">
        <v>75</v>
      </c>
      <c r="I989">
        <v>53073462</v>
      </c>
      <c r="J989" t="str">
        <f>RIGHT(КХЛ[[#This Row],[Дата рождения]],4)</f>
        <v>1980</v>
      </c>
    </row>
    <row r="990" spans="3:10" x14ac:dyDescent="0.3">
      <c r="C990">
        <v>1124</v>
      </c>
      <c r="D990" t="s">
        <v>1914</v>
      </c>
      <c r="E990" t="s">
        <v>22</v>
      </c>
      <c r="F990" s="8" t="s">
        <v>1915</v>
      </c>
      <c r="G990">
        <v>25</v>
      </c>
      <c r="H990" t="s">
        <v>82</v>
      </c>
      <c r="I990">
        <v>11929968</v>
      </c>
      <c r="J990" t="str">
        <f>RIGHT(КХЛ[[#This Row],[Дата рождения]],4)</f>
        <v>1992</v>
      </c>
    </row>
    <row r="991" spans="3:10" x14ac:dyDescent="0.3">
      <c r="C991">
        <v>1072</v>
      </c>
      <c r="D991" t="s">
        <v>1916</v>
      </c>
      <c r="E991" t="s">
        <v>16</v>
      </c>
      <c r="F991" s="8" t="s">
        <v>1403</v>
      </c>
      <c r="G991">
        <v>30</v>
      </c>
      <c r="H991" t="s">
        <v>119</v>
      </c>
      <c r="I991">
        <v>40224045</v>
      </c>
      <c r="J991" t="str">
        <f>RIGHT(КХЛ[[#This Row],[Дата рождения]],4)</f>
        <v>1987</v>
      </c>
    </row>
    <row r="992" spans="3:10" x14ac:dyDescent="0.3">
      <c r="C992">
        <v>411</v>
      </c>
      <c r="D992" t="s">
        <v>1917</v>
      </c>
      <c r="E992" t="s">
        <v>22</v>
      </c>
      <c r="F992" s="8" t="s">
        <v>1918</v>
      </c>
      <c r="G992">
        <v>23</v>
      </c>
      <c r="H992" t="s">
        <v>33</v>
      </c>
      <c r="I992">
        <v>99482922</v>
      </c>
      <c r="J992" t="str">
        <f>RIGHT(КХЛ[[#This Row],[Дата рождения]],4)</f>
        <v>1994</v>
      </c>
    </row>
    <row r="993" spans="3:10" x14ac:dyDescent="0.3">
      <c r="C993">
        <v>625</v>
      </c>
      <c r="D993" t="s">
        <v>1919</v>
      </c>
      <c r="E993" t="s">
        <v>22</v>
      </c>
      <c r="F993" s="8" t="s">
        <v>1920</v>
      </c>
      <c r="G993">
        <v>41</v>
      </c>
      <c r="H993" t="s">
        <v>18</v>
      </c>
      <c r="I993">
        <v>30923528</v>
      </c>
      <c r="J993" t="str">
        <f>RIGHT(КХЛ[[#This Row],[Дата рождения]],4)</f>
        <v>1976</v>
      </c>
    </row>
    <row r="994" spans="3:10" x14ac:dyDescent="0.3">
      <c r="C994">
        <v>1096</v>
      </c>
      <c r="D994" t="s">
        <v>1921</v>
      </c>
      <c r="E994" t="s">
        <v>22</v>
      </c>
      <c r="F994" s="8" t="s">
        <v>1417</v>
      </c>
      <c r="G994">
        <v>26</v>
      </c>
      <c r="H994" t="s">
        <v>18</v>
      </c>
      <c r="I994">
        <v>63022721</v>
      </c>
      <c r="J994" t="str">
        <f>RIGHT(КХЛ[[#This Row],[Дата рождения]],4)</f>
        <v>1991</v>
      </c>
    </row>
    <row r="995" spans="3:10" x14ac:dyDescent="0.3">
      <c r="C995">
        <v>146</v>
      </c>
      <c r="D995" t="s">
        <v>1922</v>
      </c>
      <c r="E995" t="s">
        <v>16</v>
      </c>
      <c r="F995" s="8" t="s">
        <v>1923</v>
      </c>
      <c r="G995">
        <v>36</v>
      </c>
      <c r="H995" t="s">
        <v>75</v>
      </c>
      <c r="I995">
        <v>15825192</v>
      </c>
      <c r="J995" t="str">
        <f>RIGHT(КХЛ[[#This Row],[Дата рождения]],4)</f>
        <v>1981</v>
      </c>
    </row>
    <row r="996" spans="3:10" x14ac:dyDescent="0.3">
      <c r="C996">
        <v>681</v>
      </c>
      <c r="D996" t="s">
        <v>1924</v>
      </c>
      <c r="E996" t="s">
        <v>27</v>
      </c>
      <c r="F996" s="8" t="s">
        <v>1925</v>
      </c>
      <c r="G996">
        <v>38</v>
      </c>
      <c r="H996" t="s">
        <v>18</v>
      </c>
      <c r="I996">
        <v>38773815</v>
      </c>
      <c r="J996" t="str">
        <f>RIGHT(КХЛ[[#This Row],[Дата рождения]],4)</f>
        <v>1979</v>
      </c>
    </row>
    <row r="997" spans="3:10" x14ac:dyDescent="0.3">
      <c r="C997">
        <v>1068</v>
      </c>
      <c r="D997" t="s">
        <v>1926</v>
      </c>
      <c r="E997" t="s">
        <v>22</v>
      </c>
      <c r="F997" s="8" t="s">
        <v>1927</v>
      </c>
      <c r="G997">
        <v>26</v>
      </c>
      <c r="H997" t="s">
        <v>75</v>
      </c>
      <c r="I997">
        <v>30948620</v>
      </c>
      <c r="J997" t="str">
        <f>RIGHT(КХЛ[[#This Row],[Дата рождения]],4)</f>
        <v>1991</v>
      </c>
    </row>
    <row r="998" spans="3:10" x14ac:dyDescent="0.3">
      <c r="C998">
        <v>134</v>
      </c>
      <c r="D998" t="s">
        <v>1928</v>
      </c>
      <c r="E998" t="s">
        <v>16</v>
      </c>
      <c r="F998" s="8" t="s">
        <v>1929</v>
      </c>
      <c r="G998">
        <v>27</v>
      </c>
      <c r="H998" t="s">
        <v>50</v>
      </c>
      <c r="I998">
        <v>26715989</v>
      </c>
      <c r="J998" t="str">
        <f>RIGHT(КХЛ[[#This Row],[Дата рождения]],4)</f>
        <v>1990</v>
      </c>
    </row>
    <row r="999" spans="3:10" x14ac:dyDescent="0.3">
      <c r="C999">
        <v>1584</v>
      </c>
      <c r="D999" t="s">
        <v>1930</v>
      </c>
      <c r="E999" t="s">
        <v>22</v>
      </c>
      <c r="F999" s="8" t="s">
        <v>1931</v>
      </c>
      <c r="G999">
        <v>21</v>
      </c>
      <c r="H999" t="s">
        <v>18</v>
      </c>
      <c r="I999">
        <v>7383789</v>
      </c>
      <c r="J999" t="str">
        <f>RIGHT(КХЛ[[#This Row],[Дата рождения]],4)</f>
        <v>1996</v>
      </c>
    </row>
    <row r="1000" spans="3:10" x14ac:dyDescent="0.3">
      <c r="C1000">
        <v>964</v>
      </c>
      <c r="D1000" t="s">
        <v>1932</v>
      </c>
      <c r="E1000" t="s">
        <v>16</v>
      </c>
      <c r="F1000" s="8" t="s">
        <v>1933</v>
      </c>
      <c r="G1000">
        <v>23</v>
      </c>
      <c r="H1000" t="s">
        <v>18</v>
      </c>
      <c r="I1000">
        <v>17164335</v>
      </c>
      <c r="J1000" t="str">
        <f>RIGHT(КХЛ[[#This Row],[Дата рождения]],4)</f>
        <v>1994</v>
      </c>
    </row>
    <row r="1001" spans="3:10" x14ac:dyDescent="0.3">
      <c r="C1001">
        <v>1778</v>
      </c>
      <c r="D1001" t="s">
        <v>1934</v>
      </c>
      <c r="E1001" t="s">
        <v>16</v>
      </c>
      <c r="F1001" s="8" t="s">
        <v>1935</v>
      </c>
      <c r="G1001">
        <v>34</v>
      </c>
      <c r="H1001" t="s">
        <v>61</v>
      </c>
      <c r="I1001">
        <v>2136479</v>
      </c>
      <c r="J1001" t="str">
        <f>RIGHT(КХЛ[[#This Row],[Дата рождения]],4)</f>
        <v>1983</v>
      </c>
    </row>
    <row r="1002" spans="3:10" x14ac:dyDescent="0.3">
      <c r="C1002">
        <v>1243</v>
      </c>
      <c r="D1002" t="s">
        <v>1936</v>
      </c>
      <c r="E1002" t="s">
        <v>16</v>
      </c>
      <c r="F1002" s="8" t="s">
        <v>217</v>
      </c>
      <c r="G1002">
        <v>21</v>
      </c>
      <c r="H1002" t="s">
        <v>18</v>
      </c>
      <c r="I1002">
        <v>11582373</v>
      </c>
      <c r="J1002" t="str">
        <f>RIGHT(КХЛ[[#This Row],[Дата рождения]],4)</f>
        <v>1997</v>
      </c>
    </row>
    <row r="1003" spans="3:10" x14ac:dyDescent="0.3">
      <c r="C1003">
        <v>179</v>
      </c>
      <c r="D1003" t="s">
        <v>1937</v>
      </c>
      <c r="E1003" t="s">
        <v>16</v>
      </c>
      <c r="F1003" s="8" t="s">
        <v>1938</v>
      </c>
      <c r="G1003">
        <v>44</v>
      </c>
      <c r="H1003" t="s">
        <v>18</v>
      </c>
      <c r="I1003">
        <v>60223835</v>
      </c>
      <c r="J1003" t="str">
        <f>RIGHT(КХЛ[[#This Row],[Дата рождения]],4)</f>
        <v>1973</v>
      </c>
    </row>
    <row r="1004" spans="3:10" x14ac:dyDescent="0.3">
      <c r="C1004">
        <v>136</v>
      </c>
      <c r="D1004" t="s">
        <v>1939</v>
      </c>
      <c r="E1004" t="s">
        <v>16</v>
      </c>
      <c r="F1004" s="8" t="s">
        <v>1320</v>
      </c>
      <c r="G1004">
        <v>22</v>
      </c>
      <c r="H1004" t="s">
        <v>18</v>
      </c>
      <c r="I1004">
        <v>86224469</v>
      </c>
      <c r="J1004" t="str">
        <f>RIGHT(КХЛ[[#This Row],[Дата рождения]],4)</f>
        <v>1995</v>
      </c>
    </row>
    <row r="1005" spans="3:10" x14ac:dyDescent="0.3">
      <c r="C1005">
        <v>892</v>
      </c>
      <c r="D1005" t="s">
        <v>1940</v>
      </c>
      <c r="E1005" t="s">
        <v>16</v>
      </c>
      <c r="F1005" s="8" t="s">
        <v>1941</v>
      </c>
      <c r="G1005">
        <v>35</v>
      </c>
      <c r="H1005" t="s">
        <v>61</v>
      </c>
      <c r="I1005">
        <v>79216929</v>
      </c>
      <c r="J1005" t="str">
        <f>RIGHT(КХЛ[[#This Row],[Дата рождения]],4)</f>
        <v>1982</v>
      </c>
    </row>
    <row r="1006" spans="3:10" x14ac:dyDescent="0.3">
      <c r="C1006">
        <v>1510</v>
      </c>
      <c r="D1006" t="s">
        <v>1942</v>
      </c>
      <c r="E1006" t="s">
        <v>22</v>
      </c>
      <c r="F1006" s="8" t="s">
        <v>1943</v>
      </c>
      <c r="G1006">
        <v>28</v>
      </c>
      <c r="H1006" t="s">
        <v>18</v>
      </c>
      <c r="I1006">
        <v>62141239</v>
      </c>
      <c r="J1006" t="str">
        <f>RIGHT(КХЛ[[#This Row],[Дата рождения]],4)</f>
        <v>1989</v>
      </c>
    </row>
    <row r="1007" spans="3:10" x14ac:dyDescent="0.3">
      <c r="C1007">
        <v>1454</v>
      </c>
      <c r="D1007" t="s">
        <v>1155</v>
      </c>
      <c r="E1007" t="s">
        <v>16</v>
      </c>
      <c r="F1007" s="8" t="s">
        <v>1944</v>
      </c>
      <c r="G1007">
        <v>29</v>
      </c>
      <c r="H1007" t="s">
        <v>18</v>
      </c>
      <c r="I1007">
        <v>57509744</v>
      </c>
      <c r="J1007" t="str">
        <f>RIGHT(КХЛ[[#This Row],[Дата рождения]],4)</f>
        <v>1988</v>
      </c>
    </row>
    <row r="1008" spans="3:10" x14ac:dyDescent="0.3">
      <c r="C1008">
        <v>1391</v>
      </c>
      <c r="D1008" t="s">
        <v>1945</v>
      </c>
      <c r="E1008" t="s">
        <v>16</v>
      </c>
      <c r="F1008" s="8" t="s">
        <v>1946</v>
      </c>
      <c r="G1008">
        <v>41</v>
      </c>
      <c r="H1008" t="s">
        <v>18</v>
      </c>
      <c r="I1008">
        <v>84874504</v>
      </c>
      <c r="J1008" t="str">
        <f>RIGHT(КХЛ[[#This Row],[Дата рождения]],4)</f>
        <v>1976</v>
      </c>
    </row>
    <row r="1009" spans="3:10" x14ac:dyDescent="0.3">
      <c r="C1009">
        <v>732</v>
      </c>
      <c r="D1009" t="s">
        <v>1947</v>
      </c>
      <c r="E1009" t="s">
        <v>27</v>
      </c>
      <c r="F1009" s="8" t="s">
        <v>108</v>
      </c>
      <c r="G1009">
        <v>29</v>
      </c>
      <c r="H1009" t="s">
        <v>33</v>
      </c>
      <c r="I1009">
        <v>70459510</v>
      </c>
      <c r="J1009" t="str">
        <f>RIGHT(КХЛ[[#This Row],[Дата рождения]],4)</f>
        <v>1988</v>
      </c>
    </row>
    <row r="1010" spans="3:10" x14ac:dyDescent="0.3">
      <c r="C1010">
        <v>789</v>
      </c>
      <c r="D1010" t="s">
        <v>1948</v>
      </c>
      <c r="E1010" t="s">
        <v>27</v>
      </c>
      <c r="F1010" s="8" t="s">
        <v>1949</v>
      </c>
      <c r="G1010">
        <v>20</v>
      </c>
      <c r="H1010" t="s">
        <v>18</v>
      </c>
      <c r="I1010">
        <v>39635667</v>
      </c>
      <c r="J1010" t="str">
        <f>RIGHT(КХЛ[[#This Row],[Дата рождения]],4)</f>
        <v>1997</v>
      </c>
    </row>
    <row r="1011" spans="3:10" x14ac:dyDescent="0.3">
      <c r="C1011">
        <v>269</v>
      </c>
      <c r="D1011" t="s">
        <v>1950</v>
      </c>
      <c r="E1011" t="s">
        <v>16</v>
      </c>
      <c r="F1011" s="8" t="s">
        <v>1951</v>
      </c>
      <c r="G1011">
        <v>45</v>
      </c>
      <c r="H1011" t="s">
        <v>61</v>
      </c>
      <c r="I1011">
        <v>99528117</v>
      </c>
      <c r="J1011" t="str">
        <f>RIGHT(КХЛ[[#This Row],[Дата рождения]],4)</f>
        <v>1972</v>
      </c>
    </row>
    <row r="1012" spans="3:10" x14ac:dyDescent="0.3">
      <c r="C1012">
        <v>422</v>
      </c>
      <c r="D1012" t="s">
        <v>1952</v>
      </c>
      <c r="E1012" t="s">
        <v>16</v>
      </c>
      <c r="F1012" s="8" t="s">
        <v>1953</v>
      </c>
      <c r="G1012">
        <v>25</v>
      </c>
      <c r="H1012" t="s">
        <v>18</v>
      </c>
      <c r="I1012">
        <v>22382881</v>
      </c>
      <c r="J1012" t="str">
        <f>RIGHT(КХЛ[[#This Row],[Дата рождения]],4)</f>
        <v>1992</v>
      </c>
    </row>
    <row r="1013" spans="3:10" x14ac:dyDescent="0.3">
      <c r="C1013">
        <v>306</v>
      </c>
      <c r="D1013" t="s">
        <v>1954</v>
      </c>
      <c r="E1013" t="s">
        <v>22</v>
      </c>
      <c r="F1013" s="8" t="s">
        <v>1955</v>
      </c>
      <c r="G1013">
        <v>45</v>
      </c>
      <c r="H1013" t="s">
        <v>18</v>
      </c>
      <c r="I1013">
        <v>58120115</v>
      </c>
      <c r="J1013" t="str">
        <f>RIGHT(КХЛ[[#This Row],[Дата рождения]],4)</f>
        <v>1972</v>
      </c>
    </row>
    <row r="1014" spans="3:10" x14ac:dyDescent="0.3">
      <c r="C1014">
        <v>370</v>
      </c>
      <c r="D1014" t="s">
        <v>1956</v>
      </c>
      <c r="E1014" t="s">
        <v>22</v>
      </c>
      <c r="F1014" s="8" t="s">
        <v>1957</v>
      </c>
      <c r="G1014">
        <v>22</v>
      </c>
      <c r="H1014" t="s">
        <v>18</v>
      </c>
      <c r="I1014">
        <v>63862846</v>
      </c>
      <c r="J1014" t="str">
        <f>RIGHT(КХЛ[[#This Row],[Дата рождения]],4)</f>
        <v>1995</v>
      </c>
    </row>
    <row r="1015" spans="3:10" x14ac:dyDescent="0.3">
      <c r="C1015">
        <v>749</v>
      </c>
      <c r="D1015" t="s">
        <v>1958</v>
      </c>
      <c r="E1015" t="s">
        <v>16</v>
      </c>
      <c r="F1015" s="8" t="s">
        <v>1959</v>
      </c>
      <c r="G1015">
        <v>26</v>
      </c>
      <c r="H1015" t="s">
        <v>18</v>
      </c>
      <c r="I1015">
        <v>86808076</v>
      </c>
      <c r="J1015" t="str">
        <f>RIGHT(КХЛ[[#This Row],[Дата рождения]],4)</f>
        <v>1991</v>
      </c>
    </row>
    <row r="1016" spans="3:10" x14ac:dyDescent="0.3">
      <c r="C1016">
        <v>948</v>
      </c>
      <c r="D1016" t="s">
        <v>1372</v>
      </c>
      <c r="E1016" t="s">
        <v>16</v>
      </c>
      <c r="F1016" s="8" t="s">
        <v>371</v>
      </c>
      <c r="G1016">
        <v>23</v>
      </c>
      <c r="H1016" t="s">
        <v>18</v>
      </c>
      <c r="I1016">
        <v>51961892</v>
      </c>
      <c r="J1016" t="str">
        <f>RIGHT(КХЛ[[#This Row],[Дата рождения]],4)</f>
        <v>1994</v>
      </c>
    </row>
    <row r="1017" spans="3:10" x14ac:dyDescent="0.3">
      <c r="C1017">
        <v>958</v>
      </c>
      <c r="D1017" t="s">
        <v>1678</v>
      </c>
      <c r="E1017" t="s">
        <v>22</v>
      </c>
      <c r="F1017" s="8" t="s">
        <v>1679</v>
      </c>
      <c r="G1017">
        <v>18</v>
      </c>
      <c r="H1017" t="s">
        <v>18</v>
      </c>
      <c r="I1017">
        <v>74883498</v>
      </c>
      <c r="J1017" t="str">
        <f>RIGHT(КХЛ[[#This Row],[Дата рождения]],4)</f>
        <v>1999</v>
      </c>
    </row>
    <row r="1018" spans="3:10" x14ac:dyDescent="0.3">
      <c r="C1018">
        <v>162</v>
      </c>
      <c r="D1018" t="s">
        <v>1960</v>
      </c>
      <c r="E1018" t="s">
        <v>16</v>
      </c>
      <c r="F1018" s="8" t="s">
        <v>1961</v>
      </c>
      <c r="G1018">
        <v>24</v>
      </c>
      <c r="H1018" t="s">
        <v>43</v>
      </c>
      <c r="I1018">
        <v>63715281</v>
      </c>
      <c r="J1018" t="str">
        <f>RIGHT(КХЛ[[#This Row],[Дата рождения]],4)</f>
        <v>1993</v>
      </c>
    </row>
    <row r="1019" spans="3:10" x14ac:dyDescent="0.3">
      <c r="C1019">
        <v>835</v>
      </c>
      <c r="D1019" t="s">
        <v>1962</v>
      </c>
      <c r="E1019" t="s">
        <v>16</v>
      </c>
      <c r="F1019" s="8" t="s">
        <v>1963</v>
      </c>
      <c r="G1019">
        <v>28</v>
      </c>
      <c r="H1019" t="s">
        <v>18</v>
      </c>
      <c r="I1019">
        <v>46609209</v>
      </c>
      <c r="J1019" t="str">
        <f>RIGHT(КХЛ[[#This Row],[Дата рождения]],4)</f>
        <v>1989</v>
      </c>
    </row>
    <row r="1020" spans="3:10" x14ac:dyDescent="0.3">
      <c r="C1020">
        <v>255</v>
      </c>
      <c r="D1020" t="s">
        <v>1964</v>
      </c>
      <c r="E1020" t="s">
        <v>16</v>
      </c>
      <c r="F1020" s="8" t="s">
        <v>1965</v>
      </c>
      <c r="G1020">
        <v>29</v>
      </c>
      <c r="H1020" t="s">
        <v>266</v>
      </c>
      <c r="I1020">
        <v>74234479</v>
      </c>
      <c r="J1020" t="str">
        <f>RIGHT(КХЛ[[#This Row],[Дата рождения]],4)</f>
        <v>1988</v>
      </c>
    </row>
    <row r="1021" spans="3:10" x14ac:dyDescent="0.3">
      <c r="C1021">
        <v>23</v>
      </c>
      <c r="D1021" t="s">
        <v>1966</v>
      </c>
      <c r="E1021" t="s">
        <v>16</v>
      </c>
      <c r="F1021" s="8" t="s">
        <v>1967</v>
      </c>
      <c r="G1021">
        <v>27</v>
      </c>
      <c r="H1021" t="s">
        <v>119</v>
      </c>
      <c r="I1021">
        <v>77628430</v>
      </c>
      <c r="J1021" t="str">
        <f>RIGHT(КХЛ[[#This Row],[Дата рождения]],4)</f>
        <v>1990</v>
      </c>
    </row>
    <row r="1022" spans="3:10" x14ac:dyDescent="0.3">
      <c r="C1022">
        <v>1000</v>
      </c>
      <c r="D1022" t="s">
        <v>1968</v>
      </c>
      <c r="E1022" t="s">
        <v>16</v>
      </c>
      <c r="F1022" s="8" t="s">
        <v>1969</v>
      </c>
      <c r="G1022">
        <v>32</v>
      </c>
      <c r="H1022" t="s">
        <v>18</v>
      </c>
      <c r="I1022">
        <v>16919527</v>
      </c>
      <c r="J1022" t="str">
        <f>RIGHT(КХЛ[[#This Row],[Дата рождения]],4)</f>
        <v>1985</v>
      </c>
    </row>
    <row r="1023" spans="3:10" x14ac:dyDescent="0.3">
      <c r="C1023">
        <v>805</v>
      </c>
      <c r="D1023" t="s">
        <v>1970</v>
      </c>
      <c r="E1023" t="s">
        <v>22</v>
      </c>
      <c r="F1023" s="8" t="s">
        <v>1971</v>
      </c>
      <c r="G1023">
        <v>26</v>
      </c>
      <c r="H1023" t="s">
        <v>18</v>
      </c>
      <c r="I1023">
        <v>99901340</v>
      </c>
      <c r="J1023" t="str">
        <f>RIGHT(КХЛ[[#This Row],[Дата рождения]],4)</f>
        <v>1991</v>
      </c>
    </row>
    <row r="1024" spans="3:10" x14ac:dyDescent="0.3">
      <c r="C1024">
        <v>384</v>
      </c>
      <c r="D1024" t="s">
        <v>1972</v>
      </c>
      <c r="E1024" t="s">
        <v>16</v>
      </c>
      <c r="F1024" s="8" t="s">
        <v>1973</v>
      </c>
      <c r="G1024">
        <v>31</v>
      </c>
      <c r="H1024" t="s">
        <v>18</v>
      </c>
      <c r="I1024">
        <v>50429104</v>
      </c>
      <c r="J1024" t="str">
        <f>RIGHT(КХЛ[[#This Row],[Дата рождения]],4)</f>
        <v>1986</v>
      </c>
    </row>
    <row r="1025" spans="3:10" x14ac:dyDescent="0.3">
      <c r="C1025">
        <v>166</v>
      </c>
      <c r="D1025" t="s">
        <v>1974</v>
      </c>
      <c r="E1025" t="s">
        <v>22</v>
      </c>
      <c r="F1025" s="8" t="s">
        <v>1975</v>
      </c>
      <c r="G1025">
        <v>35</v>
      </c>
      <c r="H1025" t="s">
        <v>18</v>
      </c>
      <c r="I1025">
        <v>19620322</v>
      </c>
      <c r="J1025" t="str">
        <f>RIGHT(КХЛ[[#This Row],[Дата рождения]],4)</f>
        <v>1982</v>
      </c>
    </row>
    <row r="1026" spans="3:10" x14ac:dyDescent="0.3">
      <c r="C1026">
        <v>314</v>
      </c>
      <c r="D1026" t="s">
        <v>1976</v>
      </c>
      <c r="E1026" t="s">
        <v>22</v>
      </c>
      <c r="F1026" s="8" t="s">
        <v>1977</v>
      </c>
      <c r="G1026">
        <v>30</v>
      </c>
      <c r="H1026" t="s">
        <v>18</v>
      </c>
      <c r="I1026">
        <v>93948259</v>
      </c>
      <c r="J1026" t="str">
        <f>RIGHT(КХЛ[[#This Row],[Дата рождения]],4)</f>
        <v>1988</v>
      </c>
    </row>
    <row r="1027" spans="3:10" x14ac:dyDescent="0.3">
      <c r="C1027">
        <v>1024</v>
      </c>
      <c r="D1027" t="s">
        <v>1978</v>
      </c>
      <c r="E1027" t="s">
        <v>16</v>
      </c>
      <c r="F1027" s="8" t="s">
        <v>1979</v>
      </c>
      <c r="G1027">
        <v>27</v>
      </c>
      <c r="H1027" t="s">
        <v>18</v>
      </c>
      <c r="I1027">
        <v>19652946</v>
      </c>
      <c r="J1027" t="str">
        <f>RIGHT(КХЛ[[#This Row],[Дата рождения]],4)</f>
        <v>1990</v>
      </c>
    </row>
    <row r="1028" spans="3:10" x14ac:dyDescent="0.3">
      <c r="C1028">
        <v>347</v>
      </c>
      <c r="D1028" t="s">
        <v>1980</v>
      </c>
      <c r="E1028" t="s">
        <v>22</v>
      </c>
      <c r="F1028" s="8" t="s">
        <v>1981</v>
      </c>
      <c r="G1028">
        <v>31</v>
      </c>
      <c r="H1028" t="s">
        <v>61</v>
      </c>
      <c r="I1028">
        <v>28686914</v>
      </c>
      <c r="J1028" t="str">
        <f>RIGHT(КХЛ[[#This Row],[Дата рождения]],4)</f>
        <v>1986</v>
      </c>
    </row>
    <row r="1029" spans="3:10" x14ac:dyDescent="0.3">
      <c r="C1029">
        <v>1588</v>
      </c>
      <c r="D1029" t="s">
        <v>1982</v>
      </c>
      <c r="E1029" t="s">
        <v>22</v>
      </c>
      <c r="F1029" s="8" t="s">
        <v>1983</v>
      </c>
      <c r="G1029">
        <v>19</v>
      </c>
      <c r="H1029" t="s">
        <v>18</v>
      </c>
      <c r="I1029">
        <v>76203761</v>
      </c>
      <c r="J1029" t="str">
        <f>RIGHT(КХЛ[[#This Row],[Дата рождения]],4)</f>
        <v>1999</v>
      </c>
    </row>
    <row r="1030" spans="3:10" x14ac:dyDescent="0.3">
      <c r="C1030">
        <v>876</v>
      </c>
      <c r="D1030" t="s">
        <v>1984</v>
      </c>
      <c r="E1030" t="s">
        <v>22</v>
      </c>
      <c r="F1030" s="8" t="s">
        <v>1985</v>
      </c>
      <c r="G1030">
        <v>22</v>
      </c>
      <c r="H1030" t="s">
        <v>40</v>
      </c>
      <c r="I1030">
        <v>98832857</v>
      </c>
      <c r="J1030" t="str">
        <f>RIGHT(КХЛ[[#This Row],[Дата рождения]],4)</f>
        <v>1995</v>
      </c>
    </row>
    <row r="1031" spans="3:10" x14ac:dyDescent="0.3">
      <c r="C1031">
        <v>459</v>
      </c>
      <c r="D1031" t="s">
        <v>1986</v>
      </c>
      <c r="E1031" t="s">
        <v>22</v>
      </c>
      <c r="F1031" s="8" t="s">
        <v>1987</v>
      </c>
      <c r="G1031">
        <v>25</v>
      </c>
      <c r="H1031" t="s">
        <v>18</v>
      </c>
      <c r="I1031">
        <v>86063416</v>
      </c>
      <c r="J1031" t="str">
        <f>RIGHT(КХЛ[[#This Row],[Дата рождения]],4)</f>
        <v>1992</v>
      </c>
    </row>
    <row r="1032" spans="3:10" x14ac:dyDescent="0.3">
      <c r="C1032">
        <v>597</v>
      </c>
      <c r="D1032" t="s">
        <v>1988</v>
      </c>
      <c r="E1032" t="s">
        <v>16</v>
      </c>
      <c r="F1032" s="8" t="s">
        <v>1989</v>
      </c>
      <c r="G1032">
        <v>30</v>
      </c>
      <c r="H1032" t="s">
        <v>119</v>
      </c>
      <c r="I1032">
        <v>81065842</v>
      </c>
      <c r="J1032" t="str">
        <f>RIGHT(КХЛ[[#This Row],[Дата рождения]],4)</f>
        <v>1987</v>
      </c>
    </row>
    <row r="1033" spans="3:10" x14ac:dyDescent="0.3">
      <c r="C1033">
        <v>1389</v>
      </c>
      <c r="D1033" t="s">
        <v>1990</v>
      </c>
      <c r="E1033" t="s">
        <v>16</v>
      </c>
      <c r="F1033" s="8" t="s">
        <v>1991</v>
      </c>
      <c r="G1033">
        <v>28</v>
      </c>
      <c r="H1033" t="s">
        <v>33</v>
      </c>
      <c r="I1033">
        <v>8966748</v>
      </c>
      <c r="J1033" t="str">
        <f>RIGHT(КХЛ[[#This Row],[Дата рождения]],4)</f>
        <v>1989</v>
      </c>
    </row>
    <row r="1034" spans="3:10" x14ac:dyDescent="0.3">
      <c r="C1034">
        <v>492</v>
      </c>
      <c r="D1034" t="s">
        <v>1992</v>
      </c>
      <c r="E1034" t="s">
        <v>22</v>
      </c>
      <c r="F1034" s="8" t="s">
        <v>1993</v>
      </c>
      <c r="G1034">
        <v>41</v>
      </c>
      <c r="H1034" t="s">
        <v>75</v>
      </c>
      <c r="I1034">
        <v>8012868</v>
      </c>
      <c r="J1034" t="str">
        <f>RIGHT(КХЛ[[#This Row],[Дата рождения]],4)</f>
        <v>1976</v>
      </c>
    </row>
    <row r="1035" spans="3:10" x14ac:dyDescent="0.3">
      <c r="C1035">
        <v>859</v>
      </c>
      <c r="D1035" t="s">
        <v>1994</v>
      </c>
      <c r="E1035" t="s">
        <v>22</v>
      </c>
      <c r="F1035" s="8" t="s">
        <v>1995</v>
      </c>
      <c r="G1035">
        <v>25</v>
      </c>
      <c r="H1035" t="s">
        <v>18</v>
      </c>
      <c r="I1035">
        <v>86591225</v>
      </c>
      <c r="J1035" t="str">
        <f>RIGHT(КХЛ[[#This Row],[Дата рождения]],4)</f>
        <v>1992</v>
      </c>
    </row>
    <row r="1036" spans="3:10" x14ac:dyDescent="0.3">
      <c r="C1036">
        <v>745</v>
      </c>
      <c r="D1036" t="s">
        <v>1996</v>
      </c>
      <c r="E1036" t="s">
        <v>16</v>
      </c>
      <c r="F1036" s="8" t="s">
        <v>1997</v>
      </c>
      <c r="G1036">
        <v>26</v>
      </c>
      <c r="H1036" t="s">
        <v>50</v>
      </c>
      <c r="I1036">
        <v>81321207</v>
      </c>
      <c r="J1036" t="str">
        <f>RIGHT(КХЛ[[#This Row],[Дата рождения]],4)</f>
        <v>1991</v>
      </c>
    </row>
    <row r="1037" spans="3:10" x14ac:dyDescent="0.3">
      <c r="C1037">
        <v>350</v>
      </c>
      <c r="D1037" t="s">
        <v>1998</v>
      </c>
      <c r="E1037" t="s">
        <v>27</v>
      </c>
      <c r="F1037" s="8" t="s">
        <v>1999</v>
      </c>
      <c r="G1037">
        <v>21</v>
      </c>
      <c r="H1037" t="s">
        <v>18</v>
      </c>
      <c r="I1037">
        <v>14321212</v>
      </c>
      <c r="J1037" t="str">
        <f>RIGHT(КХЛ[[#This Row],[Дата рождения]],4)</f>
        <v>1996</v>
      </c>
    </row>
    <row r="1038" spans="3:10" x14ac:dyDescent="0.3">
      <c r="C1038">
        <v>934</v>
      </c>
      <c r="D1038" t="s">
        <v>2000</v>
      </c>
      <c r="E1038" t="s">
        <v>22</v>
      </c>
      <c r="F1038" s="8" t="s">
        <v>2001</v>
      </c>
      <c r="G1038">
        <v>28</v>
      </c>
      <c r="H1038" t="s">
        <v>50</v>
      </c>
      <c r="I1038">
        <v>74516027</v>
      </c>
      <c r="J1038" t="str">
        <f>RIGHT(КХЛ[[#This Row],[Дата рождения]],4)</f>
        <v>1989</v>
      </c>
    </row>
    <row r="1039" spans="3:10" x14ac:dyDescent="0.3">
      <c r="C1039">
        <v>723</v>
      </c>
      <c r="D1039" t="s">
        <v>2002</v>
      </c>
      <c r="E1039" t="s">
        <v>16</v>
      </c>
      <c r="F1039" s="8" t="s">
        <v>2003</v>
      </c>
      <c r="G1039">
        <v>23</v>
      </c>
      <c r="H1039" t="s">
        <v>18</v>
      </c>
      <c r="I1039">
        <v>24040266</v>
      </c>
      <c r="J1039" t="str">
        <f>RIGHT(КХЛ[[#This Row],[Дата рождения]],4)</f>
        <v>1994</v>
      </c>
    </row>
    <row r="1040" spans="3:10" x14ac:dyDescent="0.3">
      <c r="C1040">
        <v>1490</v>
      </c>
      <c r="D1040" t="s">
        <v>2004</v>
      </c>
      <c r="E1040" t="s">
        <v>27</v>
      </c>
      <c r="F1040" s="8" t="s">
        <v>2005</v>
      </c>
      <c r="G1040">
        <v>25</v>
      </c>
      <c r="H1040" t="s">
        <v>18</v>
      </c>
      <c r="I1040">
        <v>3727533</v>
      </c>
      <c r="J1040" t="str">
        <f>RIGHT(КХЛ[[#This Row],[Дата рождения]],4)</f>
        <v>1992</v>
      </c>
    </row>
    <row r="1041" spans="3:10" x14ac:dyDescent="0.3">
      <c r="C1041">
        <v>999</v>
      </c>
      <c r="D1041" t="s">
        <v>2006</v>
      </c>
      <c r="E1041" t="s">
        <v>16</v>
      </c>
      <c r="F1041" s="8" t="s">
        <v>2007</v>
      </c>
      <c r="G1041">
        <v>26</v>
      </c>
      <c r="H1041" t="s">
        <v>18</v>
      </c>
      <c r="I1041">
        <v>57483487</v>
      </c>
      <c r="J1041" t="str">
        <f>RIGHT(КХЛ[[#This Row],[Дата рождения]],4)</f>
        <v>1991</v>
      </c>
    </row>
    <row r="1042" spans="3:10" x14ac:dyDescent="0.3">
      <c r="C1042">
        <v>541</v>
      </c>
      <c r="D1042" t="s">
        <v>2008</v>
      </c>
      <c r="E1042" t="s">
        <v>22</v>
      </c>
      <c r="F1042" s="8" t="s">
        <v>2009</v>
      </c>
      <c r="G1042">
        <v>23</v>
      </c>
      <c r="H1042" t="s">
        <v>18</v>
      </c>
      <c r="I1042">
        <v>27056441</v>
      </c>
      <c r="J1042" t="str">
        <f>RIGHT(КХЛ[[#This Row],[Дата рождения]],4)</f>
        <v>1994</v>
      </c>
    </row>
    <row r="1043" spans="3:10" x14ac:dyDescent="0.3">
      <c r="C1043">
        <v>1786</v>
      </c>
      <c r="D1043" t="s">
        <v>2010</v>
      </c>
      <c r="E1043" t="s">
        <v>22</v>
      </c>
      <c r="F1043" s="8" t="s">
        <v>2011</v>
      </c>
      <c r="G1043">
        <v>23</v>
      </c>
      <c r="H1043" t="s">
        <v>18</v>
      </c>
      <c r="I1043">
        <v>38670506</v>
      </c>
      <c r="J1043" t="str">
        <f>RIGHT(КХЛ[[#This Row],[Дата рождения]],4)</f>
        <v>1994</v>
      </c>
    </row>
    <row r="1044" spans="3:10" x14ac:dyDescent="0.3">
      <c r="C1044">
        <v>1021</v>
      </c>
      <c r="D1044" t="s">
        <v>782</v>
      </c>
      <c r="E1044" t="s">
        <v>16</v>
      </c>
      <c r="F1044" s="8" t="s">
        <v>783</v>
      </c>
      <c r="G1044">
        <v>45</v>
      </c>
      <c r="H1044" t="s">
        <v>75</v>
      </c>
      <c r="I1044">
        <v>79842969</v>
      </c>
      <c r="J1044" t="str">
        <f>RIGHT(КХЛ[[#This Row],[Дата рождения]],4)</f>
        <v>1972</v>
      </c>
    </row>
    <row r="1045" spans="3:10" x14ac:dyDescent="0.3">
      <c r="C1045">
        <v>530</v>
      </c>
      <c r="D1045" t="s">
        <v>2012</v>
      </c>
      <c r="E1045" t="s">
        <v>27</v>
      </c>
      <c r="F1045" s="8" t="s">
        <v>2013</v>
      </c>
      <c r="G1045">
        <v>38</v>
      </c>
      <c r="H1045" t="s">
        <v>119</v>
      </c>
      <c r="I1045">
        <v>86944403</v>
      </c>
      <c r="J1045" t="str">
        <f>RIGHT(КХЛ[[#This Row],[Дата рождения]],4)</f>
        <v>1979</v>
      </c>
    </row>
    <row r="1046" spans="3:10" x14ac:dyDescent="0.3">
      <c r="C1046">
        <v>1305</v>
      </c>
      <c r="D1046" t="s">
        <v>2014</v>
      </c>
      <c r="E1046" t="s">
        <v>22</v>
      </c>
      <c r="F1046" s="8" t="s">
        <v>2015</v>
      </c>
      <c r="G1046">
        <v>28</v>
      </c>
      <c r="H1046" t="s">
        <v>1086</v>
      </c>
      <c r="I1046">
        <v>88400512</v>
      </c>
      <c r="J1046" t="str">
        <f>RIGHT(КХЛ[[#This Row],[Дата рождения]],4)</f>
        <v>1989</v>
      </c>
    </row>
    <row r="1047" spans="3:10" x14ac:dyDescent="0.3">
      <c r="C1047">
        <v>401</v>
      </c>
      <c r="D1047" t="s">
        <v>2016</v>
      </c>
      <c r="E1047" t="s">
        <v>16</v>
      </c>
      <c r="F1047" s="8" t="s">
        <v>2017</v>
      </c>
      <c r="G1047">
        <v>23</v>
      </c>
      <c r="H1047" t="s">
        <v>18</v>
      </c>
      <c r="I1047">
        <v>71121165</v>
      </c>
      <c r="J1047" t="str">
        <f>RIGHT(КХЛ[[#This Row],[Дата рождения]],4)</f>
        <v>1994</v>
      </c>
    </row>
    <row r="1048" spans="3:10" x14ac:dyDescent="0.3">
      <c r="C1048">
        <v>198</v>
      </c>
      <c r="D1048" t="s">
        <v>2018</v>
      </c>
      <c r="E1048" t="s">
        <v>22</v>
      </c>
      <c r="F1048" s="8" t="s">
        <v>2019</v>
      </c>
      <c r="G1048">
        <v>26</v>
      </c>
      <c r="H1048" t="s">
        <v>33</v>
      </c>
      <c r="I1048">
        <v>74304756</v>
      </c>
      <c r="J1048" t="str">
        <f>RIGHT(КХЛ[[#This Row],[Дата рождения]],4)</f>
        <v>1991</v>
      </c>
    </row>
    <row r="1049" spans="3:10" x14ac:dyDescent="0.3">
      <c r="C1049">
        <v>1393</v>
      </c>
      <c r="D1049" t="s">
        <v>2020</v>
      </c>
      <c r="E1049" t="s">
        <v>16</v>
      </c>
      <c r="F1049" s="8" t="s">
        <v>361</v>
      </c>
      <c r="G1049">
        <v>25</v>
      </c>
      <c r="H1049" t="s">
        <v>18</v>
      </c>
      <c r="I1049">
        <v>75162386</v>
      </c>
      <c r="J1049" t="str">
        <f>RIGHT(КХЛ[[#This Row],[Дата рождения]],4)</f>
        <v>1992</v>
      </c>
    </row>
    <row r="1050" spans="3:10" x14ac:dyDescent="0.3">
      <c r="C1050">
        <v>432</v>
      </c>
      <c r="D1050" t="s">
        <v>2021</v>
      </c>
      <c r="E1050" t="s">
        <v>22</v>
      </c>
      <c r="F1050" s="8" t="s">
        <v>2022</v>
      </c>
      <c r="G1050">
        <v>44</v>
      </c>
      <c r="H1050" t="s">
        <v>43</v>
      </c>
      <c r="I1050">
        <v>51998767</v>
      </c>
      <c r="J1050" t="str">
        <f>RIGHT(КХЛ[[#This Row],[Дата рождения]],4)</f>
        <v>1974</v>
      </c>
    </row>
    <row r="1051" spans="3:10" x14ac:dyDescent="0.3">
      <c r="C1051">
        <v>1316</v>
      </c>
      <c r="D1051" t="s">
        <v>2023</v>
      </c>
      <c r="E1051" t="s">
        <v>16</v>
      </c>
      <c r="F1051" s="8" t="s">
        <v>2024</v>
      </c>
      <c r="G1051">
        <v>26</v>
      </c>
      <c r="H1051" t="s">
        <v>18</v>
      </c>
      <c r="I1051">
        <v>6747149</v>
      </c>
      <c r="J1051" t="str">
        <f>RIGHT(КХЛ[[#This Row],[Дата рождения]],4)</f>
        <v>1991</v>
      </c>
    </row>
    <row r="1052" spans="3:10" x14ac:dyDescent="0.3">
      <c r="C1052">
        <v>1005</v>
      </c>
      <c r="D1052" t="s">
        <v>2025</v>
      </c>
      <c r="E1052" t="s">
        <v>16</v>
      </c>
      <c r="F1052" s="8" t="s">
        <v>2026</v>
      </c>
      <c r="G1052">
        <v>20</v>
      </c>
      <c r="H1052" t="s">
        <v>18</v>
      </c>
      <c r="I1052">
        <v>17025053</v>
      </c>
      <c r="J1052" t="str">
        <f>RIGHT(КХЛ[[#This Row],[Дата рождения]],4)</f>
        <v>1997</v>
      </c>
    </row>
    <row r="1053" spans="3:10" x14ac:dyDescent="0.3">
      <c r="C1053">
        <v>576</v>
      </c>
      <c r="D1053" t="s">
        <v>2027</v>
      </c>
      <c r="E1053" t="s">
        <v>22</v>
      </c>
      <c r="F1053" s="8" t="s">
        <v>2028</v>
      </c>
      <c r="G1053">
        <v>34</v>
      </c>
      <c r="H1053" t="s">
        <v>18</v>
      </c>
      <c r="I1053">
        <v>3182517</v>
      </c>
      <c r="J1053" t="str">
        <f>RIGHT(КХЛ[[#This Row],[Дата рождения]],4)</f>
        <v>1983</v>
      </c>
    </row>
    <row r="1054" spans="3:10" x14ac:dyDescent="0.3">
      <c r="C1054">
        <v>117</v>
      </c>
      <c r="D1054" t="s">
        <v>2029</v>
      </c>
      <c r="E1054" t="s">
        <v>22</v>
      </c>
      <c r="F1054" s="8" t="s">
        <v>2030</v>
      </c>
      <c r="G1054">
        <v>26</v>
      </c>
      <c r="H1054" t="s">
        <v>43</v>
      </c>
      <c r="I1054">
        <v>87740033</v>
      </c>
      <c r="J1054" t="str">
        <f>RIGHT(КХЛ[[#This Row],[Дата рождения]],4)</f>
        <v>1991</v>
      </c>
    </row>
    <row r="1055" spans="3:10" x14ac:dyDescent="0.3">
      <c r="C1055">
        <v>973</v>
      </c>
      <c r="D1055" t="s">
        <v>2031</v>
      </c>
      <c r="E1055" t="s">
        <v>22</v>
      </c>
      <c r="F1055" s="8" t="s">
        <v>2032</v>
      </c>
      <c r="G1055">
        <v>30</v>
      </c>
      <c r="H1055" t="s">
        <v>61</v>
      </c>
      <c r="I1055">
        <v>57303680</v>
      </c>
      <c r="J1055" t="str">
        <f>RIGHT(КХЛ[[#This Row],[Дата рождения]],4)</f>
        <v>1987</v>
      </c>
    </row>
    <row r="1056" spans="3:10" x14ac:dyDescent="0.3">
      <c r="C1056">
        <v>641</v>
      </c>
      <c r="D1056" t="s">
        <v>2033</v>
      </c>
      <c r="E1056" t="s">
        <v>16</v>
      </c>
      <c r="F1056" s="8" t="s">
        <v>2034</v>
      </c>
      <c r="G1056">
        <v>28</v>
      </c>
      <c r="H1056" t="s">
        <v>18</v>
      </c>
      <c r="I1056">
        <v>69164429</v>
      </c>
      <c r="J1056" t="str">
        <f>RIGHT(КХЛ[[#This Row],[Дата рождения]],4)</f>
        <v>1990</v>
      </c>
    </row>
    <row r="1057" spans="3:10" x14ac:dyDescent="0.3">
      <c r="C1057">
        <v>51</v>
      </c>
      <c r="D1057" t="s">
        <v>2035</v>
      </c>
      <c r="E1057" t="s">
        <v>16</v>
      </c>
      <c r="F1057" s="8" t="s">
        <v>2036</v>
      </c>
      <c r="G1057">
        <v>37</v>
      </c>
      <c r="H1057" t="s">
        <v>82</v>
      </c>
      <c r="I1057">
        <v>46140009</v>
      </c>
      <c r="J1057" t="str">
        <f>RIGHT(КХЛ[[#This Row],[Дата рождения]],4)</f>
        <v>1980</v>
      </c>
    </row>
    <row r="1058" spans="3:10" x14ac:dyDescent="0.3">
      <c r="C1058">
        <v>346</v>
      </c>
      <c r="D1058" t="s">
        <v>2037</v>
      </c>
      <c r="E1058" t="s">
        <v>16</v>
      </c>
      <c r="F1058" s="8" t="s">
        <v>2038</v>
      </c>
      <c r="G1058">
        <v>41</v>
      </c>
      <c r="H1058" t="s">
        <v>119</v>
      </c>
      <c r="I1058">
        <v>41649543</v>
      </c>
      <c r="J1058" t="str">
        <f>RIGHT(КХЛ[[#This Row],[Дата рождения]],4)</f>
        <v>1976</v>
      </c>
    </row>
    <row r="1059" spans="3:10" x14ac:dyDescent="0.3">
      <c r="C1059">
        <v>1681</v>
      </c>
      <c r="D1059" t="s">
        <v>2039</v>
      </c>
      <c r="E1059" t="s">
        <v>16</v>
      </c>
      <c r="F1059" s="8" t="s">
        <v>2040</v>
      </c>
      <c r="G1059">
        <v>38</v>
      </c>
      <c r="H1059" t="s">
        <v>18</v>
      </c>
      <c r="I1059">
        <v>63095200</v>
      </c>
      <c r="J1059" t="str">
        <f>RIGHT(КХЛ[[#This Row],[Дата рождения]],4)</f>
        <v>1979</v>
      </c>
    </row>
    <row r="1060" spans="3:10" x14ac:dyDescent="0.3">
      <c r="C1060">
        <v>1209</v>
      </c>
      <c r="D1060" t="s">
        <v>2041</v>
      </c>
      <c r="E1060" t="s">
        <v>16</v>
      </c>
      <c r="F1060" s="8" t="s">
        <v>2042</v>
      </c>
      <c r="G1060">
        <v>33</v>
      </c>
      <c r="H1060" t="s">
        <v>18</v>
      </c>
      <c r="I1060">
        <v>90579081</v>
      </c>
      <c r="J1060" t="str">
        <f>RIGHT(КХЛ[[#This Row],[Дата рождения]],4)</f>
        <v>1984</v>
      </c>
    </row>
    <row r="1061" spans="3:10" x14ac:dyDescent="0.3">
      <c r="C1061">
        <v>337</v>
      </c>
      <c r="D1061" t="s">
        <v>2043</v>
      </c>
      <c r="E1061" t="s">
        <v>16</v>
      </c>
      <c r="F1061" s="8" t="s">
        <v>2044</v>
      </c>
      <c r="G1061">
        <v>37</v>
      </c>
      <c r="H1061" t="s">
        <v>18</v>
      </c>
      <c r="I1061">
        <v>72610548</v>
      </c>
      <c r="J1061" t="str">
        <f>RIGHT(КХЛ[[#This Row],[Дата рождения]],4)</f>
        <v>1981</v>
      </c>
    </row>
    <row r="1062" spans="3:10" x14ac:dyDescent="0.3">
      <c r="C1062">
        <v>1136</v>
      </c>
      <c r="D1062" t="s">
        <v>2045</v>
      </c>
      <c r="E1062" t="s">
        <v>27</v>
      </c>
      <c r="F1062" s="8" t="s">
        <v>2046</v>
      </c>
      <c r="G1062">
        <v>33</v>
      </c>
      <c r="H1062" t="s">
        <v>18</v>
      </c>
      <c r="I1062">
        <v>69823839</v>
      </c>
      <c r="J1062" t="str">
        <f>RIGHT(КХЛ[[#This Row],[Дата рождения]],4)</f>
        <v>1984</v>
      </c>
    </row>
    <row r="1063" spans="3:10" x14ac:dyDescent="0.3">
      <c r="C1063">
        <v>1</v>
      </c>
      <c r="D1063" t="s">
        <v>2047</v>
      </c>
      <c r="E1063" t="s">
        <v>22</v>
      </c>
      <c r="F1063" s="8" t="s">
        <v>2048</v>
      </c>
      <c r="G1063">
        <v>33</v>
      </c>
      <c r="H1063" t="s">
        <v>18</v>
      </c>
      <c r="I1063">
        <v>25719799</v>
      </c>
      <c r="J1063" t="str">
        <f>RIGHT(КХЛ[[#This Row],[Дата рождения]],4)</f>
        <v>1984</v>
      </c>
    </row>
    <row r="1064" spans="3:10" x14ac:dyDescent="0.3">
      <c r="C1064">
        <v>62</v>
      </c>
      <c r="D1064" t="s">
        <v>2049</v>
      </c>
      <c r="E1064" t="s">
        <v>16</v>
      </c>
      <c r="F1064" s="8" t="s">
        <v>2050</v>
      </c>
      <c r="G1064">
        <v>28</v>
      </c>
      <c r="H1064" t="s">
        <v>18</v>
      </c>
      <c r="I1064">
        <v>87475308</v>
      </c>
      <c r="J1064" t="str">
        <f>RIGHT(КХЛ[[#This Row],[Дата рождения]],4)</f>
        <v>1989</v>
      </c>
    </row>
    <row r="1065" spans="3:10" x14ac:dyDescent="0.3">
      <c r="C1065">
        <v>1321</v>
      </c>
      <c r="D1065" t="s">
        <v>2051</v>
      </c>
      <c r="E1065" t="s">
        <v>16</v>
      </c>
      <c r="F1065" s="8" t="s">
        <v>2052</v>
      </c>
      <c r="G1065">
        <v>34</v>
      </c>
      <c r="H1065" t="s">
        <v>33</v>
      </c>
      <c r="I1065">
        <v>83072523</v>
      </c>
      <c r="J1065" t="str">
        <f>RIGHT(КХЛ[[#This Row],[Дата рождения]],4)</f>
        <v>1983</v>
      </c>
    </row>
    <row r="1066" spans="3:10" x14ac:dyDescent="0.3">
      <c r="C1066">
        <v>1423</v>
      </c>
      <c r="D1066" t="s">
        <v>2053</v>
      </c>
      <c r="E1066" t="s">
        <v>16</v>
      </c>
      <c r="F1066" s="8" t="s">
        <v>2054</v>
      </c>
      <c r="G1066">
        <v>26</v>
      </c>
      <c r="H1066" t="s">
        <v>18</v>
      </c>
      <c r="I1066">
        <v>38936116</v>
      </c>
      <c r="J1066" t="str">
        <f>RIGHT(КХЛ[[#This Row],[Дата рождения]],4)</f>
        <v>1991</v>
      </c>
    </row>
    <row r="1067" spans="3:10" x14ac:dyDescent="0.3">
      <c r="C1067">
        <v>1624</v>
      </c>
      <c r="D1067" t="s">
        <v>2055</v>
      </c>
      <c r="E1067" t="s">
        <v>22</v>
      </c>
      <c r="F1067" s="8" t="s">
        <v>2056</v>
      </c>
      <c r="G1067">
        <v>36</v>
      </c>
      <c r="H1067" t="s">
        <v>33</v>
      </c>
      <c r="I1067">
        <v>53125603</v>
      </c>
      <c r="J1067" t="str">
        <f>RIGHT(КХЛ[[#This Row],[Дата рождения]],4)</f>
        <v>1981</v>
      </c>
    </row>
    <row r="1068" spans="3:10" x14ac:dyDescent="0.3">
      <c r="C1068">
        <v>1025</v>
      </c>
      <c r="D1068" t="s">
        <v>2057</v>
      </c>
      <c r="E1068" t="s">
        <v>16</v>
      </c>
      <c r="F1068" s="8" t="s">
        <v>2058</v>
      </c>
      <c r="G1068">
        <v>35</v>
      </c>
      <c r="H1068" t="s">
        <v>70</v>
      </c>
      <c r="I1068">
        <v>14476315</v>
      </c>
      <c r="J1068" t="str">
        <f>RIGHT(КХЛ[[#This Row],[Дата рождения]],4)</f>
        <v>1982</v>
      </c>
    </row>
    <row r="1069" spans="3:10" x14ac:dyDescent="0.3">
      <c r="C1069">
        <v>964</v>
      </c>
      <c r="D1069" t="s">
        <v>2059</v>
      </c>
      <c r="E1069" t="s">
        <v>16</v>
      </c>
      <c r="F1069" s="8" t="s">
        <v>2060</v>
      </c>
      <c r="G1069">
        <v>19</v>
      </c>
      <c r="H1069" t="s">
        <v>18</v>
      </c>
      <c r="I1069">
        <v>108339</v>
      </c>
      <c r="J1069" t="str">
        <f>RIGHT(КХЛ[[#This Row],[Дата рождения]],4)</f>
        <v>1998</v>
      </c>
    </row>
    <row r="1070" spans="3:10" x14ac:dyDescent="0.3">
      <c r="C1070">
        <v>58</v>
      </c>
      <c r="D1070" t="s">
        <v>2061</v>
      </c>
      <c r="E1070" t="s">
        <v>22</v>
      </c>
      <c r="F1070" s="8" t="s">
        <v>2062</v>
      </c>
      <c r="G1070">
        <v>40</v>
      </c>
      <c r="H1070" t="s">
        <v>82</v>
      </c>
      <c r="I1070">
        <v>40427366</v>
      </c>
      <c r="J1070" t="str">
        <f>RIGHT(КХЛ[[#This Row],[Дата рождения]],4)</f>
        <v>1977</v>
      </c>
    </row>
    <row r="1071" spans="3:10" x14ac:dyDescent="0.3">
      <c r="C1071">
        <v>705</v>
      </c>
      <c r="D1071" t="s">
        <v>2063</v>
      </c>
      <c r="E1071" t="s">
        <v>27</v>
      </c>
      <c r="F1071" s="8" t="s">
        <v>2064</v>
      </c>
      <c r="G1071">
        <v>36</v>
      </c>
      <c r="H1071" t="s">
        <v>82</v>
      </c>
      <c r="I1071">
        <v>41045563</v>
      </c>
      <c r="J1071" t="str">
        <f>RIGHT(КХЛ[[#This Row],[Дата рождения]],4)</f>
        <v>1981</v>
      </c>
    </row>
    <row r="1072" spans="3:10" x14ac:dyDescent="0.3">
      <c r="C1072">
        <v>737</v>
      </c>
      <c r="D1072" t="s">
        <v>2065</v>
      </c>
      <c r="E1072" t="s">
        <v>16</v>
      </c>
      <c r="F1072" s="8" t="s">
        <v>1840</v>
      </c>
      <c r="G1072">
        <v>27</v>
      </c>
      <c r="H1072" t="s">
        <v>82</v>
      </c>
      <c r="I1072">
        <v>17194899</v>
      </c>
      <c r="J1072" t="str">
        <f>RIGHT(КХЛ[[#This Row],[Дата рождения]],4)</f>
        <v>1990</v>
      </c>
    </row>
    <row r="1073" spans="3:10" x14ac:dyDescent="0.3">
      <c r="C1073">
        <v>484</v>
      </c>
      <c r="D1073" t="s">
        <v>2066</v>
      </c>
      <c r="E1073" t="s">
        <v>16</v>
      </c>
      <c r="F1073" s="8" t="s">
        <v>2067</v>
      </c>
      <c r="G1073">
        <v>36</v>
      </c>
      <c r="H1073" t="s">
        <v>18</v>
      </c>
      <c r="I1073">
        <v>45990691</v>
      </c>
      <c r="J1073" t="str">
        <f>RIGHT(КХЛ[[#This Row],[Дата рождения]],4)</f>
        <v>1982</v>
      </c>
    </row>
    <row r="1074" spans="3:10" x14ac:dyDescent="0.3">
      <c r="C1074">
        <v>1385</v>
      </c>
      <c r="D1074" t="s">
        <v>2068</v>
      </c>
      <c r="E1074" t="s">
        <v>16</v>
      </c>
      <c r="F1074" s="8" t="s">
        <v>2069</v>
      </c>
      <c r="G1074">
        <v>23</v>
      </c>
      <c r="H1074" t="s">
        <v>75</v>
      </c>
      <c r="I1074">
        <v>16397199</v>
      </c>
      <c r="J1074" t="str">
        <f>RIGHT(КХЛ[[#This Row],[Дата рождения]],4)</f>
        <v>1994</v>
      </c>
    </row>
    <row r="1075" spans="3:10" x14ac:dyDescent="0.3">
      <c r="C1075">
        <v>1592</v>
      </c>
      <c r="D1075" t="s">
        <v>2070</v>
      </c>
      <c r="E1075" t="s">
        <v>16</v>
      </c>
      <c r="F1075" s="8" t="s">
        <v>2071</v>
      </c>
      <c r="G1075">
        <v>37</v>
      </c>
      <c r="H1075" t="s">
        <v>119</v>
      </c>
      <c r="I1075">
        <v>16543878</v>
      </c>
      <c r="J1075" t="str">
        <f>RIGHT(КХЛ[[#This Row],[Дата рождения]],4)</f>
        <v>1980</v>
      </c>
    </row>
    <row r="1076" spans="3:10" x14ac:dyDescent="0.3">
      <c r="C1076">
        <v>222</v>
      </c>
      <c r="D1076" t="s">
        <v>2072</v>
      </c>
      <c r="E1076" t="s">
        <v>16</v>
      </c>
      <c r="F1076" s="8" t="s">
        <v>620</v>
      </c>
      <c r="G1076">
        <v>31</v>
      </c>
      <c r="H1076" t="s">
        <v>82</v>
      </c>
      <c r="I1076">
        <v>12022412</v>
      </c>
      <c r="J1076" t="str">
        <f>RIGHT(КХЛ[[#This Row],[Дата рождения]],4)</f>
        <v>1986</v>
      </c>
    </row>
    <row r="1077" spans="3:10" x14ac:dyDescent="0.3">
      <c r="C1077">
        <v>751</v>
      </c>
      <c r="D1077" t="s">
        <v>2073</v>
      </c>
      <c r="E1077" t="s">
        <v>22</v>
      </c>
      <c r="F1077" s="8" t="s">
        <v>1677</v>
      </c>
      <c r="G1077">
        <v>26</v>
      </c>
      <c r="H1077" t="s">
        <v>1086</v>
      </c>
      <c r="I1077">
        <v>28358715</v>
      </c>
      <c r="J1077" t="str">
        <f>RIGHT(КХЛ[[#This Row],[Дата рождения]],4)</f>
        <v>1991</v>
      </c>
    </row>
    <row r="1078" spans="3:10" x14ac:dyDescent="0.3">
      <c r="C1078">
        <v>97</v>
      </c>
      <c r="D1078" t="s">
        <v>2074</v>
      </c>
      <c r="E1078" t="s">
        <v>16</v>
      </c>
      <c r="F1078" s="8" t="s">
        <v>2075</v>
      </c>
      <c r="G1078">
        <v>24</v>
      </c>
      <c r="H1078" t="s">
        <v>18</v>
      </c>
      <c r="I1078">
        <v>97255047</v>
      </c>
      <c r="J1078" t="str">
        <f>RIGHT(КХЛ[[#This Row],[Дата рождения]],4)</f>
        <v>1993</v>
      </c>
    </row>
    <row r="1079" spans="3:10" x14ac:dyDescent="0.3">
      <c r="C1079">
        <v>16</v>
      </c>
      <c r="D1079" t="s">
        <v>2076</v>
      </c>
      <c r="E1079" t="s">
        <v>16</v>
      </c>
      <c r="F1079" s="8" t="s">
        <v>2077</v>
      </c>
      <c r="G1079">
        <v>32</v>
      </c>
      <c r="H1079" t="s">
        <v>61</v>
      </c>
      <c r="I1079">
        <v>11414624</v>
      </c>
      <c r="J1079" t="str">
        <f>RIGHT(КХЛ[[#This Row],[Дата рождения]],4)</f>
        <v>1985</v>
      </c>
    </row>
    <row r="1080" spans="3:10" x14ac:dyDescent="0.3">
      <c r="C1080">
        <v>393</v>
      </c>
      <c r="D1080" t="s">
        <v>2078</v>
      </c>
      <c r="E1080" t="s">
        <v>22</v>
      </c>
      <c r="F1080" s="8" t="s">
        <v>521</v>
      </c>
      <c r="G1080">
        <v>34</v>
      </c>
      <c r="H1080" t="s">
        <v>75</v>
      </c>
      <c r="I1080">
        <v>60319875</v>
      </c>
      <c r="J1080" t="str">
        <f>RIGHT(КХЛ[[#This Row],[Дата рождения]],4)</f>
        <v>1983</v>
      </c>
    </row>
    <row r="1081" spans="3:10" x14ac:dyDescent="0.3">
      <c r="C1081">
        <v>28</v>
      </c>
      <c r="D1081" t="s">
        <v>2079</v>
      </c>
      <c r="E1081" t="s">
        <v>22</v>
      </c>
      <c r="F1081" s="8" t="s">
        <v>2080</v>
      </c>
      <c r="G1081">
        <v>22</v>
      </c>
      <c r="H1081" t="s">
        <v>18</v>
      </c>
      <c r="I1081">
        <v>28251067</v>
      </c>
      <c r="J1081" t="str">
        <f>RIGHT(КХЛ[[#This Row],[Дата рождения]],4)</f>
        <v>1995</v>
      </c>
    </row>
    <row r="1082" spans="3:10" x14ac:dyDescent="0.3">
      <c r="C1082">
        <v>1541</v>
      </c>
      <c r="D1082" t="s">
        <v>2081</v>
      </c>
      <c r="E1082" t="s">
        <v>22</v>
      </c>
      <c r="F1082" s="8" t="s">
        <v>523</v>
      </c>
      <c r="G1082">
        <v>23</v>
      </c>
      <c r="H1082" t="s">
        <v>18</v>
      </c>
      <c r="I1082">
        <v>22209932</v>
      </c>
      <c r="J1082" t="str">
        <f>RIGHT(КХЛ[[#This Row],[Дата рождения]],4)</f>
        <v>1994</v>
      </c>
    </row>
    <row r="1083" spans="3:10" x14ac:dyDescent="0.3">
      <c r="C1083">
        <v>799</v>
      </c>
      <c r="D1083" t="s">
        <v>2082</v>
      </c>
      <c r="E1083" t="s">
        <v>27</v>
      </c>
      <c r="F1083" s="8" t="s">
        <v>2083</v>
      </c>
      <c r="G1083">
        <v>23</v>
      </c>
      <c r="H1083" t="s">
        <v>18</v>
      </c>
      <c r="I1083">
        <v>75757550</v>
      </c>
      <c r="J1083" t="str">
        <f>RIGHT(КХЛ[[#This Row],[Дата рождения]],4)</f>
        <v>1994</v>
      </c>
    </row>
    <row r="1084" spans="3:10" x14ac:dyDescent="0.3">
      <c r="C1084">
        <v>889</v>
      </c>
      <c r="D1084" t="s">
        <v>2084</v>
      </c>
      <c r="E1084" t="s">
        <v>16</v>
      </c>
      <c r="F1084" s="8" t="s">
        <v>2085</v>
      </c>
      <c r="G1084">
        <v>33</v>
      </c>
      <c r="H1084" t="s">
        <v>18</v>
      </c>
      <c r="I1084">
        <v>26828701</v>
      </c>
      <c r="J1084" t="str">
        <f>RIGHT(КХЛ[[#This Row],[Дата рождения]],4)</f>
        <v>1985</v>
      </c>
    </row>
    <row r="1085" spans="3:10" x14ac:dyDescent="0.3">
      <c r="C1085">
        <v>676</v>
      </c>
      <c r="D1085" t="s">
        <v>2086</v>
      </c>
      <c r="E1085" t="s">
        <v>16</v>
      </c>
      <c r="F1085" s="8" t="s">
        <v>2087</v>
      </c>
      <c r="G1085">
        <v>22</v>
      </c>
      <c r="H1085" t="s">
        <v>18</v>
      </c>
      <c r="I1085">
        <v>69633508</v>
      </c>
      <c r="J1085" t="str">
        <f>RIGHT(КХЛ[[#This Row],[Дата рождения]],4)</f>
        <v>1996</v>
      </c>
    </row>
    <row r="1086" spans="3:10" x14ac:dyDescent="0.3">
      <c r="C1086">
        <v>1746</v>
      </c>
      <c r="D1086" t="s">
        <v>2088</v>
      </c>
      <c r="E1086" t="s">
        <v>22</v>
      </c>
      <c r="F1086" s="8" t="s">
        <v>2089</v>
      </c>
      <c r="G1086">
        <v>24</v>
      </c>
      <c r="H1086" t="s">
        <v>18</v>
      </c>
      <c r="I1086">
        <v>11533048</v>
      </c>
      <c r="J1086" t="str">
        <f>RIGHT(КХЛ[[#This Row],[Дата рождения]],4)</f>
        <v>1993</v>
      </c>
    </row>
    <row r="1087" spans="3:10" x14ac:dyDescent="0.3">
      <c r="C1087">
        <v>921</v>
      </c>
      <c r="D1087" t="s">
        <v>2090</v>
      </c>
      <c r="E1087" t="s">
        <v>16</v>
      </c>
      <c r="F1087" s="8" t="s">
        <v>2091</v>
      </c>
      <c r="G1087">
        <v>27</v>
      </c>
      <c r="H1087" t="s">
        <v>33</v>
      </c>
      <c r="I1087">
        <v>17269111</v>
      </c>
      <c r="J1087" t="str">
        <f>RIGHT(КХЛ[[#This Row],[Дата рождения]],4)</f>
        <v>1990</v>
      </c>
    </row>
    <row r="1088" spans="3:10" x14ac:dyDescent="0.3">
      <c r="C1088">
        <v>558</v>
      </c>
      <c r="D1088" t="s">
        <v>2092</v>
      </c>
      <c r="E1088" t="s">
        <v>22</v>
      </c>
      <c r="F1088" s="8" t="s">
        <v>2093</v>
      </c>
      <c r="G1088">
        <v>27</v>
      </c>
      <c r="H1088" t="s">
        <v>18</v>
      </c>
      <c r="I1088">
        <v>58112097</v>
      </c>
      <c r="J1088" t="str">
        <f>RIGHT(КХЛ[[#This Row],[Дата рождения]],4)</f>
        <v>1990</v>
      </c>
    </row>
    <row r="1089" spans="3:10" x14ac:dyDescent="0.3">
      <c r="C1089">
        <v>568</v>
      </c>
      <c r="D1089" t="s">
        <v>2094</v>
      </c>
      <c r="E1089" t="s">
        <v>22</v>
      </c>
      <c r="F1089" s="8" t="s">
        <v>2095</v>
      </c>
      <c r="G1089">
        <v>25</v>
      </c>
      <c r="H1089" t="s">
        <v>50</v>
      </c>
      <c r="I1089">
        <v>52656239</v>
      </c>
      <c r="J1089" t="str">
        <f>RIGHT(КХЛ[[#This Row],[Дата рождения]],4)</f>
        <v>1992</v>
      </c>
    </row>
    <row r="1090" spans="3:10" x14ac:dyDescent="0.3">
      <c r="C1090">
        <v>1361</v>
      </c>
      <c r="D1090" t="s">
        <v>2096</v>
      </c>
      <c r="E1090" t="s">
        <v>22</v>
      </c>
      <c r="F1090" s="8" t="s">
        <v>2097</v>
      </c>
      <c r="G1090">
        <v>30</v>
      </c>
      <c r="H1090" t="s">
        <v>18</v>
      </c>
      <c r="I1090">
        <v>85694889</v>
      </c>
      <c r="J1090" t="str">
        <f>RIGHT(КХЛ[[#This Row],[Дата рождения]],4)</f>
        <v>1987</v>
      </c>
    </row>
    <row r="1091" spans="3:10" x14ac:dyDescent="0.3">
      <c r="C1091">
        <v>1191</v>
      </c>
      <c r="D1091" t="s">
        <v>2098</v>
      </c>
      <c r="E1091" t="s">
        <v>16</v>
      </c>
      <c r="F1091" s="8" t="s">
        <v>2099</v>
      </c>
      <c r="G1091">
        <v>33</v>
      </c>
      <c r="H1091" t="s">
        <v>82</v>
      </c>
      <c r="I1091">
        <v>76318330</v>
      </c>
      <c r="J1091" t="str">
        <f>RIGHT(КХЛ[[#This Row],[Дата рождения]],4)</f>
        <v>1984</v>
      </c>
    </row>
    <row r="1092" spans="3:10" x14ac:dyDescent="0.3">
      <c r="C1092">
        <v>1125</v>
      </c>
      <c r="D1092" t="s">
        <v>2100</v>
      </c>
      <c r="E1092" t="s">
        <v>16</v>
      </c>
      <c r="F1092" s="8" t="s">
        <v>2101</v>
      </c>
      <c r="G1092">
        <v>30</v>
      </c>
      <c r="H1092" t="s">
        <v>18</v>
      </c>
      <c r="I1092">
        <v>33986907</v>
      </c>
      <c r="J1092" t="str">
        <f>RIGHT(КХЛ[[#This Row],[Дата рождения]],4)</f>
        <v>1987</v>
      </c>
    </row>
    <row r="1093" spans="3:10" x14ac:dyDescent="0.3">
      <c r="C1093">
        <v>1106</v>
      </c>
      <c r="D1093" t="s">
        <v>2102</v>
      </c>
      <c r="E1093" t="s">
        <v>16</v>
      </c>
      <c r="F1093" s="8" t="s">
        <v>2103</v>
      </c>
      <c r="G1093">
        <v>42</v>
      </c>
      <c r="H1093" t="s">
        <v>82</v>
      </c>
      <c r="I1093">
        <v>35909649</v>
      </c>
      <c r="J1093" t="str">
        <f>RIGHT(КХЛ[[#This Row],[Дата рождения]],4)</f>
        <v>1975</v>
      </c>
    </row>
    <row r="1094" spans="3:10" x14ac:dyDescent="0.3">
      <c r="C1094">
        <v>693</v>
      </c>
      <c r="D1094" t="s">
        <v>2104</v>
      </c>
      <c r="E1094" t="s">
        <v>27</v>
      </c>
      <c r="F1094" s="8" t="s">
        <v>2105</v>
      </c>
      <c r="G1094">
        <v>27</v>
      </c>
      <c r="H1094" t="s">
        <v>82</v>
      </c>
      <c r="I1094">
        <v>13131776</v>
      </c>
      <c r="J1094" t="str">
        <f>RIGHT(КХЛ[[#This Row],[Дата рождения]],4)</f>
        <v>1990</v>
      </c>
    </row>
    <row r="1095" spans="3:10" x14ac:dyDescent="0.3">
      <c r="C1095">
        <v>271</v>
      </c>
      <c r="D1095" t="s">
        <v>2106</v>
      </c>
      <c r="E1095" t="s">
        <v>27</v>
      </c>
      <c r="F1095" s="8" t="s">
        <v>2107</v>
      </c>
      <c r="G1095">
        <v>26</v>
      </c>
      <c r="H1095" t="s">
        <v>18</v>
      </c>
      <c r="I1095">
        <v>34798385</v>
      </c>
      <c r="J1095" t="str">
        <f>RIGHT(КХЛ[[#This Row],[Дата рождения]],4)</f>
        <v>1991</v>
      </c>
    </row>
    <row r="1096" spans="3:10" x14ac:dyDescent="0.3">
      <c r="C1096">
        <v>1324</v>
      </c>
      <c r="D1096" t="s">
        <v>2108</v>
      </c>
      <c r="E1096" t="s">
        <v>22</v>
      </c>
      <c r="F1096" s="8" t="s">
        <v>2109</v>
      </c>
      <c r="G1096">
        <v>36</v>
      </c>
      <c r="H1096" t="s">
        <v>18</v>
      </c>
      <c r="I1096">
        <v>38053958</v>
      </c>
      <c r="J1096" t="str">
        <f>RIGHT(КХЛ[[#This Row],[Дата рождения]],4)</f>
        <v>1981</v>
      </c>
    </row>
    <row r="1097" spans="3:10" x14ac:dyDescent="0.3">
      <c r="C1097">
        <v>707</v>
      </c>
      <c r="D1097" t="s">
        <v>2110</v>
      </c>
      <c r="E1097" t="s">
        <v>16</v>
      </c>
      <c r="F1097" s="8" t="s">
        <v>2111</v>
      </c>
      <c r="G1097">
        <v>38</v>
      </c>
      <c r="H1097" t="s">
        <v>119</v>
      </c>
      <c r="I1097">
        <v>77462311</v>
      </c>
      <c r="J1097" t="str">
        <f>RIGHT(КХЛ[[#This Row],[Дата рождения]],4)</f>
        <v>1979</v>
      </c>
    </row>
    <row r="1098" spans="3:10" x14ac:dyDescent="0.3">
      <c r="C1098">
        <v>616</v>
      </c>
      <c r="D1098" t="s">
        <v>2112</v>
      </c>
      <c r="E1098" t="s">
        <v>16</v>
      </c>
      <c r="F1098" s="8" t="s">
        <v>2113</v>
      </c>
      <c r="G1098">
        <v>21</v>
      </c>
      <c r="H1098" t="s">
        <v>18</v>
      </c>
      <c r="I1098">
        <v>25849224</v>
      </c>
      <c r="J1098" t="str">
        <f>RIGHT(КХЛ[[#This Row],[Дата рождения]],4)</f>
        <v>1996</v>
      </c>
    </row>
    <row r="1099" spans="3:10" x14ac:dyDescent="0.3">
      <c r="C1099">
        <v>1117</v>
      </c>
      <c r="D1099" t="s">
        <v>2114</v>
      </c>
      <c r="E1099" t="s">
        <v>16</v>
      </c>
      <c r="F1099" s="8" t="s">
        <v>638</v>
      </c>
      <c r="G1099">
        <v>33</v>
      </c>
      <c r="H1099" t="s">
        <v>33</v>
      </c>
      <c r="I1099">
        <v>2115277</v>
      </c>
      <c r="J1099" t="str">
        <f>RIGHT(КХЛ[[#This Row],[Дата рождения]],4)</f>
        <v>1984</v>
      </c>
    </row>
    <row r="1100" spans="3:10" x14ac:dyDescent="0.3">
      <c r="C1100">
        <v>1149</v>
      </c>
      <c r="D1100" t="s">
        <v>2115</v>
      </c>
      <c r="E1100" t="s">
        <v>16</v>
      </c>
      <c r="F1100" s="8" t="s">
        <v>2116</v>
      </c>
      <c r="G1100">
        <v>39</v>
      </c>
      <c r="H1100" t="s">
        <v>61</v>
      </c>
      <c r="I1100">
        <v>58219210</v>
      </c>
      <c r="J1100" t="str">
        <f>RIGHT(КХЛ[[#This Row],[Дата рождения]],4)</f>
        <v>1978</v>
      </c>
    </row>
    <row r="1101" spans="3:10" x14ac:dyDescent="0.3">
      <c r="C1101">
        <v>1090</v>
      </c>
      <c r="D1101" t="s">
        <v>2117</v>
      </c>
      <c r="E1101" t="s">
        <v>16</v>
      </c>
      <c r="F1101" s="8" t="s">
        <v>2118</v>
      </c>
      <c r="G1101">
        <v>22</v>
      </c>
      <c r="H1101" t="s">
        <v>18</v>
      </c>
      <c r="I1101">
        <v>61029608</v>
      </c>
      <c r="J1101" t="str">
        <f>RIGHT(КХЛ[[#This Row],[Дата рождения]],4)</f>
        <v>1996</v>
      </c>
    </row>
    <row r="1102" spans="3:10" x14ac:dyDescent="0.3">
      <c r="C1102">
        <v>1150</v>
      </c>
      <c r="D1102" t="s">
        <v>2119</v>
      </c>
      <c r="E1102" t="s">
        <v>22</v>
      </c>
      <c r="F1102" s="8" t="s">
        <v>2120</v>
      </c>
      <c r="G1102">
        <v>21</v>
      </c>
      <c r="H1102" t="s">
        <v>18</v>
      </c>
      <c r="I1102">
        <v>10937540</v>
      </c>
      <c r="J1102" t="str">
        <f>RIGHT(КХЛ[[#This Row],[Дата рождения]],4)</f>
        <v>1996</v>
      </c>
    </row>
    <row r="1103" spans="3:10" x14ac:dyDescent="0.3">
      <c r="C1103">
        <v>678</v>
      </c>
      <c r="D1103" t="s">
        <v>2121</v>
      </c>
      <c r="E1103" t="s">
        <v>22</v>
      </c>
      <c r="F1103" s="8" t="s">
        <v>2122</v>
      </c>
      <c r="G1103">
        <v>24</v>
      </c>
      <c r="H1103" t="s">
        <v>18</v>
      </c>
      <c r="I1103">
        <v>5943715</v>
      </c>
      <c r="J1103" t="str">
        <f>RIGHT(КХЛ[[#This Row],[Дата рождения]],4)</f>
        <v>1993</v>
      </c>
    </row>
    <row r="1104" spans="3:10" x14ac:dyDescent="0.3">
      <c r="C1104">
        <v>1188</v>
      </c>
      <c r="D1104" t="s">
        <v>2123</v>
      </c>
      <c r="E1104" t="s">
        <v>22</v>
      </c>
      <c r="F1104" s="8" t="s">
        <v>2124</v>
      </c>
      <c r="G1104">
        <v>46</v>
      </c>
      <c r="H1104" t="s">
        <v>18</v>
      </c>
      <c r="I1104">
        <v>54283387</v>
      </c>
      <c r="J1104" t="str">
        <f>RIGHT(КХЛ[[#This Row],[Дата рождения]],4)</f>
        <v>1971</v>
      </c>
    </row>
    <row r="1105" spans="3:10" x14ac:dyDescent="0.3">
      <c r="C1105">
        <v>1145</v>
      </c>
      <c r="D1105" t="s">
        <v>2125</v>
      </c>
      <c r="E1105" t="s">
        <v>16</v>
      </c>
      <c r="F1105" s="8" t="s">
        <v>2126</v>
      </c>
      <c r="G1105">
        <v>34</v>
      </c>
      <c r="H1105" t="s">
        <v>18</v>
      </c>
      <c r="I1105">
        <v>1075957</v>
      </c>
      <c r="J1105" t="str">
        <f>RIGHT(КХЛ[[#This Row],[Дата рождения]],4)</f>
        <v>1983</v>
      </c>
    </row>
    <row r="1106" spans="3:10" x14ac:dyDescent="0.3">
      <c r="C1106">
        <v>1061</v>
      </c>
      <c r="D1106" t="s">
        <v>2127</v>
      </c>
      <c r="E1106" t="s">
        <v>22</v>
      </c>
      <c r="F1106" s="8" t="s">
        <v>685</v>
      </c>
      <c r="G1106">
        <v>23</v>
      </c>
      <c r="H1106" t="s">
        <v>70</v>
      </c>
      <c r="I1106">
        <v>39392275</v>
      </c>
      <c r="J1106" t="str">
        <f>RIGHT(КХЛ[[#This Row],[Дата рождения]],4)</f>
        <v>1994</v>
      </c>
    </row>
    <row r="1107" spans="3:10" x14ac:dyDescent="0.3">
      <c r="C1107">
        <v>427</v>
      </c>
      <c r="D1107" t="s">
        <v>2128</v>
      </c>
      <c r="E1107" t="s">
        <v>16</v>
      </c>
      <c r="F1107" s="8" t="s">
        <v>2129</v>
      </c>
      <c r="G1107">
        <v>30</v>
      </c>
      <c r="H1107" t="s">
        <v>18</v>
      </c>
      <c r="I1107">
        <v>7876016</v>
      </c>
      <c r="J1107" t="str">
        <f>RIGHT(КХЛ[[#This Row],[Дата рождения]],4)</f>
        <v>1987</v>
      </c>
    </row>
    <row r="1108" spans="3:10" x14ac:dyDescent="0.3">
      <c r="C1108">
        <v>115</v>
      </c>
      <c r="D1108" t="s">
        <v>2130</v>
      </c>
      <c r="E1108" t="s">
        <v>22</v>
      </c>
      <c r="F1108" s="8" t="s">
        <v>2131</v>
      </c>
      <c r="G1108">
        <v>33</v>
      </c>
      <c r="H1108" t="s">
        <v>18</v>
      </c>
      <c r="I1108">
        <v>52109505</v>
      </c>
      <c r="J1108" t="str">
        <f>RIGHT(КХЛ[[#This Row],[Дата рождения]],4)</f>
        <v>1984</v>
      </c>
    </row>
    <row r="1109" spans="3:10" x14ac:dyDescent="0.3">
      <c r="C1109">
        <v>894</v>
      </c>
      <c r="D1109" t="s">
        <v>2132</v>
      </c>
      <c r="E1109" t="s">
        <v>22</v>
      </c>
      <c r="F1109" s="8" t="s">
        <v>2133</v>
      </c>
      <c r="G1109">
        <v>39</v>
      </c>
      <c r="H1109" t="s">
        <v>18</v>
      </c>
      <c r="I1109">
        <v>7772116</v>
      </c>
      <c r="J1109" t="str">
        <f>RIGHT(КХЛ[[#This Row],[Дата рождения]],4)</f>
        <v>1978</v>
      </c>
    </row>
    <row r="1110" spans="3:10" x14ac:dyDescent="0.3">
      <c r="C1110">
        <v>965</v>
      </c>
      <c r="D1110" t="s">
        <v>2134</v>
      </c>
      <c r="E1110" t="s">
        <v>16</v>
      </c>
      <c r="F1110" s="8" t="s">
        <v>2135</v>
      </c>
      <c r="G1110">
        <v>31</v>
      </c>
      <c r="H1110" t="s">
        <v>82</v>
      </c>
      <c r="I1110">
        <v>44016617</v>
      </c>
      <c r="J1110" t="str">
        <f>RIGHT(КХЛ[[#This Row],[Дата рождения]],4)</f>
        <v>1986</v>
      </c>
    </row>
    <row r="1111" spans="3:10" x14ac:dyDescent="0.3">
      <c r="C1111">
        <v>1119</v>
      </c>
      <c r="D1111" t="s">
        <v>2136</v>
      </c>
      <c r="E1111" t="s">
        <v>16</v>
      </c>
      <c r="F1111" s="8" t="s">
        <v>2137</v>
      </c>
      <c r="G1111">
        <v>35</v>
      </c>
      <c r="H1111" t="s">
        <v>18</v>
      </c>
      <c r="I1111">
        <v>24638367</v>
      </c>
      <c r="J1111" t="str">
        <f>RIGHT(КХЛ[[#This Row],[Дата рождения]],4)</f>
        <v>1982</v>
      </c>
    </row>
    <row r="1112" spans="3:10" x14ac:dyDescent="0.3">
      <c r="C1112">
        <v>685</v>
      </c>
      <c r="D1112" t="s">
        <v>2138</v>
      </c>
      <c r="E1112" t="s">
        <v>22</v>
      </c>
      <c r="F1112" s="8" t="s">
        <v>2139</v>
      </c>
      <c r="G1112">
        <v>36</v>
      </c>
      <c r="H1112" t="s">
        <v>61</v>
      </c>
      <c r="I1112">
        <v>32310984</v>
      </c>
      <c r="J1112" t="str">
        <f>RIGHT(КХЛ[[#This Row],[Дата рождения]],4)</f>
        <v>1981</v>
      </c>
    </row>
    <row r="1113" spans="3:10" x14ac:dyDescent="0.3">
      <c r="C1113">
        <v>1643</v>
      </c>
      <c r="D1113" t="s">
        <v>2140</v>
      </c>
      <c r="E1113" t="s">
        <v>22</v>
      </c>
      <c r="F1113" s="8" t="s">
        <v>2141</v>
      </c>
      <c r="G1113">
        <v>24</v>
      </c>
      <c r="H1113" t="s">
        <v>18</v>
      </c>
      <c r="I1113">
        <v>97843756</v>
      </c>
      <c r="J1113" t="str">
        <f>RIGHT(КХЛ[[#This Row],[Дата рождения]],4)</f>
        <v>1993</v>
      </c>
    </row>
    <row r="1114" spans="3:10" x14ac:dyDescent="0.3">
      <c r="C1114">
        <v>1491</v>
      </c>
      <c r="D1114" t="s">
        <v>2142</v>
      </c>
      <c r="E1114" t="s">
        <v>22</v>
      </c>
      <c r="F1114" s="8" t="s">
        <v>713</v>
      </c>
      <c r="G1114">
        <v>32</v>
      </c>
      <c r="H1114" t="s">
        <v>18</v>
      </c>
      <c r="I1114">
        <v>69302726</v>
      </c>
      <c r="J1114" t="str">
        <f>RIGHT(КХЛ[[#This Row],[Дата рождения]],4)</f>
        <v>1985</v>
      </c>
    </row>
    <row r="1115" spans="3:10" x14ac:dyDescent="0.3">
      <c r="C1115">
        <v>1367</v>
      </c>
      <c r="D1115" t="s">
        <v>2143</v>
      </c>
      <c r="E1115" t="s">
        <v>16</v>
      </c>
      <c r="F1115" s="8" t="s">
        <v>2144</v>
      </c>
      <c r="G1115">
        <v>25</v>
      </c>
      <c r="H1115" t="s">
        <v>153</v>
      </c>
      <c r="I1115">
        <v>4804113</v>
      </c>
      <c r="J1115" t="str">
        <f>RIGHT(КХЛ[[#This Row],[Дата рождения]],4)</f>
        <v>1992</v>
      </c>
    </row>
    <row r="1116" spans="3:10" x14ac:dyDescent="0.3">
      <c r="C1116">
        <v>1084</v>
      </c>
      <c r="D1116" t="s">
        <v>2145</v>
      </c>
      <c r="E1116" t="s">
        <v>27</v>
      </c>
      <c r="F1116" s="8" t="s">
        <v>2146</v>
      </c>
      <c r="G1116">
        <v>40</v>
      </c>
      <c r="H1116" t="s">
        <v>70</v>
      </c>
      <c r="I1116">
        <v>38399892</v>
      </c>
      <c r="J1116" t="str">
        <f>RIGHT(КХЛ[[#This Row],[Дата рождения]],4)</f>
        <v>1978</v>
      </c>
    </row>
    <row r="1117" spans="3:10" x14ac:dyDescent="0.3">
      <c r="C1117">
        <v>942</v>
      </c>
      <c r="D1117" t="s">
        <v>2147</v>
      </c>
      <c r="E1117" t="s">
        <v>22</v>
      </c>
      <c r="F1117" s="8" t="s">
        <v>2148</v>
      </c>
      <c r="G1117">
        <v>37</v>
      </c>
      <c r="H1117" t="s">
        <v>18</v>
      </c>
      <c r="I1117">
        <v>55269792</v>
      </c>
      <c r="J1117" t="str">
        <f>RIGHT(КХЛ[[#This Row],[Дата рождения]],4)</f>
        <v>1980</v>
      </c>
    </row>
    <row r="1118" spans="3:10" x14ac:dyDescent="0.3">
      <c r="C1118">
        <v>1077</v>
      </c>
      <c r="D1118" t="s">
        <v>2149</v>
      </c>
      <c r="E1118" t="s">
        <v>16</v>
      </c>
      <c r="F1118" s="8" t="s">
        <v>1504</v>
      </c>
      <c r="G1118">
        <v>30</v>
      </c>
      <c r="H1118" t="s">
        <v>33</v>
      </c>
      <c r="I1118">
        <v>85400478</v>
      </c>
      <c r="J1118" t="str">
        <f>RIGHT(КХЛ[[#This Row],[Дата рождения]],4)</f>
        <v>1987</v>
      </c>
    </row>
    <row r="1119" spans="3:10" x14ac:dyDescent="0.3">
      <c r="C1119">
        <v>1219</v>
      </c>
      <c r="D1119" t="s">
        <v>2150</v>
      </c>
      <c r="E1119" t="s">
        <v>22</v>
      </c>
      <c r="F1119" s="8" t="s">
        <v>1706</v>
      </c>
      <c r="G1119">
        <v>20</v>
      </c>
      <c r="H1119" t="s">
        <v>18</v>
      </c>
      <c r="I1119">
        <v>70951767</v>
      </c>
      <c r="J1119" t="str">
        <f>RIGHT(КХЛ[[#This Row],[Дата рождения]],4)</f>
        <v>1997</v>
      </c>
    </row>
    <row r="1120" spans="3:10" x14ac:dyDescent="0.3">
      <c r="C1120">
        <v>809</v>
      </c>
      <c r="D1120" t="s">
        <v>2151</v>
      </c>
      <c r="E1120" t="s">
        <v>16</v>
      </c>
      <c r="F1120" s="8" t="s">
        <v>2152</v>
      </c>
      <c r="G1120">
        <v>30</v>
      </c>
      <c r="H1120" t="s">
        <v>75</v>
      </c>
      <c r="I1120">
        <v>23555962</v>
      </c>
      <c r="J1120" t="str">
        <f>RIGHT(КХЛ[[#This Row],[Дата рождения]],4)</f>
        <v>1987</v>
      </c>
    </row>
    <row r="1121" spans="3:10" x14ac:dyDescent="0.3">
      <c r="C1121">
        <v>203</v>
      </c>
      <c r="D1121" t="s">
        <v>2153</v>
      </c>
      <c r="E1121" t="s">
        <v>22</v>
      </c>
      <c r="F1121" s="8" t="s">
        <v>2154</v>
      </c>
      <c r="G1121">
        <v>23</v>
      </c>
      <c r="H1121" t="s">
        <v>18</v>
      </c>
      <c r="I1121">
        <v>829644</v>
      </c>
      <c r="J1121" t="str">
        <f>RIGHT(КХЛ[[#This Row],[Дата рождения]],4)</f>
        <v>1994</v>
      </c>
    </row>
    <row r="1122" spans="3:10" x14ac:dyDescent="0.3">
      <c r="C1122">
        <v>1085</v>
      </c>
      <c r="D1122" t="s">
        <v>2155</v>
      </c>
      <c r="E1122" t="s">
        <v>16</v>
      </c>
      <c r="F1122" s="8" t="s">
        <v>2156</v>
      </c>
      <c r="G1122">
        <v>31</v>
      </c>
      <c r="H1122" t="s">
        <v>70</v>
      </c>
      <c r="I1122">
        <v>64673785</v>
      </c>
      <c r="J1122" t="str">
        <f>RIGHT(КХЛ[[#This Row],[Дата рождения]],4)</f>
        <v>1986</v>
      </c>
    </row>
    <row r="1123" spans="3:10" x14ac:dyDescent="0.3">
      <c r="C1123">
        <v>290</v>
      </c>
      <c r="D1123" t="s">
        <v>2157</v>
      </c>
      <c r="E1123" t="s">
        <v>16</v>
      </c>
      <c r="F1123" s="8" t="s">
        <v>2158</v>
      </c>
      <c r="G1123">
        <v>23</v>
      </c>
      <c r="H1123" t="s">
        <v>43</v>
      </c>
      <c r="I1123">
        <v>11826031</v>
      </c>
      <c r="J1123" t="str">
        <f>RIGHT(КХЛ[[#This Row],[Дата рождения]],4)</f>
        <v>1994</v>
      </c>
    </row>
    <row r="1124" spans="3:10" x14ac:dyDescent="0.3">
      <c r="C1124">
        <v>428</v>
      </c>
      <c r="D1124" t="s">
        <v>2159</v>
      </c>
      <c r="E1124" t="s">
        <v>16</v>
      </c>
      <c r="F1124" s="8" t="s">
        <v>2160</v>
      </c>
      <c r="G1124">
        <v>40</v>
      </c>
      <c r="H1124" t="s">
        <v>82</v>
      </c>
      <c r="I1124">
        <v>87071365</v>
      </c>
      <c r="J1124" t="str">
        <f>RIGHT(КХЛ[[#This Row],[Дата рождения]],4)</f>
        <v>1977</v>
      </c>
    </row>
    <row r="1125" spans="3:10" x14ac:dyDescent="0.3">
      <c r="C1125">
        <v>988</v>
      </c>
      <c r="D1125" t="s">
        <v>1121</v>
      </c>
      <c r="E1125" t="s">
        <v>16</v>
      </c>
      <c r="F1125" s="8" t="s">
        <v>1122</v>
      </c>
      <c r="G1125">
        <v>32</v>
      </c>
      <c r="H1125" t="s">
        <v>18</v>
      </c>
      <c r="I1125">
        <v>62900883</v>
      </c>
      <c r="J1125" t="str">
        <f>RIGHT(КХЛ[[#This Row],[Дата рождения]],4)</f>
        <v>1986</v>
      </c>
    </row>
    <row r="1126" spans="3:10" x14ac:dyDescent="0.3">
      <c r="C1126">
        <v>1060</v>
      </c>
      <c r="D1126" t="s">
        <v>2161</v>
      </c>
      <c r="E1126" t="s">
        <v>16</v>
      </c>
      <c r="F1126" s="8" t="s">
        <v>2162</v>
      </c>
      <c r="G1126">
        <v>23</v>
      </c>
      <c r="H1126" t="s">
        <v>50</v>
      </c>
      <c r="I1126">
        <v>39782107</v>
      </c>
      <c r="J1126" t="str">
        <f>RIGHT(КХЛ[[#This Row],[Дата рождения]],4)</f>
        <v>1994</v>
      </c>
    </row>
    <row r="1127" spans="3:10" x14ac:dyDescent="0.3">
      <c r="C1127">
        <v>924</v>
      </c>
      <c r="D1127" t="s">
        <v>41</v>
      </c>
      <c r="E1127" t="s">
        <v>22</v>
      </c>
      <c r="F1127" s="8" t="s">
        <v>42</v>
      </c>
      <c r="G1127">
        <v>26</v>
      </c>
      <c r="H1127" t="s">
        <v>43</v>
      </c>
      <c r="I1127">
        <v>74284671</v>
      </c>
      <c r="J1127" t="str">
        <f>RIGHT(КХЛ[[#This Row],[Дата рождения]],4)</f>
        <v>1991</v>
      </c>
    </row>
    <row r="1128" spans="3:10" x14ac:dyDescent="0.3">
      <c r="C1128">
        <v>515</v>
      </c>
      <c r="D1128" t="s">
        <v>2163</v>
      </c>
      <c r="E1128" t="s">
        <v>16</v>
      </c>
      <c r="F1128" s="8" t="s">
        <v>39</v>
      </c>
      <c r="G1128">
        <v>22</v>
      </c>
      <c r="H1128" t="s">
        <v>18</v>
      </c>
      <c r="I1128">
        <v>92368990</v>
      </c>
      <c r="J1128" t="str">
        <f>RIGHT(КХЛ[[#This Row],[Дата рождения]],4)</f>
        <v>1995</v>
      </c>
    </row>
    <row r="1129" spans="3:10" x14ac:dyDescent="0.3">
      <c r="C1129">
        <v>935</v>
      </c>
      <c r="D1129" t="s">
        <v>2164</v>
      </c>
      <c r="E1129" t="s">
        <v>22</v>
      </c>
      <c r="F1129" s="8" t="s">
        <v>2165</v>
      </c>
      <c r="G1129">
        <v>23</v>
      </c>
      <c r="H1129" t="s">
        <v>40</v>
      </c>
      <c r="I1129">
        <v>83531977</v>
      </c>
      <c r="J1129" t="str">
        <f>RIGHT(КХЛ[[#This Row],[Дата рождения]],4)</f>
        <v>1994</v>
      </c>
    </row>
    <row r="1130" spans="3:10" x14ac:dyDescent="0.3">
      <c r="C1130">
        <v>884</v>
      </c>
      <c r="D1130" t="s">
        <v>1200</v>
      </c>
      <c r="E1130" t="s">
        <v>16</v>
      </c>
      <c r="F1130" s="8" t="s">
        <v>1201</v>
      </c>
      <c r="G1130">
        <v>43</v>
      </c>
      <c r="H1130" t="s">
        <v>75</v>
      </c>
      <c r="I1130">
        <v>85046054</v>
      </c>
      <c r="J1130" t="str">
        <f>RIGHT(КХЛ[[#This Row],[Дата рождения]],4)</f>
        <v>1974</v>
      </c>
    </row>
    <row r="1131" spans="3:10" x14ac:dyDescent="0.3">
      <c r="C1131">
        <v>1097</v>
      </c>
      <c r="D1131" t="s">
        <v>2166</v>
      </c>
      <c r="E1131" t="s">
        <v>27</v>
      </c>
      <c r="F1131" s="8" t="s">
        <v>2167</v>
      </c>
      <c r="G1131">
        <v>25</v>
      </c>
      <c r="H1131" t="s">
        <v>33</v>
      </c>
      <c r="I1131">
        <v>72990777</v>
      </c>
      <c r="J1131" t="str">
        <f>RIGHT(КХЛ[[#This Row],[Дата рождения]],4)</f>
        <v>1992</v>
      </c>
    </row>
    <row r="1132" spans="3:10" x14ac:dyDescent="0.3">
      <c r="C1132">
        <v>1548</v>
      </c>
      <c r="D1132" t="s">
        <v>2168</v>
      </c>
      <c r="E1132" t="s">
        <v>16</v>
      </c>
      <c r="F1132" s="8" t="s">
        <v>2169</v>
      </c>
      <c r="G1132">
        <v>20</v>
      </c>
      <c r="H1132" t="s">
        <v>18</v>
      </c>
      <c r="I1132">
        <v>73946166</v>
      </c>
      <c r="J1132" t="str">
        <f>RIGHT(КХЛ[[#This Row],[Дата рождения]],4)</f>
        <v>1997</v>
      </c>
    </row>
    <row r="1133" spans="3:10" x14ac:dyDescent="0.3">
      <c r="C1133">
        <v>1425</v>
      </c>
      <c r="D1133" t="s">
        <v>2170</v>
      </c>
      <c r="E1133" t="s">
        <v>27</v>
      </c>
      <c r="F1133" s="8" t="s">
        <v>2171</v>
      </c>
      <c r="G1133">
        <v>34</v>
      </c>
      <c r="H1133" t="s">
        <v>61</v>
      </c>
      <c r="I1133">
        <v>8413312</v>
      </c>
      <c r="J1133" t="str">
        <f>RIGHT(КХЛ[[#This Row],[Дата рождения]],4)</f>
        <v>1983</v>
      </c>
    </row>
    <row r="1134" spans="3:10" x14ac:dyDescent="0.3">
      <c r="C1134">
        <v>366</v>
      </c>
      <c r="D1134" t="s">
        <v>2172</v>
      </c>
      <c r="E1134" t="s">
        <v>22</v>
      </c>
      <c r="F1134" s="8" t="s">
        <v>2173</v>
      </c>
      <c r="G1134">
        <v>27</v>
      </c>
      <c r="H1134" t="s">
        <v>18</v>
      </c>
      <c r="I1134">
        <v>67538366</v>
      </c>
      <c r="J1134" t="str">
        <f>RIGHT(КХЛ[[#This Row],[Дата рождения]],4)</f>
        <v>1990</v>
      </c>
    </row>
    <row r="1135" spans="3:10" x14ac:dyDescent="0.3">
      <c r="C1135">
        <v>99</v>
      </c>
      <c r="D1135" t="s">
        <v>2174</v>
      </c>
      <c r="E1135" t="s">
        <v>16</v>
      </c>
      <c r="F1135" s="8" t="s">
        <v>2175</v>
      </c>
      <c r="G1135">
        <v>38</v>
      </c>
      <c r="H1135" t="s">
        <v>18</v>
      </c>
      <c r="I1135">
        <v>85597830</v>
      </c>
      <c r="J1135" t="str">
        <f>RIGHT(КХЛ[[#This Row],[Дата рождения]],4)</f>
        <v>1979</v>
      </c>
    </row>
    <row r="1136" spans="3:10" x14ac:dyDescent="0.3">
      <c r="C1136">
        <v>832</v>
      </c>
      <c r="D1136" t="s">
        <v>2176</v>
      </c>
      <c r="E1136" t="s">
        <v>16</v>
      </c>
      <c r="F1136" s="8" t="s">
        <v>2177</v>
      </c>
      <c r="G1136">
        <v>37</v>
      </c>
      <c r="H1136" t="s">
        <v>61</v>
      </c>
      <c r="I1136">
        <v>82485858</v>
      </c>
      <c r="J1136" t="str">
        <f>RIGHT(КХЛ[[#This Row],[Дата рождения]],4)</f>
        <v>1980</v>
      </c>
    </row>
    <row r="1137" spans="3:10" x14ac:dyDescent="0.3">
      <c r="C1137">
        <v>510</v>
      </c>
      <c r="D1137" t="s">
        <v>2178</v>
      </c>
      <c r="E1137" t="s">
        <v>16</v>
      </c>
      <c r="F1137" s="8" t="s">
        <v>2179</v>
      </c>
      <c r="G1137">
        <v>26</v>
      </c>
      <c r="H1137" t="s">
        <v>18</v>
      </c>
      <c r="I1137">
        <v>51153059</v>
      </c>
      <c r="J1137" t="str">
        <f>RIGHT(КХЛ[[#This Row],[Дата рождения]],4)</f>
        <v>1991</v>
      </c>
    </row>
    <row r="1138" spans="3:10" x14ac:dyDescent="0.3">
      <c r="C1138">
        <v>1015</v>
      </c>
      <c r="D1138" t="s">
        <v>254</v>
      </c>
      <c r="E1138" t="s">
        <v>16</v>
      </c>
      <c r="F1138" s="8" t="s">
        <v>255</v>
      </c>
      <c r="G1138">
        <v>35</v>
      </c>
      <c r="H1138" t="s">
        <v>43</v>
      </c>
      <c r="I1138">
        <v>52247443</v>
      </c>
      <c r="J1138" t="str">
        <f>RIGHT(КХЛ[[#This Row],[Дата рождения]],4)</f>
        <v>1982</v>
      </c>
    </row>
    <row r="1139" spans="3:10" x14ac:dyDescent="0.3">
      <c r="C1139">
        <v>377</v>
      </c>
      <c r="D1139" t="s">
        <v>2180</v>
      </c>
      <c r="E1139" t="s">
        <v>22</v>
      </c>
      <c r="F1139" s="8" t="s">
        <v>2181</v>
      </c>
      <c r="G1139">
        <v>23</v>
      </c>
      <c r="H1139" t="s">
        <v>18</v>
      </c>
      <c r="I1139">
        <v>7756348</v>
      </c>
      <c r="J1139" t="str">
        <f>RIGHT(КХЛ[[#This Row],[Дата рождения]],4)</f>
        <v>1995</v>
      </c>
    </row>
    <row r="1140" spans="3:10" x14ac:dyDescent="0.3">
      <c r="C1140">
        <v>38</v>
      </c>
      <c r="D1140" t="s">
        <v>2182</v>
      </c>
      <c r="E1140" t="s">
        <v>16</v>
      </c>
      <c r="F1140" s="8" t="s">
        <v>2183</v>
      </c>
      <c r="G1140">
        <v>44</v>
      </c>
      <c r="H1140" t="s">
        <v>75</v>
      </c>
      <c r="I1140">
        <v>77714354</v>
      </c>
      <c r="J1140" t="str">
        <f>RIGHT(КХЛ[[#This Row],[Дата рождения]],4)</f>
        <v>1973</v>
      </c>
    </row>
    <row r="1141" spans="3:10" x14ac:dyDescent="0.3">
      <c r="C1141">
        <v>1001</v>
      </c>
      <c r="D1141" t="s">
        <v>2184</v>
      </c>
      <c r="E1141" t="s">
        <v>16</v>
      </c>
      <c r="F1141" s="8" t="s">
        <v>2185</v>
      </c>
      <c r="G1141">
        <v>32</v>
      </c>
      <c r="H1141" t="s">
        <v>82</v>
      </c>
      <c r="I1141">
        <v>34703043</v>
      </c>
      <c r="J1141" t="str">
        <f>RIGHT(КХЛ[[#This Row],[Дата рождения]],4)</f>
        <v>1985</v>
      </c>
    </row>
    <row r="1142" spans="3:10" x14ac:dyDescent="0.3">
      <c r="C1142">
        <v>535</v>
      </c>
      <c r="D1142" t="s">
        <v>2186</v>
      </c>
      <c r="E1142" t="s">
        <v>22</v>
      </c>
      <c r="F1142" s="8" t="s">
        <v>2187</v>
      </c>
      <c r="G1142">
        <v>34</v>
      </c>
      <c r="H1142" t="s">
        <v>18</v>
      </c>
      <c r="I1142">
        <v>24120596</v>
      </c>
      <c r="J1142" t="str">
        <f>RIGHT(КХЛ[[#This Row],[Дата рождения]],4)</f>
        <v>1983</v>
      </c>
    </row>
    <row r="1143" spans="3:10" x14ac:dyDescent="0.3">
      <c r="C1143">
        <v>126</v>
      </c>
      <c r="D1143" t="s">
        <v>2188</v>
      </c>
      <c r="E1143" t="s">
        <v>22</v>
      </c>
      <c r="F1143" s="8" t="s">
        <v>2189</v>
      </c>
      <c r="G1143">
        <v>39</v>
      </c>
      <c r="H1143" t="s">
        <v>70</v>
      </c>
      <c r="I1143">
        <v>28913906</v>
      </c>
      <c r="J1143" t="str">
        <f>RIGHT(КХЛ[[#This Row],[Дата рождения]],4)</f>
        <v>1978</v>
      </c>
    </row>
    <row r="1144" spans="3:10" x14ac:dyDescent="0.3">
      <c r="C1144">
        <v>34</v>
      </c>
      <c r="D1144" t="s">
        <v>2190</v>
      </c>
      <c r="E1144" t="s">
        <v>22</v>
      </c>
      <c r="F1144" s="8" t="s">
        <v>2191</v>
      </c>
      <c r="G1144">
        <v>36</v>
      </c>
      <c r="H1144" t="s">
        <v>18</v>
      </c>
      <c r="I1144">
        <v>15798865</v>
      </c>
      <c r="J1144" t="str">
        <f>RIGHT(КХЛ[[#This Row],[Дата рождения]],4)</f>
        <v>1981</v>
      </c>
    </row>
    <row r="1145" spans="3:10" x14ac:dyDescent="0.3">
      <c r="C1145">
        <v>1663</v>
      </c>
      <c r="D1145" t="s">
        <v>2192</v>
      </c>
      <c r="E1145" t="s">
        <v>27</v>
      </c>
      <c r="F1145" s="8" t="s">
        <v>2193</v>
      </c>
      <c r="G1145">
        <v>45</v>
      </c>
      <c r="H1145" t="s">
        <v>18</v>
      </c>
      <c r="I1145">
        <v>9098075</v>
      </c>
      <c r="J1145" t="str">
        <f>RIGHT(КХЛ[[#This Row],[Дата рождения]],4)</f>
        <v>1972</v>
      </c>
    </row>
    <row r="1146" spans="3:10" x14ac:dyDescent="0.3">
      <c r="C1146">
        <v>1158</v>
      </c>
      <c r="D1146" t="s">
        <v>2194</v>
      </c>
      <c r="E1146" t="s">
        <v>16</v>
      </c>
      <c r="F1146" s="8" t="s">
        <v>2195</v>
      </c>
      <c r="G1146">
        <v>38</v>
      </c>
      <c r="H1146" t="s">
        <v>18</v>
      </c>
      <c r="I1146">
        <v>17018231</v>
      </c>
      <c r="J1146" t="str">
        <f>RIGHT(КХЛ[[#This Row],[Дата рождения]],4)</f>
        <v>1979</v>
      </c>
    </row>
    <row r="1147" spans="3:10" x14ac:dyDescent="0.3">
      <c r="C1147">
        <v>810</v>
      </c>
      <c r="D1147" t="s">
        <v>2196</v>
      </c>
      <c r="E1147" t="s">
        <v>27</v>
      </c>
      <c r="F1147" s="8" t="s">
        <v>2197</v>
      </c>
      <c r="G1147">
        <v>21</v>
      </c>
      <c r="H1147" t="s">
        <v>18</v>
      </c>
      <c r="I1147">
        <v>39199408</v>
      </c>
      <c r="J1147" t="str">
        <f>RIGHT(КХЛ[[#This Row],[Дата рождения]],4)</f>
        <v>1996</v>
      </c>
    </row>
    <row r="1148" spans="3:10" x14ac:dyDescent="0.3">
      <c r="C1148">
        <v>110</v>
      </c>
      <c r="D1148" t="s">
        <v>2198</v>
      </c>
      <c r="E1148" t="s">
        <v>16</v>
      </c>
      <c r="F1148" s="8" t="s">
        <v>2199</v>
      </c>
      <c r="G1148">
        <v>28</v>
      </c>
      <c r="H1148" t="s">
        <v>18</v>
      </c>
      <c r="I1148">
        <v>23778730</v>
      </c>
      <c r="J1148" t="str">
        <f>RIGHT(КХЛ[[#This Row],[Дата рождения]],4)</f>
        <v>1989</v>
      </c>
    </row>
    <row r="1149" spans="3:10" x14ac:dyDescent="0.3">
      <c r="C1149">
        <v>291</v>
      </c>
      <c r="D1149" t="s">
        <v>2200</v>
      </c>
      <c r="E1149" t="s">
        <v>16</v>
      </c>
      <c r="F1149" s="8" t="s">
        <v>2201</v>
      </c>
      <c r="G1149">
        <v>45</v>
      </c>
      <c r="H1149" t="s">
        <v>18</v>
      </c>
      <c r="I1149">
        <v>33413783</v>
      </c>
      <c r="J1149" t="str">
        <f>RIGHT(КХЛ[[#This Row],[Дата рождения]],4)</f>
        <v>1972</v>
      </c>
    </row>
    <row r="1150" spans="3:10" x14ac:dyDescent="0.3">
      <c r="C1150">
        <v>203</v>
      </c>
      <c r="D1150" t="s">
        <v>2202</v>
      </c>
      <c r="E1150" t="s">
        <v>16</v>
      </c>
      <c r="F1150" s="8" t="s">
        <v>2203</v>
      </c>
      <c r="G1150">
        <v>42</v>
      </c>
      <c r="H1150" t="s">
        <v>61</v>
      </c>
      <c r="I1150">
        <v>40197026</v>
      </c>
      <c r="J1150" t="str">
        <f>RIGHT(КХЛ[[#This Row],[Дата рождения]],4)</f>
        <v>1975</v>
      </c>
    </row>
    <row r="1151" spans="3:10" x14ac:dyDescent="0.3">
      <c r="C1151">
        <v>545</v>
      </c>
      <c r="D1151" t="s">
        <v>1487</v>
      </c>
      <c r="E1151" t="s">
        <v>22</v>
      </c>
      <c r="F1151" s="8" t="s">
        <v>2204</v>
      </c>
      <c r="G1151">
        <v>42</v>
      </c>
      <c r="H1151" t="s">
        <v>18</v>
      </c>
      <c r="I1151">
        <v>17339272</v>
      </c>
      <c r="J1151" t="str">
        <f>RIGHT(КХЛ[[#This Row],[Дата рождения]],4)</f>
        <v>1975</v>
      </c>
    </row>
    <row r="1152" spans="3:10" x14ac:dyDescent="0.3">
      <c r="C1152">
        <v>1312</v>
      </c>
      <c r="D1152" t="s">
        <v>2205</v>
      </c>
      <c r="E1152" t="s">
        <v>27</v>
      </c>
      <c r="F1152" s="8" t="s">
        <v>2206</v>
      </c>
      <c r="G1152">
        <v>38</v>
      </c>
      <c r="H1152" t="s">
        <v>75</v>
      </c>
      <c r="I1152">
        <v>27624199</v>
      </c>
      <c r="J1152" t="str">
        <f>RIGHT(КХЛ[[#This Row],[Дата рождения]],4)</f>
        <v>1979</v>
      </c>
    </row>
    <row r="1153" spans="3:10" x14ac:dyDescent="0.3">
      <c r="C1153">
        <v>1754</v>
      </c>
      <c r="D1153" t="s">
        <v>2207</v>
      </c>
      <c r="E1153" t="s">
        <v>27</v>
      </c>
      <c r="F1153" s="8" t="s">
        <v>1254</v>
      </c>
      <c r="G1153">
        <v>21</v>
      </c>
      <c r="H1153" t="s">
        <v>75</v>
      </c>
      <c r="I1153">
        <v>4893335</v>
      </c>
      <c r="J1153" t="str">
        <f>RIGHT(КХЛ[[#This Row],[Дата рождения]],4)</f>
        <v>1996</v>
      </c>
    </row>
    <row r="1154" spans="3:10" x14ac:dyDescent="0.3">
      <c r="C1154">
        <v>904</v>
      </c>
      <c r="D1154" t="s">
        <v>1358</v>
      </c>
      <c r="E1154" t="s">
        <v>22</v>
      </c>
      <c r="F1154" s="8" t="s">
        <v>1359</v>
      </c>
      <c r="G1154">
        <v>30</v>
      </c>
      <c r="H1154" t="s">
        <v>50</v>
      </c>
      <c r="I1154">
        <v>79201860</v>
      </c>
      <c r="J1154" t="str">
        <f>RIGHT(КХЛ[[#This Row],[Дата рождения]],4)</f>
        <v>1987</v>
      </c>
    </row>
    <row r="1155" spans="3:10" x14ac:dyDescent="0.3">
      <c r="C1155">
        <v>1232</v>
      </c>
      <c r="D1155" t="s">
        <v>2208</v>
      </c>
      <c r="E1155" t="s">
        <v>16</v>
      </c>
      <c r="F1155" s="8" t="s">
        <v>2209</v>
      </c>
      <c r="G1155">
        <v>24</v>
      </c>
      <c r="H1155" t="s">
        <v>43</v>
      </c>
      <c r="I1155">
        <v>92185969</v>
      </c>
      <c r="J1155" t="str">
        <f>RIGHT(КХЛ[[#This Row],[Дата рождения]],4)</f>
        <v>1993</v>
      </c>
    </row>
    <row r="1156" spans="3:10" x14ac:dyDescent="0.3">
      <c r="C1156">
        <v>1789</v>
      </c>
      <c r="D1156" t="s">
        <v>2210</v>
      </c>
      <c r="E1156" t="s">
        <v>16</v>
      </c>
      <c r="F1156" s="8" t="s">
        <v>2211</v>
      </c>
      <c r="G1156">
        <v>34</v>
      </c>
      <c r="H1156" t="s">
        <v>61</v>
      </c>
      <c r="I1156">
        <v>81565189</v>
      </c>
      <c r="J1156" t="str">
        <f>RIGHT(КХЛ[[#This Row],[Дата рождения]],4)</f>
        <v>1983</v>
      </c>
    </row>
    <row r="1157" spans="3:10" x14ac:dyDescent="0.3">
      <c r="C1157">
        <v>4</v>
      </c>
      <c r="D1157" t="s">
        <v>2212</v>
      </c>
      <c r="E1157" t="s">
        <v>16</v>
      </c>
      <c r="F1157" s="8" t="s">
        <v>2213</v>
      </c>
      <c r="G1157">
        <v>31</v>
      </c>
      <c r="H1157" t="s">
        <v>18</v>
      </c>
      <c r="I1157">
        <v>92772425</v>
      </c>
      <c r="J1157" t="str">
        <f>RIGHT(КХЛ[[#This Row],[Дата рождения]],4)</f>
        <v>1986</v>
      </c>
    </row>
    <row r="1158" spans="3:10" x14ac:dyDescent="0.3">
      <c r="C1158">
        <v>662</v>
      </c>
      <c r="D1158" t="s">
        <v>2214</v>
      </c>
      <c r="E1158" t="s">
        <v>22</v>
      </c>
      <c r="F1158" s="8" t="s">
        <v>2215</v>
      </c>
      <c r="G1158">
        <v>33</v>
      </c>
      <c r="H1158" t="s">
        <v>50</v>
      </c>
      <c r="I1158">
        <v>35303211</v>
      </c>
      <c r="J1158" t="str">
        <f>RIGHT(КХЛ[[#This Row],[Дата рождения]],4)</f>
        <v>1984</v>
      </c>
    </row>
    <row r="1159" spans="3:10" x14ac:dyDescent="0.3">
      <c r="C1159">
        <v>594</v>
      </c>
      <c r="D1159" t="s">
        <v>2216</v>
      </c>
      <c r="E1159" t="s">
        <v>27</v>
      </c>
      <c r="F1159" s="8" t="s">
        <v>2217</v>
      </c>
      <c r="G1159">
        <v>34</v>
      </c>
      <c r="H1159" t="s">
        <v>33</v>
      </c>
      <c r="I1159">
        <v>83124072</v>
      </c>
      <c r="J1159" t="str">
        <f>RIGHT(КХЛ[[#This Row],[Дата рождения]],4)</f>
        <v>1983</v>
      </c>
    </row>
    <row r="1160" spans="3:10" x14ac:dyDescent="0.3">
      <c r="C1160">
        <v>1637</v>
      </c>
      <c r="D1160" t="s">
        <v>2218</v>
      </c>
      <c r="E1160" t="s">
        <v>27</v>
      </c>
      <c r="F1160" s="8" t="s">
        <v>2219</v>
      </c>
      <c r="G1160">
        <v>20</v>
      </c>
      <c r="H1160" t="s">
        <v>43</v>
      </c>
      <c r="I1160">
        <v>7721259</v>
      </c>
      <c r="J1160" t="str">
        <f>RIGHT(КХЛ[[#This Row],[Дата рождения]],4)</f>
        <v>1997</v>
      </c>
    </row>
    <row r="1161" spans="3:10" x14ac:dyDescent="0.3">
      <c r="C1161">
        <v>836</v>
      </c>
      <c r="D1161" t="s">
        <v>2220</v>
      </c>
      <c r="E1161" t="s">
        <v>22</v>
      </c>
      <c r="F1161" s="8" t="s">
        <v>2221</v>
      </c>
      <c r="G1161">
        <v>31</v>
      </c>
      <c r="H1161" t="s">
        <v>18</v>
      </c>
      <c r="I1161">
        <v>23609178</v>
      </c>
      <c r="J1161" t="str">
        <f>RIGHT(КХЛ[[#This Row],[Дата рождения]],4)</f>
        <v>1986</v>
      </c>
    </row>
    <row r="1162" spans="3:10" x14ac:dyDescent="0.3">
      <c r="C1162">
        <v>353</v>
      </c>
      <c r="D1162" t="s">
        <v>2222</v>
      </c>
      <c r="E1162" t="s">
        <v>22</v>
      </c>
      <c r="F1162" s="8" t="s">
        <v>2223</v>
      </c>
      <c r="G1162">
        <v>41</v>
      </c>
      <c r="H1162" t="s">
        <v>18</v>
      </c>
      <c r="I1162">
        <v>63250789</v>
      </c>
      <c r="J1162" t="str">
        <f>RIGHT(КХЛ[[#This Row],[Дата рождения]],4)</f>
        <v>1976</v>
      </c>
    </row>
    <row r="1163" spans="3:10" x14ac:dyDescent="0.3">
      <c r="C1163">
        <v>342</v>
      </c>
      <c r="D1163" t="s">
        <v>2224</v>
      </c>
      <c r="E1163" t="s">
        <v>22</v>
      </c>
      <c r="F1163" s="8" t="s">
        <v>2225</v>
      </c>
      <c r="G1163">
        <v>26</v>
      </c>
      <c r="H1163" t="s">
        <v>18</v>
      </c>
      <c r="I1163">
        <v>12898849</v>
      </c>
      <c r="J1163" t="str">
        <f>RIGHT(КХЛ[[#This Row],[Дата рождения]],4)</f>
        <v>1991</v>
      </c>
    </row>
    <row r="1164" spans="3:10" x14ac:dyDescent="0.3">
      <c r="C1164">
        <v>759</v>
      </c>
      <c r="D1164" t="s">
        <v>2226</v>
      </c>
      <c r="E1164" t="s">
        <v>27</v>
      </c>
      <c r="F1164" s="8" t="s">
        <v>2227</v>
      </c>
      <c r="G1164">
        <v>37</v>
      </c>
      <c r="H1164" t="s">
        <v>18</v>
      </c>
      <c r="I1164">
        <v>94954290</v>
      </c>
      <c r="J1164" t="str">
        <f>RIGHT(КХЛ[[#This Row],[Дата рождения]],4)</f>
        <v>1980</v>
      </c>
    </row>
    <row r="1165" spans="3:10" x14ac:dyDescent="0.3">
      <c r="C1165">
        <v>538</v>
      </c>
      <c r="D1165" t="s">
        <v>2228</v>
      </c>
      <c r="E1165" t="s">
        <v>22</v>
      </c>
      <c r="F1165" s="8" t="s">
        <v>2229</v>
      </c>
      <c r="G1165">
        <v>23</v>
      </c>
      <c r="H1165" t="s">
        <v>18</v>
      </c>
      <c r="I1165">
        <v>1822065</v>
      </c>
      <c r="J1165" t="str">
        <f>RIGHT(КХЛ[[#This Row],[Дата рождения]],4)</f>
        <v>1994</v>
      </c>
    </row>
    <row r="1166" spans="3:10" x14ac:dyDescent="0.3">
      <c r="C1166">
        <v>191</v>
      </c>
      <c r="D1166" t="s">
        <v>2230</v>
      </c>
      <c r="E1166" t="s">
        <v>16</v>
      </c>
      <c r="F1166" s="8" t="s">
        <v>2231</v>
      </c>
      <c r="G1166">
        <v>19</v>
      </c>
      <c r="H1166" t="s">
        <v>18</v>
      </c>
      <c r="I1166">
        <v>29300244</v>
      </c>
      <c r="J1166" t="str">
        <f>RIGHT(КХЛ[[#This Row],[Дата рождения]],4)</f>
        <v>1998</v>
      </c>
    </row>
    <row r="1167" spans="3:10" x14ac:dyDescent="0.3">
      <c r="C1167">
        <v>852</v>
      </c>
      <c r="D1167" t="s">
        <v>2232</v>
      </c>
      <c r="E1167" t="s">
        <v>16</v>
      </c>
      <c r="F1167" s="8" t="s">
        <v>2233</v>
      </c>
      <c r="G1167">
        <v>18</v>
      </c>
      <c r="H1167" t="s">
        <v>18</v>
      </c>
      <c r="I1167">
        <v>91005089</v>
      </c>
      <c r="J1167" t="str">
        <f>RIGHT(КХЛ[[#This Row],[Дата рождения]],4)</f>
        <v>1999</v>
      </c>
    </row>
    <row r="1168" spans="3:10" x14ac:dyDescent="0.3">
      <c r="C1168">
        <v>832</v>
      </c>
      <c r="D1168" t="s">
        <v>2234</v>
      </c>
      <c r="E1168" t="s">
        <v>16</v>
      </c>
      <c r="F1168" s="8" t="s">
        <v>2235</v>
      </c>
      <c r="G1168">
        <v>24</v>
      </c>
      <c r="H1168" t="s">
        <v>343</v>
      </c>
      <c r="I1168">
        <v>42704662</v>
      </c>
      <c r="J1168" t="str">
        <f>RIGHT(КХЛ[[#This Row],[Дата рождения]],4)</f>
        <v>1994</v>
      </c>
    </row>
    <row r="1169" spans="3:10" x14ac:dyDescent="0.3">
      <c r="C1169">
        <v>1268</v>
      </c>
      <c r="D1169" t="s">
        <v>2236</v>
      </c>
      <c r="E1169" t="s">
        <v>22</v>
      </c>
      <c r="F1169" s="8" t="s">
        <v>2237</v>
      </c>
      <c r="G1169">
        <v>19</v>
      </c>
      <c r="H1169" t="s">
        <v>18</v>
      </c>
      <c r="I1169">
        <v>73844940</v>
      </c>
      <c r="J1169" t="str">
        <f>RIGHT(КХЛ[[#This Row],[Дата рождения]],4)</f>
        <v>1998</v>
      </c>
    </row>
    <row r="1170" spans="3:10" x14ac:dyDescent="0.3">
      <c r="C1170">
        <v>1279</v>
      </c>
      <c r="D1170" t="s">
        <v>2238</v>
      </c>
      <c r="E1170" t="s">
        <v>16</v>
      </c>
      <c r="F1170" s="8" t="s">
        <v>2239</v>
      </c>
      <c r="G1170">
        <v>30</v>
      </c>
      <c r="H1170" t="s">
        <v>18</v>
      </c>
      <c r="I1170">
        <v>69073037</v>
      </c>
      <c r="J1170" t="str">
        <f>RIGHT(КХЛ[[#This Row],[Дата рождения]],4)</f>
        <v>1987</v>
      </c>
    </row>
    <row r="1171" spans="3:10" x14ac:dyDescent="0.3">
      <c r="C1171">
        <v>417</v>
      </c>
      <c r="D1171" t="s">
        <v>2240</v>
      </c>
      <c r="E1171" t="s">
        <v>22</v>
      </c>
      <c r="F1171" s="8" t="s">
        <v>2241</v>
      </c>
      <c r="G1171">
        <v>40</v>
      </c>
      <c r="H1171" t="s">
        <v>18</v>
      </c>
      <c r="I1171">
        <v>81412369</v>
      </c>
      <c r="J1171" t="str">
        <f>RIGHT(КХЛ[[#This Row],[Дата рождения]],4)</f>
        <v>1977</v>
      </c>
    </row>
    <row r="1172" spans="3:10" x14ac:dyDescent="0.3">
      <c r="C1172">
        <v>1424</v>
      </c>
      <c r="D1172" t="s">
        <v>2242</v>
      </c>
      <c r="E1172" t="s">
        <v>22</v>
      </c>
      <c r="F1172" s="8" t="s">
        <v>2243</v>
      </c>
      <c r="G1172">
        <v>19</v>
      </c>
      <c r="H1172" t="s">
        <v>18</v>
      </c>
      <c r="I1172">
        <v>16275060</v>
      </c>
      <c r="J1172" t="str">
        <f>RIGHT(КХЛ[[#This Row],[Дата рождения]],4)</f>
        <v>1998</v>
      </c>
    </row>
    <row r="1173" spans="3:10" x14ac:dyDescent="0.3">
      <c r="C1173">
        <v>1401</v>
      </c>
      <c r="D1173" t="s">
        <v>2244</v>
      </c>
      <c r="E1173" t="s">
        <v>22</v>
      </c>
      <c r="F1173" s="8" t="s">
        <v>1243</v>
      </c>
      <c r="G1173">
        <v>23</v>
      </c>
      <c r="H1173" t="s">
        <v>18</v>
      </c>
      <c r="I1173">
        <v>79060823</v>
      </c>
      <c r="J1173" t="str">
        <f>RIGHT(КХЛ[[#This Row],[Дата рождения]],4)</f>
        <v>1994</v>
      </c>
    </row>
    <row r="1174" spans="3:10" x14ac:dyDescent="0.3">
      <c r="C1174">
        <v>754</v>
      </c>
      <c r="D1174" t="s">
        <v>2245</v>
      </c>
      <c r="E1174" t="s">
        <v>22</v>
      </c>
      <c r="F1174" s="8" t="s">
        <v>2246</v>
      </c>
      <c r="G1174">
        <v>35</v>
      </c>
      <c r="H1174" t="s">
        <v>18</v>
      </c>
      <c r="I1174">
        <v>60507439</v>
      </c>
      <c r="J1174" t="str">
        <f>RIGHT(КХЛ[[#This Row],[Дата рождения]],4)</f>
        <v>1982</v>
      </c>
    </row>
    <row r="1175" spans="3:10" x14ac:dyDescent="0.3">
      <c r="C1175">
        <v>352</v>
      </c>
      <c r="D1175" t="s">
        <v>2247</v>
      </c>
      <c r="E1175" t="s">
        <v>16</v>
      </c>
      <c r="F1175" s="8" t="s">
        <v>2248</v>
      </c>
      <c r="G1175">
        <v>39</v>
      </c>
      <c r="H1175" t="s">
        <v>18</v>
      </c>
      <c r="I1175">
        <v>69287284</v>
      </c>
      <c r="J1175" t="str">
        <f>RIGHT(КХЛ[[#This Row],[Дата рождения]],4)</f>
        <v>1979</v>
      </c>
    </row>
    <row r="1176" spans="3:10" x14ac:dyDescent="0.3">
      <c r="C1176">
        <v>630</v>
      </c>
      <c r="D1176" t="s">
        <v>2249</v>
      </c>
      <c r="E1176" t="s">
        <v>16</v>
      </c>
      <c r="F1176" s="8" t="s">
        <v>2250</v>
      </c>
      <c r="G1176">
        <v>25</v>
      </c>
      <c r="H1176" t="s">
        <v>18</v>
      </c>
      <c r="I1176">
        <v>62843141</v>
      </c>
      <c r="J1176" t="str">
        <f>RIGHT(КХЛ[[#This Row],[Дата рождения]],4)</f>
        <v>1992</v>
      </c>
    </row>
    <row r="1177" spans="3:10" x14ac:dyDescent="0.3">
      <c r="C1177">
        <v>305</v>
      </c>
      <c r="D1177" t="s">
        <v>2251</v>
      </c>
      <c r="E1177" t="s">
        <v>22</v>
      </c>
      <c r="F1177" s="8" t="s">
        <v>2252</v>
      </c>
      <c r="G1177">
        <v>25</v>
      </c>
      <c r="H1177" t="s">
        <v>18</v>
      </c>
      <c r="I1177">
        <v>25327505</v>
      </c>
      <c r="J1177" t="str">
        <f>RIGHT(КХЛ[[#This Row],[Дата рождения]],4)</f>
        <v>1992</v>
      </c>
    </row>
    <row r="1178" spans="3:10" x14ac:dyDescent="0.3">
      <c r="C1178">
        <v>1445</v>
      </c>
      <c r="D1178" t="s">
        <v>2253</v>
      </c>
      <c r="E1178" t="s">
        <v>22</v>
      </c>
      <c r="F1178" s="8" t="s">
        <v>2254</v>
      </c>
      <c r="G1178">
        <v>19</v>
      </c>
      <c r="H1178" t="s">
        <v>18</v>
      </c>
      <c r="I1178">
        <v>96133734</v>
      </c>
      <c r="J1178" t="str">
        <f>RIGHT(КХЛ[[#This Row],[Дата рождения]],4)</f>
        <v>1998</v>
      </c>
    </row>
    <row r="1179" spans="3:10" x14ac:dyDescent="0.3">
      <c r="C1179">
        <v>351</v>
      </c>
      <c r="D1179" t="s">
        <v>2255</v>
      </c>
      <c r="E1179" t="s">
        <v>22</v>
      </c>
      <c r="F1179" s="8" t="s">
        <v>2256</v>
      </c>
      <c r="G1179">
        <v>20</v>
      </c>
      <c r="H1179" t="s">
        <v>18</v>
      </c>
      <c r="I1179">
        <v>73754269</v>
      </c>
      <c r="J1179" t="str">
        <f>RIGHT(КХЛ[[#This Row],[Дата рождения]],4)</f>
        <v>1997</v>
      </c>
    </row>
    <row r="1180" spans="3:10" x14ac:dyDescent="0.3">
      <c r="C1180">
        <v>1434</v>
      </c>
      <c r="D1180" t="s">
        <v>2257</v>
      </c>
      <c r="E1180" t="s">
        <v>22</v>
      </c>
      <c r="F1180" s="8" t="s">
        <v>2258</v>
      </c>
      <c r="G1180">
        <v>29</v>
      </c>
      <c r="H1180" t="s">
        <v>18</v>
      </c>
      <c r="I1180">
        <v>99825784</v>
      </c>
      <c r="J1180" t="str">
        <f>RIGHT(КХЛ[[#This Row],[Дата рождения]],4)</f>
        <v>1988</v>
      </c>
    </row>
    <row r="1181" spans="3:10" x14ac:dyDescent="0.3">
      <c r="C1181">
        <v>1306</v>
      </c>
      <c r="D1181" t="s">
        <v>2259</v>
      </c>
      <c r="E1181" t="s">
        <v>27</v>
      </c>
      <c r="F1181" s="8" t="s">
        <v>2260</v>
      </c>
      <c r="G1181">
        <v>34</v>
      </c>
      <c r="H1181" t="s">
        <v>33</v>
      </c>
      <c r="I1181">
        <v>77185284</v>
      </c>
      <c r="J1181" t="str">
        <f>RIGHT(КХЛ[[#This Row],[Дата рождения]],4)</f>
        <v>1983</v>
      </c>
    </row>
    <row r="1182" spans="3:10" x14ac:dyDescent="0.3">
      <c r="C1182">
        <v>1146</v>
      </c>
      <c r="D1182" t="s">
        <v>2261</v>
      </c>
      <c r="E1182" t="s">
        <v>16</v>
      </c>
      <c r="F1182" s="8" t="s">
        <v>2262</v>
      </c>
      <c r="G1182">
        <v>32</v>
      </c>
      <c r="H1182" t="s">
        <v>18</v>
      </c>
      <c r="I1182">
        <v>92982720</v>
      </c>
      <c r="J1182" t="str">
        <f>RIGHT(КХЛ[[#This Row],[Дата рождения]],4)</f>
        <v>1985</v>
      </c>
    </row>
    <row r="1183" spans="3:10" x14ac:dyDescent="0.3">
      <c r="C1183">
        <v>1053</v>
      </c>
      <c r="D1183" t="s">
        <v>981</v>
      </c>
      <c r="E1183" t="s">
        <v>16</v>
      </c>
      <c r="F1183" s="8" t="s">
        <v>982</v>
      </c>
      <c r="G1183">
        <v>29</v>
      </c>
      <c r="H1183" t="s">
        <v>18</v>
      </c>
      <c r="I1183">
        <v>60878322</v>
      </c>
      <c r="J1183" t="str">
        <f>RIGHT(КХЛ[[#This Row],[Дата рождения]],4)</f>
        <v>1988</v>
      </c>
    </row>
    <row r="1184" spans="3:10" x14ac:dyDescent="0.3">
      <c r="C1184">
        <v>1281</v>
      </c>
      <c r="D1184" t="s">
        <v>2263</v>
      </c>
      <c r="E1184" t="s">
        <v>16</v>
      </c>
      <c r="F1184" s="8" t="s">
        <v>2264</v>
      </c>
      <c r="G1184">
        <v>29</v>
      </c>
      <c r="H1184" t="s">
        <v>40</v>
      </c>
      <c r="I1184">
        <v>62188975</v>
      </c>
      <c r="J1184" t="str">
        <f>RIGHT(КХЛ[[#This Row],[Дата рождения]],4)</f>
        <v>1988</v>
      </c>
    </row>
    <row r="1185" spans="3:10" x14ac:dyDescent="0.3">
      <c r="C1185">
        <v>814</v>
      </c>
      <c r="D1185" t="s">
        <v>2265</v>
      </c>
      <c r="E1185" t="s">
        <v>16</v>
      </c>
      <c r="F1185" s="8" t="s">
        <v>2266</v>
      </c>
      <c r="G1185">
        <v>33</v>
      </c>
      <c r="H1185" t="s">
        <v>18</v>
      </c>
      <c r="I1185">
        <v>86386594</v>
      </c>
      <c r="J1185" t="str">
        <f>RIGHT(КХЛ[[#This Row],[Дата рождения]],4)</f>
        <v>1984</v>
      </c>
    </row>
    <row r="1186" spans="3:10" x14ac:dyDescent="0.3">
      <c r="C1186">
        <v>680</v>
      </c>
      <c r="D1186" t="s">
        <v>2267</v>
      </c>
      <c r="E1186" t="s">
        <v>16</v>
      </c>
      <c r="F1186" s="8" t="s">
        <v>2268</v>
      </c>
      <c r="G1186">
        <v>32</v>
      </c>
      <c r="H1186" t="s">
        <v>61</v>
      </c>
      <c r="I1186">
        <v>1953267</v>
      </c>
      <c r="J1186" t="str">
        <f>RIGHT(КХЛ[[#This Row],[Дата рождения]],4)</f>
        <v>1985</v>
      </c>
    </row>
    <row r="1187" spans="3:10" x14ac:dyDescent="0.3">
      <c r="C1187">
        <v>1622</v>
      </c>
      <c r="D1187" t="s">
        <v>2269</v>
      </c>
      <c r="E1187" t="s">
        <v>16</v>
      </c>
      <c r="F1187" s="8" t="s">
        <v>2270</v>
      </c>
      <c r="G1187">
        <v>21</v>
      </c>
      <c r="H1187" t="s">
        <v>33</v>
      </c>
      <c r="I1187">
        <v>22851253</v>
      </c>
      <c r="J1187" t="str">
        <f>RIGHT(КХЛ[[#This Row],[Дата рождения]],4)</f>
        <v>1996</v>
      </c>
    </row>
    <row r="1188" spans="3:10" x14ac:dyDescent="0.3">
      <c r="C1188">
        <v>1509</v>
      </c>
      <c r="D1188" t="s">
        <v>2271</v>
      </c>
      <c r="E1188" t="s">
        <v>22</v>
      </c>
      <c r="F1188" s="8" t="s">
        <v>2272</v>
      </c>
      <c r="G1188">
        <v>20</v>
      </c>
      <c r="H1188" t="s">
        <v>18</v>
      </c>
      <c r="I1188">
        <v>89508324</v>
      </c>
      <c r="J1188" t="str">
        <f>RIGHT(КХЛ[[#This Row],[Дата рождения]],4)</f>
        <v>1997</v>
      </c>
    </row>
    <row r="1189" spans="3:10" x14ac:dyDescent="0.3">
      <c r="C1189">
        <v>1024</v>
      </c>
      <c r="D1189" t="s">
        <v>2273</v>
      </c>
      <c r="E1189" t="s">
        <v>16</v>
      </c>
      <c r="F1189" s="8" t="s">
        <v>440</v>
      </c>
      <c r="G1189">
        <v>26</v>
      </c>
      <c r="H1189" t="s">
        <v>75</v>
      </c>
      <c r="I1189">
        <v>381478</v>
      </c>
      <c r="J1189" t="str">
        <f>RIGHT(КХЛ[[#This Row],[Дата рождения]],4)</f>
        <v>1991</v>
      </c>
    </row>
    <row r="1190" spans="3:10" x14ac:dyDescent="0.3">
      <c r="C1190">
        <v>349</v>
      </c>
      <c r="D1190" t="s">
        <v>2274</v>
      </c>
      <c r="E1190" t="s">
        <v>16</v>
      </c>
      <c r="F1190" s="8" t="s">
        <v>881</v>
      </c>
      <c r="G1190">
        <v>23</v>
      </c>
      <c r="H1190" t="s">
        <v>18</v>
      </c>
      <c r="I1190">
        <v>65496905</v>
      </c>
      <c r="J1190" t="str">
        <f>RIGHT(КХЛ[[#This Row],[Дата рождения]],4)</f>
        <v>1994</v>
      </c>
    </row>
    <row r="1191" spans="3:10" x14ac:dyDescent="0.3">
      <c r="C1191">
        <v>224</v>
      </c>
      <c r="D1191" t="s">
        <v>2275</v>
      </c>
      <c r="E1191" t="s">
        <v>22</v>
      </c>
      <c r="F1191" s="8" t="s">
        <v>2276</v>
      </c>
      <c r="G1191">
        <v>31</v>
      </c>
      <c r="H1191" t="s">
        <v>18</v>
      </c>
      <c r="I1191">
        <v>22939241</v>
      </c>
      <c r="J1191" t="str">
        <f>RIGHT(КХЛ[[#This Row],[Дата рождения]],4)</f>
        <v>1986</v>
      </c>
    </row>
    <row r="1192" spans="3:10" x14ac:dyDescent="0.3">
      <c r="C1192">
        <v>981</v>
      </c>
      <c r="D1192" t="s">
        <v>101</v>
      </c>
      <c r="E1192" t="s">
        <v>16</v>
      </c>
      <c r="F1192" s="8" t="s">
        <v>102</v>
      </c>
      <c r="G1192">
        <v>36</v>
      </c>
      <c r="H1192" t="s">
        <v>43</v>
      </c>
      <c r="I1192">
        <v>22333287</v>
      </c>
      <c r="J1192" t="str">
        <f>RIGHT(КХЛ[[#This Row],[Дата рождения]],4)</f>
        <v>1981</v>
      </c>
    </row>
    <row r="1193" spans="3:10" x14ac:dyDescent="0.3">
      <c r="C1193">
        <v>108</v>
      </c>
      <c r="D1193" t="s">
        <v>2277</v>
      </c>
      <c r="E1193" t="s">
        <v>16</v>
      </c>
      <c r="F1193" s="8" t="s">
        <v>568</v>
      </c>
      <c r="G1193">
        <v>27</v>
      </c>
      <c r="H1193" t="s">
        <v>18</v>
      </c>
      <c r="I1193">
        <v>33619810</v>
      </c>
      <c r="J1193" t="str">
        <f>RIGHT(КХЛ[[#This Row],[Дата рождения]],4)</f>
        <v>1990</v>
      </c>
    </row>
    <row r="1194" spans="3:10" x14ac:dyDescent="0.3">
      <c r="C1194">
        <v>313</v>
      </c>
      <c r="D1194" t="s">
        <v>2278</v>
      </c>
      <c r="E1194" t="s">
        <v>16</v>
      </c>
      <c r="F1194" s="8" t="s">
        <v>646</v>
      </c>
      <c r="G1194">
        <v>26</v>
      </c>
      <c r="H1194" t="s">
        <v>18</v>
      </c>
      <c r="I1194">
        <v>42011999</v>
      </c>
      <c r="J1194" t="str">
        <f>RIGHT(КХЛ[[#This Row],[Дата рождения]],4)</f>
        <v>1991</v>
      </c>
    </row>
    <row r="1195" spans="3:10" x14ac:dyDescent="0.3">
      <c r="C1195">
        <v>719</v>
      </c>
      <c r="D1195" t="s">
        <v>2279</v>
      </c>
      <c r="E1195" t="s">
        <v>22</v>
      </c>
      <c r="F1195" s="8" t="s">
        <v>2280</v>
      </c>
      <c r="G1195">
        <v>37</v>
      </c>
      <c r="H1195" t="s">
        <v>70</v>
      </c>
      <c r="I1195">
        <v>16226018</v>
      </c>
      <c r="J1195" t="str">
        <f>RIGHT(КХЛ[[#This Row],[Дата рождения]],4)</f>
        <v>1980</v>
      </c>
    </row>
    <row r="1196" spans="3:10" x14ac:dyDescent="0.3">
      <c r="C1196">
        <v>919</v>
      </c>
      <c r="D1196" t="s">
        <v>2281</v>
      </c>
      <c r="E1196" t="s">
        <v>16</v>
      </c>
      <c r="F1196" s="8" t="s">
        <v>2282</v>
      </c>
      <c r="G1196">
        <v>19</v>
      </c>
      <c r="H1196" t="s">
        <v>18</v>
      </c>
      <c r="I1196">
        <v>37472101</v>
      </c>
      <c r="J1196" t="str">
        <f>RIGHT(КХЛ[[#This Row],[Дата рождения]],4)</f>
        <v>1998</v>
      </c>
    </row>
    <row r="1197" spans="3:10" x14ac:dyDescent="0.3">
      <c r="C1197">
        <v>1302</v>
      </c>
      <c r="D1197" t="s">
        <v>2283</v>
      </c>
      <c r="E1197" t="s">
        <v>16</v>
      </c>
      <c r="F1197" s="8" t="s">
        <v>1136</v>
      </c>
      <c r="G1197">
        <v>26</v>
      </c>
      <c r="H1197" t="s">
        <v>18</v>
      </c>
      <c r="I1197">
        <v>59604158</v>
      </c>
      <c r="J1197" t="str">
        <f>RIGHT(КХЛ[[#This Row],[Дата рождения]],4)</f>
        <v>1991</v>
      </c>
    </row>
    <row r="1198" spans="3:10" x14ac:dyDescent="0.3">
      <c r="C1198">
        <v>140</v>
      </c>
      <c r="D1198" t="s">
        <v>2284</v>
      </c>
      <c r="E1198" t="s">
        <v>16</v>
      </c>
      <c r="F1198" s="8" t="s">
        <v>2285</v>
      </c>
      <c r="G1198">
        <v>25</v>
      </c>
      <c r="H1198" t="s">
        <v>18</v>
      </c>
      <c r="I1198">
        <v>92997401</v>
      </c>
      <c r="J1198" t="str">
        <f>RIGHT(КХЛ[[#This Row],[Дата рождения]],4)</f>
        <v>1992</v>
      </c>
    </row>
    <row r="1199" spans="3:10" x14ac:dyDescent="0.3">
      <c r="C1199">
        <v>1595</v>
      </c>
      <c r="D1199" t="s">
        <v>2286</v>
      </c>
      <c r="E1199" t="s">
        <v>27</v>
      </c>
      <c r="F1199" s="8" t="s">
        <v>2287</v>
      </c>
      <c r="G1199">
        <v>42</v>
      </c>
      <c r="H1199" t="s">
        <v>61</v>
      </c>
      <c r="I1199">
        <v>3993254</v>
      </c>
      <c r="J1199" t="str">
        <f>RIGHT(КХЛ[[#This Row],[Дата рождения]],4)</f>
        <v>1975</v>
      </c>
    </row>
    <row r="1200" spans="3:10" x14ac:dyDescent="0.3">
      <c r="C1200">
        <v>187</v>
      </c>
      <c r="D1200" t="s">
        <v>2288</v>
      </c>
      <c r="E1200" t="s">
        <v>16</v>
      </c>
      <c r="F1200" s="8" t="s">
        <v>2289</v>
      </c>
      <c r="G1200">
        <v>26</v>
      </c>
      <c r="H1200" t="s">
        <v>40</v>
      </c>
      <c r="I1200">
        <v>24795395</v>
      </c>
      <c r="J1200" t="str">
        <f>RIGHT(КХЛ[[#This Row],[Дата рождения]],4)</f>
        <v>1991</v>
      </c>
    </row>
    <row r="1201" spans="3:10" x14ac:dyDescent="0.3">
      <c r="C1201">
        <v>1121</v>
      </c>
      <c r="D1201" t="s">
        <v>2290</v>
      </c>
      <c r="E1201" t="s">
        <v>22</v>
      </c>
      <c r="F1201" s="8" t="s">
        <v>397</v>
      </c>
      <c r="G1201">
        <v>29</v>
      </c>
      <c r="H1201" t="s">
        <v>33</v>
      </c>
      <c r="I1201">
        <v>19458558</v>
      </c>
      <c r="J1201" t="str">
        <f>RIGHT(КХЛ[[#This Row],[Дата рождения]],4)</f>
        <v>1988</v>
      </c>
    </row>
    <row r="1202" spans="3:10" x14ac:dyDescent="0.3">
      <c r="C1202">
        <v>611</v>
      </c>
      <c r="D1202" t="s">
        <v>2291</v>
      </c>
      <c r="E1202" t="s">
        <v>16</v>
      </c>
      <c r="F1202" s="8" t="s">
        <v>2292</v>
      </c>
      <c r="G1202">
        <v>33</v>
      </c>
      <c r="H1202" t="s">
        <v>61</v>
      </c>
      <c r="I1202">
        <v>4660755</v>
      </c>
      <c r="J1202" t="str">
        <f>RIGHT(КХЛ[[#This Row],[Дата рождения]],4)</f>
        <v>1984</v>
      </c>
    </row>
    <row r="1203" spans="3:10" x14ac:dyDescent="0.3">
      <c r="C1203">
        <v>749</v>
      </c>
      <c r="D1203" t="s">
        <v>2293</v>
      </c>
      <c r="E1203" t="s">
        <v>27</v>
      </c>
      <c r="F1203" s="8" t="s">
        <v>2294</v>
      </c>
      <c r="G1203">
        <v>29</v>
      </c>
      <c r="H1203" t="s">
        <v>33</v>
      </c>
      <c r="I1203">
        <v>44662376</v>
      </c>
      <c r="J1203" t="str">
        <f>RIGHT(КХЛ[[#This Row],[Дата рождения]],4)</f>
        <v>1988</v>
      </c>
    </row>
    <row r="1204" spans="3:10" x14ac:dyDescent="0.3">
      <c r="C1204">
        <v>909</v>
      </c>
      <c r="D1204" t="s">
        <v>2295</v>
      </c>
      <c r="E1204" t="s">
        <v>16</v>
      </c>
      <c r="F1204" s="8" t="s">
        <v>2296</v>
      </c>
      <c r="G1204">
        <v>32</v>
      </c>
      <c r="H1204" t="s">
        <v>153</v>
      </c>
      <c r="I1204">
        <v>53569982</v>
      </c>
      <c r="J1204" t="str">
        <f>RIGHT(КХЛ[[#This Row],[Дата рождения]],4)</f>
        <v>1985</v>
      </c>
    </row>
    <row r="1205" spans="3:10" x14ac:dyDescent="0.3">
      <c r="C1205">
        <v>1122</v>
      </c>
      <c r="D1205" t="s">
        <v>2297</v>
      </c>
      <c r="E1205" t="s">
        <v>16</v>
      </c>
      <c r="F1205" s="8" t="s">
        <v>1173</v>
      </c>
      <c r="G1205">
        <v>23</v>
      </c>
      <c r="H1205" t="s">
        <v>18</v>
      </c>
      <c r="I1205">
        <v>18762059</v>
      </c>
      <c r="J1205" t="str">
        <f>RIGHT(КХЛ[[#This Row],[Дата рождения]],4)</f>
        <v>1994</v>
      </c>
    </row>
    <row r="1206" spans="3:10" x14ac:dyDescent="0.3">
      <c r="C1206">
        <v>694</v>
      </c>
      <c r="D1206" t="s">
        <v>2298</v>
      </c>
      <c r="E1206" t="s">
        <v>22</v>
      </c>
      <c r="F1206" s="8" t="s">
        <v>2299</v>
      </c>
      <c r="G1206">
        <v>29</v>
      </c>
      <c r="H1206" t="s">
        <v>70</v>
      </c>
      <c r="I1206">
        <v>13846872</v>
      </c>
      <c r="J1206" t="str">
        <f>RIGHT(КХЛ[[#This Row],[Дата рождения]],4)</f>
        <v>1989</v>
      </c>
    </row>
    <row r="1207" spans="3:10" x14ac:dyDescent="0.3">
      <c r="C1207">
        <v>606</v>
      </c>
      <c r="D1207" t="s">
        <v>2300</v>
      </c>
      <c r="E1207" t="s">
        <v>27</v>
      </c>
      <c r="F1207" s="8" t="s">
        <v>312</v>
      </c>
      <c r="G1207">
        <v>29</v>
      </c>
      <c r="H1207" t="s">
        <v>75</v>
      </c>
      <c r="I1207">
        <v>81604984</v>
      </c>
      <c r="J1207" t="str">
        <f>RIGHT(КХЛ[[#This Row],[Дата рождения]],4)</f>
        <v>1988</v>
      </c>
    </row>
    <row r="1208" spans="3:10" x14ac:dyDescent="0.3">
      <c r="C1208">
        <v>1074</v>
      </c>
      <c r="D1208" t="s">
        <v>2301</v>
      </c>
      <c r="E1208" t="s">
        <v>22</v>
      </c>
      <c r="F1208" s="8" t="s">
        <v>2302</v>
      </c>
      <c r="G1208">
        <v>23</v>
      </c>
      <c r="H1208" t="s">
        <v>18</v>
      </c>
      <c r="I1208">
        <v>76383655</v>
      </c>
      <c r="J1208" t="str">
        <f>RIGHT(КХЛ[[#This Row],[Дата рождения]],4)</f>
        <v>1994</v>
      </c>
    </row>
    <row r="1209" spans="3:10" x14ac:dyDescent="0.3">
      <c r="C1209">
        <v>36</v>
      </c>
      <c r="D1209" t="s">
        <v>2303</v>
      </c>
      <c r="E1209" t="s">
        <v>16</v>
      </c>
      <c r="F1209" s="8" t="s">
        <v>2304</v>
      </c>
      <c r="G1209">
        <v>36</v>
      </c>
      <c r="H1209" t="s">
        <v>18</v>
      </c>
      <c r="I1209">
        <v>58668188</v>
      </c>
      <c r="J1209" t="str">
        <f>RIGHT(КХЛ[[#This Row],[Дата рождения]],4)</f>
        <v>1981</v>
      </c>
    </row>
    <row r="1210" spans="3:10" x14ac:dyDescent="0.3">
      <c r="C1210">
        <v>1141</v>
      </c>
      <c r="D1210" t="s">
        <v>2305</v>
      </c>
      <c r="E1210" t="s">
        <v>22</v>
      </c>
      <c r="F1210" s="8" t="s">
        <v>345</v>
      </c>
      <c r="G1210">
        <v>39</v>
      </c>
      <c r="H1210" t="s">
        <v>18</v>
      </c>
      <c r="I1210">
        <v>88400078</v>
      </c>
      <c r="J1210" t="str">
        <f>RIGHT(КХЛ[[#This Row],[Дата рождения]],4)</f>
        <v>1978</v>
      </c>
    </row>
    <row r="1211" spans="3:10" x14ac:dyDescent="0.3">
      <c r="C1211">
        <v>256</v>
      </c>
      <c r="D1211" t="s">
        <v>2306</v>
      </c>
      <c r="E1211" t="s">
        <v>16</v>
      </c>
      <c r="F1211" s="8" t="s">
        <v>2307</v>
      </c>
      <c r="G1211">
        <v>42</v>
      </c>
      <c r="H1211" t="s">
        <v>18</v>
      </c>
      <c r="I1211">
        <v>16947650</v>
      </c>
      <c r="J1211" t="str">
        <f>RIGHT(КХЛ[[#This Row],[Дата рождения]],4)</f>
        <v>1975</v>
      </c>
    </row>
    <row r="1212" spans="3:10" x14ac:dyDescent="0.3">
      <c r="C1212">
        <v>666</v>
      </c>
      <c r="D1212" t="s">
        <v>2308</v>
      </c>
      <c r="E1212" t="s">
        <v>16</v>
      </c>
      <c r="F1212" s="8" t="s">
        <v>568</v>
      </c>
      <c r="G1212">
        <v>27</v>
      </c>
      <c r="H1212" t="s">
        <v>18</v>
      </c>
      <c r="I1212">
        <v>80099182</v>
      </c>
      <c r="J1212" t="str">
        <f>RIGHT(КХЛ[[#This Row],[Дата рождения]],4)</f>
        <v>1990</v>
      </c>
    </row>
    <row r="1213" spans="3:10" x14ac:dyDescent="0.3">
      <c r="C1213">
        <v>548</v>
      </c>
      <c r="D1213" t="s">
        <v>2309</v>
      </c>
      <c r="E1213" t="s">
        <v>16</v>
      </c>
      <c r="F1213" s="8" t="s">
        <v>2310</v>
      </c>
      <c r="G1213">
        <v>27</v>
      </c>
      <c r="H1213" t="s">
        <v>18</v>
      </c>
      <c r="I1213">
        <v>75445091</v>
      </c>
      <c r="J1213" t="str">
        <f>RIGHT(КХЛ[[#This Row],[Дата рождения]],4)</f>
        <v>1990</v>
      </c>
    </row>
    <row r="1214" spans="3:10" x14ac:dyDescent="0.3">
      <c r="C1214">
        <v>695</v>
      </c>
      <c r="D1214" t="s">
        <v>2311</v>
      </c>
      <c r="E1214" t="s">
        <v>22</v>
      </c>
      <c r="F1214" s="8" t="s">
        <v>875</v>
      </c>
      <c r="G1214">
        <v>31</v>
      </c>
      <c r="H1214" t="s">
        <v>18</v>
      </c>
      <c r="I1214">
        <v>24419414</v>
      </c>
      <c r="J1214" t="str">
        <f>RIGHT(КХЛ[[#This Row],[Дата рождения]],4)</f>
        <v>1986</v>
      </c>
    </row>
    <row r="1215" spans="3:10" x14ac:dyDescent="0.3">
      <c r="C1215">
        <v>1461</v>
      </c>
      <c r="D1215" t="s">
        <v>2312</v>
      </c>
      <c r="E1215" t="s">
        <v>22</v>
      </c>
      <c r="F1215" s="8" t="s">
        <v>2313</v>
      </c>
      <c r="G1215">
        <v>23</v>
      </c>
      <c r="H1215" t="s">
        <v>18</v>
      </c>
      <c r="I1215">
        <v>97733965</v>
      </c>
      <c r="J1215" t="str">
        <f>RIGHT(КХЛ[[#This Row],[Дата рождения]],4)</f>
        <v>1994</v>
      </c>
    </row>
    <row r="1216" spans="3:10" x14ac:dyDescent="0.3">
      <c r="C1216">
        <v>899</v>
      </c>
      <c r="D1216" t="s">
        <v>2314</v>
      </c>
      <c r="E1216" t="s">
        <v>16</v>
      </c>
      <c r="F1216" s="8" t="s">
        <v>136</v>
      </c>
      <c r="G1216">
        <v>21</v>
      </c>
      <c r="H1216" t="s">
        <v>18</v>
      </c>
      <c r="I1216">
        <v>23322740</v>
      </c>
      <c r="J1216" t="str">
        <f>RIGHT(КХЛ[[#This Row],[Дата рождения]],4)</f>
        <v>1996</v>
      </c>
    </row>
    <row r="1217" spans="3:10" x14ac:dyDescent="0.3">
      <c r="C1217">
        <v>713</v>
      </c>
      <c r="D1217" t="s">
        <v>2315</v>
      </c>
      <c r="E1217" t="s">
        <v>16</v>
      </c>
      <c r="F1217" s="8" t="s">
        <v>827</v>
      </c>
      <c r="G1217">
        <v>27</v>
      </c>
      <c r="H1217" t="s">
        <v>33</v>
      </c>
      <c r="I1217">
        <v>1597484</v>
      </c>
      <c r="J1217" t="str">
        <f>RIGHT(КХЛ[[#This Row],[Дата рождения]],4)</f>
        <v>1990</v>
      </c>
    </row>
    <row r="1218" spans="3:10" x14ac:dyDescent="0.3">
      <c r="C1218">
        <v>639</v>
      </c>
      <c r="D1218" t="s">
        <v>2316</v>
      </c>
      <c r="E1218" t="s">
        <v>27</v>
      </c>
      <c r="F1218" s="8" t="s">
        <v>2317</v>
      </c>
      <c r="G1218">
        <v>36</v>
      </c>
      <c r="H1218" t="s">
        <v>61</v>
      </c>
      <c r="I1218">
        <v>64339407</v>
      </c>
      <c r="J1218" t="str">
        <f>RIGHT(КХЛ[[#This Row],[Дата рождения]],4)</f>
        <v>1981</v>
      </c>
    </row>
    <row r="1219" spans="3:10" x14ac:dyDescent="0.3">
      <c r="C1219">
        <v>319</v>
      </c>
      <c r="D1219" t="s">
        <v>2318</v>
      </c>
      <c r="E1219" t="s">
        <v>16</v>
      </c>
      <c r="F1219" s="8" t="s">
        <v>2319</v>
      </c>
      <c r="G1219">
        <v>30</v>
      </c>
      <c r="H1219" t="s">
        <v>70</v>
      </c>
      <c r="I1219">
        <v>92405159</v>
      </c>
      <c r="J1219" t="str">
        <f>RIGHT(КХЛ[[#This Row],[Дата рождения]],4)</f>
        <v>1987</v>
      </c>
    </row>
    <row r="1220" spans="3:10" x14ac:dyDescent="0.3">
      <c r="C1220">
        <v>295</v>
      </c>
      <c r="D1220" t="s">
        <v>2320</v>
      </c>
      <c r="E1220" t="s">
        <v>22</v>
      </c>
      <c r="F1220" s="8" t="s">
        <v>2321</v>
      </c>
      <c r="G1220">
        <v>23</v>
      </c>
      <c r="H1220" t="s">
        <v>18</v>
      </c>
      <c r="I1220">
        <v>23716252</v>
      </c>
      <c r="J1220" t="str">
        <f>RIGHT(КХЛ[[#This Row],[Дата рождения]],4)</f>
        <v>1994</v>
      </c>
    </row>
    <row r="1221" spans="3:10" x14ac:dyDescent="0.3">
      <c r="C1221">
        <v>1497</v>
      </c>
      <c r="D1221" t="s">
        <v>2322</v>
      </c>
      <c r="E1221" t="s">
        <v>27</v>
      </c>
      <c r="F1221" s="8" t="s">
        <v>2323</v>
      </c>
      <c r="G1221">
        <v>43</v>
      </c>
      <c r="H1221" t="s">
        <v>18</v>
      </c>
      <c r="I1221">
        <v>78237590</v>
      </c>
      <c r="J1221" t="str">
        <f>RIGHT(КХЛ[[#This Row],[Дата рождения]],4)</f>
        <v>1974</v>
      </c>
    </row>
    <row r="1222" spans="3:10" x14ac:dyDescent="0.3">
      <c r="C1222">
        <v>1039</v>
      </c>
      <c r="D1222" t="s">
        <v>2324</v>
      </c>
      <c r="E1222" t="s">
        <v>22</v>
      </c>
      <c r="F1222" s="8" t="s">
        <v>2325</v>
      </c>
      <c r="G1222">
        <v>27</v>
      </c>
      <c r="H1222" t="s">
        <v>18</v>
      </c>
      <c r="I1222">
        <v>6152222</v>
      </c>
      <c r="J1222" t="str">
        <f>RIGHT(КХЛ[[#This Row],[Дата рождения]],4)</f>
        <v>1990</v>
      </c>
    </row>
    <row r="1223" spans="3:10" x14ac:dyDescent="0.3">
      <c r="C1223">
        <v>237</v>
      </c>
      <c r="D1223" t="s">
        <v>2326</v>
      </c>
      <c r="E1223" t="s">
        <v>22</v>
      </c>
      <c r="F1223" s="8" t="s">
        <v>2327</v>
      </c>
      <c r="G1223">
        <v>20</v>
      </c>
      <c r="H1223" t="s">
        <v>18</v>
      </c>
      <c r="I1223">
        <v>21108174</v>
      </c>
      <c r="J1223" t="str">
        <f>RIGHT(КХЛ[[#This Row],[Дата рождения]],4)</f>
        <v>1997</v>
      </c>
    </row>
    <row r="1224" spans="3:10" x14ac:dyDescent="0.3">
      <c r="C1224">
        <v>783</v>
      </c>
      <c r="D1224" t="s">
        <v>2328</v>
      </c>
      <c r="E1224" t="s">
        <v>16</v>
      </c>
      <c r="F1224" s="8" t="s">
        <v>2329</v>
      </c>
      <c r="G1224">
        <v>33</v>
      </c>
      <c r="H1224" t="s">
        <v>18</v>
      </c>
      <c r="I1224">
        <v>70354960</v>
      </c>
      <c r="J1224" t="str">
        <f>RIGHT(КХЛ[[#This Row],[Дата рождения]],4)</f>
        <v>1984</v>
      </c>
    </row>
    <row r="1225" spans="3:10" x14ac:dyDescent="0.3">
      <c r="C1225">
        <v>1502</v>
      </c>
      <c r="D1225" t="s">
        <v>2330</v>
      </c>
      <c r="E1225" t="s">
        <v>16</v>
      </c>
      <c r="F1225" s="8" t="s">
        <v>2331</v>
      </c>
      <c r="G1225">
        <v>36</v>
      </c>
      <c r="H1225" t="s">
        <v>119</v>
      </c>
      <c r="I1225">
        <v>68132363</v>
      </c>
      <c r="J1225" t="str">
        <f>RIGHT(КХЛ[[#This Row],[Дата рождения]],4)</f>
        <v>1981</v>
      </c>
    </row>
    <row r="1226" spans="3:10" x14ac:dyDescent="0.3">
      <c r="C1226">
        <v>688</v>
      </c>
      <c r="D1226" t="s">
        <v>2332</v>
      </c>
      <c r="E1226" t="s">
        <v>27</v>
      </c>
      <c r="F1226" s="8" t="s">
        <v>2333</v>
      </c>
      <c r="G1226">
        <v>20</v>
      </c>
      <c r="H1226" t="s">
        <v>18</v>
      </c>
      <c r="I1226">
        <v>36566983</v>
      </c>
      <c r="J1226" t="str">
        <f>RIGHT(КХЛ[[#This Row],[Дата рождения]],4)</f>
        <v>1997</v>
      </c>
    </row>
    <row r="1227" spans="3:10" x14ac:dyDescent="0.3">
      <c r="C1227">
        <v>582</v>
      </c>
      <c r="D1227" t="s">
        <v>2334</v>
      </c>
      <c r="E1227" t="s">
        <v>16</v>
      </c>
      <c r="F1227" s="8" t="s">
        <v>2335</v>
      </c>
      <c r="G1227">
        <v>25</v>
      </c>
      <c r="H1227" t="s">
        <v>18</v>
      </c>
      <c r="I1227">
        <v>81685919</v>
      </c>
      <c r="J1227" t="str">
        <f>RIGHT(КХЛ[[#This Row],[Дата рождения]],4)</f>
        <v>1992</v>
      </c>
    </row>
    <row r="1228" spans="3:10" x14ac:dyDescent="0.3">
      <c r="C1228">
        <v>981</v>
      </c>
      <c r="D1228" t="s">
        <v>2336</v>
      </c>
      <c r="E1228" t="s">
        <v>16</v>
      </c>
      <c r="F1228" s="8" t="s">
        <v>2337</v>
      </c>
      <c r="G1228">
        <v>31</v>
      </c>
      <c r="H1228" t="s">
        <v>18</v>
      </c>
      <c r="I1228">
        <v>19344946</v>
      </c>
      <c r="J1228" t="str">
        <f>RIGHT(КХЛ[[#This Row],[Дата рождения]],4)</f>
        <v>1986</v>
      </c>
    </row>
    <row r="1229" spans="3:10" x14ac:dyDescent="0.3">
      <c r="C1229">
        <v>232</v>
      </c>
      <c r="D1229" t="s">
        <v>2338</v>
      </c>
      <c r="E1229" t="s">
        <v>16</v>
      </c>
      <c r="F1229" s="8" t="s">
        <v>2339</v>
      </c>
      <c r="G1229">
        <v>36</v>
      </c>
      <c r="H1229" t="s">
        <v>43</v>
      </c>
      <c r="I1229">
        <v>13881477</v>
      </c>
      <c r="J1229" t="str">
        <f>RIGHT(КХЛ[[#This Row],[Дата рождения]],4)</f>
        <v>1981</v>
      </c>
    </row>
    <row r="1230" spans="3:10" x14ac:dyDescent="0.3">
      <c r="C1230">
        <v>1743</v>
      </c>
      <c r="D1230" t="s">
        <v>2340</v>
      </c>
      <c r="E1230" t="s">
        <v>22</v>
      </c>
      <c r="F1230" s="8" t="s">
        <v>1507</v>
      </c>
      <c r="G1230">
        <v>28</v>
      </c>
      <c r="H1230" t="s">
        <v>18</v>
      </c>
      <c r="I1230">
        <v>96144545</v>
      </c>
      <c r="J1230" t="str">
        <f>RIGHT(КХЛ[[#This Row],[Дата рождения]],4)</f>
        <v>1989</v>
      </c>
    </row>
    <row r="1231" spans="3:10" x14ac:dyDescent="0.3">
      <c r="C1231">
        <v>781</v>
      </c>
      <c r="D1231" t="s">
        <v>2341</v>
      </c>
      <c r="E1231" t="s">
        <v>16</v>
      </c>
      <c r="F1231" s="8" t="s">
        <v>2342</v>
      </c>
      <c r="G1231">
        <v>26</v>
      </c>
      <c r="H1231" t="s">
        <v>18</v>
      </c>
      <c r="I1231">
        <v>28841235</v>
      </c>
      <c r="J1231" t="str">
        <f>RIGHT(КХЛ[[#This Row],[Дата рождения]],4)</f>
        <v>1991</v>
      </c>
    </row>
    <row r="1232" spans="3:10" x14ac:dyDescent="0.3">
      <c r="C1232">
        <v>167</v>
      </c>
      <c r="D1232" t="s">
        <v>2343</v>
      </c>
      <c r="E1232" t="s">
        <v>16</v>
      </c>
      <c r="F1232" s="8" t="s">
        <v>2344</v>
      </c>
      <c r="G1232">
        <v>20</v>
      </c>
      <c r="H1232" t="s">
        <v>18</v>
      </c>
      <c r="I1232">
        <v>60978507</v>
      </c>
      <c r="J1232" t="str">
        <f>RIGHT(КХЛ[[#This Row],[Дата рождения]],4)</f>
        <v>1997</v>
      </c>
    </row>
    <row r="1233" spans="3:10" x14ac:dyDescent="0.3">
      <c r="C1233">
        <v>882</v>
      </c>
      <c r="D1233" t="s">
        <v>2345</v>
      </c>
      <c r="E1233" t="s">
        <v>16</v>
      </c>
      <c r="F1233" s="8" t="s">
        <v>2346</v>
      </c>
      <c r="G1233">
        <v>22</v>
      </c>
      <c r="H1233" t="s">
        <v>18</v>
      </c>
      <c r="I1233">
        <v>12526181</v>
      </c>
      <c r="J1233" t="str">
        <f>RIGHT(КХЛ[[#This Row],[Дата рождения]],4)</f>
        <v>1995</v>
      </c>
    </row>
    <row r="1234" spans="3:10" x14ac:dyDescent="0.3">
      <c r="C1234">
        <v>238</v>
      </c>
      <c r="D1234" t="s">
        <v>2347</v>
      </c>
      <c r="E1234" t="s">
        <v>27</v>
      </c>
      <c r="F1234" s="8" t="s">
        <v>2348</v>
      </c>
      <c r="G1234">
        <v>29</v>
      </c>
      <c r="H1234" t="s">
        <v>18</v>
      </c>
      <c r="I1234">
        <v>71824019</v>
      </c>
      <c r="J1234" t="str">
        <f>RIGHT(КХЛ[[#This Row],[Дата рождения]],4)</f>
        <v>1988</v>
      </c>
    </row>
    <row r="1235" spans="3:10" x14ac:dyDescent="0.3">
      <c r="C1235">
        <v>877</v>
      </c>
      <c r="D1235" t="s">
        <v>2349</v>
      </c>
      <c r="E1235" t="s">
        <v>16</v>
      </c>
      <c r="F1235" s="8" t="s">
        <v>2350</v>
      </c>
      <c r="G1235">
        <v>27</v>
      </c>
      <c r="H1235" t="s">
        <v>82</v>
      </c>
      <c r="I1235">
        <v>11129073</v>
      </c>
      <c r="J1235" t="str">
        <f>RIGHT(КХЛ[[#This Row],[Дата рождения]],4)</f>
        <v>1990</v>
      </c>
    </row>
    <row r="1236" spans="3:10" x14ac:dyDescent="0.3">
      <c r="C1236">
        <v>663</v>
      </c>
      <c r="D1236" t="s">
        <v>2351</v>
      </c>
      <c r="E1236" t="s">
        <v>22</v>
      </c>
      <c r="F1236" s="8" t="s">
        <v>2352</v>
      </c>
      <c r="G1236">
        <v>36</v>
      </c>
      <c r="H1236" t="s">
        <v>18</v>
      </c>
      <c r="I1236">
        <v>90477795</v>
      </c>
      <c r="J1236" t="str">
        <f>RIGHT(КХЛ[[#This Row],[Дата рождения]],4)</f>
        <v>1981</v>
      </c>
    </row>
    <row r="1237" spans="3:10" x14ac:dyDescent="0.3">
      <c r="C1237">
        <v>977</v>
      </c>
      <c r="D1237" t="s">
        <v>2353</v>
      </c>
      <c r="E1237" t="s">
        <v>16</v>
      </c>
      <c r="F1237" s="8" t="s">
        <v>2354</v>
      </c>
      <c r="G1237">
        <v>20</v>
      </c>
      <c r="H1237" t="s">
        <v>18</v>
      </c>
      <c r="I1237">
        <v>94308594</v>
      </c>
      <c r="J1237" t="str">
        <f>RIGHT(КХЛ[[#This Row],[Дата рождения]],4)</f>
        <v>1997</v>
      </c>
    </row>
    <row r="1238" spans="3:10" x14ac:dyDescent="0.3">
      <c r="C1238">
        <v>462</v>
      </c>
      <c r="D1238" t="s">
        <v>2355</v>
      </c>
      <c r="E1238" t="s">
        <v>22</v>
      </c>
      <c r="F1238" s="8" t="s">
        <v>1836</v>
      </c>
      <c r="G1238">
        <v>28</v>
      </c>
      <c r="H1238" t="s">
        <v>18</v>
      </c>
      <c r="I1238">
        <v>44489633</v>
      </c>
      <c r="J1238" t="str">
        <f>RIGHT(КХЛ[[#This Row],[Дата рождения]],4)</f>
        <v>1989</v>
      </c>
    </row>
    <row r="1239" spans="3:10" x14ac:dyDescent="0.3">
      <c r="C1239">
        <v>1613</v>
      </c>
      <c r="D1239" t="s">
        <v>2356</v>
      </c>
      <c r="E1239" t="s">
        <v>27</v>
      </c>
      <c r="F1239" s="8" t="s">
        <v>2357</v>
      </c>
      <c r="G1239">
        <v>33</v>
      </c>
      <c r="H1239" t="s">
        <v>43</v>
      </c>
      <c r="I1239">
        <v>67005768</v>
      </c>
      <c r="J1239" t="str">
        <f>RIGHT(КХЛ[[#This Row],[Дата рождения]],4)</f>
        <v>1984</v>
      </c>
    </row>
    <row r="1240" spans="3:10" x14ac:dyDescent="0.3">
      <c r="C1240">
        <v>65</v>
      </c>
      <c r="D1240" t="s">
        <v>2358</v>
      </c>
      <c r="E1240" t="s">
        <v>27</v>
      </c>
      <c r="F1240" s="8" t="s">
        <v>2359</v>
      </c>
      <c r="G1240">
        <v>31</v>
      </c>
      <c r="H1240" t="s">
        <v>61</v>
      </c>
      <c r="I1240">
        <v>46328296</v>
      </c>
      <c r="J1240" t="str">
        <f>RIGHT(КХЛ[[#This Row],[Дата рождения]],4)</f>
        <v>1986</v>
      </c>
    </row>
    <row r="1241" spans="3:10" x14ac:dyDescent="0.3">
      <c r="C1241">
        <v>187</v>
      </c>
      <c r="D1241" t="s">
        <v>2360</v>
      </c>
      <c r="E1241" t="s">
        <v>22</v>
      </c>
      <c r="F1241" s="8" t="s">
        <v>2361</v>
      </c>
      <c r="G1241">
        <v>35</v>
      </c>
      <c r="H1241" t="s">
        <v>70</v>
      </c>
      <c r="I1241">
        <v>95405652</v>
      </c>
      <c r="J1241" t="str">
        <f>RIGHT(КХЛ[[#This Row],[Дата рождения]],4)</f>
        <v>1982</v>
      </c>
    </row>
    <row r="1242" spans="3:10" x14ac:dyDescent="0.3">
      <c r="C1242">
        <v>1689</v>
      </c>
      <c r="D1242" t="s">
        <v>2362</v>
      </c>
      <c r="E1242" t="s">
        <v>27</v>
      </c>
      <c r="F1242" s="8" t="s">
        <v>2363</v>
      </c>
      <c r="G1242">
        <v>38</v>
      </c>
      <c r="H1242" t="s">
        <v>33</v>
      </c>
      <c r="I1242">
        <v>71166034</v>
      </c>
      <c r="J1242" t="str">
        <f>RIGHT(КХЛ[[#This Row],[Дата рождения]],4)</f>
        <v>1979</v>
      </c>
    </row>
    <row r="1243" spans="3:10" x14ac:dyDescent="0.3">
      <c r="C1243">
        <v>1618</v>
      </c>
      <c r="D1243" t="s">
        <v>2364</v>
      </c>
      <c r="E1243" t="s">
        <v>16</v>
      </c>
      <c r="F1243" s="8" t="s">
        <v>2365</v>
      </c>
      <c r="G1243">
        <v>27</v>
      </c>
      <c r="H1243" t="s">
        <v>33</v>
      </c>
      <c r="I1243">
        <v>78272308</v>
      </c>
      <c r="J1243" t="str">
        <f>RIGHT(КХЛ[[#This Row],[Дата рождения]],4)</f>
        <v>1990</v>
      </c>
    </row>
    <row r="1244" spans="3:10" x14ac:dyDescent="0.3">
      <c r="C1244">
        <v>58</v>
      </c>
      <c r="D1244" t="s">
        <v>2366</v>
      </c>
      <c r="E1244" t="s">
        <v>22</v>
      </c>
      <c r="F1244" s="8" t="s">
        <v>2367</v>
      </c>
      <c r="G1244">
        <v>25</v>
      </c>
      <c r="H1244" t="s">
        <v>50</v>
      </c>
      <c r="I1244">
        <v>26453267</v>
      </c>
      <c r="J1244" t="str">
        <f>RIGHT(КХЛ[[#This Row],[Дата рождения]],4)</f>
        <v>1992</v>
      </c>
    </row>
    <row r="1245" spans="3:10" x14ac:dyDescent="0.3">
      <c r="C1245">
        <v>1147</v>
      </c>
      <c r="D1245" t="s">
        <v>2368</v>
      </c>
      <c r="E1245" t="s">
        <v>16</v>
      </c>
      <c r="F1245" s="8" t="s">
        <v>2369</v>
      </c>
      <c r="G1245">
        <v>30</v>
      </c>
      <c r="H1245" t="s">
        <v>18</v>
      </c>
      <c r="I1245">
        <v>74427103</v>
      </c>
      <c r="J1245" t="str">
        <f>RIGHT(КХЛ[[#This Row],[Дата рождения]],4)</f>
        <v>1987</v>
      </c>
    </row>
    <row r="1246" spans="3:10" x14ac:dyDescent="0.3">
      <c r="C1246">
        <v>610</v>
      </c>
      <c r="D1246" t="s">
        <v>2370</v>
      </c>
      <c r="E1246" t="s">
        <v>16</v>
      </c>
      <c r="F1246" s="8" t="s">
        <v>2371</v>
      </c>
      <c r="G1246">
        <v>39</v>
      </c>
      <c r="H1246" t="s">
        <v>61</v>
      </c>
      <c r="I1246">
        <v>64828899</v>
      </c>
      <c r="J1246" t="str">
        <f>RIGHT(КХЛ[[#This Row],[Дата рождения]],4)</f>
        <v>1978</v>
      </c>
    </row>
    <row r="1247" spans="3:10" x14ac:dyDescent="0.3">
      <c r="C1247">
        <v>769</v>
      </c>
      <c r="D1247" t="s">
        <v>2372</v>
      </c>
      <c r="E1247" t="s">
        <v>16</v>
      </c>
      <c r="F1247" s="8" t="s">
        <v>2373</v>
      </c>
      <c r="G1247">
        <v>32</v>
      </c>
      <c r="H1247" t="s">
        <v>50</v>
      </c>
      <c r="I1247">
        <v>70828848</v>
      </c>
      <c r="J1247" t="str">
        <f>RIGHT(КХЛ[[#This Row],[Дата рождения]],4)</f>
        <v>1985</v>
      </c>
    </row>
    <row r="1248" spans="3:10" x14ac:dyDescent="0.3">
      <c r="C1248">
        <v>1193</v>
      </c>
      <c r="D1248" t="s">
        <v>2374</v>
      </c>
      <c r="E1248" t="s">
        <v>22</v>
      </c>
      <c r="F1248" s="8" t="s">
        <v>757</v>
      </c>
      <c r="G1248">
        <v>27</v>
      </c>
      <c r="H1248" t="s">
        <v>18</v>
      </c>
      <c r="I1248">
        <v>26865010</v>
      </c>
      <c r="J1248" t="str">
        <f>RIGHT(КХЛ[[#This Row],[Дата рождения]],4)</f>
        <v>1990</v>
      </c>
    </row>
    <row r="1249" spans="3:10" x14ac:dyDescent="0.3">
      <c r="C1249">
        <v>869</v>
      </c>
      <c r="D1249" t="s">
        <v>2375</v>
      </c>
      <c r="E1249" t="s">
        <v>16</v>
      </c>
      <c r="F1249" s="8" t="s">
        <v>2376</v>
      </c>
      <c r="G1249">
        <v>19</v>
      </c>
      <c r="H1249" t="s">
        <v>50</v>
      </c>
      <c r="I1249">
        <v>77557401</v>
      </c>
      <c r="J1249" t="str">
        <f>RIGHT(КХЛ[[#This Row],[Дата рождения]],4)</f>
        <v>1998</v>
      </c>
    </row>
    <row r="1250" spans="3:10" x14ac:dyDescent="0.3">
      <c r="C1250">
        <v>1043</v>
      </c>
      <c r="D1250" t="s">
        <v>2377</v>
      </c>
      <c r="E1250" t="s">
        <v>16</v>
      </c>
      <c r="F1250" s="8" t="s">
        <v>2378</v>
      </c>
      <c r="G1250">
        <v>28</v>
      </c>
      <c r="H1250" t="s">
        <v>18</v>
      </c>
      <c r="I1250">
        <v>58440844</v>
      </c>
      <c r="J1250" t="str">
        <f>RIGHT(КХЛ[[#This Row],[Дата рождения]],4)</f>
        <v>1989</v>
      </c>
    </row>
    <row r="1251" spans="3:10" x14ac:dyDescent="0.3">
      <c r="C1251">
        <v>845</v>
      </c>
      <c r="D1251" t="s">
        <v>2379</v>
      </c>
      <c r="E1251" t="s">
        <v>16</v>
      </c>
      <c r="F1251" s="8" t="s">
        <v>2380</v>
      </c>
      <c r="G1251">
        <v>22</v>
      </c>
      <c r="H1251" t="s">
        <v>18</v>
      </c>
      <c r="I1251">
        <v>82463441</v>
      </c>
      <c r="J1251" t="str">
        <f>RIGHT(КХЛ[[#This Row],[Дата рождения]],4)</f>
        <v>1996</v>
      </c>
    </row>
    <row r="1252" spans="3:10" x14ac:dyDescent="0.3">
      <c r="C1252">
        <v>1634</v>
      </c>
      <c r="D1252" t="s">
        <v>2381</v>
      </c>
      <c r="E1252" t="s">
        <v>27</v>
      </c>
      <c r="F1252" s="8" t="s">
        <v>2382</v>
      </c>
      <c r="G1252">
        <v>20</v>
      </c>
      <c r="H1252" t="s">
        <v>18</v>
      </c>
      <c r="I1252">
        <v>94713714</v>
      </c>
      <c r="J1252" t="str">
        <f>RIGHT(КХЛ[[#This Row],[Дата рождения]],4)</f>
        <v>1997</v>
      </c>
    </row>
    <row r="1253" spans="3:10" x14ac:dyDescent="0.3">
      <c r="C1253">
        <v>738</v>
      </c>
      <c r="D1253" t="s">
        <v>2383</v>
      </c>
      <c r="E1253" t="s">
        <v>22</v>
      </c>
      <c r="F1253" s="8" t="s">
        <v>2384</v>
      </c>
      <c r="G1253">
        <v>31</v>
      </c>
      <c r="H1253" t="s">
        <v>119</v>
      </c>
      <c r="I1253">
        <v>43471394</v>
      </c>
      <c r="J1253" t="str">
        <f>RIGHT(КХЛ[[#This Row],[Дата рождения]],4)</f>
        <v>1986</v>
      </c>
    </row>
    <row r="1254" spans="3:10" x14ac:dyDescent="0.3">
      <c r="C1254">
        <v>1641</v>
      </c>
      <c r="D1254" t="s">
        <v>2385</v>
      </c>
      <c r="E1254" t="s">
        <v>16</v>
      </c>
      <c r="F1254" s="8" t="s">
        <v>2386</v>
      </c>
      <c r="G1254">
        <v>35</v>
      </c>
      <c r="H1254" t="s">
        <v>82</v>
      </c>
      <c r="I1254">
        <v>17618667</v>
      </c>
      <c r="J1254" t="str">
        <f>RIGHT(КХЛ[[#This Row],[Дата рождения]],4)</f>
        <v>1982</v>
      </c>
    </row>
    <row r="1255" spans="3:10" x14ac:dyDescent="0.3">
      <c r="C1255">
        <v>554</v>
      </c>
      <c r="D1255" t="s">
        <v>2387</v>
      </c>
      <c r="E1255" t="s">
        <v>22</v>
      </c>
      <c r="F1255" s="8" t="s">
        <v>2388</v>
      </c>
      <c r="G1255">
        <v>36</v>
      </c>
      <c r="H1255" t="s">
        <v>18</v>
      </c>
      <c r="I1255">
        <v>7948858</v>
      </c>
      <c r="J1255" t="str">
        <f>RIGHT(КХЛ[[#This Row],[Дата рождения]],4)</f>
        <v>1981</v>
      </c>
    </row>
    <row r="1256" spans="3:10" x14ac:dyDescent="0.3">
      <c r="C1256">
        <v>1460</v>
      </c>
      <c r="D1256" t="s">
        <v>2389</v>
      </c>
      <c r="E1256" t="s">
        <v>22</v>
      </c>
      <c r="F1256" s="8" t="s">
        <v>2390</v>
      </c>
      <c r="G1256">
        <v>28</v>
      </c>
      <c r="H1256" t="s">
        <v>18</v>
      </c>
      <c r="I1256">
        <v>4453934</v>
      </c>
      <c r="J1256" t="str">
        <f>RIGHT(КХЛ[[#This Row],[Дата рождения]],4)</f>
        <v>1989</v>
      </c>
    </row>
    <row r="1257" spans="3:10" x14ac:dyDescent="0.3">
      <c r="C1257">
        <v>331</v>
      </c>
      <c r="D1257" t="s">
        <v>2391</v>
      </c>
      <c r="E1257" t="s">
        <v>22</v>
      </c>
      <c r="F1257" s="8" t="s">
        <v>2392</v>
      </c>
      <c r="G1257">
        <v>44</v>
      </c>
      <c r="H1257" t="s">
        <v>18</v>
      </c>
      <c r="I1257">
        <v>57827125</v>
      </c>
      <c r="J1257" t="str">
        <f>RIGHT(КХЛ[[#This Row],[Дата рождения]],4)</f>
        <v>1973</v>
      </c>
    </row>
    <row r="1258" spans="3:10" x14ac:dyDescent="0.3">
      <c r="C1258">
        <v>218</v>
      </c>
      <c r="D1258" t="s">
        <v>2393</v>
      </c>
      <c r="E1258" t="s">
        <v>16</v>
      </c>
      <c r="F1258" s="8" t="s">
        <v>2394</v>
      </c>
      <c r="G1258">
        <v>20</v>
      </c>
      <c r="H1258" t="s">
        <v>18</v>
      </c>
      <c r="I1258">
        <v>10665175</v>
      </c>
      <c r="J1258" t="str">
        <f>RIGHT(КХЛ[[#This Row],[Дата рождения]],4)</f>
        <v>1997</v>
      </c>
    </row>
    <row r="1259" spans="3:10" x14ac:dyDescent="0.3">
      <c r="C1259">
        <v>260</v>
      </c>
      <c r="D1259" t="s">
        <v>2395</v>
      </c>
      <c r="E1259" t="s">
        <v>16</v>
      </c>
      <c r="F1259" s="8" t="s">
        <v>2396</v>
      </c>
      <c r="G1259">
        <v>32</v>
      </c>
      <c r="H1259" t="s">
        <v>61</v>
      </c>
      <c r="I1259">
        <v>6381255</v>
      </c>
      <c r="J1259" t="str">
        <f>RIGHT(КХЛ[[#This Row],[Дата рождения]],4)</f>
        <v>1985</v>
      </c>
    </row>
    <row r="1260" spans="3:10" x14ac:dyDescent="0.3">
      <c r="C1260">
        <v>1726</v>
      </c>
      <c r="D1260" t="s">
        <v>2397</v>
      </c>
      <c r="E1260" t="s">
        <v>16</v>
      </c>
      <c r="F1260" s="8" t="s">
        <v>2398</v>
      </c>
      <c r="G1260">
        <v>29</v>
      </c>
      <c r="H1260" t="s">
        <v>70</v>
      </c>
      <c r="I1260">
        <v>34531131</v>
      </c>
      <c r="J1260" t="str">
        <f>RIGHT(КХЛ[[#This Row],[Дата рождения]],4)</f>
        <v>1988</v>
      </c>
    </row>
    <row r="1261" spans="3:10" x14ac:dyDescent="0.3">
      <c r="C1261">
        <v>1449</v>
      </c>
      <c r="D1261" t="s">
        <v>2399</v>
      </c>
      <c r="E1261" t="s">
        <v>16</v>
      </c>
      <c r="F1261" s="8" t="s">
        <v>2400</v>
      </c>
      <c r="G1261">
        <v>33</v>
      </c>
      <c r="H1261" t="s">
        <v>18</v>
      </c>
      <c r="I1261">
        <v>69925849</v>
      </c>
      <c r="J1261" t="str">
        <f>RIGHT(КХЛ[[#This Row],[Дата рождения]],4)</f>
        <v>1984</v>
      </c>
    </row>
    <row r="1262" spans="3:10" x14ac:dyDescent="0.3">
      <c r="C1262">
        <v>1556</v>
      </c>
      <c r="D1262" t="s">
        <v>2401</v>
      </c>
      <c r="E1262" t="s">
        <v>16</v>
      </c>
      <c r="F1262" s="8" t="s">
        <v>2402</v>
      </c>
      <c r="G1262">
        <v>22</v>
      </c>
      <c r="H1262" t="s">
        <v>18</v>
      </c>
      <c r="I1262">
        <v>31213039</v>
      </c>
      <c r="J1262" t="str">
        <f>RIGHT(КХЛ[[#This Row],[Дата рождения]],4)</f>
        <v>1995</v>
      </c>
    </row>
    <row r="1263" spans="3:10" x14ac:dyDescent="0.3">
      <c r="C1263">
        <v>233</v>
      </c>
      <c r="D1263" t="s">
        <v>2403</v>
      </c>
      <c r="E1263" t="s">
        <v>27</v>
      </c>
      <c r="F1263" s="8" t="s">
        <v>2404</v>
      </c>
      <c r="G1263">
        <v>17</v>
      </c>
      <c r="H1263" t="s">
        <v>18</v>
      </c>
      <c r="I1263">
        <v>33526162</v>
      </c>
      <c r="J1263" t="str">
        <f>RIGHT(КХЛ[[#This Row],[Дата рождения]],4)</f>
        <v>2000</v>
      </c>
    </row>
    <row r="1264" spans="3:10" x14ac:dyDescent="0.3">
      <c r="C1264">
        <v>941</v>
      </c>
      <c r="D1264" t="s">
        <v>2405</v>
      </c>
      <c r="E1264" t="s">
        <v>22</v>
      </c>
      <c r="F1264" s="8" t="s">
        <v>2406</v>
      </c>
      <c r="G1264">
        <v>19</v>
      </c>
      <c r="H1264" t="s">
        <v>18</v>
      </c>
      <c r="I1264">
        <v>11066079</v>
      </c>
      <c r="J1264" t="str">
        <f>RIGHT(КХЛ[[#This Row],[Дата рождения]],4)</f>
        <v>1998</v>
      </c>
    </row>
    <row r="1265" spans="3:10" x14ac:dyDescent="0.3">
      <c r="C1265">
        <v>1523</v>
      </c>
      <c r="D1265" t="s">
        <v>2407</v>
      </c>
      <c r="E1265" t="s">
        <v>16</v>
      </c>
      <c r="F1265" s="8" t="s">
        <v>2408</v>
      </c>
      <c r="G1265">
        <v>35</v>
      </c>
      <c r="H1265" t="s">
        <v>75</v>
      </c>
      <c r="I1265">
        <v>90639487</v>
      </c>
      <c r="J1265" t="str">
        <f>RIGHT(КХЛ[[#This Row],[Дата рождения]],4)</f>
        <v>1982</v>
      </c>
    </row>
    <row r="1266" spans="3:10" x14ac:dyDescent="0.3">
      <c r="C1266">
        <v>1431</v>
      </c>
      <c r="D1266" t="s">
        <v>2409</v>
      </c>
      <c r="E1266" t="s">
        <v>22</v>
      </c>
      <c r="F1266" s="8" t="s">
        <v>2410</v>
      </c>
      <c r="G1266">
        <v>33</v>
      </c>
      <c r="H1266" t="s">
        <v>445</v>
      </c>
      <c r="I1266">
        <v>99627553</v>
      </c>
      <c r="J1266" t="str">
        <f>RIGHT(КХЛ[[#This Row],[Дата рождения]],4)</f>
        <v>1984</v>
      </c>
    </row>
    <row r="1267" spans="3:10" x14ac:dyDescent="0.3">
      <c r="C1267">
        <v>19</v>
      </c>
      <c r="D1267" t="s">
        <v>2411</v>
      </c>
      <c r="E1267" t="s">
        <v>16</v>
      </c>
      <c r="F1267" s="8" t="s">
        <v>2412</v>
      </c>
      <c r="G1267">
        <v>35</v>
      </c>
      <c r="H1267" t="s">
        <v>33</v>
      </c>
      <c r="I1267">
        <v>1671793</v>
      </c>
      <c r="J1267" t="str">
        <f>RIGHT(КХЛ[[#This Row],[Дата рождения]],4)</f>
        <v>1982</v>
      </c>
    </row>
    <row r="1268" spans="3:10" x14ac:dyDescent="0.3">
      <c r="C1268">
        <v>256</v>
      </c>
      <c r="D1268" t="s">
        <v>2413</v>
      </c>
      <c r="E1268" t="s">
        <v>16</v>
      </c>
      <c r="F1268" s="8" t="s">
        <v>1140</v>
      </c>
      <c r="G1268">
        <v>31</v>
      </c>
      <c r="H1268" t="s">
        <v>18</v>
      </c>
      <c r="I1268">
        <v>51271052</v>
      </c>
      <c r="J1268" t="str">
        <f>RIGHT(КХЛ[[#This Row],[Дата рождения]],4)</f>
        <v>1987</v>
      </c>
    </row>
    <row r="1269" spans="3:10" x14ac:dyDescent="0.3">
      <c r="C1269">
        <v>1699</v>
      </c>
      <c r="D1269" t="s">
        <v>2414</v>
      </c>
      <c r="E1269" t="s">
        <v>16</v>
      </c>
      <c r="F1269" s="8" t="s">
        <v>2415</v>
      </c>
      <c r="G1269">
        <v>24</v>
      </c>
      <c r="H1269" t="s">
        <v>119</v>
      </c>
      <c r="I1269">
        <v>30012415</v>
      </c>
      <c r="J1269" t="str">
        <f>RIGHT(КХЛ[[#This Row],[Дата рождения]],4)</f>
        <v>1993</v>
      </c>
    </row>
    <row r="1270" spans="3:10" x14ac:dyDescent="0.3">
      <c r="C1270">
        <v>1456</v>
      </c>
      <c r="D1270" t="s">
        <v>2416</v>
      </c>
      <c r="E1270" t="s">
        <v>16</v>
      </c>
      <c r="F1270" s="8" t="s">
        <v>2417</v>
      </c>
      <c r="G1270">
        <v>44</v>
      </c>
      <c r="H1270" t="s">
        <v>61</v>
      </c>
      <c r="I1270">
        <v>97479977</v>
      </c>
      <c r="J1270" t="str">
        <f>RIGHT(КХЛ[[#This Row],[Дата рождения]],4)</f>
        <v>1973</v>
      </c>
    </row>
    <row r="1271" spans="3:10" x14ac:dyDescent="0.3">
      <c r="C1271">
        <v>1620</v>
      </c>
      <c r="D1271" t="s">
        <v>2418</v>
      </c>
      <c r="E1271" t="s">
        <v>16</v>
      </c>
      <c r="F1271" s="8" t="s">
        <v>1073</v>
      </c>
      <c r="G1271">
        <v>34</v>
      </c>
      <c r="H1271" t="s">
        <v>33</v>
      </c>
      <c r="I1271">
        <v>4035312</v>
      </c>
      <c r="J1271" t="str">
        <f>RIGHT(КХЛ[[#This Row],[Дата рождения]],4)</f>
        <v>1983</v>
      </c>
    </row>
    <row r="1272" spans="3:10" x14ac:dyDescent="0.3">
      <c r="C1272">
        <v>747</v>
      </c>
      <c r="D1272" t="s">
        <v>2419</v>
      </c>
      <c r="E1272" t="s">
        <v>16</v>
      </c>
      <c r="F1272" s="8" t="s">
        <v>1496</v>
      </c>
      <c r="G1272">
        <v>38</v>
      </c>
      <c r="H1272" t="s">
        <v>18</v>
      </c>
      <c r="I1272">
        <v>68677935</v>
      </c>
      <c r="J1272" t="str">
        <f>RIGHT(КХЛ[[#This Row],[Дата рождения]],4)</f>
        <v>1979</v>
      </c>
    </row>
    <row r="1273" spans="3:10" x14ac:dyDescent="0.3">
      <c r="C1273">
        <v>1783</v>
      </c>
      <c r="D1273" t="s">
        <v>2420</v>
      </c>
      <c r="E1273" t="s">
        <v>22</v>
      </c>
      <c r="F1273" s="8" t="s">
        <v>2421</v>
      </c>
      <c r="G1273">
        <v>22</v>
      </c>
      <c r="H1273" t="s">
        <v>18</v>
      </c>
      <c r="I1273">
        <v>55359237</v>
      </c>
      <c r="J1273" t="str">
        <f>RIGHT(КХЛ[[#This Row],[Дата рождения]],4)</f>
        <v>1995</v>
      </c>
    </row>
    <row r="1274" spans="3:10" x14ac:dyDescent="0.3">
      <c r="C1274">
        <v>378</v>
      </c>
      <c r="D1274" t="s">
        <v>2422</v>
      </c>
      <c r="E1274" t="s">
        <v>16</v>
      </c>
      <c r="F1274" s="8" t="s">
        <v>2423</v>
      </c>
      <c r="G1274">
        <v>41</v>
      </c>
      <c r="H1274" t="s">
        <v>61</v>
      </c>
      <c r="I1274">
        <v>46383584</v>
      </c>
      <c r="J1274" t="str">
        <f>RIGHT(КХЛ[[#This Row],[Дата рождения]],4)</f>
        <v>1976</v>
      </c>
    </row>
    <row r="1275" spans="3:10" x14ac:dyDescent="0.3">
      <c r="C1275">
        <v>1249</v>
      </c>
      <c r="D1275" t="s">
        <v>2424</v>
      </c>
      <c r="E1275" t="s">
        <v>22</v>
      </c>
      <c r="F1275" s="8" t="s">
        <v>2425</v>
      </c>
      <c r="G1275">
        <v>35</v>
      </c>
      <c r="H1275" t="s">
        <v>18</v>
      </c>
      <c r="I1275">
        <v>96548964</v>
      </c>
      <c r="J1275" t="str">
        <f>RIGHT(КХЛ[[#This Row],[Дата рождения]],4)</f>
        <v>1982</v>
      </c>
    </row>
    <row r="1276" spans="3:10" x14ac:dyDescent="0.3">
      <c r="C1276">
        <v>437</v>
      </c>
      <c r="D1276" t="s">
        <v>2426</v>
      </c>
      <c r="E1276" t="s">
        <v>22</v>
      </c>
      <c r="F1276" s="8" t="s">
        <v>2427</v>
      </c>
      <c r="G1276">
        <v>22</v>
      </c>
      <c r="H1276" t="s">
        <v>18</v>
      </c>
      <c r="I1276">
        <v>39206533</v>
      </c>
      <c r="J1276" t="str">
        <f>RIGHT(КХЛ[[#This Row],[Дата рождения]],4)</f>
        <v>1995</v>
      </c>
    </row>
    <row r="1277" spans="3:10" x14ac:dyDescent="0.3">
      <c r="C1277">
        <v>106</v>
      </c>
      <c r="D1277" t="s">
        <v>2428</v>
      </c>
      <c r="E1277" t="s">
        <v>16</v>
      </c>
      <c r="F1277" s="8" t="s">
        <v>2429</v>
      </c>
      <c r="G1277">
        <v>29</v>
      </c>
      <c r="H1277" t="s">
        <v>18</v>
      </c>
      <c r="I1277">
        <v>30784391</v>
      </c>
      <c r="J1277" t="str">
        <f>RIGHT(КХЛ[[#This Row],[Дата рождения]],4)</f>
        <v>1988</v>
      </c>
    </row>
    <row r="1278" spans="3:10" x14ac:dyDescent="0.3">
      <c r="C1278">
        <v>1083</v>
      </c>
      <c r="D1278" t="s">
        <v>2430</v>
      </c>
      <c r="E1278" t="s">
        <v>27</v>
      </c>
      <c r="F1278" s="8" t="s">
        <v>2431</v>
      </c>
      <c r="G1278">
        <v>35</v>
      </c>
      <c r="H1278" t="s">
        <v>119</v>
      </c>
      <c r="I1278">
        <v>24003481</v>
      </c>
      <c r="J1278" t="str">
        <f>RIGHT(КХЛ[[#This Row],[Дата рождения]],4)</f>
        <v>1982</v>
      </c>
    </row>
    <row r="1279" spans="3:10" x14ac:dyDescent="0.3">
      <c r="C1279">
        <v>951</v>
      </c>
      <c r="D1279" t="s">
        <v>2432</v>
      </c>
      <c r="E1279" t="s">
        <v>27</v>
      </c>
      <c r="F1279" s="8" t="s">
        <v>2433</v>
      </c>
      <c r="G1279">
        <v>31</v>
      </c>
      <c r="H1279" t="s">
        <v>18</v>
      </c>
      <c r="I1279">
        <v>7286157</v>
      </c>
      <c r="J1279" t="str">
        <f>RIGHT(КХЛ[[#This Row],[Дата рождения]],4)</f>
        <v>1986</v>
      </c>
    </row>
    <row r="1280" spans="3:10" x14ac:dyDescent="0.3">
      <c r="C1280">
        <v>31</v>
      </c>
      <c r="D1280" t="s">
        <v>2434</v>
      </c>
      <c r="E1280" t="s">
        <v>22</v>
      </c>
      <c r="F1280" s="8" t="s">
        <v>438</v>
      </c>
      <c r="G1280">
        <v>34</v>
      </c>
      <c r="H1280" t="s">
        <v>18</v>
      </c>
      <c r="I1280">
        <v>30839850</v>
      </c>
      <c r="J1280" t="str">
        <f>RIGHT(КХЛ[[#This Row],[Дата рождения]],4)</f>
        <v>1983</v>
      </c>
    </row>
    <row r="1281" spans="3:10" x14ac:dyDescent="0.3">
      <c r="C1281">
        <v>106</v>
      </c>
      <c r="D1281" t="s">
        <v>2435</v>
      </c>
      <c r="E1281" t="s">
        <v>22</v>
      </c>
      <c r="F1281" s="8" t="s">
        <v>2436</v>
      </c>
      <c r="G1281">
        <v>20</v>
      </c>
      <c r="H1281" t="s">
        <v>18</v>
      </c>
      <c r="I1281">
        <v>53262650</v>
      </c>
      <c r="J1281" t="str">
        <f>RIGHT(КХЛ[[#This Row],[Дата рождения]],4)</f>
        <v>1998</v>
      </c>
    </row>
    <row r="1282" spans="3:10" x14ac:dyDescent="0.3">
      <c r="C1282">
        <v>170</v>
      </c>
      <c r="D1282" t="s">
        <v>2437</v>
      </c>
      <c r="E1282" t="s">
        <v>16</v>
      </c>
      <c r="F1282" s="8" t="s">
        <v>2438</v>
      </c>
      <c r="G1282">
        <v>31</v>
      </c>
      <c r="H1282" t="s">
        <v>70</v>
      </c>
      <c r="I1282">
        <v>85366849</v>
      </c>
      <c r="J1282" t="str">
        <f>RIGHT(КХЛ[[#This Row],[Дата рождения]],4)</f>
        <v>1987</v>
      </c>
    </row>
    <row r="1283" spans="3:10" x14ac:dyDescent="0.3">
      <c r="C1283">
        <v>1187</v>
      </c>
      <c r="D1283" t="s">
        <v>2439</v>
      </c>
      <c r="E1283" t="s">
        <v>27</v>
      </c>
      <c r="F1283" s="8" t="s">
        <v>2440</v>
      </c>
      <c r="G1283">
        <v>20</v>
      </c>
      <c r="H1283" t="s">
        <v>18</v>
      </c>
      <c r="I1283">
        <v>55827145</v>
      </c>
      <c r="J1283" t="str">
        <f>RIGHT(КХЛ[[#This Row],[Дата рождения]],4)</f>
        <v>1997</v>
      </c>
    </row>
    <row r="1284" spans="3:10" x14ac:dyDescent="0.3">
      <c r="C1284">
        <v>569</v>
      </c>
      <c r="D1284" t="s">
        <v>2441</v>
      </c>
      <c r="E1284" t="s">
        <v>27</v>
      </c>
      <c r="F1284" s="8" t="s">
        <v>2442</v>
      </c>
      <c r="G1284">
        <v>44</v>
      </c>
      <c r="H1284" t="s">
        <v>18</v>
      </c>
      <c r="I1284">
        <v>77827735</v>
      </c>
      <c r="J1284" t="str">
        <f>RIGHT(КХЛ[[#This Row],[Дата рождения]],4)</f>
        <v>1973</v>
      </c>
    </row>
    <row r="1285" spans="3:10" x14ac:dyDescent="0.3">
      <c r="C1285">
        <v>26</v>
      </c>
      <c r="D1285" t="s">
        <v>2443</v>
      </c>
      <c r="E1285" t="s">
        <v>16</v>
      </c>
      <c r="F1285" s="8" t="s">
        <v>316</v>
      </c>
      <c r="G1285">
        <v>32</v>
      </c>
      <c r="H1285" t="s">
        <v>18</v>
      </c>
      <c r="I1285">
        <v>28790579</v>
      </c>
      <c r="J1285" t="str">
        <f>RIGHT(КХЛ[[#This Row],[Дата рождения]],4)</f>
        <v>1985</v>
      </c>
    </row>
    <row r="1286" spans="3:10" x14ac:dyDescent="0.3">
      <c r="C1286">
        <v>872</v>
      </c>
      <c r="D1286" t="s">
        <v>2444</v>
      </c>
      <c r="E1286" t="s">
        <v>16</v>
      </c>
      <c r="F1286" s="8" t="s">
        <v>2445</v>
      </c>
      <c r="G1286">
        <v>30</v>
      </c>
      <c r="H1286" t="s">
        <v>18</v>
      </c>
      <c r="I1286">
        <v>84031483</v>
      </c>
      <c r="J1286" t="str">
        <f>RIGHT(КХЛ[[#This Row],[Дата рождения]],4)</f>
        <v>1987</v>
      </c>
    </row>
    <row r="1287" spans="3:10" x14ac:dyDescent="0.3">
      <c r="C1287">
        <v>619</v>
      </c>
      <c r="D1287" t="s">
        <v>2446</v>
      </c>
      <c r="E1287" t="s">
        <v>16</v>
      </c>
      <c r="F1287" s="8" t="s">
        <v>2447</v>
      </c>
      <c r="G1287">
        <v>27</v>
      </c>
      <c r="H1287" t="s">
        <v>70</v>
      </c>
      <c r="I1287">
        <v>99223962</v>
      </c>
      <c r="J1287" t="str">
        <f>RIGHT(КХЛ[[#This Row],[Дата рождения]],4)</f>
        <v>1990</v>
      </c>
    </row>
    <row r="1288" spans="3:10" x14ac:dyDescent="0.3">
      <c r="C1288">
        <v>1479</v>
      </c>
      <c r="D1288" t="s">
        <v>2448</v>
      </c>
      <c r="E1288" t="s">
        <v>27</v>
      </c>
      <c r="F1288" s="8" t="s">
        <v>2449</v>
      </c>
      <c r="G1288">
        <v>26</v>
      </c>
      <c r="H1288" t="s">
        <v>18</v>
      </c>
      <c r="I1288">
        <v>79773139</v>
      </c>
      <c r="J1288" t="str">
        <f>RIGHT(КХЛ[[#This Row],[Дата рождения]],4)</f>
        <v>1991</v>
      </c>
    </row>
    <row r="1289" spans="3:10" x14ac:dyDescent="0.3">
      <c r="C1289">
        <v>751</v>
      </c>
      <c r="D1289" t="s">
        <v>2450</v>
      </c>
      <c r="E1289" t="s">
        <v>22</v>
      </c>
      <c r="F1289" s="8" t="s">
        <v>2239</v>
      </c>
      <c r="G1289">
        <v>30</v>
      </c>
      <c r="H1289" t="s">
        <v>1043</v>
      </c>
      <c r="I1289">
        <v>47998585</v>
      </c>
      <c r="J1289" t="str">
        <f>RIGHT(КХЛ[[#This Row],[Дата рождения]],4)</f>
        <v>1987</v>
      </c>
    </row>
    <row r="1290" spans="3:10" x14ac:dyDescent="0.3">
      <c r="C1290">
        <v>630</v>
      </c>
      <c r="D1290" t="s">
        <v>2451</v>
      </c>
      <c r="E1290" t="s">
        <v>22</v>
      </c>
      <c r="F1290" s="8" t="s">
        <v>2452</v>
      </c>
      <c r="G1290">
        <v>28</v>
      </c>
      <c r="H1290" t="s">
        <v>18</v>
      </c>
      <c r="I1290">
        <v>17007330</v>
      </c>
      <c r="J1290" t="str">
        <f>RIGHT(КХЛ[[#This Row],[Дата рождения]],4)</f>
        <v>1989</v>
      </c>
    </row>
    <row r="1291" spans="3:10" x14ac:dyDescent="0.3">
      <c r="C1291">
        <v>267</v>
      </c>
      <c r="D1291" t="s">
        <v>2453</v>
      </c>
      <c r="E1291" t="s">
        <v>16</v>
      </c>
      <c r="F1291" s="8" t="s">
        <v>2454</v>
      </c>
      <c r="G1291">
        <v>20</v>
      </c>
      <c r="H1291" t="s">
        <v>18</v>
      </c>
      <c r="I1291">
        <v>41272969</v>
      </c>
      <c r="J1291" t="str">
        <f>RIGHT(КХЛ[[#This Row],[Дата рождения]],4)</f>
        <v>1997</v>
      </c>
    </row>
    <row r="1292" spans="3:10" x14ac:dyDescent="0.3">
      <c r="C1292">
        <v>838</v>
      </c>
      <c r="D1292" t="s">
        <v>2455</v>
      </c>
      <c r="E1292" t="s">
        <v>27</v>
      </c>
      <c r="F1292" s="8" t="s">
        <v>2456</v>
      </c>
      <c r="G1292">
        <v>46</v>
      </c>
      <c r="H1292" t="s">
        <v>18</v>
      </c>
      <c r="I1292">
        <v>70101835</v>
      </c>
      <c r="J1292" t="str">
        <f>RIGHT(КХЛ[[#This Row],[Дата рождения]],4)</f>
        <v>1971</v>
      </c>
    </row>
    <row r="1293" spans="3:10" x14ac:dyDescent="0.3">
      <c r="C1293">
        <v>145</v>
      </c>
      <c r="D1293" t="s">
        <v>2457</v>
      </c>
      <c r="E1293" t="s">
        <v>22</v>
      </c>
      <c r="F1293" s="8" t="s">
        <v>2458</v>
      </c>
      <c r="G1293">
        <v>29</v>
      </c>
      <c r="H1293" t="s">
        <v>18</v>
      </c>
      <c r="I1293">
        <v>50810350</v>
      </c>
      <c r="J1293" t="str">
        <f>RIGHT(КХЛ[[#This Row],[Дата рождения]],4)</f>
        <v>1988</v>
      </c>
    </row>
    <row r="1294" spans="3:10" x14ac:dyDescent="0.3">
      <c r="C1294">
        <v>926</v>
      </c>
      <c r="D1294" t="s">
        <v>2459</v>
      </c>
      <c r="E1294" t="s">
        <v>16</v>
      </c>
      <c r="F1294" s="8" t="s">
        <v>2460</v>
      </c>
      <c r="G1294">
        <v>28</v>
      </c>
      <c r="H1294" t="s">
        <v>18</v>
      </c>
      <c r="I1294">
        <v>53439487</v>
      </c>
      <c r="J1294" t="str">
        <f>RIGHT(КХЛ[[#This Row],[Дата рождения]],4)</f>
        <v>1989</v>
      </c>
    </row>
    <row r="1295" spans="3:10" x14ac:dyDescent="0.3">
      <c r="C1295">
        <v>843</v>
      </c>
      <c r="D1295" t="s">
        <v>2461</v>
      </c>
      <c r="E1295" t="s">
        <v>16</v>
      </c>
      <c r="F1295" s="8" t="s">
        <v>2462</v>
      </c>
      <c r="G1295">
        <v>21</v>
      </c>
      <c r="H1295" t="s">
        <v>18</v>
      </c>
      <c r="I1295">
        <v>25773565</v>
      </c>
      <c r="J1295" t="str">
        <f>RIGHT(КХЛ[[#This Row],[Дата рождения]],4)</f>
        <v>1996</v>
      </c>
    </row>
    <row r="1296" spans="3:10" x14ac:dyDescent="0.3">
      <c r="C1296">
        <v>511</v>
      </c>
      <c r="D1296" t="s">
        <v>2463</v>
      </c>
      <c r="E1296" t="s">
        <v>22</v>
      </c>
      <c r="F1296" s="8" t="s">
        <v>2464</v>
      </c>
      <c r="G1296">
        <v>33</v>
      </c>
      <c r="H1296" t="s">
        <v>18</v>
      </c>
      <c r="I1296">
        <v>2432796</v>
      </c>
      <c r="J1296" t="str">
        <f>RIGHT(КХЛ[[#This Row],[Дата рождения]],4)</f>
        <v>1984</v>
      </c>
    </row>
    <row r="1297" spans="3:10" x14ac:dyDescent="0.3">
      <c r="C1297">
        <v>882</v>
      </c>
      <c r="D1297" t="s">
        <v>2465</v>
      </c>
      <c r="E1297" t="s">
        <v>16</v>
      </c>
      <c r="F1297" s="8" t="s">
        <v>2466</v>
      </c>
      <c r="G1297">
        <v>35</v>
      </c>
      <c r="H1297" t="s">
        <v>18</v>
      </c>
      <c r="I1297">
        <v>50692068</v>
      </c>
      <c r="J1297" t="str">
        <f>RIGHT(КХЛ[[#This Row],[Дата рождения]],4)</f>
        <v>1982</v>
      </c>
    </row>
    <row r="1298" spans="3:10" x14ac:dyDescent="0.3">
      <c r="C1298">
        <v>1486</v>
      </c>
      <c r="D1298" t="s">
        <v>2467</v>
      </c>
      <c r="E1298" t="s">
        <v>16</v>
      </c>
      <c r="F1298" s="8" t="s">
        <v>2468</v>
      </c>
      <c r="G1298">
        <v>36</v>
      </c>
      <c r="H1298" t="s">
        <v>50</v>
      </c>
      <c r="I1298">
        <v>96971232</v>
      </c>
      <c r="J1298" t="str">
        <f>RIGHT(КХЛ[[#This Row],[Дата рождения]],4)</f>
        <v>1981</v>
      </c>
    </row>
    <row r="1299" spans="3:10" x14ac:dyDescent="0.3">
      <c r="C1299">
        <v>623</v>
      </c>
      <c r="D1299" t="s">
        <v>2469</v>
      </c>
      <c r="E1299" t="s">
        <v>16</v>
      </c>
      <c r="F1299" s="8" t="s">
        <v>2470</v>
      </c>
      <c r="G1299">
        <v>45</v>
      </c>
      <c r="H1299" t="s">
        <v>18</v>
      </c>
      <c r="I1299">
        <v>81059508</v>
      </c>
      <c r="J1299" t="str">
        <f>RIGHT(КХЛ[[#This Row],[Дата рождения]],4)</f>
        <v>1972</v>
      </c>
    </row>
    <row r="1300" spans="3:10" x14ac:dyDescent="0.3">
      <c r="C1300">
        <v>883</v>
      </c>
      <c r="D1300" t="s">
        <v>2471</v>
      </c>
      <c r="E1300" t="s">
        <v>16</v>
      </c>
      <c r="F1300" s="8" t="s">
        <v>2472</v>
      </c>
      <c r="G1300">
        <v>23</v>
      </c>
      <c r="H1300" t="s">
        <v>18</v>
      </c>
      <c r="I1300">
        <v>49741084</v>
      </c>
      <c r="J1300" t="str">
        <f>RIGHT(КХЛ[[#This Row],[Дата рождения]],4)</f>
        <v>1994</v>
      </c>
    </row>
    <row r="1301" spans="3:10" x14ac:dyDescent="0.3">
      <c r="C1301">
        <v>25</v>
      </c>
      <c r="D1301" t="s">
        <v>2473</v>
      </c>
      <c r="E1301" t="s">
        <v>16</v>
      </c>
      <c r="F1301" s="8" t="s">
        <v>2474</v>
      </c>
      <c r="G1301">
        <v>23</v>
      </c>
      <c r="H1301" t="s">
        <v>18</v>
      </c>
      <c r="I1301">
        <v>45841139</v>
      </c>
      <c r="J1301" t="str">
        <f>RIGHT(КХЛ[[#This Row],[Дата рождения]],4)</f>
        <v>1994</v>
      </c>
    </row>
    <row r="1302" spans="3:10" x14ac:dyDescent="0.3">
      <c r="C1302">
        <v>168</v>
      </c>
      <c r="D1302" t="s">
        <v>2475</v>
      </c>
      <c r="E1302" t="s">
        <v>16</v>
      </c>
      <c r="F1302" s="8" t="s">
        <v>2476</v>
      </c>
      <c r="G1302">
        <v>25</v>
      </c>
      <c r="H1302" t="s">
        <v>18</v>
      </c>
      <c r="I1302">
        <v>22201361</v>
      </c>
      <c r="J1302" t="str">
        <f>RIGHT(КХЛ[[#This Row],[Дата рождения]],4)</f>
        <v>1992</v>
      </c>
    </row>
    <row r="1303" spans="3:10" x14ac:dyDescent="0.3">
      <c r="C1303">
        <v>968</v>
      </c>
      <c r="D1303" t="s">
        <v>409</v>
      </c>
      <c r="E1303" t="s">
        <v>22</v>
      </c>
      <c r="F1303" s="8" t="s">
        <v>410</v>
      </c>
      <c r="G1303">
        <v>34</v>
      </c>
      <c r="H1303" t="s">
        <v>18</v>
      </c>
      <c r="I1303">
        <v>17199586</v>
      </c>
      <c r="J1303" t="str">
        <f>RIGHT(КХЛ[[#This Row],[Дата рождения]],4)</f>
        <v>1984</v>
      </c>
    </row>
    <row r="1304" spans="3:10" x14ac:dyDescent="0.3">
      <c r="C1304">
        <v>1073</v>
      </c>
      <c r="D1304" t="s">
        <v>2477</v>
      </c>
      <c r="E1304" t="s">
        <v>27</v>
      </c>
      <c r="F1304" s="8" t="s">
        <v>2478</v>
      </c>
      <c r="G1304">
        <v>29</v>
      </c>
      <c r="H1304" t="s">
        <v>33</v>
      </c>
      <c r="I1304">
        <v>15948863</v>
      </c>
      <c r="J1304" t="str">
        <f>RIGHT(КХЛ[[#This Row],[Дата рождения]],4)</f>
        <v>1988</v>
      </c>
    </row>
    <row r="1305" spans="3:10" x14ac:dyDescent="0.3">
      <c r="C1305">
        <v>827</v>
      </c>
      <c r="D1305" t="s">
        <v>2479</v>
      </c>
      <c r="E1305" t="s">
        <v>16</v>
      </c>
      <c r="F1305" s="8" t="s">
        <v>2480</v>
      </c>
      <c r="G1305">
        <v>36</v>
      </c>
      <c r="H1305" t="s">
        <v>18</v>
      </c>
      <c r="I1305">
        <v>39981069</v>
      </c>
      <c r="J1305" t="str">
        <f>RIGHT(КХЛ[[#This Row],[Дата рождения]],4)</f>
        <v>1981</v>
      </c>
    </row>
    <row r="1306" spans="3:10" x14ac:dyDescent="0.3">
      <c r="C1306">
        <v>359</v>
      </c>
      <c r="D1306" t="s">
        <v>2481</v>
      </c>
      <c r="E1306" t="s">
        <v>27</v>
      </c>
      <c r="F1306" s="8" t="s">
        <v>367</v>
      </c>
      <c r="G1306">
        <v>24</v>
      </c>
      <c r="H1306" t="s">
        <v>445</v>
      </c>
      <c r="I1306">
        <v>62333565</v>
      </c>
      <c r="J1306" t="str">
        <f>RIGHT(КХЛ[[#This Row],[Дата рождения]],4)</f>
        <v>1993</v>
      </c>
    </row>
    <row r="1307" spans="3:10" x14ac:dyDescent="0.3">
      <c r="C1307">
        <v>1748</v>
      </c>
      <c r="D1307" t="s">
        <v>2482</v>
      </c>
      <c r="E1307" t="s">
        <v>16</v>
      </c>
      <c r="F1307" s="8" t="s">
        <v>2483</v>
      </c>
      <c r="G1307">
        <v>23</v>
      </c>
      <c r="H1307" t="s">
        <v>18</v>
      </c>
      <c r="I1307">
        <v>51471877</v>
      </c>
      <c r="J1307" t="str">
        <f>RIGHT(КХЛ[[#This Row],[Дата рождения]],4)</f>
        <v>1994</v>
      </c>
    </row>
    <row r="1308" spans="3:10" x14ac:dyDescent="0.3">
      <c r="C1308">
        <v>488</v>
      </c>
      <c r="D1308" t="s">
        <v>2484</v>
      </c>
      <c r="E1308" t="s">
        <v>16</v>
      </c>
      <c r="F1308" s="8" t="s">
        <v>933</v>
      </c>
      <c r="G1308">
        <v>25</v>
      </c>
      <c r="H1308" t="s">
        <v>119</v>
      </c>
      <c r="I1308">
        <v>95272199</v>
      </c>
      <c r="J1308" t="str">
        <f>RIGHT(КХЛ[[#This Row],[Дата рождения]],4)</f>
        <v>1992</v>
      </c>
    </row>
    <row r="1309" spans="3:10" x14ac:dyDescent="0.3">
      <c r="C1309">
        <v>908</v>
      </c>
      <c r="D1309" t="s">
        <v>2485</v>
      </c>
      <c r="E1309" t="s">
        <v>16</v>
      </c>
      <c r="F1309" s="8" t="s">
        <v>2486</v>
      </c>
      <c r="G1309">
        <v>22</v>
      </c>
      <c r="H1309" t="s">
        <v>18</v>
      </c>
      <c r="I1309">
        <v>50821297</v>
      </c>
      <c r="J1309" t="str">
        <f>RIGHT(КХЛ[[#This Row],[Дата рождения]],4)</f>
        <v>1995</v>
      </c>
    </row>
    <row r="1310" spans="3:10" x14ac:dyDescent="0.3">
      <c r="C1310">
        <v>1017</v>
      </c>
      <c r="D1310" t="s">
        <v>2487</v>
      </c>
      <c r="E1310" t="s">
        <v>16</v>
      </c>
      <c r="F1310" s="8" t="s">
        <v>2488</v>
      </c>
      <c r="G1310">
        <v>28</v>
      </c>
      <c r="H1310" t="s">
        <v>33</v>
      </c>
      <c r="I1310">
        <v>94693832</v>
      </c>
      <c r="J1310" t="str">
        <f>RIGHT(КХЛ[[#This Row],[Дата рождения]],4)</f>
        <v>1990</v>
      </c>
    </row>
    <row r="1311" spans="3:10" x14ac:dyDescent="0.3">
      <c r="C1311">
        <v>647</v>
      </c>
      <c r="D1311" t="s">
        <v>2489</v>
      </c>
      <c r="E1311" t="s">
        <v>16</v>
      </c>
      <c r="F1311" s="8" t="s">
        <v>2490</v>
      </c>
      <c r="G1311">
        <v>27</v>
      </c>
      <c r="H1311" t="s">
        <v>18</v>
      </c>
      <c r="I1311">
        <v>50850046</v>
      </c>
      <c r="J1311" t="str">
        <f>RIGHT(КХЛ[[#This Row],[Дата рождения]],4)</f>
        <v>1990</v>
      </c>
    </row>
    <row r="1312" spans="3:10" x14ac:dyDescent="0.3">
      <c r="C1312">
        <v>1374</v>
      </c>
      <c r="D1312" t="s">
        <v>2491</v>
      </c>
      <c r="E1312" t="s">
        <v>16</v>
      </c>
      <c r="F1312" s="8" t="s">
        <v>2492</v>
      </c>
      <c r="G1312">
        <v>27</v>
      </c>
      <c r="H1312" t="s">
        <v>18</v>
      </c>
      <c r="I1312">
        <v>48718330</v>
      </c>
      <c r="J1312" t="str">
        <f>RIGHT(КХЛ[[#This Row],[Дата рождения]],4)</f>
        <v>1990</v>
      </c>
    </row>
    <row r="1313" spans="3:10" x14ac:dyDescent="0.3">
      <c r="C1313">
        <v>948</v>
      </c>
      <c r="D1313" t="s">
        <v>2493</v>
      </c>
      <c r="E1313" t="s">
        <v>16</v>
      </c>
      <c r="F1313" s="8" t="s">
        <v>2494</v>
      </c>
      <c r="G1313">
        <v>40</v>
      </c>
      <c r="H1313" t="s">
        <v>50</v>
      </c>
      <c r="I1313">
        <v>5540414</v>
      </c>
      <c r="J1313" t="str">
        <f>RIGHT(КХЛ[[#This Row],[Дата рождения]],4)</f>
        <v>1977</v>
      </c>
    </row>
    <row r="1314" spans="3:10" x14ac:dyDescent="0.3">
      <c r="C1314">
        <v>8</v>
      </c>
      <c r="D1314" t="s">
        <v>2495</v>
      </c>
      <c r="E1314" t="s">
        <v>22</v>
      </c>
      <c r="F1314" s="8" t="s">
        <v>2496</v>
      </c>
      <c r="G1314">
        <v>18</v>
      </c>
      <c r="H1314" t="s">
        <v>18</v>
      </c>
      <c r="I1314">
        <v>11595988</v>
      </c>
      <c r="J1314" t="str">
        <f>RIGHT(КХЛ[[#This Row],[Дата рождения]],4)</f>
        <v>1999</v>
      </c>
    </row>
    <row r="1315" spans="3:10" x14ac:dyDescent="0.3">
      <c r="C1315">
        <v>813</v>
      </c>
      <c r="D1315" t="s">
        <v>2497</v>
      </c>
      <c r="E1315" t="s">
        <v>16</v>
      </c>
      <c r="F1315" s="8" t="s">
        <v>2498</v>
      </c>
      <c r="G1315">
        <v>31</v>
      </c>
      <c r="H1315" t="s">
        <v>75</v>
      </c>
      <c r="I1315">
        <v>13324618</v>
      </c>
      <c r="J1315" t="str">
        <f>RIGHT(КХЛ[[#This Row],[Дата рождения]],4)</f>
        <v>1986</v>
      </c>
    </row>
    <row r="1316" spans="3:10" x14ac:dyDescent="0.3">
      <c r="C1316">
        <v>653</v>
      </c>
      <c r="D1316" t="s">
        <v>2499</v>
      </c>
      <c r="E1316" t="s">
        <v>16</v>
      </c>
      <c r="F1316" s="8" t="s">
        <v>1700</v>
      </c>
      <c r="G1316">
        <v>36</v>
      </c>
      <c r="H1316" t="s">
        <v>18</v>
      </c>
      <c r="I1316">
        <v>22852441</v>
      </c>
      <c r="J1316" t="str">
        <f>RIGHT(КХЛ[[#This Row],[Дата рождения]],4)</f>
        <v>1981</v>
      </c>
    </row>
    <row r="1317" spans="3:10" x14ac:dyDescent="0.3">
      <c r="C1317">
        <v>555</v>
      </c>
      <c r="D1317" t="s">
        <v>2500</v>
      </c>
      <c r="E1317" t="s">
        <v>16</v>
      </c>
      <c r="F1317" s="8" t="s">
        <v>2501</v>
      </c>
      <c r="G1317">
        <v>20</v>
      </c>
      <c r="H1317" t="s">
        <v>18</v>
      </c>
      <c r="I1317">
        <v>37962945</v>
      </c>
      <c r="J1317" t="str">
        <f>RIGHT(КХЛ[[#This Row],[Дата рождения]],4)</f>
        <v>1997</v>
      </c>
    </row>
    <row r="1318" spans="3:10" x14ac:dyDescent="0.3">
      <c r="C1318">
        <v>1536</v>
      </c>
      <c r="D1318" t="s">
        <v>2502</v>
      </c>
      <c r="E1318" t="s">
        <v>16</v>
      </c>
      <c r="F1318" s="8" t="s">
        <v>1723</v>
      </c>
      <c r="G1318">
        <v>23</v>
      </c>
      <c r="H1318" t="s">
        <v>18</v>
      </c>
      <c r="I1318">
        <v>61334687</v>
      </c>
      <c r="J1318" t="str">
        <f>RIGHT(КХЛ[[#This Row],[Дата рождения]],4)</f>
        <v>1994</v>
      </c>
    </row>
    <row r="1319" spans="3:10" x14ac:dyDescent="0.3">
      <c r="C1319">
        <v>463</v>
      </c>
      <c r="D1319" t="s">
        <v>2503</v>
      </c>
      <c r="E1319" t="s">
        <v>16</v>
      </c>
      <c r="F1319" s="8" t="s">
        <v>2504</v>
      </c>
      <c r="G1319">
        <v>30</v>
      </c>
      <c r="H1319" t="s">
        <v>70</v>
      </c>
      <c r="I1319">
        <v>23828077</v>
      </c>
      <c r="J1319" t="str">
        <f>RIGHT(КХЛ[[#This Row],[Дата рождения]],4)</f>
        <v>1987</v>
      </c>
    </row>
    <row r="1320" spans="3:10" x14ac:dyDescent="0.3">
      <c r="C1320">
        <v>118</v>
      </c>
      <c r="D1320" t="s">
        <v>2505</v>
      </c>
      <c r="E1320" t="s">
        <v>22</v>
      </c>
      <c r="F1320" s="8" t="s">
        <v>2506</v>
      </c>
      <c r="G1320">
        <v>31</v>
      </c>
      <c r="H1320" t="s">
        <v>119</v>
      </c>
      <c r="I1320">
        <v>81409059</v>
      </c>
      <c r="J1320" t="str">
        <f>RIGHT(КХЛ[[#This Row],[Дата рождения]],4)</f>
        <v>1986</v>
      </c>
    </row>
    <row r="1321" spans="3:10" x14ac:dyDescent="0.3">
      <c r="C1321">
        <v>511</v>
      </c>
      <c r="D1321" t="s">
        <v>2507</v>
      </c>
      <c r="E1321" t="s">
        <v>22</v>
      </c>
      <c r="F1321" s="8" t="s">
        <v>2508</v>
      </c>
      <c r="G1321">
        <v>27</v>
      </c>
      <c r="H1321" t="s">
        <v>18</v>
      </c>
      <c r="I1321">
        <v>49730813</v>
      </c>
      <c r="J1321" t="str">
        <f>RIGHT(КХЛ[[#This Row],[Дата рождения]],4)</f>
        <v>1990</v>
      </c>
    </row>
    <row r="1322" spans="3:10" x14ac:dyDescent="0.3">
      <c r="C1322">
        <v>40</v>
      </c>
      <c r="D1322" t="s">
        <v>2509</v>
      </c>
      <c r="E1322" t="s">
        <v>16</v>
      </c>
      <c r="F1322" s="8" t="s">
        <v>1893</v>
      </c>
      <c r="G1322">
        <v>32</v>
      </c>
      <c r="H1322" t="s">
        <v>82</v>
      </c>
      <c r="I1322">
        <v>37982939</v>
      </c>
      <c r="J1322" t="str">
        <f>RIGHT(КХЛ[[#This Row],[Дата рождения]],4)</f>
        <v>1985</v>
      </c>
    </row>
    <row r="1323" spans="3:10" x14ac:dyDescent="0.3">
      <c r="C1323">
        <v>646</v>
      </c>
      <c r="D1323" t="s">
        <v>2510</v>
      </c>
      <c r="E1323" t="s">
        <v>16</v>
      </c>
      <c r="F1323" s="8" t="s">
        <v>2511</v>
      </c>
      <c r="G1323">
        <v>39</v>
      </c>
      <c r="H1323" t="s">
        <v>18</v>
      </c>
      <c r="I1323">
        <v>97825311</v>
      </c>
      <c r="J1323" t="str">
        <f>RIGHT(КХЛ[[#This Row],[Дата рождения]],4)</f>
        <v>1978</v>
      </c>
    </row>
    <row r="1324" spans="3:10" x14ac:dyDescent="0.3">
      <c r="C1324">
        <v>891</v>
      </c>
      <c r="D1324" t="s">
        <v>2512</v>
      </c>
      <c r="E1324" t="s">
        <v>16</v>
      </c>
      <c r="F1324" s="8" t="s">
        <v>2513</v>
      </c>
      <c r="G1324">
        <v>20</v>
      </c>
      <c r="H1324" t="s">
        <v>18</v>
      </c>
      <c r="I1324">
        <v>79172558</v>
      </c>
      <c r="J1324" t="str">
        <f>RIGHT(КХЛ[[#This Row],[Дата рождения]],4)</f>
        <v>1997</v>
      </c>
    </row>
    <row r="1325" spans="3:10" x14ac:dyDescent="0.3">
      <c r="C1325">
        <v>665</v>
      </c>
      <c r="D1325" t="s">
        <v>2514</v>
      </c>
      <c r="E1325" t="s">
        <v>22</v>
      </c>
      <c r="F1325" s="8" t="s">
        <v>2515</v>
      </c>
      <c r="G1325">
        <v>23</v>
      </c>
      <c r="H1325" t="s">
        <v>18</v>
      </c>
      <c r="I1325">
        <v>3606764</v>
      </c>
      <c r="J1325" t="str">
        <f>RIGHT(КХЛ[[#This Row],[Дата рождения]],4)</f>
        <v>1994</v>
      </c>
    </row>
    <row r="1326" spans="3:10" x14ac:dyDescent="0.3">
      <c r="C1326">
        <v>376</v>
      </c>
      <c r="D1326" t="s">
        <v>2516</v>
      </c>
      <c r="E1326" t="s">
        <v>16</v>
      </c>
      <c r="F1326" s="8" t="s">
        <v>2517</v>
      </c>
      <c r="G1326">
        <v>26</v>
      </c>
      <c r="H1326" t="s">
        <v>18</v>
      </c>
      <c r="I1326">
        <v>41043621</v>
      </c>
      <c r="J1326" t="str">
        <f>RIGHT(КХЛ[[#This Row],[Дата рождения]],4)</f>
        <v>1991</v>
      </c>
    </row>
    <row r="1327" spans="3:10" x14ac:dyDescent="0.3">
      <c r="C1327">
        <v>1473</v>
      </c>
      <c r="D1327" t="s">
        <v>2518</v>
      </c>
      <c r="E1327" t="s">
        <v>16</v>
      </c>
      <c r="F1327" s="8" t="s">
        <v>2519</v>
      </c>
      <c r="G1327">
        <v>29</v>
      </c>
      <c r="H1327" t="s">
        <v>75</v>
      </c>
      <c r="I1327">
        <v>71017541</v>
      </c>
      <c r="J1327" t="str">
        <f>RIGHT(КХЛ[[#This Row],[Дата рождения]],4)</f>
        <v>1988</v>
      </c>
    </row>
    <row r="1328" spans="3:10" x14ac:dyDescent="0.3">
      <c r="C1328">
        <v>302</v>
      </c>
      <c r="D1328" t="s">
        <v>2520</v>
      </c>
      <c r="E1328" t="s">
        <v>16</v>
      </c>
      <c r="F1328" s="8" t="s">
        <v>2521</v>
      </c>
      <c r="G1328">
        <v>21</v>
      </c>
      <c r="H1328" t="s">
        <v>18</v>
      </c>
      <c r="I1328">
        <v>32771606</v>
      </c>
      <c r="J1328" t="str">
        <f>RIGHT(КХЛ[[#This Row],[Дата рождения]],4)</f>
        <v>1996</v>
      </c>
    </row>
    <row r="1329" spans="3:10" x14ac:dyDescent="0.3">
      <c r="C1329">
        <v>36</v>
      </c>
      <c r="D1329" t="s">
        <v>162</v>
      </c>
      <c r="E1329" t="s">
        <v>27</v>
      </c>
      <c r="F1329" s="8" t="s">
        <v>2522</v>
      </c>
      <c r="G1329">
        <v>24</v>
      </c>
      <c r="H1329" t="s">
        <v>18</v>
      </c>
      <c r="I1329">
        <v>49234279</v>
      </c>
      <c r="J1329" t="str">
        <f>RIGHT(КХЛ[[#This Row],[Дата рождения]],4)</f>
        <v>1993</v>
      </c>
    </row>
    <row r="1330" spans="3:10" x14ac:dyDescent="0.3">
      <c r="C1330">
        <v>556</v>
      </c>
      <c r="D1330" t="s">
        <v>2523</v>
      </c>
      <c r="E1330" t="s">
        <v>16</v>
      </c>
      <c r="F1330" s="8" t="s">
        <v>2524</v>
      </c>
      <c r="G1330">
        <v>35</v>
      </c>
      <c r="H1330" t="s">
        <v>82</v>
      </c>
      <c r="I1330">
        <v>95133387</v>
      </c>
      <c r="J1330" t="str">
        <f>RIGHT(КХЛ[[#This Row],[Дата рождения]],4)</f>
        <v>1982</v>
      </c>
    </row>
    <row r="1331" spans="3:10" x14ac:dyDescent="0.3">
      <c r="C1331">
        <v>1023</v>
      </c>
      <c r="D1331" t="s">
        <v>2525</v>
      </c>
      <c r="E1331" t="s">
        <v>22</v>
      </c>
      <c r="F1331" s="8" t="s">
        <v>2526</v>
      </c>
      <c r="G1331">
        <v>24</v>
      </c>
      <c r="H1331" t="s">
        <v>18</v>
      </c>
      <c r="I1331">
        <v>93556596</v>
      </c>
      <c r="J1331" t="str">
        <f>RIGHT(КХЛ[[#This Row],[Дата рождения]],4)</f>
        <v>1993</v>
      </c>
    </row>
    <row r="1332" spans="3:10" x14ac:dyDescent="0.3">
      <c r="C1332">
        <v>1094</v>
      </c>
      <c r="D1332" t="s">
        <v>2527</v>
      </c>
      <c r="E1332" t="s">
        <v>16</v>
      </c>
      <c r="F1332" s="8" t="s">
        <v>2528</v>
      </c>
      <c r="G1332">
        <v>20</v>
      </c>
      <c r="H1332" t="s">
        <v>18</v>
      </c>
      <c r="I1332">
        <v>33672074</v>
      </c>
      <c r="J1332" t="str">
        <f>RIGHT(КХЛ[[#This Row],[Дата рождения]],4)</f>
        <v>1997</v>
      </c>
    </row>
    <row r="1333" spans="3:10" x14ac:dyDescent="0.3">
      <c r="C1333">
        <v>563</v>
      </c>
      <c r="D1333" t="s">
        <v>2529</v>
      </c>
      <c r="E1333" t="s">
        <v>16</v>
      </c>
      <c r="F1333" s="8" t="s">
        <v>2530</v>
      </c>
      <c r="G1333">
        <v>26</v>
      </c>
      <c r="H1333" t="s">
        <v>18</v>
      </c>
      <c r="I1333">
        <v>67050613</v>
      </c>
      <c r="J1333" t="str">
        <f>RIGHT(КХЛ[[#This Row],[Дата рождения]],4)</f>
        <v>1991</v>
      </c>
    </row>
    <row r="1334" spans="3:10" x14ac:dyDescent="0.3">
      <c r="C1334">
        <v>870</v>
      </c>
      <c r="D1334" t="s">
        <v>2531</v>
      </c>
      <c r="E1334" t="s">
        <v>16</v>
      </c>
      <c r="F1334" s="8" t="s">
        <v>2532</v>
      </c>
      <c r="G1334">
        <v>25</v>
      </c>
      <c r="H1334" t="s">
        <v>18</v>
      </c>
      <c r="I1334">
        <v>42915112</v>
      </c>
      <c r="J1334" t="str">
        <f>RIGHT(КХЛ[[#This Row],[Дата рождения]],4)</f>
        <v>1992</v>
      </c>
    </row>
    <row r="1335" spans="3:10" x14ac:dyDescent="0.3">
      <c r="C1335">
        <v>102</v>
      </c>
      <c r="D1335" t="s">
        <v>2533</v>
      </c>
      <c r="E1335" t="s">
        <v>22</v>
      </c>
      <c r="F1335" s="8" t="s">
        <v>2534</v>
      </c>
      <c r="G1335">
        <v>32</v>
      </c>
      <c r="H1335" t="s">
        <v>18</v>
      </c>
      <c r="I1335">
        <v>91970855</v>
      </c>
      <c r="J1335" t="str">
        <f>RIGHT(КХЛ[[#This Row],[Дата рождения]],4)</f>
        <v>1985</v>
      </c>
    </row>
    <row r="1336" spans="3:10" x14ac:dyDescent="0.3">
      <c r="C1336">
        <v>546</v>
      </c>
      <c r="D1336" t="s">
        <v>2535</v>
      </c>
      <c r="E1336" t="s">
        <v>22</v>
      </c>
      <c r="F1336" s="8" t="s">
        <v>2536</v>
      </c>
      <c r="G1336">
        <v>28</v>
      </c>
      <c r="H1336" t="s">
        <v>18</v>
      </c>
      <c r="I1336">
        <v>44425683</v>
      </c>
      <c r="J1336" t="str">
        <f>RIGHT(КХЛ[[#This Row],[Дата рождения]],4)</f>
        <v>1989</v>
      </c>
    </row>
    <row r="1337" spans="3:10" x14ac:dyDescent="0.3">
      <c r="C1337">
        <v>161</v>
      </c>
      <c r="D1337" t="s">
        <v>2537</v>
      </c>
      <c r="E1337" t="s">
        <v>16</v>
      </c>
      <c r="F1337" s="8" t="s">
        <v>2538</v>
      </c>
      <c r="G1337">
        <v>22</v>
      </c>
      <c r="H1337" t="s">
        <v>18</v>
      </c>
      <c r="I1337">
        <v>52548181</v>
      </c>
      <c r="J1337" t="str">
        <f>RIGHT(КХЛ[[#This Row],[Дата рождения]],4)</f>
        <v>1995</v>
      </c>
    </row>
    <row r="1338" spans="3:10" x14ac:dyDescent="0.3">
      <c r="C1338">
        <v>122</v>
      </c>
      <c r="D1338" t="s">
        <v>2539</v>
      </c>
      <c r="E1338" t="s">
        <v>27</v>
      </c>
      <c r="F1338" s="8" t="s">
        <v>2540</v>
      </c>
      <c r="G1338">
        <v>21</v>
      </c>
      <c r="H1338" t="s">
        <v>18</v>
      </c>
      <c r="I1338">
        <v>65963257</v>
      </c>
      <c r="J1338" t="str">
        <f>RIGHT(КХЛ[[#This Row],[Дата рождения]],4)</f>
        <v>1996</v>
      </c>
    </row>
    <row r="1339" spans="3:10" x14ac:dyDescent="0.3">
      <c r="C1339">
        <v>260</v>
      </c>
      <c r="D1339" t="s">
        <v>2541</v>
      </c>
      <c r="E1339" t="s">
        <v>16</v>
      </c>
      <c r="F1339" s="8" t="s">
        <v>2542</v>
      </c>
      <c r="G1339">
        <v>32</v>
      </c>
      <c r="H1339" t="s">
        <v>33</v>
      </c>
      <c r="I1339">
        <v>83420275</v>
      </c>
      <c r="J1339" t="str">
        <f>RIGHT(КХЛ[[#This Row],[Дата рождения]],4)</f>
        <v>1986</v>
      </c>
    </row>
    <row r="1340" spans="3:10" x14ac:dyDescent="0.3">
      <c r="C1340">
        <v>1117</v>
      </c>
      <c r="D1340" t="s">
        <v>2543</v>
      </c>
      <c r="E1340" t="s">
        <v>16</v>
      </c>
      <c r="F1340" s="8" t="s">
        <v>2544</v>
      </c>
      <c r="G1340">
        <v>35</v>
      </c>
      <c r="H1340" t="s">
        <v>18</v>
      </c>
      <c r="I1340">
        <v>78255341</v>
      </c>
      <c r="J1340" t="str">
        <f>RIGHT(КХЛ[[#This Row],[Дата рождения]],4)</f>
        <v>1982</v>
      </c>
    </row>
    <row r="1341" spans="3:10" x14ac:dyDescent="0.3">
      <c r="C1341">
        <v>111</v>
      </c>
      <c r="D1341" t="s">
        <v>2545</v>
      </c>
      <c r="E1341" t="s">
        <v>22</v>
      </c>
      <c r="F1341" s="8" t="s">
        <v>2546</v>
      </c>
      <c r="G1341">
        <v>25</v>
      </c>
      <c r="H1341" t="s">
        <v>18</v>
      </c>
      <c r="I1341">
        <v>76743941</v>
      </c>
      <c r="J1341" t="str">
        <f>RIGHT(КХЛ[[#This Row],[Дата рождения]],4)</f>
        <v>1992</v>
      </c>
    </row>
    <row r="1342" spans="3:10" x14ac:dyDescent="0.3">
      <c r="C1342">
        <v>373</v>
      </c>
      <c r="D1342" t="s">
        <v>2547</v>
      </c>
      <c r="E1342" t="s">
        <v>16</v>
      </c>
      <c r="F1342" s="8" t="s">
        <v>2548</v>
      </c>
      <c r="G1342">
        <v>39</v>
      </c>
      <c r="H1342" t="s">
        <v>75</v>
      </c>
      <c r="I1342">
        <v>46720265</v>
      </c>
      <c r="J1342" t="str">
        <f>RIGHT(КХЛ[[#This Row],[Дата рождения]],4)</f>
        <v>1978</v>
      </c>
    </row>
    <row r="1343" spans="3:10" x14ac:dyDescent="0.3">
      <c r="C1343">
        <v>522</v>
      </c>
      <c r="D1343" t="s">
        <v>2549</v>
      </c>
      <c r="E1343" t="s">
        <v>16</v>
      </c>
      <c r="F1343" s="8" t="s">
        <v>2550</v>
      </c>
      <c r="G1343">
        <v>35</v>
      </c>
      <c r="H1343" t="s">
        <v>18</v>
      </c>
      <c r="I1343">
        <v>45231826</v>
      </c>
      <c r="J1343" t="str">
        <f>RIGHT(КХЛ[[#This Row],[Дата рождения]],4)</f>
        <v>1982</v>
      </c>
    </row>
    <row r="1344" spans="3:10" x14ac:dyDescent="0.3">
      <c r="C1344">
        <v>1050</v>
      </c>
      <c r="D1344" t="s">
        <v>2551</v>
      </c>
      <c r="E1344" t="s">
        <v>16</v>
      </c>
      <c r="F1344" s="8" t="s">
        <v>2552</v>
      </c>
      <c r="G1344">
        <v>34</v>
      </c>
      <c r="H1344" t="s">
        <v>18</v>
      </c>
      <c r="I1344">
        <v>15063787</v>
      </c>
      <c r="J1344" t="str">
        <f>RIGHT(КХЛ[[#This Row],[Дата рождения]],4)</f>
        <v>1983</v>
      </c>
    </row>
    <row r="1345" spans="3:10" x14ac:dyDescent="0.3">
      <c r="C1345">
        <v>1331</v>
      </c>
      <c r="D1345" t="s">
        <v>2553</v>
      </c>
      <c r="E1345" t="s">
        <v>16</v>
      </c>
      <c r="F1345" s="8" t="s">
        <v>2554</v>
      </c>
      <c r="G1345">
        <v>40</v>
      </c>
      <c r="H1345" t="s">
        <v>61</v>
      </c>
      <c r="I1345">
        <v>23561062</v>
      </c>
      <c r="J1345" t="str">
        <f>RIGHT(КХЛ[[#This Row],[Дата рождения]],4)</f>
        <v>1977</v>
      </c>
    </row>
    <row r="1346" spans="3:10" x14ac:dyDescent="0.3">
      <c r="C1346">
        <v>242</v>
      </c>
      <c r="D1346" t="s">
        <v>2555</v>
      </c>
      <c r="E1346" t="s">
        <v>22</v>
      </c>
      <c r="F1346" s="8" t="s">
        <v>2556</v>
      </c>
      <c r="G1346">
        <v>19</v>
      </c>
      <c r="H1346" t="s">
        <v>18</v>
      </c>
      <c r="I1346">
        <v>37452578</v>
      </c>
      <c r="J1346" t="str">
        <f>RIGHT(КХЛ[[#This Row],[Дата рождения]],4)</f>
        <v>1998</v>
      </c>
    </row>
    <row r="1347" spans="3:10" x14ac:dyDescent="0.3">
      <c r="C1347">
        <v>120</v>
      </c>
      <c r="D1347" t="s">
        <v>2557</v>
      </c>
      <c r="E1347" t="s">
        <v>16</v>
      </c>
      <c r="F1347" s="8" t="s">
        <v>2558</v>
      </c>
      <c r="G1347">
        <v>36</v>
      </c>
      <c r="H1347" t="s">
        <v>18</v>
      </c>
      <c r="I1347">
        <v>42597635</v>
      </c>
      <c r="J1347" t="str">
        <f>RIGHT(КХЛ[[#This Row],[Дата рождения]],4)</f>
        <v>1981</v>
      </c>
    </row>
    <row r="1348" spans="3:10" x14ac:dyDescent="0.3">
      <c r="C1348">
        <v>952</v>
      </c>
      <c r="D1348" t="s">
        <v>2559</v>
      </c>
      <c r="E1348" t="s">
        <v>22</v>
      </c>
      <c r="F1348" s="8" t="s">
        <v>2560</v>
      </c>
      <c r="G1348">
        <v>45</v>
      </c>
      <c r="H1348" t="s">
        <v>18</v>
      </c>
      <c r="I1348">
        <v>96762087</v>
      </c>
      <c r="J1348" t="str">
        <f>RIGHT(КХЛ[[#This Row],[Дата рождения]],4)</f>
        <v>1972</v>
      </c>
    </row>
    <row r="1349" spans="3:10" x14ac:dyDescent="0.3">
      <c r="C1349">
        <v>1162</v>
      </c>
      <c r="D1349" t="s">
        <v>2561</v>
      </c>
      <c r="E1349" t="s">
        <v>16</v>
      </c>
      <c r="F1349" s="8" t="s">
        <v>2562</v>
      </c>
      <c r="G1349">
        <v>32</v>
      </c>
      <c r="H1349" t="s">
        <v>18</v>
      </c>
      <c r="I1349">
        <v>79076889</v>
      </c>
      <c r="J1349" t="str">
        <f>RIGHT(КХЛ[[#This Row],[Дата рождения]],4)</f>
        <v>1985</v>
      </c>
    </row>
    <row r="1350" spans="3:10" x14ac:dyDescent="0.3">
      <c r="C1350">
        <v>20</v>
      </c>
      <c r="D1350" t="s">
        <v>2563</v>
      </c>
      <c r="E1350" t="s">
        <v>16</v>
      </c>
      <c r="F1350" s="8" t="s">
        <v>2564</v>
      </c>
      <c r="G1350">
        <v>41</v>
      </c>
      <c r="H1350" t="s">
        <v>18</v>
      </c>
      <c r="I1350">
        <v>19530684</v>
      </c>
      <c r="J1350" t="str">
        <f>RIGHT(КХЛ[[#This Row],[Дата рождения]],4)</f>
        <v>1976</v>
      </c>
    </row>
    <row r="1351" spans="3:10" x14ac:dyDescent="0.3">
      <c r="C1351">
        <v>228</v>
      </c>
      <c r="D1351" t="s">
        <v>2565</v>
      </c>
      <c r="E1351" t="s">
        <v>16</v>
      </c>
      <c r="F1351" s="8" t="s">
        <v>2566</v>
      </c>
      <c r="G1351">
        <v>32</v>
      </c>
      <c r="H1351" t="s">
        <v>82</v>
      </c>
      <c r="I1351">
        <v>75641681</v>
      </c>
      <c r="J1351" t="str">
        <f>RIGHT(КХЛ[[#This Row],[Дата рождения]],4)</f>
        <v>1985</v>
      </c>
    </row>
    <row r="1352" spans="3:10" x14ac:dyDescent="0.3">
      <c r="C1352">
        <v>1065</v>
      </c>
      <c r="D1352" t="s">
        <v>2567</v>
      </c>
      <c r="E1352" t="s">
        <v>22</v>
      </c>
      <c r="F1352" s="8" t="s">
        <v>2568</v>
      </c>
      <c r="G1352">
        <v>26</v>
      </c>
      <c r="H1352" t="s">
        <v>61</v>
      </c>
      <c r="I1352">
        <v>98318572</v>
      </c>
      <c r="J1352" t="str">
        <f>RIGHT(КХЛ[[#This Row],[Дата рождения]],4)</f>
        <v>1991</v>
      </c>
    </row>
    <row r="1353" spans="3:10" x14ac:dyDescent="0.3">
      <c r="C1353">
        <v>842</v>
      </c>
      <c r="D1353" t="s">
        <v>2569</v>
      </c>
      <c r="E1353" t="s">
        <v>22</v>
      </c>
      <c r="F1353" s="8" t="s">
        <v>2570</v>
      </c>
      <c r="G1353">
        <v>22</v>
      </c>
      <c r="H1353" t="s">
        <v>18</v>
      </c>
      <c r="I1353">
        <v>65597501</v>
      </c>
      <c r="J1353" t="str">
        <f>RIGHT(КХЛ[[#This Row],[Дата рождения]],4)</f>
        <v>1995</v>
      </c>
    </row>
    <row r="1354" spans="3:10" x14ac:dyDescent="0.3">
      <c r="C1354">
        <v>817</v>
      </c>
      <c r="D1354" t="s">
        <v>2571</v>
      </c>
      <c r="E1354" t="s">
        <v>22</v>
      </c>
      <c r="F1354" s="8" t="s">
        <v>2572</v>
      </c>
      <c r="G1354">
        <v>19</v>
      </c>
      <c r="H1354" t="s">
        <v>18</v>
      </c>
      <c r="I1354">
        <v>91728760</v>
      </c>
      <c r="J1354" t="str">
        <f>RIGHT(КХЛ[[#This Row],[Дата рождения]],4)</f>
        <v>1998</v>
      </c>
    </row>
    <row r="1355" spans="3:10" x14ac:dyDescent="0.3">
      <c r="C1355">
        <v>1103</v>
      </c>
      <c r="D1355" t="s">
        <v>2573</v>
      </c>
      <c r="E1355" t="s">
        <v>16</v>
      </c>
      <c r="F1355" s="8" t="s">
        <v>404</v>
      </c>
      <c r="G1355">
        <v>32</v>
      </c>
      <c r="H1355" t="s">
        <v>18</v>
      </c>
      <c r="I1355">
        <v>63234464</v>
      </c>
      <c r="J1355" t="str">
        <f>RIGHT(КХЛ[[#This Row],[Дата рождения]],4)</f>
        <v>1985</v>
      </c>
    </row>
    <row r="1356" spans="3:10" x14ac:dyDescent="0.3">
      <c r="C1356">
        <v>892</v>
      </c>
      <c r="D1356" t="s">
        <v>2574</v>
      </c>
      <c r="E1356" t="s">
        <v>16</v>
      </c>
      <c r="F1356" s="8" t="s">
        <v>2575</v>
      </c>
      <c r="G1356">
        <v>18</v>
      </c>
      <c r="H1356" t="s">
        <v>18</v>
      </c>
      <c r="I1356">
        <v>91452703</v>
      </c>
      <c r="J1356" t="str">
        <f>RIGHT(КХЛ[[#This Row],[Дата рождения]],4)</f>
        <v>1999</v>
      </c>
    </row>
    <row r="1357" spans="3:10" x14ac:dyDescent="0.3">
      <c r="C1357">
        <v>258</v>
      </c>
      <c r="D1357" t="s">
        <v>2576</v>
      </c>
      <c r="E1357" t="s">
        <v>22</v>
      </c>
      <c r="F1357" s="8" t="s">
        <v>2067</v>
      </c>
      <c r="G1357">
        <v>36</v>
      </c>
      <c r="H1357" t="s">
        <v>43</v>
      </c>
      <c r="I1357">
        <v>12083462</v>
      </c>
      <c r="J1357" t="str">
        <f>RIGHT(КХЛ[[#This Row],[Дата рождения]],4)</f>
        <v>1982</v>
      </c>
    </row>
    <row r="1358" spans="3:10" x14ac:dyDescent="0.3">
      <c r="C1358">
        <v>1143</v>
      </c>
      <c r="D1358" t="s">
        <v>2577</v>
      </c>
      <c r="E1358" t="s">
        <v>16</v>
      </c>
      <c r="F1358" s="8" t="s">
        <v>2578</v>
      </c>
      <c r="G1358">
        <v>44</v>
      </c>
      <c r="H1358" t="s">
        <v>18</v>
      </c>
      <c r="I1358">
        <v>95911676</v>
      </c>
      <c r="J1358" t="str">
        <f>RIGHT(КХЛ[[#This Row],[Дата рождения]],4)</f>
        <v>1973</v>
      </c>
    </row>
    <row r="1359" spans="3:10" x14ac:dyDescent="0.3">
      <c r="C1359">
        <v>1380</v>
      </c>
      <c r="D1359" t="s">
        <v>2579</v>
      </c>
      <c r="E1359" t="s">
        <v>16</v>
      </c>
      <c r="F1359" s="8" t="s">
        <v>2199</v>
      </c>
      <c r="G1359">
        <v>28</v>
      </c>
      <c r="H1359" t="s">
        <v>18</v>
      </c>
      <c r="I1359">
        <v>78771535</v>
      </c>
      <c r="J1359" t="str">
        <f>RIGHT(КХЛ[[#This Row],[Дата рождения]],4)</f>
        <v>1989</v>
      </c>
    </row>
    <row r="1360" spans="3:10" x14ac:dyDescent="0.3">
      <c r="C1360">
        <v>1600</v>
      </c>
      <c r="D1360" t="s">
        <v>2580</v>
      </c>
      <c r="E1360" t="s">
        <v>16</v>
      </c>
      <c r="F1360" s="8" t="s">
        <v>2581</v>
      </c>
      <c r="G1360">
        <v>30</v>
      </c>
      <c r="H1360" t="s">
        <v>18</v>
      </c>
      <c r="I1360">
        <v>72723002</v>
      </c>
      <c r="J1360" t="str">
        <f>RIGHT(КХЛ[[#This Row],[Дата рождения]],4)</f>
        <v>1987</v>
      </c>
    </row>
    <row r="1361" spans="3:10" x14ac:dyDescent="0.3">
      <c r="C1361">
        <v>618</v>
      </c>
      <c r="D1361" t="s">
        <v>2582</v>
      </c>
      <c r="E1361" t="s">
        <v>16</v>
      </c>
      <c r="F1361" s="8" t="s">
        <v>2583</v>
      </c>
      <c r="G1361">
        <v>30</v>
      </c>
      <c r="H1361" t="s">
        <v>119</v>
      </c>
      <c r="I1361">
        <v>10351220</v>
      </c>
      <c r="J1361" t="str">
        <f>RIGHT(КХЛ[[#This Row],[Дата рождения]],4)</f>
        <v>1987</v>
      </c>
    </row>
    <row r="1362" spans="3:10" x14ac:dyDescent="0.3">
      <c r="C1362">
        <v>757</v>
      </c>
      <c r="D1362" t="s">
        <v>2584</v>
      </c>
      <c r="E1362" t="s">
        <v>16</v>
      </c>
      <c r="F1362" s="8" t="s">
        <v>2585</v>
      </c>
      <c r="G1362">
        <v>28</v>
      </c>
      <c r="H1362" t="s">
        <v>18</v>
      </c>
      <c r="I1362">
        <v>56589994</v>
      </c>
      <c r="J1362" t="str">
        <f>RIGHT(КХЛ[[#This Row],[Дата рождения]],4)</f>
        <v>1989</v>
      </c>
    </row>
    <row r="1363" spans="3:10" x14ac:dyDescent="0.3">
      <c r="C1363">
        <v>431</v>
      </c>
      <c r="D1363" t="s">
        <v>2586</v>
      </c>
      <c r="E1363" t="s">
        <v>27</v>
      </c>
      <c r="F1363" s="8" t="s">
        <v>2587</v>
      </c>
      <c r="G1363">
        <v>22</v>
      </c>
      <c r="H1363" t="s">
        <v>18</v>
      </c>
      <c r="I1363">
        <v>26132109</v>
      </c>
      <c r="J1363" t="str">
        <f>RIGHT(КХЛ[[#This Row],[Дата рождения]],4)</f>
        <v>1995</v>
      </c>
    </row>
    <row r="1364" spans="3:10" x14ac:dyDescent="0.3">
      <c r="C1364">
        <v>1632</v>
      </c>
      <c r="D1364" t="s">
        <v>2588</v>
      </c>
      <c r="E1364" t="s">
        <v>27</v>
      </c>
      <c r="F1364" s="8" t="s">
        <v>980</v>
      </c>
      <c r="G1364">
        <v>23</v>
      </c>
      <c r="H1364" t="s">
        <v>18</v>
      </c>
      <c r="I1364">
        <v>99611284</v>
      </c>
      <c r="J1364" t="str">
        <f>RIGHT(КХЛ[[#This Row],[Дата рождения]],4)</f>
        <v>1994</v>
      </c>
    </row>
    <row r="1365" spans="3:10" x14ac:dyDescent="0.3">
      <c r="C1365">
        <v>743</v>
      </c>
      <c r="D1365" t="s">
        <v>2589</v>
      </c>
      <c r="E1365" t="s">
        <v>16</v>
      </c>
      <c r="F1365" s="8" t="s">
        <v>2590</v>
      </c>
      <c r="G1365">
        <v>32</v>
      </c>
      <c r="H1365" t="s">
        <v>18</v>
      </c>
      <c r="I1365">
        <v>42864699</v>
      </c>
      <c r="J1365" t="str">
        <f>RIGHT(КХЛ[[#This Row],[Дата рождения]],4)</f>
        <v>1985</v>
      </c>
    </row>
    <row r="1366" spans="3:10" x14ac:dyDescent="0.3">
      <c r="C1366">
        <v>702</v>
      </c>
      <c r="D1366" t="s">
        <v>2591</v>
      </c>
      <c r="E1366" t="s">
        <v>22</v>
      </c>
      <c r="F1366" s="8" t="s">
        <v>2592</v>
      </c>
      <c r="G1366">
        <v>22</v>
      </c>
      <c r="H1366" t="s">
        <v>18</v>
      </c>
      <c r="I1366">
        <v>82279151</v>
      </c>
      <c r="J1366" t="str">
        <f>RIGHT(КХЛ[[#This Row],[Дата рождения]],4)</f>
        <v>1995</v>
      </c>
    </row>
    <row r="1367" spans="3:10" x14ac:dyDescent="0.3">
      <c r="C1367">
        <v>1032</v>
      </c>
      <c r="D1367" t="s">
        <v>2593</v>
      </c>
      <c r="E1367" t="s">
        <v>22</v>
      </c>
      <c r="F1367" s="8" t="s">
        <v>2594</v>
      </c>
      <c r="G1367">
        <v>34</v>
      </c>
      <c r="H1367" t="s">
        <v>18</v>
      </c>
      <c r="I1367">
        <v>83375769</v>
      </c>
      <c r="J1367" t="str">
        <f>RIGHT(КХЛ[[#This Row],[Дата рождения]],4)</f>
        <v>1983</v>
      </c>
    </row>
    <row r="1368" spans="3:10" x14ac:dyDescent="0.3">
      <c r="C1368">
        <v>697</v>
      </c>
      <c r="D1368" t="s">
        <v>2595</v>
      </c>
      <c r="E1368" t="s">
        <v>22</v>
      </c>
      <c r="F1368" s="8" t="s">
        <v>2596</v>
      </c>
      <c r="G1368">
        <v>18</v>
      </c>
      <c r="H1368" t="s">
        <v>18</v>
      </c>
      <c r="I1368">
        <v>5250826</v>
      </c>
      <c r="J1368" t="str">
        <f>RIGHT(КХЛ[[#This Row],[Дата рождения]],4)</f>
        <v>1999</v>
      </c>
    </row>
    <row r="1369" spans="3:10" x14ac:dyDescent="0.3">
      <c r="C1369">
        <v>727</v>
      </c>
      <c r="D1369" t="s">
        <v>2597</v>
      </c>
      <c r="E1369" t="s">
        <v>16</v>
      </c>
      <c r="F1369" s="8" t="s">
        <v>2598</v>
      </c>
      <c r="G1369">
        <v>23</v>
      </c>
      <c r="H1369" t="s">
        <v>119</v>
      </c>
      <c r="I1369">
        <v>60502612</v>
      </c>
      <c r="J1369" t="str">
        <f>RIGHT(КХЛ[[#This Row],[Дата рождения]],4)</f>
        <v>1994</v>
      </c>
    </row>
    <row r="1370" spans="3:10" x14ac:dyDescent="0.3">
      <c r="C1370">
        <v>728</v>
      </c>
      <c r="D1370" t="s">
        <v>2599</v>
      </c>
      <c r="E1370" t="s">
        <v>16</v>
      </c>
      <c r="F1370" s="8" t="s">
        <v>2600</v>
      </c>
      <c r="G1370">
        <v>24</v>
      </c>
      <c r="H1370" t="s">
        <v>40</v>
      </c>
      <c r="I1370">
        <v>54004059</v>
      </c>
      <c r="J1370" t="str">
        <f>RIGHT(КХЛ[[#This Row],[Дата рождения]],4)</f>
        <v>1993</v>
      </c>
    </row>
    <row r="1371" spans="3:10" x14ac:dyDescent="0.3">
      <c r="C1371">
        <v>298</v>
      </c>
      <c r="D1371" t="s">
        <v>2601</v>
      </c>
      <c r="E1371" t="s">
        <v>16</v>
      </c>
      <c r="F1371" s="8" t="s">
        <v>2602</v>
      </c>
      <c r="G1371">
        <v>20</v>
      </c>
      <c r="H1371" t="s">
        <v>50</v>
      </c>
      <c r="I1371">
        <v>59338516</v>
      </c>
      <c r="J1371" t="str">
        <f>RIGHT(КХЛ[[#This Row],[Дата рождения]],4)</f>
        <v>1997</v>
      </c>
    </row>
    <row r="1372" spans="3:10" x14ac:dyDescent="0.3">
      <c r="C1372">
        <v>443</v>
      </c>
      <c r="D1372" t="s">
        <v>2603</v>
      </c>
      <c r="E1372" t="s">
        <v>16</v>
      </c>
      <c r="F1372" s="8" t="s">
        <v>2604</v>
      </c>
      <c r="G1372">
        <v>35</v>
      </c>
      <c r="H1372" t="s">
        <v>43</v>
      </c>
      <c r="I1372">
        <v>51571280</v>
      </c>
      <c r="J1372" t="str">
        <f>RIGHT(КХЛ[[#This Row],[Дата рождения]],4)</f>
        <v>1982</v>
      </c>
    </row>
    <row r="1373" spans="3:10" x14ac:dyDescent="0.3">
      <c r="C1373">
        <v>508</v>
      </c>
      <c r="D1373" t="s">
        <v>2605</v>
      </c>
      <c r="E1373" t="s">
        <v>16</v>
      </c>
      <c r="F1373" s="8" t="s">
        <v>2606</v>
      </c>
      <c r="G1373">
        <v>28</v>
      </c>
      <c r="H1373" t="s">
        <v>61</v>
      </c>
      <c r="I1373">
        <v>60949597</v>
      </c>
      <c r="J1373" t="str">
        <f>RIGHT(КХЛ[[#This Row],[Дата рождения]],4)</f>
        <v>1989</v>
      </c>
    </row>
    <row r="1374" spans="3:10" x14ac:dyDescent="0.3">
      <c r="C1374">
        <v>1630</v>
      </c>
      <c r="D1374" t="s">
        <v>2607</v>
      </c>
      <c r="E1374" t="s">
        <v>16</v>
      </c>
      <c r="F1374" s="8" t="s">
        <v>195</v>
      </c>
      <c r="G1374">
        <v>25</v>
      </c>
      <c r="H1374" t="s">
        <v>18</v>
      </c>
      <c r="I1374">
        <v>17258248</v>
      </c>
      <c r="J1374" t="str">
        <f>RIGHT(КХЛ[[#This Row],[Дата рождения]],4)</f>
        <v>1992</v>
      </c>
    </row>
    <row r="1375" spans="3:10" x14ac:dyDescent="0.3">
      <c r="C1375">
        <v>265</v>
      </c>
      <c r="D1375" t="s">
        <v>2608</v>
      </c>
      <c r="E1375" t="s">
        <v>16</v>
      </c>
      <c r="F1375" s="8" t="s">
        <v>2609</v>
      </c>
      <c r="G1375">
        <v>35</v>
      </c>
      <c r="H1375" t="s">
        <v>61</v>
      </c>
      <c r="I1375">
        <v>63847200</v>
      </c>
      <c r="J1375" t="str">
        <f>RIGHT(КХЛ[[#This Row],[Дата рождения]],4)</f>
        <v>1982</v>
      </c>
    </row>
    <row r="1376" spans="3:10" x14ac:dyDescent="0.3">
      <c r="C1376">
        <v>849</v>
      </c>
      <c r="D1376" t="s">
        <v>1202</v>
      </c>
      <c r="E1376" t="s">
        <v>16</v>
      </c>
      <c r="F1376" s="8" t="s">
        <v>1203</v>
      </c>
      <c r="G1376">
        <v>23</v>
      </c>
      <c r="H1376" t="s">
        <v>445</v>
      </c>
      <c r="I1376">
        <v>70832598</v>
      </c>
      <c r="J1376" t="str">
        <f>RIGHT(КХЛ[[#This Row],[Дата рождения]],4)</f>
        <v>1994</v>
      </c>
    </row>
    <row r="1377" spans="3:10" x14ac:dyDescent="0.3">
      <c r="C1377">
        <v>1594</v>
      </c>
      <c r="D1377" t="s">
        <v>2610</v>
      </c>
      <c r="E1377" t="s">
        <v>16</v>
      </c>
      <c r="F1377" s="8" t="s">
        <v>2611</v>
      </c>
      <c r="G1377">
        <v>43</v>
      </c>
      <c r="H1377" t="s">
        <v>18</v>
      </c>
      <c r="I1377">
        <v>1789382</v>
      </c>
      <c r="J1377" t="str">
        <f>RIGHT(КХЛ[[#This Row],[Дата рождения]],4)</f>
        <v>1974</v>
      </c>
    </row>
    <row r="1378" spans="3:10" x14ac:dyDescent="0.3">
      <c r="C1378">
        <v>57</v>
      </c>
      <c r="D1378" t="s">
        <v>2612</v>
      </c>
      <c r="E1378" t="s">
        <v>16</v>
      </c>
      <c r="F1378" s="8" t="s">
        <v>2613</v>
      </c>
      <c r="G1378">
        <v>36</v>
      </c>
      <c r="H1378" t="s">
        <v>119</v>
      </c>
      <c r="I1378">
        <v>2274173</v>
      </c>
      <c r="J1378" t="str">
        <f>RIGHT(КХЛ[[#This Row],[Дата рождения]],4)</f>
        <v>1981</v>
      </c>
    </row>
    <row r="1379" spans="3:10" x14ac:dyDescent="0.3">
      <c r="C1379">
        <v>703</v>
      </c>
      <c r="D1379" t="s">
        <v>2614</v>
      </c>
      <c r="E1379" t="s">
        <v>22</v>
      </c>
      <c r="F1379" s="8" t="s">
        <v>2615</v>
      </c>
      <c r="G1379">
        <v>20</v>
      </c>
      <c r="H1379" t="s">
        <v>18</v>
      </c>
      <c r="I1379">
        <v>41318907</v>
      </c>
      <c r="J1379" t="str">
        <f>RIGHT(КХЛ[[#This Row],[Дата рождения]],4)</f>
        <v>1998</v>
      </c>
    </row>
    <row r="1380" spans="3:10" x14ac:dyDescent="0.3">
      <c r="C1380">
        <v>877</v>
      </c>
      <c r="D1380" t="s">
        <v>2616</v>
      </c>
      <c r="E1380" t="s">
        <v>16</v>
      </c>
      <c r="F1380" s="8" t="s">
        <v>2617</v>
      </c>
      <c r="G1380">
        <v>39</v>
      </c>
      <c r="H1380" t="s">
        <v>43</v>
      </c>
      <c r="I1380">
        <v>1705050</v>
      </c>
      <c r="J1380" t="str">
        <f>RIGHT(КХЛ[[#This Row],[Дата рождения]],4)</f>
        <v>1979</v>
      </c>
    </row>
    <row r="1381" spans="3:10" x14ac:dyDescent="0.3">
      <c r="C1381">
        <v>580</v>
      </c>
      <c r="D1381" t="s">
        <v>2618</v>
      </c>
      <c r="E1381" t="s">
        <v>16</v>
      </c>
      <c r="F1381" s="8" t="s">
        <v>2619</v>
      </c>
      <c r="G1381">
        <v>32</v>
      </c>
      <c r="H1381" t="s">
        <v>18</v>
      </c>
      <c r="I1381">
        <v>22421392</v>
      </c>
      <c r="J1381" t="str">
        <f>RIGHT(КХЛ[[#This Row],[Дата рождения]],4)</f>
        <v>1986</v>
      </c>
    </row>
    <row r="1382" spans="3:10" x14ac:dyDescent="0.3">
      <c r="C1382">
        <v>1511</v>
      </c>
      <c r="D1382" t="s">
        <v>2620</v>
      </c>
      <c r="E1382" t="s">
        <v>16</v>
      </c>
      <c r="F1382" s="8" t="s">
        <v>2621</v>
      </c>
      <c r="G1382">
        <v>30</v>
      </c>
      <c r="H1382" t="s">
        <v>18</v>
      </c>
      <c r="I1382">
        <v>77698118</v>
      </c>
      <c r="J1382" t="str">
        <f>RIGHT(КХЛ[[#This Row],[Дата рождения]],4)</f>
        <v>1987</v>
      </c>
    </row>
    <row r="1383" spans="3:10" x14ac:dyDescent="0.3">
      <c r="C1383">
        <v>519</v>
      </c>
      <c r="D1383" t="s">
        <v>2622</v>
      </c>
      <c r="E1383" t="s">
        <v>27</v>
      </c>
      <c r="F1383" s="8" t="s">
        <v>2623</v>
      </c>
      <c r="G1383">
        <v>37</v>
      </c>
      <c r="H1383" t="s">
        <v>33</v>
      </c>
      <c r="I1383">
        <v>41439969</v>
      </c>
      <c r="J1383" t="str">
        <f>RIGHT(КХЛ[[#This Row],[Дата рождения]],4)</f>
        <v>1980</v>
      </c>
    </row>
    <row r="1384" spans="3:10" x14ac:dyDescent="0.3">
      <c r="C1384">
        <v>513</v>
      </c>
      <c r="D1384" t="s">
        <v>2624</v>
      </c>
      <c r="E1384" t="s">
        <v>16</v>
      </c>
      <c r="F1384" s="8" t="s">
        <v>2625</v>
      </c>
      <c r="G1384">
        <v>27</v>
      </c>
      <c r="H1384" t="s">
        <v>18</v>
      </c>
      <c r="I1384">
        <v>71137315</v>
      </c>
      <c r="J1384" t="str">
        <f>RIGHT(КХЛ[[#This Row],[Дата рождения]],4)</f>
        <v>1990</v>
      </c>
    </row>
    <row r="1385" spans="3:10" x14ac:dyDescent="0.3">
      <c r="C1385">
        <v>1342</v>
      </c>
      <c r="D1385" t="s">
        <v>2626</v>
      </c>
      <c r="E1385" t="s">
        <v>16</v>
      </c>
      <c r="F1385" s="8" t="s">
        <v>2627</v>
      </c>
      <c r="G1385">
        <v>35</v>
      </c>
      <c r="H1385" t="s">
        <v>50</v>
      </c>
      <c r="I1385">
        <v>67273664</v>
      </c>
      <c r="J1385" t="str">
        <f>RIGHT(КХЛ[[#This Row],[Дата рождения]],4)</f>
        <v>1982</v>
      </c>
    </row>
    <row r="1386" spans="3:10" x14ac:dyDescent="0.3">
      <c r="C1386">
        <v>1717</v>
      </c>
      <c r="D1386" t="s">
        <v>2628</v>
      </c>
      <c r="E1386" t="s">
        <v>22</v>
      </c>
      <c r="F1386" s="8" t="s">
        <v>2629</v>
      </c>
      <c r="G1386">
        <v>45</v>
      </c>
      <c r="H1386" t="s">
        <v>119</v>
      </c>
      <c r="I1386">
        <v>58757687</v>
      </c>
      <c r="J1386" t="str">
        <f>RIGHT(КХЛ[[#This Row],[Дата рождения]],4)</f>
        <v>1972</v>
      </c>
    </row>
    <row r="1387" spans="3:10" x14ac:dyDescent="0.3">
      <c r="C1387">
        <v>120</v>
      </c>
      <c r="D1387" t="s">
        <v>2630</v>
      </c>
      <c r="E1387" t="s">
        <v>27</v>
      </c>
      <c r="F1387" s="8" t="s">
        <v>2631</v>
      </c>
      <c r="G1387">
        <v>36</v>
      </c>
      <c r="H1387" t="s">
        <v>119</v>
      </c>
      <c r="I1387">
        <v>62675656</v>
      </c>
      <c r="J1387" t="str">
        <f>RIGHT(КХЛ[[#This Row],[Дата рождения]],4)</f>
        <v>1981</v>
      </c>
    </row>
    <row r="1388" spans="3:10" x14ac:dyDescent="0.3">
      <c r="C1388">
        <v>671</v>
      </c>
      <c r="D1388" t="s">
        <v>2632</v>
      </c>
      <c r="E1388" t="s">
        <v>22</v>
      </c>
      <c r="F1388" s="8" t="s">
        <v>2633</v>
      </c>
      <c r="G1388">
        <v>30</v>
      </c>
      <c r="H1388" t="s">
        <v>50</v>
      </c>
      <c r="I1388">
        <v>26958295</v>
      </c>
      <c r="J1388" t="str">
        <f>RIGHT(КХЛ[[#This Row],[Дата рождения]],4)</f>
        <v>1987</v>
      </c>
    </row>
    <row r="1389" spans="3:10" x14ac:dyDescent="0.3">
      <c r="C1389">
        <v>123</v>
      </c>
      <c r="D1389" t="s">
        <v>2634</v>
      </c>
      <c r="E1389" t="s">
        <v>16</v>
      </c>
      <c r="F1389" s="8" t="s">
        <v>2635</v>
      </c>
      <c r="G1389">
        <v>37</v>
      </c>
      <c r="H1389" t="s">
        <v>18</v>
      </c>
      <c r="I1389">
        <v>36548206</v>
      </c>
      <c r="J1389" t="str">
        <f>RIGHT(КХЛ[[#This Row],[Дата рождения]],4)</f>
        <v>1980</v>
      </c>
    </row>
    <row r="1390" spans="3:10" x14ac:dyDescent="0.3">
      <c r="C1390">
        <v>996</v>
      </c>
      <c r="D1390" t="s">
        <v>2636</v>
      </c>
      <c r="E1390" t="s">
        <v>16</v>
      </c>
      <c r="F1390" s="8" t="s">
        <v>2637</v>
      </c>
      <c r="G1390">
        <v>27</v>
      </c>
      <c r="H1390" t="s">
        <v>18</v>
      </c>
      <c r="I1390">
        <v>68921327</v>
      </c>
      <c r="J1390" t="str">
        <f>RIGHT(КХЛ[[#This Row],[Дата рождения]],4)</f>
        <v>1990</v>
      </c>
    </row>
    <row r="1391" spans="3:10" x14ac:dyDescent="0.3">
      <c r="C1391">
        <v>3</v>
      </c>
      <c r="D1391" t="s">
        <v>2638</v>
      </c>
      <c r="E1391" t="s">
        <v>16</v>
      </c>
      <c r="F1391" s="8" t="s">
        <v>2639</v>
      </c>
      <c r="G1391">
        <v>33</v>
      </c>
      <c r="H1391" t="s">
        <v>18</v>
      </c>
      <c r="I1391">
        <v>60916999</v>
      </c>
      <c r="J1391" t="str">
        <f>RIGHT(КХЛ[[#This Row],[Дата рождения]],4)</f>
        <v>1984</v>
      </c>
    </row>
    <row r="1392" spans="3:10" x14ac:dyDescent="0.3">
      <c r="C1392">
        <v>201</v>
      </c>
      <c r="D1392" t="s">
        <v>2640</v>
      </c>
      <c r="E1392" t="s">
        <v>16</v>
      </c>
      <c r="F1392" s="8" t="s">
        <v>2641</v>
      </c>
      <c r="G1392">
        <v>40</v>
      </c>
      <c r="H1392" t="s">
        <v>61</v>
      </c>
      <c r="I1392">
        <v>76660910</v>
      </c>
      <c r="J1392" t="str">
        <f>RIGHT(КХЛ[[#This Row],[Дата рождения]],4)</f>
        <v>1977</v>
      </c>
    </row>
    <row r="1393" spans="3:10" x14ac:dyDescent="0.3">
      <c r="C1393">
        <v>501</v>
      </c>
      <c r="D1393" t="s">
        <v>2642</v>
      </c>
      <c r="E1393" t="s">
        <v>16</v>
      </c>
      <c r="F1393" s="8" t="s">
        <v>2643</v>
      </c>
      <c r="G1393">
        <v>24</v>
      </c>
      <c r="H1393" t="s">
        <v>153</v>
      </c>
      <c r="I1393">
        <v>46672912</v>
      </c>
      <c r="J1393" t="str">
        <f>RIGHT(КХЛ[[#This Row],[Дата рождения]],4)</f>
        <v>1993</v>
      </c>
    </row>
    <row r="1394" spans="3:10" x14ac:dyDescent="0.3">
      <c r="C1394">
        <v>82</v>
      </c>
      <c r="D1394" t="s">
        <v>2644</v>
      </c>
      <c r="E1394" t="s">
        <v>16</v>
      </c>
      <c r="F1394" s="8" t="s">
        <v>2645</v>
      </c>
      <c r="G1394">
        <v>34</v>
      </c>
      <c r="H1394" t="s">
        <v>18</v>
      </c>
      <c r="I1394">
        <v>87317805</v>
      </c>
      <c r="J1394" t="str">
        <f>RIGHT(КХЛ[[#This Row],[Дата рождения]],4)</f>
        <v>1984</v>
      </c>
    </row>
    <row r="1395" spans="3:10" x14ac:dyDescent="0.3">
      <c r="C1395">
        <v>627</v>
      </c>
      <c r="D1395" t="s">
        <v>2646</v>
      </c>
      <c r="E1395" t="s">
        <v>16</v>
      </c>
      <c r="F1395" s="8" t="s">
        <v>2647</v>
      </c>
      <c r="G1395">
        <v>22</v>
      </c>
      <c r="H1395" t="s">
        <v>18</v>
      </c>
      <c r="I1395">
        <v>71990242</v>
      </c>
      <c r="J1395" t="str">
        <f>RIGHT(КХЛ[[#This Row],[Дата рождения]],4)</f>
        <v>1995</v>
      </c>
    </row>
    <row r="1396" spans="3:10" x14ac:dyDescent="0.3">
      <c r="C1396">
        <v>432</v>
      </c>
      <c r="D1396" t="s">
        <v>2648</v>
      </c>
      <c r="E1396" t="s">
        <v>16</v>
      </c>
      <c r="F1396" s="8" t="s">
        <v>2649</v>
      </c>
      <c r="G1396">
        <v>45</v>
      </c>
      <c r="H1396" t="s">
        <v>18</v>
      </c>
      <c r="I1396">
        <v>12729124</v>
      </c>
      <c r="J1396" t="str">
        <f>RIGHT(КХЛ[[#This Row],[Дата рождения]],4)</f>
        <v>1972</v>
      </c>
    </row>
    <row r="1397" spans="3:10" x14ac:dyDescent="0.3">
      <c r="C1397">
        <v>441</v>
      </c>
      <c r="D1397" t="s">
        <v>2650</v>
      </c>
      <c r="E1397" t="s">
        <v>16</v>
      </c>
      <c r="F1397" s="8" t="s">
        <v>2651</v>
      </c>
      <c r="G1397">
        <v>24</v>
      </c>
      <c r="H1397" t="s">
        <v>18</v>
      </c>
      <c r="I1397">
        <v>19195488</v>
      </c>
      <c r="J1397" t="str">
        <f>RIGHT(КХЛ[[#This Row],[Дата рождения]],4)</f>
        <v>1994</v>
      </c>
    </row>
    <row r="1398" spans="3:10" x14ac:dyDescent="0.3">
      <c r="C1398">
        <v>739</v>
      </c>
      <c r="D1398" t="s">
        <v>2652</v>
      </c>
      <c r="E1398" t="s">
        <v>27</v>
      </c>
      <c r="F1398" s="8" t="s">
        <v>2653</v>
      </c>
      <c r="G1398">
        <v>31</v>
      </c>
      <c r="H1398" t="s">
        <v>18</v>
      </c>
      <c r="I1398">
        <v>8995458</v>
      </c>
      <c r="J1398" t="str">
        <f>RIGHT(КХЛ[[#This Row],[Дата рождения]],4)</f>
        <v>1987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81469-F649-40B0-8564-662DC6BE7429}">
  <dimension ref="D1"/>
  <sheetViews>
    <sheetView workbookViewId="0">
      <selection activeCell="D2" sqref="D2"/>
    </sheetView>
  </sheetViews>
  <sheetFormatPr defaultRowHeight="14.4" x14ac:dyDescent="0.3"/>
  <sheetData>
    <row r="1" spans="4:4" x14ac:dyDescent="0.3">
      <c r="D1" t="s">
        <v>2654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DB5C-B39C-4098-A6D8-18F0D925F4AF}">
  <dimension ref="E3:W429"/>
  <sheetViews>
    <sheetView topLeftCell="A421" workbookViewId="0">
      <selection activeCell="F15" sqref="F15"/>
    </sheetView>
  </sheetViews>
  <sheetFormatPr defaultRowHeight="14.4" x14ac:dyDescent="0.3"/>
  <cols>
    <col min="5" max="5" width="10.109375" customWidth="1"/>
    <col min="6" max="6" width="11.77734375" customWidth="1"/>
    <col min="7" max="7" width="16.109375" customWidth="1"/>
    <col min="8" max="8" width="12.5546875" customWidth="1"/>
    <col min="9" max="9" width="17" customWidth="1"/>
    <col min="10" max="10" width="26.21875" customWidth="1"/>
    <col min="11" max="11" width="8.77734375"/>
    <col min="12" max="12" width="9.21875" customWidth="1"/>
    <col min="13" max="13" width="18.109375" customWidth="1"/>
    <col min="14" max="14" width="13.21875" customWidth="1"/>
    <col min="15" max="15" width="14.88671875" customWidth="1"/>
    <col min="16" max="16" width="14.109375" customWidth="1"/>
  </cols>
  <sheetData>
    <row r="3" spans="5:23" x14ac:dyDescent="0.3">
      <c r="E3" s="10" t="s">
        <v>2657</v>
      </c>
      <c r="F3" s="10" t="s">
        <v>2658</v>
      </c>
      <c r="G3" s="10" t="s">
        <v>2659</v>
      </c>
      <c r="H3" s="10" t="s">
        <v>2660</v>
      </c>
      <c r="I3" s="10" t="s">
        <v>2661</v>
      </c>
      <c r="J3" s="10" t="s">
        <v>2662</v>
      </c>
      <c r="K3" s="10" t="s">
        <v>2663</v>
      </c>
      <c r="L3" s="10" t="s">
        <v>2664</v>
      </c>
      <c r="M3" s="10" t="s">
        <v>2665</v>
      </c>
      <c r="N3" s="10" t="s">
        <v>2666</v>
      </c>
      <c r="O3" s="11" t="s">
        <v>2667</v>
      </c>
      <c r="P3" s="11" t="s">
        <v>2668</v>
      </c>
      <c r="Q3" s="11" t="s">
        <v>2748</v>
      </c>
      <c r="R3" s="14" t="s">
        <v>2749</v>
      </c>
      <c r="S3" s="11" t="s">
        <v>2750</v>
      </c>
      <c r="T3" s="11" t="s">
        <v>2751</v>
      </c>
      <c r="U3" s="11" t="s">
        <v>2754</v>
      </c>
    </row>
    <row r="4" spans="5:23" x14ac:dyDescent="0.3">
      <c r="E4" t="s">
        <v>2669</v>
      </c>
      <c r="F4" t="s">
        <v>2670</v>
      </c>
      <c r="G4" t="s">
        <v>2670</v>
      </c>
      <c r="H4">
        <v>699</v>
      </c>
      <c r="I4" t="s">
        <v>2671</v>
      </c>
      <c r="J4">
        <v>10</v>
      </c>
      <c r="K4">
        <v>6990</v>
      </c>
      <c r="L4">
        <v>0</v>
      </c>
      <c r="M4">
        <v>6990</v>
      </c>
      <c r="N4" s="1">
        <v>42350</v>
      </c>
      <c r="O4">
        <f>MONTH(Продажи[[#This Row],[Дата заказа]])</f>
        <v>12</v>
      </c>
      <c r="P4">
        <f>WEEKDAY(Продажи[[#This Row],[Дата заказа]],2)</f>
        <v>6</v>
      </c>
      <c r="Q4">
        <f>DAY(Продажи[[#This Row],[Дата заказа]])</f>
        <v>12</v>
      </c>
      <c r="R4" s="5">
        <f>LEFT(Продажи[[#This Row],[мин фасовка, кг]],LEN(Продажи[[#This Row],[мин фасовка, кг]])-3)*Продажи[[#This Row],[Заказанное количество, кг]]</f>
        <v>10</v>
      </c>
      <c r="S4" s="13">
        <f>YEAR(Продажи[[#This Row],[Дата заказа]])</f>
        <v>2015</v>
      </c>
      <c r="T4" s="13">
        <f>INT((Продажи[[#This Row],[Дата заказа]]-DATE(YEAR(Продажи[[#This Row],[Дата заказа]]-WEEKDAY(Продажи[[#This Row],[Дата заказа]]-1)+4),1,3) + WEEKDAY(DATE(YEAR(Продажи[[#This Row],[Дата заказа]]-WEEKDAY(Продажи[[#This Row],[Дата заказа]]-1)+4),1,3))+5)/7)</f>
        <v>50</v>
      </c>
      <c r="U4" s="13">
        <f>IF(Q4&lt;=10,Продажи[[#This Row],[Итого со скидкой]],0)</f>
        <v>0</v>
      </c>
      <c r="W4">
        <f>AVERAGE(U4:U429)</f>
        <v>9705.1495305164335</v>
      </c>
    </row>
    <row r="5" spans="5:23" x14ac:dyDescent="0.3">
      <c r="E5" t="s">
        <v>2672</v>
      </c>
      <c r="F5" t="s">
        <v>2673</v>
      </c>
      <c r="G5" t="s">
        <v>2674</v>
      </c>
      <c r="H5">
        <v>1386</v>
      </c>
      <c r="I5" t="s">
        <v>2675</v>
      </c>
      <c r="J5">
        <v>20</v>
      </c>
      <c r="K5">
        <v>27720</v>
      </c>
      <c r="L5">
        <v>0.03</v>
      </c>
      <c r="M5">
        <v>26888.400000000001</v>
      </c>
      <c r="N5" s="1">
        <v>42421</v>
      </c>
      <c r="O5">
        <f>MONTH(Продажи[[#This Row],[Дата заказа]])</f>
        <v>2</v>
      </c>
      <c r="P5">
        <f>WEEKDAY(Продажи[[#This Row],[Дата заказа]],2)</f>
        <v>7</v>
      </c>
      <c r="Q5">
        <f>DAY(Продажи[[#This Row],[Дата заказа]])</f>
        <v>21</v>
      </c>
      <c r="R5" s="5">
        <f>LEFT(Продажи[[#This Row],[мин фасовка, кг]],LEN(Продажи[[#This Row],[мин фасовка, кг]])-3)*Продажи[[#This Row],[Заказанное количество, кг]]</f>
        <v>10</v>
      </c>
      <c r="S5" s="13">
        <f>YEAR(Продажи[[#This Row],[Дата заказа]])</f>
        <v>2016</v>
      </c>
      <c r="T5" s="13">
        <f>INT((Продажи[[#This Row],[Дата заказа]]-DATE(YEAR(Продажи[[#This Row],[Дата заказа]]-WEEKDAY(Продажи[[#This Row],[Дата заказа]]-1)+4),1,3) + WEEKDAY(DATE(YEAR(Продажи[[#This Row],[Дата заказа]]-WEEKDAY(Продажи[[#This Row],[Дата заказа]]-1)+4),1,3))+5)/7)</f>
        <v>7</v>
      </c>
      <c r="U5" s="13">
        <f>IF(Q5&lt;=10,Продажи[[#This Row],[Итого со скидкой]],0)</f>
        <v>0</v>
      </c>
    </row>
    <row r="6" spans="5:23" x14ac:dyDescent="0.3">
      <c r="E6" t="s">
        <v>2676</v>
      </c>
      <c r="F6" t="s">
        <v>2677</v>
      </c>
      <c r="G6" t="s">
        <v>2678</v>
      </c>
      <c r="H6">
        <v>1182</v>
      </c>
      <c r="I6" t="s">
        <v>2675</v>
      </c>
      <c r="J6">
        <v>17</v>
      </c>
      <c r="K6">
        <v>20094</v>
      </c>
      <c r="L6">
        <v>0.03</v>
      </c>
      <c r="M6">
        <v>19491.18</v>
      </c>
      <c r="N6" s="1">
        <v>44001</v>
      </c>
      <c r="O6">
        <f>MONTH(Продажи[[#This Row],[Дата заказа]])</f>
        <v>6</v>
      </c>
      <c r="P6">
        <f>WEEKDAY(Продажи[[#This Row],[Дата заказа]],2)</f>
        <v>5</v>
      </c>
      <c r="Q6">
        <f>DAY(Продажи[[#This Row],[Дата заказа]])</f>
        <v>19</v>
      </c>
      <c r="R6" s="5">
        <f>LEFT(Продажи[[#This Row],[мин фасовка, кг]],LEN(Продажи[[#This Row],[мин фасовка, кг]])-3)*Продажи[[#This Row],[Заказанное количество, кг]]</f>
        <v>8.5</v>
      </c>
      <c r="S6" s="13">
        <f>YEAR(Продажи[[#This Row],[Дата заказа]])</f>
        <v>2020</v>
      </c>
      <c r="T6" s="13">
        <f>INT((Продажи[[#This Row],[Дата заказа]]-DATE(YEAR(Продажи[[#This Row],[Дата заказа]]-WEEKDAY(Продажи[[#This Row],[Дата заказа]]-1)+4),1,3) + WEEKDAY(DATE(YEAR(Продажи[[#This Row],[Дата заказа]]-WEEKDAY(Продажи[[#This Row],[Дата заказа]]-1)+4),1,3))+5)/7)</f>
        <v>25</v>
      </c>
      <c r="U6" s="13">
        <f>IF(Q6&lt;=10,Продажи[[#This Row],[Итого со скидкой]],0)</f>
        <v>0</v>
      </c>
    </row>
    <row r="7" spans="5:23" x14ac:dyDescent="0.3">
      <c r="E7" t="s">
        <v>2679</v>
      </c>
      <c r="F7" t="s">
        <v>2673</v>
      </c>
      <c r="G7" t="s">
        <v>2680</v>
      </c>
      <c r="H7">
        <v>1879</v>
      </c>
      <c r="I7" t="s">
        <v>2675</v>
      </c>
      <c r="J7">
        <v>15</v>
      </c>
      <c r="K7">
        <v>28185</v>
      </c>
      <c r="L7">
        <v>0.03</v>
      </c>
      <c r="M7">
        <v>27339.45</v>
      </c>
      <c r="N7" s="1">
        <v>43590</v>
      </c>
      <c r="O7">
        <f>MONTH(Продажи[[#This Row],[Дата заказа]])</f>
        <v>5</v>
      </c>
      <c r="P7">
        <f>WEEKDAY(Продажи[[#This Row],[Дата заказа]],2)</f>
        <v>7</v>
      </c>
      <c r="Q7">
        <f>DAY(Продажи[[#This Row],[Дата заказа]])</f>
        <v>5</v>
      </c>
      <c r="R7" s="5">
        <f>LEFT(Продажи[[#This Row],[мин фасовка, кг]],LEN(Продажи[[#This Row],[мин фасовка, кг]])-3)*Продажи[[#This Row],[Заказанное количество, кг]]</f>
        <v>7.5</v>
      </c>
      <c r="S7" s="13">
        <f>YEAR(Продажи[[#This Row],[Дата заказа]])</f>
        <v>2019</v>
      </c>
      <c r="T7"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7" s="13">
        <f>IF(Q7&lt;=10,Продажи[[#This Row],[Итого со скидкой]],0)</f>
        <v>27339.45</v>
      </c>
    </row>
    <row r="8" spans="5:23" x14ac:dyDescent="0.3">
      <c r="E8" t="s">
        <v>2681</v>
      </c>
      <c r="F8" t="s">
        <v>2673</v>
      </c>
      <c r="G8" t="s">
        <v>2682</v>
      </c>
      <c r="H8">
        <v>847</v>
      </c>
      <c r="I8" t="s">
        <v>2675</v>
      </c>
      <c r="J8">
        <v>15</v>
      </c>
      <c r="K8">
        <v>12705</v>
      </c>
      <c r="L8">
        <v>0</v>
      </c>
      <c r="M8">
        <v>12705</v>
      </c>
      <c r="N8" s="1">
        <v>42897</v>
      </c>
      <c r="O8">
        <f>MONTH(Продажи[[#This Row],[Дата заказа]])</f>
        <v>6</v>
      </c>
      <c r="P8">
        <f>WEEKDAY(Продажи[[#This Row],[Дата заказа]],2)</f>
        <v>7</v>
      </c>
      <c r="Q8">
        <f>DAY(Продажи[[#This Row],[Дата заказа]])</f>
        <v>11</v>
      </c>
      <c r="R8" s="5">
        <f>LEFT(Продажи[[#This Row],[мин фасовка, кг]],LEN(Продажи[[#This Row],[мин фасовка, кг]])-3)*Продажи[[#This Row],[Заказанное количество, кг]]</f>
        <v>7.5</v>
      </c>
      <c r="S8" s="13">
        <f>YEAR(Продажи[[#This Row],[Дата заказа]])</f>
        <v>2017</v>
      </c>
      <c r="T8" s="13">
        <f>INT((Продажи[[#This Row],[Дата заказа]]-DATE(YEAR(Продажи[[#This Row],[Дата заказа]]-WEEKDAY(Продажи[[#This Row],[Дата заказа]]-1)+4),1,3) + WEEKDAY(DATE(YEAR(Продажи[[#This Row],[Дата заказа]]-WEEKDAY(Продажи[[#This Row],[Дата заказа]]-1)+4),1,3))+5)/7)</f>
        <v>23</v>
      </c>
      <c r="U8" s="13">
        <f>IF(Q8&lt;=10,Продажи[[#This Row],[Итого со скидкой]],0)</f>
        <v>0</v>
      </c>
    </row>
    <row r="9" spans="5:23" x14ac:dyDescent="0.3">
      <c r="E9" t="s">
        <v>2683</v>
      </c>
      <c r="F9" t="s">
        <v>2684</v>
      </c>
      <c r="G9" t="s">
        <v>2684</v>
      </c>
      <c r="H9">
        <v>770</v>
      </c>
      <c r="I9" t="s">
        <v>2675</v>
      </c>
      <c r="J9">
        <v>20</v>
      </c>
      <c r="K9">
        <v>15400</v>
      </c>
      <c r="L9">
        <v>0.03</v>
      </c>
      <c r="M9">
        <v>14938</v>
      </c>
      <c r="N9" s="1">
        <v>43630</v>
      </c>
      <c r="O9">
        <f>MONTH(Продажи[[#This Row],[Дата заказа]])</f>
        <v>6</v>
      </c>
      <c r="P9">
        <f>WEEKDAY(Продажи[[#This Row],[Дата заказа]],2)</f>
        <v>5</v>
      </c>
      <c r="Q9">
        <f>DAY(Продажи[[#This Row],[Дата заказа]])</f>
        <v>14</v>
      </c>
      <c r="R9" s="5">
        <f>LEFT(Продажи[[#This Row],[мин фасовка, кг]],LEN(Продажи[[#This Row],[мин фасовка, кг]])-3)*Продажи[[#This Row],[Заказанное количество, кг]]</f>
        <v>10</v>
      </c>
      <c r="S9" s="13">
        <f>YEAR(Продажи[[#This Row],[Дата заказа]])</f>
        <v>2019</v>
      </c>
      <c r="T9"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9" s="13">
        <f>IF(Q9&lt;=10,Продажи[[#This Row],[Итого со скидкой]],0)</f>
        <v>0</v>
      </c>
    </row>
    <row r="10" spans="5:23" x14ac:dyDescent="0.3">
      <c r="E10" t="s">
        <v>2685</v>
      </c>
      <c r="F10" t="s">
        <v>2670</v>
      </c>
      <c r="G10" t="s">
        <v>2686</v>
      </c>
      <c r="H10">
        <v>2645</v>
      </c>
      <c r="I10" t="s">
        <v>2671</v>
      </c>
      <c r="J10">
        <v>50</v>
      </c>
      <c r="K10">
        <v>132250</v>
      </c>
      <c r="L10">
        <v>0.15</v>
      </c>
      <c r="M10">
        <v>112412.5</v>
      </c>
      <c r="N10" s="1">
        <v>43737</v>
      </c>
      <c r="O10">
        <f>MONTH(Продажи[[#This Row],[Дата заказа]])</f>
        <v>9</v>
      </c>
      <c r="P10">
        <f>WEEKDAY(Продажи[[#This Row],[Дата заказа]],2)</f>
        <v>7</v>
      </c>
      <c r="Q10">
        <f>DAY(Продажи[[#This Row],[Дата заказа]])</f>
        <v>29</v>
      </c>
      <c r="R10" s="5">
        <f>LEFT(Продажи[[#This Row],[мин фасовка, кг]],LEN(Продажи[[#This Row],[мин фасовка, кг]])-3)*Продажи[[#This Row],[Заказанное количество, кг]]</f>
        <v>50</v>
      </c>
      <c r="S10" s="13">
        <f>YEAR(Продажи[[#This Row],[Дата заказа]])</f>
        <v>2019</v>
      </c>
      <c r="T10" s="13">
        <f>INT((Продажи[[#This Row],[Дата заказа]]-DATE(YEAR(Продажи[[#This Row],[Дата заказа]]-WEEKDAY(Продажи[[#This Row],[Дата заказа]]-1)+4),1,3) + WEEKDAY(DATE(YEAR(Продажи[[#This Row],[Дата заказа]]-WEEKDAY(Продажи[[#This Row],[Дата заказа]]-1)+4),1,3))+5)/7)</f>
        <v>39</v>
      </c>
      <c r="U10" s="13">
        <f>IF(Q10&lt;=10,Продажи[[#This Row],[Итого со скидкой]],0)</f>
        <v>0</v>
      </c>
    </row>
    <row r="11" spans="5:23" x14ac:dyDescent="0.3">
      <c r="E11" t="s">
        <v>2687</v>
      </c>
      <c r="F11" t="s">
        <v>2688</v>
      </c>
      <c r="G11" t="s">
        <v>2689</v>
      </c>
      <c r="H11">
        <v>1994</v>
      </c>
      <c r="I11" t="s">
        <v>2671</v>
      </c>
      <c r="J11">
        <v>17</v>
      </c>
      <c r="K11">
        <v>33898</v>
      </c>
      <c r="L11">
        <v>0.06</v>
      </c>
      <c r="M11">
        <v>31864.12</v>
      </c>
      <c r="N11" s="1">
        <v>43519</v>
      </c>
      <c r="O11">
        <f>MONTH(Продажи[[#This Row],[Дата заказа]])</f>
        <v>2</v>
      </c>
      <c r="P11">
        <f>WEEKDAY(Продажи[[#This Row],[Дата заказа]],2)</f>
        <v>6</v>
      </c>
      <c r="Q11">
        <f>DAY(Продажи[[#This Row],[Дата заказа]])</f>
        <v>23</v>
      </c>
      <c r="R11" s="5">
        <f>LEFT(Продажи[[#This Row],[мин фасовка, кг]],LEN(Продажи[[#This Row],[мин фасовка, кг]])-3)*Продажи[[#This Row],[Заказанное количество, кг]]</f>
        <v>17</v>
      </c>
      <c r="S11" s="13">
        <f>YEAR(Продажи[[#This Row],[Дата заказа]])</f>
        <v>2019</v>
      </c>
      <c r="T11"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11" s="13">
        <f>IF(Q11&lt;=10,Продажи[[#This Row],[Итого со скидкой]],0)</f>
        <v>0</v>
      </c>
    </row>
    <row r="12" spans="5:23" x14ac:dyDescent="0.3">
      <c r="E12" t="s">
        <v>2690</v>
      </c>
      <c r="F12" t="s">
        <v>2677</v>
      </c>
      <c r="G12" t="s">
        <v>2691</v>
      </c>
      <c r="H12">
        <v>759</v>
      </c>
      <c r="I12" t="s">
        <v>2671</v>
      </c>
      <c r="J12">
        <v>14</v>
      </c>
      <c r="K12">
        <v>10626</v>
      </c>
      <c r="L12">
        <v>0</v>
      </c>
      <c r="M12">
        <v>10626</v>
      </c>
      <c r="N12" s="1">
        <v>43302</v>
      </c>
      <c r="O12">
        <f>MONTH(Продажи[[#This Row],[Дата заказа]])</f>
        <v>7</v>
      </c>
      <c r="P12">
        <f>WEEKDAY(Продажи[[#This Row],[Дата заказа]],2)</f>
        <v>6</v>
      </c>
      <c r="Q12">
        <f>DAY(Продажи[[#This Row],[Дата заказа]])</f>
        <v>21</v>
      </c>
      <c r="R12" s="5">
        <f>LEFT(Продажи[[#This Row],[мин фасовка, кг]],LEN(Продажи[[#This Row],[мин фасовка, кг]])-3)*Продажи[[#This Row],[Заказанное количество, кг]]</f>
        <v>14</v>
      </c>
      <c r="S12" s="13">
        <f>YEAR(Продажи[[#This Row],[Дата заказа]])</f>
        <v>2018</v>
      </c>
      <c r="T12" s="13">
        <f>INT((Продажи[[#This Row],[Дата заказа]]-DATE(YEAR(Продажи[[#This Row],[Дата заказа]]-WEEKDAY(Продажи[[#This Row],[Дата заказа]]-1)+4),1,3) + WEEKDAY(DATE(YEAR(Продажи[[#This Row],[Дата заказа]]-WEEKDAY(Продажи[[#This Row],[Дата заказа]]-1)+4),1,3))+5)/7)</f>
        <v>29</v>
      </c>
      <c r="U12" s="13">
        <f>IF(Q12&lt;=10,Продажи[[#This Row],[Итого со скидкой]],0)</f>
        <v>0</v>
      </c>
    </row>
    <row r="13" spans="5:23" x14ac:dyDescent="0.3">
      <c r="E13" t="s">
        <v>2692</v>
      </c>
      <c r="F13" t="s">
        <v>2693</v>
      </c>
      <c r="G13" t="s">
        <v>2694</v>
      </c>
      <c r="H13">
        <v>957</v>
      </c>
      <c r="I13" t="s">
        <v>2675</v>
      </c>
      <c r="J13">
        <v>25</v>
      </c>
      <c r="K13">
        <v>23925</v>
      </c>
      <c r="L13">
        <v>0.03</v>
      </c>
      <c r="M13">
        <v>23207.25</v>
      </c>
      <c r="N13" s="1">
        <v>42265</v>
      </c>
      <c r="O13">
        <f>MONTH(Продажи[[#This Row],[Дата заказа]])</f>
        <v>9</v>
      </c>
      <c r="P13">
        <f>WEEKDAY(Продажи[[#This Row],[Дата заказа]],2)</f>
        <v>5</v>
      </c>
      <c r="Q13">
        <f>DAY(Продажи[[#This Row],[Дата заказа]])</f>
        <v>18</v>
      </c>
      <c r="R13" s="5">
        <f>LEFT(Продажи[[#This Row],[мин фасовка, кг]],LEN(Продажи[[#This Row],[мин фасовка, кг]])-3)*Продажи[[#This Row],[Заказанное количество, кг]]</f>
        <v>12.5</v>
      </c>
      <c r="S13" s="13">
        <f>YEAR(Продажи[[#This Row],[Дата заказа]])</f>
        <v>2015</v>
      </c>
      <c r="T13"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13" s="13">
        <f>IF(Q13&lt;=10,Продажи[[#This Row],[Итого со скидкой]],0)</f>
        <v>0</v>
      </c>
    </row>
    <row r="14" spans="5:23" x14ac:dyDescent="0.3">
      <c r="E14" t="s">
        <v>2695</v>
      </c>
      <c r="F14" t="s">
        <v>2677</v>
      </c>
      <c r="G14" t="s">
        <v>2696</v>
      </c>
      <c r="H14">
        <v>967</v>
      </c>
      <c r="I14" t="s">
        <v>2671</v>
      </c>
      <c r="J14">
        <v>8</v>
      </c>
      <c r="K14">
        <v>7736</v>
      </c>
      <c r="L14">
        <v>0</v>
      </c>
      <c r="M14">
        <v>7736</v>
      </c>
      <c r="N14" s="1">
        <v>44075</v>
      </c>
      <c r="O14">
        <f>MONTH(Продажи[[#This Row],[Дата заказа]])</f>
        <v>9</v>
      </c>
      <c r="P14">
        <f>WEEKDAY(Продажи[[#This Row],[Дата заказа]],2)</f>
        <v>2</v>
      </c>
      <c r="Q14">
        <f>DAY(Продажи[[#This Row],[Дата заказа]])</f>
        <v>1</v>
      </c>
      <c r="R14" s="5">
        <f>LEFT(Продажи[[#This Row],[мин фасовка, кг]],LEN(Продажи[[#This Row],[мин фасовка, кг]])-3)*Продажи[[#This Row],[Заказанное количество, кг]]</f>
        <v>8</v>
      </c>
      <c r="S14" s="13">
        <f>YEAR(Продажи[[#This Row],[Дата заказа]])</f>
        <v>2020</v>
      </c>
      <c r="T14" s="13">
        <f>INT((Продажи[[#This Row],[Дата заказа]]-DATE(YEAR(Продажи[[#This Row],[Дата заказа]]-WEEKDAY(Продажи[[#This Row],[Дата заказа]]-1)+4),1,3) + WEEKDAY(DATE(YEAR(Продажи[[#This Row],[Дата заказа]]-WEEKDAY(Продажи[[#This Row],[Дата заказа]]-1)+4),1,3))+5)/7)</f>
        <v>36</v>
      </c>
      <c r="U14" s="13">
        <f>IF(Q14&lt;=10,Продажи[[#This Row],[Итого со скидкой]],0)</f>
        <v>7736</v>
      </c>
    </row>
    <row r="15" spans="5:23" x14ac:dyDescent="0.3">
      <c r="E15" t="s">
        <v>2679</v>
      </c>
      <c r="F15" t="s">
        <v>2673</v>
      </c>
      <c r="G15" t="s">
        <v>2680</v>
      </c>
      <c r="H15">
        <v>1879</v>
      </c>
      <c r="I15" t="s">
        <v>2675</v>
      </c>
      <c r="J15">
        <v>15</v>
      </c>
      <c r="K15">
        <v>28185</v>
      </c>
      <c r="L15">
        <v>0.03</v>
      </c>
      <c r="M15">
        <v>27339.45</v>
      </c>
      <c r="N15" s="1">
        <v>43758</v>
      </c>
      <c r="O15">
        <f>MONTH(Продажи[[#This Row],[Дата заказа]])</f>
        <v>10</v>
      </c>
      <c r="P15">
        <f>WEEKDAY(Продажи[[#This Row],[Дата заказа]],2)</f>
        <v>7</v>
      </c>
      <c r="Q15">
        <f>DAY(Продажи[[#This Row],[Дата заказа]])</f>
        <v>20</v>
      </c>
      <c r="R15" s="5">
        <f>LEFT(Продажи[[#This Row],[мин фасовка, кг]],LEN(Продажи[[#This Row],[мин фасовка, кг]])-3)*Продажи[[#This Row],[Заказанное количество, кг]]</f>
        <v>7.5</v>
      </c>
      <c r="S15" s="13">
        <f>YEAR(Продажи[[#This Row],[Дата заказа]])</f>
        <v>2019</v>
      </c>
      <c r="T15"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15" s="13">
        <f>IF(Q15&lt;=10,Продажи[[#This Row],[Итого со скидкой]],0)</f>
        <v>0</v>
      </c>
    </row>
    <row r="16" spans="5:23" x14ac:dyDescent="0.3">
      <c r="E16" t="s">
        <v>2697</v>
      </c>
      <c r="F16" t="s">
        <v>2698</v>
      </c>
      <c r="G16" t="s">
        <v>2699</v>
      </c>
      <c r="H16">
        <v>2199</v>
      </c>
      <c r="I16" t="s">
        <v>2675</v>
      </c>
      <c r="J16">
        <v>55</v>
      </c>
      <c r="K16">
        <v>120945</v>
      </c>
      <c r="L16">
        <v>0.15</v>
      </c>
      <c r="M16">
        <v>102803.25</v>
      </c>
      <c r="N16" s="1">
        <v>42560</v>
      </c>
      <c r="O16">
        <f>MONTH(Продажи[[#This Row],[Дата заказа]])</f>
        <v>7</v>
      </c>
      <c r="P16">
        <f>WEEKDAY(Продажи[[#This Row],[Дата заказа]],2)</f>
        <v>6</v>
      </c>
      <c r="Q16">
        <f>DAY(Продажи[[#This Row],[Дата заказа]])</f>
        <v>9</v>
      </c>
      <c r="R16" s="5">
        <f>LEFT(Продажи[[#This Row],[мин фасовка, кг]],LEN(Продажи[[#This Row],[мин фасовка, кг]])-3)*Продажи[[#This Row],[Заказанное количество, кг]]</f>
        <v>27.5</v>
      </c>
      <c r="S16" s="13">
        <f>YEAR(Продажи[[#This Row],[Дата заказа]])</f>
        <v>2016</v>
      </c>
      <c r="T16" s="13">
        <f>INT((Продажи[[#This Row],[Дата заказа]]-DATE(YEAR(Продажи[[#This Row],[Дата заказа]]-WEEKDAY(Продажи[[#This Row],[Дата заказа]]-1)+4),1,3) + WEEKDAY(DATE(YEAR(Продажи[[#This Row],[Дата заказа]]-WEEKDAY(Продажи[[#This Row],[Дата заказа]]-1)+4),1,3))+5)/7)</f>
        <v>27</v>
      </c>
      <c r="U16" s="13">
        <f>IF(Q16&lt;=10,Продажи[[#This Row],[Итого со скидкой]],0)</f>
        <v>102803.25</v>
      </c>
    </row>
    <row r="17" spans="5:21" x14ac:dyDescent="0.3">
      <c r="E17" t="s">
        <v>2700</v>
      </c>
      <c r="F17" t="s">
        <v>2677</v>
      </c>
      <c r="G17" t="s">
        <v>2701</v>
      </c>
      <c r="H17">
        <v>3197</v>
      </c>
      <c r="I17" t="s">
        <v>2671</v>
      </c>
      <c r="J17">
        <v>10</v>
      </c>
      <c r="K17">
        <v>31970</v>
      </c>
      <c r="L17">
        <v>0</v>
      </c>
      <c r="M17">
        <v>31970</v>
      </c>
      <c r="N17" s="1">
        <v>43335</v>
      </c>
      <c r="O17">
        <f>MONTH(Продажи[[#This Row],[Дата заказа]])</f>
        <v>8</v>
      </c>
      <c r="P17">
        <f>WEEKDAY(Продажи[[#This Row],[Дата заказа]],2)</f>
        <v>4</v>
      </c>
      <c r="Q17">
        <f>DAY(Продажи[[#This Row],[Дата заказа]])</f>
        <v>23</v>
      </c>
      <c r="R17" s="5">
        <f>LEFT(Продажи[[#This Row],[мин фасовка, кг]],LEN(Продажи[[#This Row],[мин фасовка, кг]])-3)*Продажи[[#This Row],[Заказанное количество, кг]]</f>
        <v>10</v>
      </c>
      <c r="S17" s="13">
        <f>YEAR(Продажи[[#This Row],[Дата заказа]])</f>
        <v>2018</v>
      </c>
      <c r="T17"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17" s="13">
        <f>IF(Q17&lt;=10,Продажи[[#This Row],[Итого со скидкой]],0)</f>
        <v>0</v>
      </c>
    </row>
    <row r="18" spans="5:21" x14ac:dyDescent="0.3">
      <c r="E18" t="s">
        <v>2702</v>
      </c>
      <c r="F18" t="s">
        <v>2673</v>
      </c>
      <c r="G18" t="s">
        <v>2703</v>
      </c>
      <c r="H18">
        <v>912</v>
      </c>
      <c r="I18" t="s">
        <v>2675</v>
      </c>
      <c r="J18">
        <v>20</v>
      </c>
      <c r="K18">
        <v>18240</v>
      </c>
      <c r="L18">
        <v>0</v>
      </c>
      <c r="M18">
        <v>18240</v>
      </c>
      <c r="N18" s="1">
        <v>42857</v>
      </c>
      <c r="O18">
        <f>MONTH(Продажи[[#This Row],[Дата заказа]])</f>
        <v>5</v>
      </c>
      <c r="P18">
        <f>WEEKDAY(Продажи[[#This Row],[Дата заказа]],2)</f>
        <v>2</v>
      </c>
      <c r="Q18">
        <f>DAY(Продажи[[#This Row],[Дата заказа]])</f>
        <v>2</v>
      </c>
      <c r="R18" s="5">
        <f>LEFT(Продажи[[#This Row],[мин фасовка, кг]],LEN(Продажи[[#This Row],[мин фасовка, кг]])-3)*Продажи[[#This Row],[Заказанное количество, кг]]</f>
        <v>10</v>
      </c>
      <c r="S18" s="13">
        <f>YEAR(Продажи[[#This Row],[Дата заказа]])</f>
        <v>2017</v>
      </c>
      <c r="T18"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18" s="13">
        <f>IF(Q18&lt;=10,Продажи[[#This Row],[Итого со скидкой]],0)</f>
        <v>18240</v>
      </c>
    </row>
    <row r="19" spans="5:21" x14ac:dyDescent="0.3">
      <c r="E19" t="s">
        <v>2690</v>
      </c>
      <c r="F19" t="s">
        <v>2677</v>
      </c>
      <c r="G19" t="s">
        <v>2691</v>
      </c>
      <c r="H19">
        <v>759</v>
      </c>
      <c r="I19" t="s">
        <v>2671</v>
      </c>
      <c r="J19">
        <v>14</v>
      </c>
      <c r="K19">
        <v>10626</v>
      </c>
      <c r="L19">
        <v>0</v>
      </c>
      <c r="M19">
        <v>10626</v>
      </c>
      <c r="N19" s="1">
        <v>43758</v>
      </c>
      <c r="O19">
        <f>MONTH(Продажи[[#This Row],[Дата заказа]])</f>
        <v>10</v>
      </c>
      <c r="P19">
        <f>WEEKDAY(Продажи[[#This Row],[Дата заказа]],2)</f>
        <v>7</v>
      </c>
      <c r="Q19">
        <f>DAY(Продажи[[#This Row],[Дата заказа]])</f>
        <v>20</v>
      </c>
      <c r="R19" s="5">
        <f>LEFT(Продажи[[#This Row],[мин фасовка, кг]],LEN(Продажи[[#This Row],[мин фасовка, кг]])-3)*Продажи[[#This Row],[Заказанное количество, кг]]</f>
        <v>14</v>
      </c>
      <c r="S19" s="13">
        <f>YEAR(Продажи[[#This Row],[Дата заказа]])</f>
        <v>2019</v>
      </c>
      <c r="T19"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19" s="13">
        <f>IF(Q19&lt;=10,Продажи[[#This Row],[Итого со скидкой]],0)</f>
        <v>0</v>
      </c>
    </row>
    <row r="20" spans="5:21" x14ac:dyDescent="0.3">
      <c r="E20" t="s">
        <v>2704</v>
      </c>
      <c r="F20" t="s">
        <v>2688</v>
      </c>
      <c r="G20" t="s">
        <v>2705</v>
      </c>
      <c r="H20">
        <v>1994</v>
      </c>
      <c r="I20" t="s">
        <v>2671</v>
      </c>
      <c r="J20">
        <v>12</v>
      </c>
      <c r="K20">
        <v>23928</v>
      </c>
      <c r="L20">
        <v>0.03</v>
      </c>
      <c r="M20">
        <v>23210.16</v>
      </c>
      <c r="N20" s="1">
        <v>42878</v>
      </c>
      <c r="O20">
        <f>MONTH(Продажи[[#This Row],[Дата заказа]])</f>
        <v>5</v>
      </c>
      <c r="P20">
        <f>WEEKDAY(Продажи[[#This Row],[Дата заказа]],2)</f>
        <v>2</v>
      </c>
      <c r="Q20">
        <f>DAY(Продажи[[#This Row],[Дата заказа]])</f>
        <v>23</v>
      </c>
      <c r="R20" s="5">
        <f>LEFT(Продажи[[#This Row],[мин фасовка, кг]],LEN(Продажи[[#This Row],[мин фасовка, кг]])-3)*Продажи[[#This Row],[Заказанное количество, кг]]</f>
        <v>12</v>
      </c>
      <c r="S20" s="13">
        <f>YEAR(Продажи[[#This Row],[Дата заказа]])</f>
        <v>2017</v>
      </c>
      <c r="T20"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20" s="13">
        <f>IF(Q20&lt;=10,Продажи[[#This Row],[Итого со скидкой]],0)</f>
        <v>0</v>
      </c>
    </row>
    <row r="21" spans="5:21" x14ac:dyDescent="0.3">
      <c r="E21" t="s">
        <v>2706</v>
      </c>
      <c r="F21" t="s">
        <v>2677</v>
      </c>
      <c r="G21" t="s">
        <v>2696</v>
      </c>
      <c r="H21">
        <v>967</v>
      </c>
      <c r="I21" t="s">
        <v>2671</v>
      </c>
      <c r="J21">
        <v>12</v>
      </c>
      <c r="K21">
        <v>11604</v>
      </c>
      <c r="L21">
        <v>0</v>
      </c>
      <c r="M21">
        <v>11604</v>
      </c>
      <c r="N21" s="1">
        <v>42054</v>
      </c>
      <c r="O21">
        <f>MONTH(Продажи[[#This Row],[Дата заказа]])</f>
        <v>2</v>
      </c>
      <c r="P21">
        <f>WEEKDAY(Продажи[[#This Row],[Дата заказа]],2)</f>
        <v>4</v>
      </c>
      <c r="Q21">
        <f>DAY(Продажи[[#This Row],[Дата заказа]])</f>
        <v>19</v>
      </c>
      <c r="R21" s="5">
        <f>LEFT(Продажи[[#This Row],[мин фасовка, кг]],LEN(Продажи[[#This Row],[мин фасовка, кг]])-3)*Продажи[[#This Row],[Заказанное количество, кг]]</f>
        <v>12</v>
      </c>
      <c r="S21" s="13">
        <f>YEAR(Продажи[[#This Row],[Дата заказа]])</f>
        <v>2015</v>
      </c>
      <c r="T21"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21" s="13">
        <f>IF(Q21&lt;=10,Продажи[[#This Row],[Итого со скидкой]],0)</f>
        <v>0</v>
      </c>
    </row>
    <row r="22" spans="5:21" x14ac:dyDescent="0.3">
      <c r="E22" t="s">
        <v>2669</v>
      </c>
      <c r="F22" t="s">
        <v>2670</v>
      </c>
      <c r="G22" t="s">
        <v>2670</v>
      </c>
      <c r="H22">
        <v>699</v>
      </c>
      <c r="I22" t="s">
        <v>2671</v>
      </c>
      <c r="J22">
        <v>10</v>
      </c>
      <c r="K22">
        <v>6990</v>
      </c>
      <c r="L22">
        <v>0</v>
      </c>
      <c r="M22">
        <v>6990</v>
      </c>
      <c r="N22" s="1">
        <v>42147</v>
      </c>
      <c r="O22">
        <f>MONTH(Продажи[[#This Row],[Дата заказа]])</f>
        <v>5</v>
      </c>
      <c r="P22">
        <f>WEEKDAY(Продажи[[#This Row],[Дата заказа]],2)</f>
        <v>6</v>
      </c>
      <c r="Q22">
        <f>DAY(Продажи[[#This Row],[Дата заказа]])</f>
        <v>23</v>
      </c>
      <c r="R22" s="5">
        <f>LEFT(Продажи[[#This Row],[мин фасовка, кг]],LEN(Продажи[[#This Row],[мин фасовка, кг]])-3)*Продажи[[#This Row],[Заказанное количество, кг]]</f>
        <v>10</v>
      </c>
      <c r="S22" s="13">
        <f>YEAR(Продажи[[#This Row],[Дата заказа]])</f>
        <v>2015</v>
      </c>
      <c r="T22"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22" s="13">
        <f>IF(Q22&lt;=10,Продажи[[#This Row],[Итого со скидкой]],0)</f>
        <v>0</v>
      </c>
    </row>
    <row r="23" spans="5:21" x14ac:dyDescent="0.3">
      <c r="E23" t="s">
        <v>2692</v>
      </c>
      <c r="F23" t="s">
        <v>2693</v>
      </c>
      <c r="G23" t="s">
        <v>2694</v>
      </c>
      <c r="H23">
        <v>957</v>
      </c>
      <c r="I23" t="s">
        <v>2675</v>
      </c>
      <c r="J23">
        <v>25</v>
      </c>
      <c r="K23">
        <v>23925</v>
      </c>
      <c r="L23">
        <v>0.03</v>
      </c>
      <c r="M23">
        <v>23207.25</v>
      </c>
      <c r="N23" s="1">
        <v>42520</v>
      </c>
      <c r="O23">
        <f>MONTH(Продажи[[#This Row],[Дата заказа]])</f>
        <v>5</v>
      </c>
      <c r="P23">
        <f>WEEKDAY(Продажи[[#This Row],[Дата заказа]],2)</f>
        <v>1</v>
      </c>
      <c r="Q23">
        <f>DAY(Продажи[[#This Row],[Дата заказа]])</f>
        <v>30</v>
      </c>
      <c r="R23" s="5">
        <f>LEFT(Продажи[[#This Row],[мин фасовка, кг]],LEN(Продажи[[#This Row],[мин фасовка, кг]])-3)*Продажи[[#This Row],[Заказанное количество, кг]]</f>
        <v>12.5</v>
      </c>
      <c r="S23" s="13">
        <f>YEAR(Продажи[[#This Row],[Дата заказа]])</f>
        <v>2016</v>
      </c>
      <c r="T23"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23" s="13">
        <f>IF(Q23&lt;=10,Продажи[[#This Row],[Итого со скидкой]],0)</f>
        <v>0</v>
      </c>
    </row>
    <row r="24" spans="5:21" x14ac:dyDescent="0.3">
      <c r="E24" t="s">
        <v>2676</v>
      </c>
      <c r="F24" t="s">
        <v>2677</v>
      </c>
      <c r="G24" t="s">
        <v>2678</v>
      </c>
      <c r="H24">
        <v>1182</v>
      </c>
      <c r="I24" t="s">
        <v>2675</v>
      </c>
      <c r="J24">
        <v>17</v>
      </c>
      <c r="K24">
        <v>20094</v>
      </c>
      <c r="L24">
        <v>0.03</v>
      </c>
      <c r="M24">
        <v>19491.18</v>
      </c>
      <c r="N24" s="1">
        <v>42693</v>
      </c>
      <c r="O24">
        <f>MONTH(Продажи[[#This Row],[Дата заказа]])</f>
        <v>11</v>
      </c>
      <c r="P24">
        <f>WEEKDAY(Продажи[[#This Row],[Дата заказа]],2)</f>
        <v>6</v>
      </c>
      <c r="Q24">
        <f>DAY(Продажи[[#This Row],[Дата заказа]])</f>
        <v>19</v>
      </c>
      <c r="R24" s="5">
        <f>LEFT(Продажи[[#This Row],[мин фасовка, кг]],LEN(Продажи[[#This Row],[мин фасовка, кг]])-3)*Продажи[[#This Row],[Заказанное количество, кг]]</f>
        <v>8.5</v>
      </c>
      <c r="S24" s="13">
        <f>YEAR(Продажи[[#This Row],[Дата заказа]])</f>
        <v>2016</v>
      </c>
      <c r="T24" s="13">
        <f>INT((Продажи[[#This Row],[Дата заказа]]-DATE(YEAR(Продажи[[#This Row],[Дата заказа]]-WEEKDAY(Продажи[[#This Row],[Дата заказа]]-1)+4),1,3) + WEEKDAY(DATE(YEAR(Продажи[[#This Row],[Дата заказа]]-WEEKDAY(Продажи[[#This Row],[Дата заказа]]-1)+4),1,3))+5)/7)</f>
        <v>46</v>
      </c>
      <c r="U24" s="13">
        <f>IF(Q24&lt;=10,Продажи[[#This Row],[Итого со скидкой]],0)</f>
        <v>0</v>
      </c>
    </row>
    <row r="25" spans="5:21" x14ac:dyDescent="0.3">
      <c r="E25" t="s">
        <v>2707</v>
      </c>
      <c r="F25" t="s">
        <v>2688</v>
      </c>
      <c r="G25" t="s">
        <v>2705</v>
      </c>
      <c r="H25">
        <v>1994</v>
      </c>
      <c r="I25" t="s">
        <v>2671</v>
      </c>
      <c r="J25">
        <v>25</v>
      </c>
      <c r="K25">
        <v>49850</v>
      </c>
      <c r="L25">
        <v>0.06</v>
      </c>
      <c r="M25">
        <v>46859</v>
      </c>
      <c r="N25" s="1">
        <v>42944</v>
      </c>
      <c r="O25">
        <f>MONTH(Продажи[[#This Row],[Дата заказа]])</f>
        <v>7</v>
      </c>
      <c r="P25">
        <f>WEEKDAY(Продажи[[#This Row],[Дата заказа]],2)</f>
        <v>5</v>
      </c>
      <c r="Q25">
        <f>DAY(Продажи[[#This Row],[Дата заказа]])</f>
        <v>28</v>
      </c>
      <c r="R25" s="5">
        <f>LEFT(Продажи[[#This Row],[мин фасовка, кг]],LEN(Продажи[[#This Row],[мин фасовка, кг]])-3)*Продажи[[#This Row],[Заказанное количество, кг]]</f>
        <v>25</v>
      </c>
      <c r="S25" s="13">
        <f>YEAR(Продажи[[#This Row],[Дата заказа]])</f>
        <v>2017</v>
      </c>
      <c r="T25" s="13">
        <f>INT((Продажи[[#This Row],[Дата заказа]]-DATE(YEAR(Продажи[[#This Row],[Дата заказа]]-WEEKDAY(Продажи[[#This Row],[Дата заказа]]-1)+4),1,3) + WEEKDAY(DATE(YEAR(Продажи[[#This Row],[Дата заказа]]-WEEKDAY(Продажи[[#This Row],[Дата заказа]]-1)+4),1,3))+5)/7)</f>
        <v>30</v>
      </c>
      <c r="U25" s="13">
        <f>IF(Q25&lt;=10,Продажи[[#This Row],[Итого со скидкой]],0)</f>
        <v>0</v>
      </c>
    </row>
    <row r="26" spans="5:21" x14ac:dyDescent="0.3">
      <c r="E26" t="s">
        <v>2690</v>
      </c>
      <c r="F26" t="s">
        <v>2677</v>
      </c>
      <c r="G26" t="s">
        <v>2691</v>
      </c>
      <c r="H26">
        <v>759</v>
      </c>
      <c r="I26" t="s">
        <v>2671</v>
      </c>
      <c r="J26">
        <v>14</v>
      </c>
      <c r="K26">
        <v>10626</v>
      </c>
      <c r="L26">
        <v>0</v>
      </c>
      <c r="M26">
        <v>10626</v>
      </c>
      <c r="N26" s="1">
        <v>43492</v>
      </c>
      <c r="O26">
        <f>MONTH(Продажи[[#This Row],[Дата заказа]])</f>
        <v>1</v>
      </c>
      <c r="P26">
        <f>WEEKDAY(Продажи[[#This Row],[Дата заказа]],2)</f>
        <v>7</v>
      </c>
      <c r="Q26">
        <f>DAY(Продажи[[#This Row],[Дата заказа]])</f>
        <v>27</v>
      </c>
      <c r="R26" s="5">
        <f>LEFT(Продажи[[#This Row],[мин фасовка, кг]],LEN(Продажи[[#This Row],[мин фасовка, кг]])-3)*Продажи[[#This Row],[Заказанное количество, кг]]</f>
        <v>14</v>
      </c>
      <c r="S26" s="13">
        <f>YEAR(Продажи[[#This Row],[Дата заказа]])</f>
        <v>2019</v>
      </c>
      <c r="T26" s="13">
        <f>INT((Продажи[[#This Row],[Дата заказа]]-DATE(YEAR(Продажи[[#This Row],[Дата заказа]]-WEEKDAY(Продажи[[#This Row],[Дата заказа]]-1)+4),1,3) + WEEKDAY(DATE(YEAR(Продажи[[#This Row],[Дата заказа]]-WEEKDAY(Продажи[[#This Row],[Дата заказа]]-1)+4),1,3))+5)/7)</f>
        <v>4</v>
      </c>
      <c r="U26" s="13">
        <f>IF(Q26&lt;=10,Продажи[[#This Row],[Итого со скидкой]],0)</f>
        <v>0</v>
      </c>
    </row>
    <row r="27" spans="5:21" x14ac:dyDescent="0.3">
      <c r="E27" t="s">
        <v>2700</v>
      </c>
      <c r="F27" t="s">
        <v>2677</v>
      </c>
      <c r="G27" t="s">
        <v>2701</v>
      </c>
      <c r="H27">
        <v>3197</v>
      </c>
      <c r="I27" t="s">
        <v>2671</v>
      </c>
      <c r="J27">
        <v>10</v>
      </c>
      <c r="K27">
        <v>31970</v>
      </c>
      <c r="L27">
        <v>0</v>
      </c>
      <c r="M27">
        <v>31970</v>
      </c>
      <c r="N27" s="1">
        <v>42793</v>
      </c>
      <c r="O27">
        <f>MONTH(Продажи[[#This Row],[Дата заказа]])</f>
        <v>2</v>
      </c>
      <c r="P27">
        <f>WEEKDAY(Продажи[[#This Row],[Дата заказа]],2)</f>
        <v>1</v>
      </c>
      <c r="Q27">
        <f>DAY(Продажи[[#This Row],[Дата заказа]])</f>
        <v>27</v>
      </c>
      <c r="R27" s="5">
        <f>LEFT(Продажи[[#This Row],[мин фасовка, кг]],LEN(Продажи[[#This Row],[мин фасовка, кг]])-3)*Продажи[[#This Row],[Заказанное количество, кг]]</f>
        <v>10</v>
      </c>
      <c r="S27" s="13">
        <f>YEAR(Продажи[[#This Row],[Дата заказа]])</f>
        <v>2017</v>
      </c>
      <c r="T27"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27" s="13">
        <f>IF(Q27&lt;=10,Продажи[[#This Row],[Итого со скидкой]],0)</f>
        <v>0</v>
      </c>
    </row>
    <row r="28" spans="5:21" x14ac:dyDescent="0.3">
      <c r="E28" t="s">
        <v>2690</v>
      </c>
      <c r="F28" t="s">
        <v>2677</v>
      </c>
      <c r="G28" t="s">
        <v>2691</v>
      </c>
      <c r="H28">
        <v>759</v>
      </c>
      <c r="I28" t="s">
        <v>2671</v>
      </c>
      <c r="J28">
        <v>14</v>
      </c>
      <c r="K28">
        <v>10626</v>
      </c>
      <c r="L28">
        <v>0</v>
      </c>
      <c r="M28">
        <v>10626</v>
      </c>
      <c r="N28" s="1">
        <v>43387</v>
      </c>
      <c r="O28">
        <f>MONTH(Продажи[[#This Row],[Дата заказа]])</f>
        <v>10</v>
      </c>
      <c r="P28">
        <f>WEEKDAY(Продажи[[#This Row],[Дата заказа]],2)</f>
        <v>7</v>
      </c>
      <c r="Q28">
        <f>DAY(Продажи[[#This Row],[Дата заказа]])</f>
        <v>14</v>
      </c>
      <c r="R28" s="5">
        <f>LEFT(Продажи[[#This Row],[мин фасовка, кг]],LEN(Продажи[[#This Row],[мин фасовка, кг]])-3)*Продажи[[#This Row],[Заказанное количество, кг]]</f>
        <v>14</v>
      </c>
      <c r="S28" s="13">
        <f>YEAR(Продажи[[#This Row],[Дата заказа]])</f>
        <v>2018</v>
      </c>
      <c r="T28" s="13">
        <f>INT((Продажи[[#This Row],[Дата заказа]]-DATE(YEAR(Продажи[[#This Row],[Дата заказа]]-WEEKDAY(Продажи[[#This Row],[Дата заказа]]-1)+4),1,3) + WEEKDAY(DATE(YEAR(Продажи[[#This Row],[Дата заказа]]-WEEKDAY(Продажи[[#This Row],[Дата заказа]]-1)+4),1,3))+5)/7)</f>
        <v>41</v>
      </c>
      <c r="U28" s="13">
        <f>IF(Q28&lt;=10,Продажи[[#This Row],[Итого со скидкой]],0)</f>
        <v>0</v>
      </c>
    </row>
    <row r="29" spans="5:21" x14ac:dyDescent="0.3">
      <c r="E29" t="s">
        <v>2683</v>
      </c>
      <c r="F29" t="s">
        <v>2684</v>
      </c>
      <c r="G29" t="s">
        <v>2684</v>
      </c>
      <c r="H29">
        <v>770</v>
      </c>
      <c r="I29" t="s">
        <v>2675</v>
      </c>
      <c r="J29">
        <v>20</v>
      </c>
      <c r="K29">
        <v>15400</v>
      </c>
      <c r="L29">
        <v>0.03</v>
      </c>
      <c r="M29">
        <v>14938</v>
      </c>
      <c r="N29" s="1">
        <v>43893</v>
      </c>
      <c r="O29">
        <f>MONTH(Продажи[[#This Row],[Дата заказа]])</f>
        <v>3</v>
      </c>
      <c r="P29">
        <f>WEEKDAY(Продажи[[#This Row],[Дата заказа]],2)</f>
        <v>2</v>
      </c>
      <c r="Q29">
        <f>DAY(Продажи[[#This Row],[Дата заказа]])</f>
        <v>3</v>
      </c>
      <c r="R29" s="5">
        <f>LEFT(Продажи[[#This Row],[мин фасовка, кг]],LEN(Продажи[[#This Row],[мин фасовка, кг]])-3)*Продажи[[#This Row],[Заказанное количество, кг]]</f>
        <v>10</v>
      </c>
      <c r="S29" s="13">
        <f>YEAR(Продажи[[#This Row],[Дата заказа]])</f>
        <v>2020</v>
      </c>
      <c r="T29"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29" s="13">
        <f>IF(Q29&lt;=10,Продажи[[#This Row],[Итого со скидкой]],0)</f>
        <v>14938</v>
      </c>
    </row>
    <row r="30" spans="5:21" x14ac:dyDescent="0.3">
      <c r="E30" t="s">
        <v>2672</v>
      </c>
      <c r="F30" t="s">
        <v>2673</v>
      </c>
      <c r="G30" t="s">
        <v>2674</v>
      </c>
      <c r="H30">
        <v>1386</v>
      </c>
      <c r="I30" t="s">
        <v>2675</v>
      </c>
      <c r="J30">
        <v>20</v>
      </c>
      <c r="K30">
        <v>27720</v>
      </c>
      <c r="L30">
        <v>0.03</v>
      </c>
      <c r="M30">
        <v>26888.400000000001</v>
      </c>
      <c r="N30" s="1">
        <v>42466</v>
      </c>
      <c r="O30">
        <f>MONTH(Продажи[[#This Row],[Дата заказа]])</f>
        <v>4</v>
      </c>
      <c r="P30">
        <f>WEEKDAY(Продажи[[#This Row],[Дата заказа]],2)</f>
        <v>3</v>
      </c>
      <c r="Q30">
        <f>DAY(Продажи[[#This Row],[Дата заказа]])</f>
        <v>6</v>
      </c>
      <c r="R30" s="5">
        <f>LEFT(Продажи[[#This Row],[мин фасовка, кг]],LEN(Продажи[[#This Row],[мин фасовка, кг]])-3)*Продажи[[#This Row],[Заказанное количество, кг]]</f>
        <v>10</v>
      </c>
      <c r="S30" s="13">
        <f>YEAR(Продажи[[#This Row],[Дата заказа]])</f>
        <v>2016</v>
      </c>
      <c r="T30"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30" s="13">
        <f>IF(Q30&lt;=10,Продажи[[#This Row],[Итого со скидкой]],0)</f>
        <v>26888.400000000001</v>
      </c>
    </row>
    <row r="31" spans="5:21" x14ac:dyDescent="0.3">
      <c r="E31" t="s">
        <v>2669</v>
      </c>
      <c r="F31" t="s">
        <v>2670</v>
      </c>
      <c r="G31" t="s">
        <v>2670</v>
      </c>
      <c r="H31">
        <v>699</v>
      </c>
      <c r="I31" t="s">
        <v>2671</v>
      </c>
      <c r="J31">
        <v>10</v>
      </c>
      <c r="K31">
        <v>6990</v>
      </c>
      <c r="L31">
        <v>0</v>
      </c>
      <c r="M31">
        <v>6990</v>
      </c>
      <c r="N31" s="1">
        <v>42388</v>
      </c>
      <c r="O31">
        <f>MONTH(Продажи[[#This Row],[Дата заказа]])</f>
        <v>1</v>
      </c>
      <c r="P31">
        <f>WEEKDAY(Продажи[[#This Row],[Дата заказа]],2)</f>
        <v>2</v>
      </c>
      <c r="Q31">
        <f>DAY(Продажи[[#This Row],[Дата заказа]])</f>
        <v>19</v>
      </c>
      <c r="R31" s="5">
        <f>LEFT(Продажи[[#This Row],[мин фасовка, кг]],LEN(Продажи[[#This Row],[мин фасовка, кг]])-3)*Продажи[[#This Row],[Заказанное количество, кг]]</f>
        <v>10</v>
      </c>
      <c r="S31" s="13">
        <f>YEAR(Продажи[[#This Row],[Дата заказа]])</f>
        <v>2016</v>
      </c>
      <c r="T31" s="13">
        <f>INT((Продажи[[#This Row],[Дата заказа]]-DATE(YEAR(Продажи[[#This Row],[Дата заказа]]-WEEKDAY(Продажи[[#This Row],[Дата заказа]]-1)+4),1,3) + WEEKDAY(DATE(YEAR(Продажи[[#This Row],[Дата заказа]]-WEEKDAY(Продажи[[#This Row],[Дата заказа]]-1)+4),1,3))+5)/7)</f>
        <v>3</v>
      </c>
      <c r="U31" s="13">
        <f>IF(Q31&lt;=10,Продажи[[#This Row],[Итого со скидкой]],0)</f>
        <v>0</v>
      </c>
    </row>
    <row r="32" spans="5:21" x14ac:dyDescent="0.3">
      <c r="E32" t="s">
        <v>2697</v>
      </c>
      <c r="F32" t="s">
        <v>2698</v>
      </c>
      <c r="G32" t="s">
        <v>2699</v>
      </c>
      <c r="H32">
        <v>2199</v>
      </c>
      <c r="I32" t="s">
        <v>2675</v>
      </c>
      <c r="J32">
        <v>60</v>
      </c>
      <c r="K32">
        <v>131940</v>
      </c>
      <c r="L32">
        <v>0.15</v>
      </c>
      <c r="M32">
        <v>112149</v>
      </c>
      <c r="N32" s="1">
        <v>42188</v>
      </c>
      <c r="O32">
        <f>MONTH(Продажи[[#This Row],[Дата заказа]])</f>
        <v>7</v>
      </c>
      <c r="P32">
        <f>WEEKDAY(Продажи[[#This Row],[Дата заказа]],2)</f>
        <v>5</v>
      </c>
      <c r="Q32">
        <f>DAY(Продажи[[#This Row],[Дата заказа]])</f>
        <v>3</v>
      </c>
      <c r="R32" s="5">
        <f>LEFT(Продажи[[#This Row],[мин фасовка, кг]],LEN(Продажи[[#This Row],[мин фасовка, кг]])-3)*Продажи[[#This Row],[Заказанное количество, кг]]</f>
        <v>30</v>
      </c>
      <c r="S32" s="13">
        <f>YEAR(Продажи[[#This Row],[Дата заказа]])</f>
        <v>2015</v>
      </c>
      <c r="T32" s="13">
        <f>INT((Продажи[[#This Row],[Дата заказа]]-DATE(YEAR(Продажи[[#This Row],[Дата заказа]]-WEEKDAY(Продажи[[#This Row],[Дата заказа]]-1)+4),1,3) + WEEKDAY(DATE(YEAR(Продажи[[#This Row],[Дата заказа]]-WEEKDAY(Продажи[[#This Row],[Дата заказа]]-1)+4),1,3))+5)/7)</f>
        <v>27</v>
      </c>
      <c r="U32" s="13">
        <f>IF(Q32&lt;=10,Продажи[[#This Row],[Итого со скидкой]],0)</f>
        <v>112149</v>
      </c>
    </row>
    <row r="33" spans="5:21" x14ac:dyDescent="0.3">
      <c r="E33" t="s">
        <v>2708</v>
      </c>
      <c r="F33" t="s">
        <v>2677</v>
      </c>
      <c r="G33" t="s">
        <v>2677</v>
      </c>
      <c r="H33">
        <v>807</v>
      </c>
      <c r="I33" t="s">
        <v>2675</v>
      </c>
      <c r="J33">
        <v>18</v>
      </c>
      <c r="K33">
        <v>14526</v>
      </c>
      <c r="L33">
        <v>0</v>
      </c>
      <c r="M33">
        <v>14526</v>
      </c>
      <c r="N33" s="1">
        <v>43503</v>
      </c>
      <c r="O33">
        <f>MONTH(Продажи[[#This Row],[Дата заказа]])</f>
        <v>2</v>
      </c>
      <c r="P33">
        <f>WEEKDAY(Продажи[[#This Row],[Дата заказа]],2)</f>
        <v>4</v>
      </c>
      <c r="Q33">
        <f>DAY(Продажи[[#This Row],[Дата заказа]])</f>
        <v>7</v>
      </c>
      <c r="R33" s="5">
        <f>LEFT(Продажи[[#This Row],[мин фасовка, кг]],LEN(Продажи[[#This Row],[мин фасовка, кг]])-3)*Продажи[[#This Row],[Заказанное количество, кг]]</f>
        <v>9</v>
      </c>
      <c r="S33" s="13">
        <f>YEAR(Продажи[[#This Row],[Дата заказа]])</f>
        <v>2019</v>
      </c>
      <c r="T33"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33" s="13">
        <f>IF(Q33&lt;=10,Продажи[[#This Row],[Итого со скидкой]],0)</f>
        <v>14526</v>
      </c>
    </row>
    <row r="34" spans="5:21" x14ac:dyDescent="0.3">
      <c r="E34" t="s">
        <v>2709</v>
      </c>
      <c r="F34" t="s">
        <v>2710</v>
      </c>
      <c r="G34" t="s">
        <v>2711</v>
      </c>
      <c r="H34">
        <v>843</v>
      </c>
      <c r="I34" t="s">
        <v>2671</v>
      </c>
      <c r="J34">
        <v>10</v>
      </c>
      <c r="K34">
        <v>8430</v>
      </c>
      <c r="L34">
        <v>0</v>
      </c>
      <c r="M34">
        <v>8430</v>
      </c>
      <c r="N34" s="1">
        <v>43274</v>
      </c>
      <c r="O34">
        <f>MONTH(Продажи[[#This Row],[Дата заказа]])</f>
        <v>6</v>
      </c>
      <c r="P34">
        <f>WEEKDAY(Продажи[[#This Row],[Дата заказа]],2)</f>
        <v>6</v>
      </c>
      <c r="Q34">
        <f>DAY(Продажи[[#This Row],[Дата заказа]])</f>
        <v>23</v>
      </c>
      <c r="R34" s="5">
        <f>LEFT(Продажи[[#This Row],[мин фасовка, кг]],LEN(Продажи[[#This Row],[мин фасовка, кг]])-3)*Продажи[[#This Row],[Заказанное количество, кг]]</f>
        <v>10</v>
      </c>
      <c r="S34" s="13">
        <f>YEAR(Продажи[[#This Row],[Дата заказа]])</f>
        <v>2018</v>
      </c>
      <c r="T34" s="13">
        <f>INT((Продажи[[#This Row],[Дата заказа]]-DATE(YEAR(Продажи[[#This Row],[Дата заказа]]-WEEKDAY(Продажи[[#This Row],[Дата заказа]]-1)+4),1,3) + WEEKDAY(DATE(YEAR(Продажи[[#This Row],[Дата заказа]]-WEEKDAY(Продажи[[#This Row],[Дата заказа]]-1)+4),1,3))+5)/7)</f>
        <v>25</v>
      </c>
      <c r="U34" s="13">
        <f>IF(Q34&lt;=10,Продажи[[#This Row],[Итого со скидкой]],0)</f>
        <v>0</v>
      </c>
    </row>
    <row r="35" spans="5:21" x14ac:dyDescent="0.3">
      <c r="E35" t="s">
        <v>2712</v>
      </c>
      <c r="F35" t="s">
        <v>2713</v>
      </c>
      <c r="G35" t="s">
        <v>2714</v>
      </c>
      <c r="H35">
        <v>620</v>
      </c>
      <c r="I35" t="s">
        <v>2671</v>
      </c>
      <c r="J35">
        <v>30</v>
      </c>
      <c r="K35">
        <v>18600</v>
      </c>
      <c r="L35">
        <v>0.03</v>
      </c>
      <c r="M35">
        <v>18042</v>
      </c>
      <c r="N35" s="1">
        <v>43615</v>
      </c>
      <c r="O35">
        <f>MONTH(Продажи[[#This Row],[Дата заказа]])</f>
        <v>5</v>
      </c>
      <c r="P35">
        <f>WEEKDAY(Продажи[[#This Row],[Дата заказа]],2)</f>
        <v>4</v>
      </c>
      <c r="Q35">
        <f>DAY(Продажи[[#This Row],[Дата заказа]])</f>
        <v>30</v>
      </c>
      <c r="R35" s="5">
        <f>LEFT(Продажи[[#This Row],[мин фасовка, кг]],LEN(Продажи[[#This Row],[мин фасовка, кг]])-3)*Продажи[[#This Row],[Заказанное количество, кг]]</f>
        <v>30</v>
      </c>
      <c r="S35" s="13">
        <f>YEAR(Продажи[[#This Row],[Дата заказа]])</f>
        <v>2019</v>
      </c>
      <c r="T35"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35" s="13">
        <f>IF(Q35&lt;=10,Продажи[[#This Row],[Итого со скидкой]],0)</f>
        <v>0</v>
      </c>
    </row>
    <row r="36" spans="5:21" x14ac:dyDescent="0.3">
      <c r="E36" t="s">
        <v>2715</v>
      </c>
      <c r="F36" t="s">
        <v>2716</v>
      </c>
      <c r="G36" t="s">
        <v>2716</v>
      </c>
      <c r="H36">
        <v>4889</v>
      </c>
      <c r="I36" t="s">
        <v>2671</v>
      </c>
      <c r="J36">
        <v>18</v>
      </c>
      <c r="K36">
        <v>88002</v>
      </c>
      <c r="L36">
        <v>0.12</v>
      </c>
      <c r="M36">
        <v>77441.759999999995</v>
      </c>
      <c r="N36" s="1">
        <v>43338</v>
      </c>
      <c r="O36">
        <f>MONTH(Продажи[[#This Row],[Дата заказа]])</f>
        <v>8</v>
      </c>
      <c r="P36">
        <f>WEEKDAY(Продажи[[#This Row],[Дата заказа]],2)</f>
        <v>7</v>
      </c>
      <c r="Q36">
        <f>DAY(Продажи[[#This Row],[Дата заказа]])</f>
        <v>26</v>
      </c>
      <c r="R36" s="5">
        <f>LEFT(Продажи[[#This Row],[мин фасовка, кг]],LEN(Продажи[[#This Row],[мин фасовка, кг]])-3)*Продажи[[#This Row],[Заказанное количество, кг]]</f>
        <v>18</v>
      </c>
      <c r="S36" s="13">
        <f>YEAR(Продажи[[#This Row],[Дата заказа]])</f>
        <v>2018</v>
      </c>
      <c r="T36"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36" s="13">
        <f>IF(Q36&lt;=10,Продажи[[#This Row],[Итого со скидкой]],0)</f>
        <v>0</v>
      </c>
    </row>
    <row r="37" spans="5:21" x14ac:dyDescent="0.3">
      <c r="E37" t="s">
        <v>2676</v>
      </c>
      <c r="F37" t="s">
        <v>2677</v>
      </c>
      <c r="G37" t="s">
        <v>2678</v>
      </c>
      <c r="H37">
        <v>1182</v>
      </c>
      <c r="I37" t="s">
        <v>2675</v>
      </c>
      <c r="J37">
        <v>17</v>
      </c>
      <c r="K37">
        <v>20094</v>
      </c>
      <c r="L37">
        <v>0.03</v>
      </c>
      <c r="M37">
        <v>19491.18</v>
      </c>
      <c r="N37" s="1">
        <v>44135</v>
      </c>
      <c r="O37">
        <f>MONTH(Продажи[[#This Row],[Дата заказа]])</f>
        <v>10</v>
      </c>
      <c r="P37">
        <f>WEEKDAY(Продажи[[#This Row],[Дата заказа]],2)</f>
        <v>6</v>
      </c>
      <c r="Q37">
        <f>DAY(Продажи[[#This Row],[Дата заказа]])</f>
        <v>31</v>
      </c>
      <c r="R37" s="5">
        <f>LEFT(Продажи[[#This Row],[мин фасовка, кг]],LEN(Продажи[[#This Row],[мин фасовка, кг]])-3)*Продажи[[#This Row],[Заказанное количество, кг]]</f>
        <v>8.5</v>
      </c>
      <c r="S37" s="13">
        <f>YEAR(Продажи[[#This Row],[Дата заказа]])</f>
        <v>2020</v>
      </c>
      <c r="T37"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37" s="13">
        <f>IF(Q37&lt;=10,Продажи[[#This Row],[Итого со скидкой]],0)</f>
        <v>0</v>
      </c>
    </row>
    <row r="38" spans="5:21" x14ac:dyDescent="0.3">
      <c r="E38" t="s">
        <v>2695</v>
      </c>
      <c r="F38" t="s">
        <v>2677</v>
      </c>
      <c r="G38" t="s">
        <v>2696</v>
      </c>
      <c r="H38">
        <v>967</v>
      </c>
      <c r="I38" t="s">
        <v>2671</v>
      </c>
      <c r="J38">
        <v>8</v>
      </c>
      <c r="K38">
        <v>7736</v>
      </c>
      <c r="L38">
        <v>0</v>
      </c>
      <c r="M38">
        <v>7736</v>
      </c>
      <c r="N38" s="1">
        <v>42858</v>
      </c>
      <c r="O38">
        <f>MONTH(Продажи[[#This Row],[Дата заказа]])</f>
        <v>5</v>
      </c>
      <c r="P38">
        <f>WEEKDAY(Продажи[[#This Row],[Дата заказа]],2)</f>
        <v>3</v>
      </c>
      <c r="Q38">
        <f>DAY(Продажи[[#This Row],[Дата заказа]])</f>
        <v>3</v>
      </c>
      <c r="R38" s="5">
        <f>LEFT(Продажи[[#This Row],[мин фасовка, кг]],LEN(Продажи[[#This Row],[мин фасовка, кг]])-3)*Продажи[[#This Row],[Заказанное количество, кг]]</f>
        <v>8</v>
      </c>
      <c r="S38" s="13">
        <f>YEAR(Продажи[[#This Row],[Дата заказа]])</f>
        <v>2017</v>
      </c>
      <c r="T38"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38" s="13">
        <f>IF(Q38&lt;=10,Продажи[[#This Row],[Итого со скидкой]],0)</f>
        <v>7736</v>
      </c>
    </row>
    <row r="39" spans="5:21" x14ac:dyDescent="0.3">
      <c r="E39" t="s">
        <v>2717</v>
      </c>
      <c r="F39" t="s">
        <v>2670</v>
      </c>
      <c r="G39" t="s">
        <v>2718</v>
      </c>
      <c r="H39">
        <v>2211</v>
      </c>
      <c r="I39" t="s">
        <v>2671</v>
      </c>
      <c r="J39">
        <v>25</v>
      </c>
      <c r="K39">
        <v>55275</v>
      </c>
      <c r="L39">
        <v>0.09</v>
      </c>
      <c r="M39">
        <v>50300.25</v>
      </c>
      <c r="N39" s="1">
        <v>43280</v>
      </c>
      <c r="O39">
        <f>MONTH(Продажи[[#This Row],[Дата заказа]])</f>
        <v>6</v>
      </c>
      <c r="P39">
        <f>WEEKDAY(Продажи[[#This Row],[Дата заказа]],2)</f>
        <v>5</v>
      </c>
      <c r="Q39">
        <f>DAY(Продажи[[#This Row],[Дата заказа]])</f>
        <v>29</v>
      </c>
      <c r="R39" s="5">
        <f>LEFT(Продажи[[#This Row],[мин фасовка, кг]],LEN(Продажи[[#This Row],[мин фасовка, кг]])-3)*Продажи[[#This Row],[Заказанное количество, кг]]</f>
        <v>25</v>
      </c>
      <c r="S39" s="13">
        <f>YEAR(Продажи[[#This Row],[Дата заказа]])</f>
        <v>2018</v>
      </c>
      <c r="T39" s="13">
        <f>INT((Продажи[[#This Row],[Дата заказа]]-DATE(YEAR(Продажи[[#This Row],[Дата заказа]]-WEEKDAY(Продажи[[#This Row],[Дата заказа]]-1)+4),1,3) + WEEKDAY(DATE(YEAR(Продажи[[#This Row],[Дата заказа]]-WEEKDAY(Продажи[[#This Row],[Дата заказа]]-1)+4),1,3))+5)/7)</f>
        <v>26</v>
      </c>
      <c r="U39" s="13">
        <f>IF(Q39&lt;=10,Продажи[[#This Row],[Итого со скидкой]],0)</f>
        <v>0</v>
      </c>
    </row>
    <row r="40" spans="5:21" x14ac:dyDescent="0.3">
      <c r="E40" t="s">
        <v>2690</v>
      </c>
      <c r="F40" t="s">
        <v>2677</v>
      </c>
      <c r="G40" t="s">
        <v>2691</v>
      </c>
      <c r="H40">
        <v>759</v>
      </c>
      <c r="I40" t="s">
        <v>2671</v>
      </c>
      <c r="J40">
        <v>14</v>
      </c>
      <c r="K40">
        <v>10626</v>
      </c>
      <c r="L40">
        <v>0</v>
      </c>
      <c r="M40">
        <v>10626</v>
      </c>
      <c r="N40" s="1">
        <v>42901</v>
      </c>
      <c r="O40">
        <f>MONTH(Продажи[[#This Row],[Дата заказа]])</f>
        <v>6</v>
      </c>
      <c r="P40">
        <f>WEEKDAY(Продажи[[#This Row],[Дата заказа]],2)</f>
        <v>4</v>
      </c>
      <c r="Q40">
        <f>DAY(Продажи[[#This Row],[Дата заказа]])</f>
        <v>15</v>
      </c>
      <c r="R40" s="5">
        <f>LEFT(Продажи[[#This Row],[мин фасовка, кг]],LEN(Продажи[[#This Row],[мин фасовка, кг]])-3)*Продажи[[#This Row],[Заказанное количество, кг]]</f>
        <v>14</v>
      </c>
      <c r="S40" s="13">
        <f>YEAR(Продажи[[#This Row],[Дата заказа]])</f>
        <v>2017</v>
      </c>
      <c r="T40"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40" s="13">
        <f>IF(Q40&lt;=10,Продажи[[#This Row],[Итого со скидкой]],0)</f>
        <v>0</v>
      </c>
    </row>
    <row r="41" spans="5:21" x14ac:dyDescent="0.3">
      <c r="E41" t="s">
        <v>2683</v>
      </c>
      <c r="F41" t="s">
        <v>2684</v>
      </c>
      <c r="G41" t="s">
        <v>2684</v>
      </c>
      <c r="H41">
        <v>770</v>
      </c>
      <c r="I41" t="s">
        <v>2675</v>
      </c>
      <c r="J41">
        <v>20</v>
      </c>
      <c r="K41">
        <v>15400</v>
      </c>
      <c r="L41">
        <v>0.03</v>
      </c>
      <c r="M41">
        <v>14938</v>
      </c>
      <c r="N41" s="1">
        <v>43387</v>
      </c>
      <c r="O41">
        <f>MONTH(Продажи[[#This Row],[Дата заказа]])</f>
        <v>10</v>
      </c>
      <c r="P41">
        <f>WEEKDAY(Продажи[[#This Row],[Дата заказа]],2)</f>
        <v>7</v>
      </c>
      <c r="Q41">
        <f>DAY(Продажи[[#This Row],[Дата заказа]])</f>
        <v>14</v>
      </c>
      <c r="R41" s="5">
        <f>LEFT(Продажи[[#This Row],[мин фасовка, кг]],LEN(Продажи[[#This Row],[мин фасовка, кг]])-3)*Продажи[[#This Row],[Заказанное количество, кг]]</f>
        <v>10</v>
      </c>
      <c r="S41" s="13">
        <f>YEAR(Продажи[[#This Row],[Дата заказа]])</f>
        <v>2018</v>
      </c>
      <c r="T41" s="13">
        <f>INT((Продажи[[#This Row],[Дата заказа]]-DATE(YEAR(Продажи[[#This Row],[Дата заказа]]-WEEKDAY(Продажи[[#This Row],[Дата заказа]]-1)+4),1,3) + WEEKDAY(DATE(YEAR(Продажи[[#This Row],[Дата заказа]]-WEEKDAY(Продажи[[#This Row],[Дата заказа]]-1)+4),1,3))+5)/7)</f>
        <v>41</v>
      </c>
      <c r="U41" s="13">
        <f>IF(Q41&lt;=10,Продажи[[#This Row],[Итого со скидкой]],0)</f>
        <v>0</v>
      </c>
    </row>
    <row r="42" spans="5:21" x14ac:dyDescent="0.3">
      <c r="E42" t="s">
        <v>2709</v>
      </c>
      <c r="F42" t="s">
        <v>2710</v>
      </c>
      <c r="G42" t="s">
        <v>2711</v>
      </c>
      <c r="H42">
        <v>843</v>
      </c>
      <c r="I42" t="s">
        <v>2671</v>
      </c>
      <c r="J42">
        <v>10</v>
      </c>
      <c r="K42">
        <v>8430</v>
      </c>
      <c r="L42">
        <v>0</v>
      </c>
      <c r="M42">
        <v>8430</v>
      </c>
      <c r="N42" s="1">
        <v>43479</v>
      </c>
      <c r="O42">
        <f>MONTH(Продажи[[#This Row],[Дата заказа]])</f>
        <v>1</v>
      </c>
      <c r="P42">
        <f>WEEKDAY(Продажи[[#This Row],[Дата заказа]],2)</f>
        <v>1</v>
      </c>
      <c r="Q42">
        <f>DAY(Продажи[[#This Row],[Дата заказа]])</f>
        <v>14</v>
      </c>
      <c r="R42" s="5">
        <f>LEFT(Продажи[[#This Row],[мин фасовка, кг]],LEN(Продажи[[#This Row],[мин фасовка, кг]])-3)*Продажи[[#This Row],[Заказанное количество, кг]]</f>
        <v>10</v>
      </c>
      <c r="S42" s="13">
        <f>YEAR(Продажи[[#This Row],[Дата заказа]])</f>
        <v>2019</v>
      </c>
      <c r="T42" s="13">
        <f>INT((Продажи[[#This Row],[Дата заказа]]-DATE(YEAR(Продажи[[#This Row],[Дата заказа]]-WEEKDAY(Продажи[[#This Row],[Дата заказа]]-1)+4),1,3) + WEEKDAY(DATE(YEAR(Продажи[[#This Row],[Дата заказа]]-WEEKDAY(Продажи[[#This Row],[Дата заказа]]-1)+4),1,3))+5)/7)</f>
        <v>3</v>
      </c>
      <c r="U42" s="13">
        <f>IF(Q42&lt;=10,Продажи[[#This Row],[Итого со скидкой]],0)</f>
        <v>0</v>
      </c>
    </row>
    <row r="43" spans="5:21" x14ac:dyDescent="0.3">
      <c r="E43" t="s">
        <v>2669</v>
      </c>
      <c r="F43" t="s">
        <v>2670</v>
      </c>
      <c r="G43" t="s">
        <v>2670</v>
      </c>
      <c r="H43">
        <v>699</v>
      </c>
      <c r="I43" t="s">
        <v>2671</v>
      </c>
      <c r="J43">
        <v>10</v>
      </c>
      <c r="K43">
        <v>6990</v>
      </c>
      <c r="L43">
        <v>0</v>
      </c>
      <c r="M43">
        <v>6990</v>
      </c>
      <c r="N43" s="1">
        <v>43437</v>
      </c>
      <c r="O43">
        <f>MONTH(Продажи[[#This Row],[Дата заказа]])</f>
        <v>12</v>
      </c>
      <c r="P43">
        <f>WEEKDAY(Продажи[[#This Row],[Дата заказа]],2)</f>
        <v>1</v>
      </c>
      <c r="Q43">
        <f>DAY(Продажи[[#This Row],[Дата заказа]])</f>
        <v>3</v>
      </c>
      <c r="R43" s="5">
        <f>LEFT(Продажи[[#This Row],[мин фасовка, кг]],LEN(Продажи[[#This Row],[мин фасовка, кг]])-3)*Продажи[[#This Row],[Заказанное количество, кг]]</f>
        <v>10</v>
      </c>
      <c r="S43" s="13">
        <f>YEAR(Продажи[[#This Row],[Дата заказа]])</f>
        <v>2018</v>
      </c>
      <c r="T43"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43" s="13">
        <f>IF(Q43&lt;=10,Продажи[[#This Row],[Итого со скидкой]],0)</f>
        <v>6990</v>
      </c>
    </row>
    <row r="44" spans="5:21" x14ac:dyDescent="0.3">
      <c r="E44" t="s">
        <v>2719</v>
      </c>
      <c r="F44" t="s">
        <v>2684</v>
      </c>
      <c r="G44" t="s">
        <v>2720</v>
      </c>
      <c r="H44">
        <v>1531</v>
      </c>
      <c r="I44" t="s">
        <v>2675</v>
      </c>
      <c r="J44">
        <v>15</v>
      </c>
      <c r="K44">
        <v>22965</v>
      </c>
      <c r="L44">
        <v>0.03</v>
      </c>
      <c r="M44">
        <v>22276.05</v>
      </c>
      <c r="N44" s="1">
        <v>44160</v>
      </c>
      <c r="O44">
        <f>MONTH(Продажи[[#This Row],[Дата заказа]])</f>
        <v>11</v>
      </c>
      <c r="P44">
        <f>WEEKDAY(Продажи[[#This Row],[Дата заказа]],2)</f>
        <v>3</v>
      </c>
      <c r="Q44">
        <f>DAY(Продажи[[#This Row],[Дата заказа]])</f>
        <v>25</v>
      </c>
      <c r="R44" s="5">
        <f>LEFT(Продажи[[#This Row],[мин фасовка, кг]],LEN(Продажи[[#This Row],[мин фасовка, кг]])-3)*Продажи[[#This Row],[Заказанное количество, кг]]</f>
        <v>7.5</v>
      </c>
      <c r="S44" s="13">
        <f>YEAR(Продажи[[#This Row],[Дата заказа]])</f>
        <v>2020</v>
      </c>
      <c r="T44"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44" s="13">
        <f>IF(Q44&lt;=10,Продажи[[#This Row],[Итого со скидкой]],0)</f>
        <v>0</v>
      </c>
    </row>
    <row r="45" spans="5:21" x14ac:dyDescent="0.3">
      <c r="E45" t="s">
        <v>2669</v>
      </c>
      <c r="F45" t="s">
        <v>2670</v>
      </c>
      <c r="G45" t="s">
        <v>2670</v>
      </c>
      <c r="H45">
        <v>699</v>
      </c>
      <c r="I45" t="s">
        <v>2671</v>
      </c>
      <c r="J45">
        <v>10</v>
      </c>
      <c r="K45">
        <v>6990</v>
      </c>
      <c r="L45">
        <v>0</v>
      </c>
      <c r="M45">
        <v>6990</v>
      </c>
      <c r="N45" s="1">
        <v>44063</v>
      </c>
      <c r="O45">
        <f>MONTH(Продажи[[#This Row],[Дата заказа]])</f>
        <v>8</v>
      </c>
      <c r="P45">
        <f>WEEKDAY(Продажи[[#This Row],[Дата заказа]],2)</f>
        <v>4</v>
      </c>
      <c r="Q45">
        <f>DAY(Продажи[[#This Row],[Дата заказа]])</f>
        <v>20</v>
      </c>
      <c r="R45" s="5">
        <f>LEFT(Продажи[[#This Row],[мин фасовка, кг]],LEN(Продажи[[#This Row],[мин фасовка, кг]])-3)*Продажи[[#This Row],[Заказанное количество, кг]]</f>
        <v>10</v>
      </c>
      <c r="S45" s="13">
        <f>YEAR(Продажи[[#This Row],[Дата заказа]])</f>
        <v>2020</v>
      </c>
      <c r="T45"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45" s="13">
        <f>IF(Q45&lt;=10,Продажи[[#This Row],[Итого со скидкой]],0)</f>
        <v>0</v>
      </c>
    </row>
    <row r="46" spans="5:21" x14ac:dyDescent="0.3">
      <c r="E46" t="s">
        <v>2669</v>
      </c>
      <c r="F46" t="s">
        <v>2670</v>
      </c>
      <c r="G46" t="s">
        <v>2670</v>
      </c>
      <c r="H46">
        <v>699</v>
      </c>
      <c r="I46" t="s">
        <v>2671</v>
      </c>
      <c r="J46">
        <v>10</v>
      </c>
      <c r="K46">
        <v>6990</v>
      </c>
      <c r="L46">
        <v>0</v>
      </c>
      <c r="M46">
        <v>6990</v>
      </c>
      <c r="N46" s="1">
        <v>42386</v>
      </c>
      <c r="O46">
        <f>MONTH(Продажи[[#This Row],[Дата заказа]])</f>
        <v>1</v>
      </c>
      <c r="P46">
        <f>WEEKDAY(Продажи[[#This Row],[Дата заказа]],2)</f>
        <v>7</v>
      </c>
      <c r="Q46">
        <f>DAY(Продажи[[#This Row],[Дата заказа]])</f>
        <v>17</v>
      </c>
      <c r="R46" s="5">
        <f>LEFT(Продажи[[#This Row],[мин фасовка, кг]],LEN(Продажи[[#This Row],[мин фасовка, кг]])-3)*Продажи[[#This Row],[Заказанное количество, кг]]</f>
        <v>10</v>
      </c>
      <c r="S46" s="13">
        <f>YEAR(Продажи[[#This Row],[Дата заказа]])</f>
        <v>2016</v>
      </c>
      <c r="T46" s="13">
        <f>INT((Продажи[[#This Row],[Дата заказа]]-DATE(YEAR(Продажи[[#This Row],[Дата заказа]]-WEEKDAY(Продажи[[#This Row],[Дата заказа]]-1)+4),1,3) + WEEKDAY(DATE(YEAR(Продажи[[#This Row],[Дата заказа]]-WEEKDAY(Продажи[[#This Row],[Дата заказа]]-1)+4),1,3))+5)/7)</f>
        <v>2</v>
      </c>
      <c r="U46" s="13">
        <f>IF(Q46&lt;=10,Продажи[[#This Row],[Итого со скидкой]],0)</f>
        <v>0</v>
      </c>
    </row>
    <row r="47" spans="5:21" x14ac:dyDescent="0.3">
      <c r="E47" t="s">
        <v>2687</v>
      </c>
      <c r="F47" t="s">
        <v>2688</v>
      </c>
      <c r="G47" t="s">
        <v>2689</v>
      </c>
      <c r="H47">
        <v>1994</v>
      </c>
      <c r="I47" t="s">
        <v>2671</v>
      </c>
      <c r="J47">
        <v>17</v>
      </c>
      <c r="K47">
        <v>33898</v>
      </c>
      <c r="L47">
        <v>0.06</v>
      </c>
      <c r="M47">
        <v>31864.12</v>
      </c>
      <c r="N47" s="1">
        <v>42303</v>
      </c>
      <c r="O47">
        <f>MONTH(Продажи[[#This Row],[Дата заказа]])</f>
        <v>10</v>
      </c>
      <c r="P47">
        <f>WEEKDAY(Продажи[[#This Row],[Дата заказа]],2)</f>
        <v>1</v>
      </c>
      <c r="Q47">
        <f>DAY(Продажи[[#This Row],[Дата заказа]])</f>
        <v>26</v>
      </c>
      <c r="R47" s="5">
        <f>LEFT(Продажи[[#This Row],[мин фасовка, кг]],LEN(Продажи[[#This Row],[мин фасовка, кг]])-3)*Продажи[[#This Row],[Заказанное количество, кг]]</f>
        <v>17</v>
      </c>
      <c r="S47" s="13">
        <f>YEAR(Продажи[[#This Row],[Дата заказа]])</f>
        <v>2015</v>
      </c>
      <c r="T47"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47" s="13">
        <f>IF(Q47&lt;=10,Продажи[[#This Row],[Итого со скидкой]],0)</f>
        <v>0</v>
      </c>
    </row>
    <row r="48" spans="5:21" x14ac:dyDescent="0.3">
      <c r="E48" t="s">
        <v>2719</v>
      </c>
      <c r="F48" t="s">
        <v>2684</v>
      </c>
      <c r="G48" t="s">
        <v>2720</v>
      </c>
      <c r="H48">
        <v>1531</v>
      </c>
      <c r="I48" t="s">
        <v>2675</v>
      </c>
      <c r="J48">
        <v>15</v>
      </c>
      <c r="K48">
        <v>22965</v>
      </c>
      <c r="L48">
        <v>0.03</v>
      </c>
      <c r="M48">
        <v>22276.05</v>
      </c>
      <c r="N48" s="1">
        <v>43195</v>
      </c>
      <c r="O48">
        <f>MONTH(Продажи[[#This Row],[Дата заказа]])</f>
        <v>4</v>
      </c>
      <c r="P48">
        <f>WEEKDAY(Продажи[[#This Row],[Дата заказа]],2)</f>
        <v>4</v>
      </c>
      <c r="Q48">
        <f>DAY(Продажи[[#This Row],[Дата заказа]])</f>
        <v>5</v>
      </c>
      <c r="R48" s="5">
        <f>LEFT(Продажи[[#This Row],[мин фасовка, кг]],LEN(Продажи[[#This Row],[мин фасовка, кг]])-3)*Продажи[[#This Row],[Заказанное количество, кг]]</f>
        <v>7.5</v>
      </c>
      <c r="S48" s="13">
        <f>YEAR(Продажи[[#This Row],[Дата заказа]])</f>
        <v>2018</v>
      </c>
      <c r="T48"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48" s="13">
        <f>IF(Q48&lt;=10,Продажи[[#This Row],[Итого со скидкой]],0)</f>
        <v>22276.05</v>
      </c>
    </row>
    <row r="49" spans="5:21" x14ac:dyDescent="0.3">
      <c r="E49" t="s">
        <v>2721</v>
      </c>
      <c r="F49" t="s">
        <v>2698</v>
      </c>
      <c r="G49" t="s">
        <v>2722</v>
      </c>
      <c r="H49">
        <v>800</v>
      </c>
      <c r="I49" t="s">
        <v>2675</v>
      </c>
      <c r="J49">
        <v>25</v>
      </c>
      <c r="K49">
        <v>20000</v>
      </c>
      <c r="L49">
        <v>0.03</v>
      </c>
      <c r="M49">
        <v>19400</v>
      </c>
      <c r="N49" s="1">
        <v>43565</v>
      </c>
      <c r="O49">
        <f>MONTH(Продажи[[#This Row],[Дата заказа]])</f>
        <v>4</v>
      </c>
      <c r="P49">
        <f>WEEKDAY(Продажи[[#This Row],[Дата заказа]],2)</f>
        <v>3</v>
      </c>
      <c r="Q49">
        <f>DAY(Продажи[[#This Row],[Дата заказа]])</f>
        <v>10</v>
      </c>
      <c r="R49" s="5">
        <f>LEFT(Продажи[[#This Row],[мин фасовка, кг]],LEN(Продажи[[#This Row],[мин фасовка, кг]])-3)*Продажи[[#This Row],[Заказанное количество, кг]]</f>
        <v>12.5</v>
      </c>
      <c r="S49" s="13">
        <f>YEAR(Продажи[[#This Row],[Дата заказа]])</f>
        <v>2019</v>
      </c>
      <c r="T49" s="13">
        <f>INT((Продажи[[#This Row],[Дата заказа]]-DATE(YEAR(Продажи[[#This Row],[Дата заказа]]-WEEKDAY(Продажи[[#This Row],[Дата заказа]]-1)+4),1,3) + WEEKDAY(DATE(YEAR(Продажи[[#This Row],[Дата заказа]]-WEEKDAY(Продажи[[#This Row],[Дата заказа]]-1)+4),1,3))+5)/7)</f>
        <v>15</v>
      </c>
      <c r="U49" s="13">
        <f>IF(Q49&lt;=10,Продажи[[#This Row],[Итого со скидкой]],0)</f>
        <v>19400</v>
      </c>
    </row>
    <row r="50" spans="5:21" x14ac:dyDescent="0.3">
      <c r="E50" t="s">
        <v>2723</v>
      </c>
      <c r="F50" t="s">
        <v>2688</v>
      </c>
      <c r="G50" t="s">
        <v>2724</v>
      </c>
      <c r="H50">
        <v>1994</v>
      </c>
      <c r="I50" t="s">
        <v>2671</v>
      </c>
      <c r="J50">
        <v>10</v>
      </c>
      <c r="K50">
        <v>19940</v>
      </c>
      <c r="L50">
        <v>0.03</v>
      </c>
      <c r="M50">
        <v>19341.8</v>
      </c>
      <c r="N50" s="1">
        <v>44091</v>
      </c>
      <c r="O50">
        <f>MONTH(Продажи[[#This Row],[Дата заказа]])</f>
        <v>9</v>
      </c>
      <c r="P50">
        <f>WEEKDAY(Продажи[[#This Row],[Дата заказа]],2)</f>
        <v>4</v>
      </c>
      <c r="Q50">
        <f>DAY(Продажи[[#This Row],[Дата заказа]])</f>
        <v>17</v>
      </c>
      <c r="R50" s="5">
        <f>LEFT(Продажи[[#This Row],[мин фасовка, кг]],LEN(Продажи[[#This Row],[мин фасовка, кг]])-3)*Продажи[[#This Row],[Заказанное количество, кг]]</f>
        <v>10</v>
      </c>
      <c r="S50" s="13">
        <f>YEAR(Продажи[[#This Row],[Дата заказа]])</f>
        <v>2020</v>
      </c>
      <c r="T50"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50" s="13">
        <f>IF(Q50&lt;=10,Продажи[[#This Row],[Итого со скидкой]],0)</f>
        <v>0</v>
      </c>
    </row>
    <row r="51" spans="5:21" x14ac:dyDescent="0.3">
      <c r="E51" t="s">
        <v>2721</v>
      </c>
      <c r="F51" t="s">
        <v>2698</v>
      </c>
      <c r="G51" t="s">
        <v>2722</v>
      </c>
      <c r="H51">
        <v>800</v>
      </c>
      <c r="I51" t="s">
        <v>2675</v>
      </c>
      <c r="J51">
        <v>40</v>
      </c>
      <c r="K51">
        <v>32000</v>
      </c>
      <c r="L51">
        <v>0.03</v>
      </c>
      <c r="M51">
        <v>31040</v>
      </c>
      <c r="N51" s="1">
        <v>42444</v>
      </c>
      <c r="O51">
        <f>MONTH(Продажи[[#This Row],[Дата заказа]])</f>
        <v>3</v>
      </c>
      <c r="P51">
        <f>WEEKDAY(Продажи[[#This Row],[Дата заказа]],2)</f>
        <v>2</v>
      </c>
      <c r="Q51">
        <f>DAY(Продажи[[#This Row],[Дата заказа]])</f>
        <v>15</v>
      </c>
      <c r="R51" s="5">
        <f>LEFT(Продажи[[#This Row],[мин фасовка, кг]],LEN(Продажи[[#This Row],[мин фасовка, кг]])-3)*Продажи[[#This Row],[Заказанное количество, кг]]</f>
        <v>20</v>
      </c>
      <c r="S51" s="13">
        <f>YEAR(Продажи[[#This Row],[Дата заказа]])</f>
        <v>2016</v>
      </c>
      <c r="T51" s="13">
        <f>INT((Продажи[[#This Row],[Дата заказа]]-DATE(YEAR(Продажи[[#This Row],[Дата заказа]]-WEEKDAY(Продажи[[#This Row],[Дата заказа]]-1)+4),1,3) + WEEKDAY(DATE(YEAR(Продажи[[#This Row],[Дата заказа]]-WEEKDAY(Продажи[[#This Row],[Дата заказа]]-1)+4),1,3))+5)/7)</f>
        <v>11</v>
      </c>
      <c r="U51" s="13">
        <f>IF(Q51&lt;=10,Продажи[[#This Row],[Итого со скидкой]],0)</f>
        <v>0</v>
      </c>
    </row>
    <row r="52" spans="5:21" x14ac:dyDescent="0.3">
      <c r="E52" t="s">
        <v>2681</v>
      </c>
      <c r="F52" t="s">
        <v>2673</v>
      </c>
      <c r="G52" t="s">
        <v>2682</v>
      </c>
      <c r="H52">
        <v>847</v>
      </c>
      <c r="I52" t="s">
        <v>2675</v>
      </c>
      <c r="J52">
        <v>15</v>
      </c>
      <c r="K52">
        <v>12705</v>
      </c>
      <c r="L52">
        <v>0</v>
      </c>
      <c r="M52">
        <v>12705</v>
      </c>
      <c r="N52" s="1">
        <v>44062</v>
      </c>
      <c r="O52">
        <f>MONTH(Продажи[[#This Row],[Дата заказа]])</f>
        <v>8</v>
      </c>
      <c r="P52">
        <f>WEEKDAY(Продажи[[#This Row],[Дата заказа]],2)</f>
        <v>3</v>
      </c>
      <c r="Q52">
        <f>DAY(Продажи[[#This Row],[Дата заказа]])</f>
        <v>19</v>
      </c>
      <c r="R52" s="5">
        <f>LEFT(Продажи[[#This Row],[мин фасовка, кг]],LEN(Продажи[[#This Row],[мин фасовка, кг]])-3)*Продажи[[#This Row],[Заказанное количество, кг]]</f>
        <v>7.5</v>
      </c>
      <c r="S52" s="13">
        <f>YEAR(Продажи[[#This Row],[Дата заказа]])</f>
        <v>2020</v>
      </c>
      <c r="T52"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52" s="13">
        <f>IF(Q52&lt;=10,Продажи[[#This Row],[Итого со скидкой]],0)</f>
        <v>0</v>
      </c>
    </row>
    <row r="53" spans="5:21" x14ac:dyDescent="0.3">
      <c r="E53" t="s">
        <v>2725</v>
      </c>
      <c r="F53" t="s">
        <v>2693</v>
      </c>
      <c r="G53" t="s">
        <v>2726</v>
      </c>
      <c r="H53">
        <v>2198</v>
      </c>
      <c r="I53" t="s">
        <v>2671</v>
      </c>
      <c r="J53">
        <v>35</v>
      </c>
      <c r="K53">
        <v>76930</v>
      </c>
      <c r="L53">
        <v>0.12</v>
      </c>
      <c r="M53">
        <v>67698.399999999994</v>
      </c>
      <c r="N53" s="1">
        <v>43408</v>
      </c>
      <c r="O53">
        <f>MONTH(Продажи[[#This Row],[Дата заказа]])</f>
        <v>11</v>
      </c>
      <c r="P53">
        <f>WEEKDAY(Продажи[[#This Row],[Дата заказа]],2)</f>
        <v>7</v>
      </c>
      <c r="Q53">
        <f>DAY(Продажи[[#This Row],[Дата заказа]])</f>
        <v>4</v>
      </c>
      <c r="R53" s="5">
        <f>LEFT(Продажи[[#This Row],[мин фасовка, кг]],LEN(Продажи[[#This Row],[мин фасовка, кг]])-3)*Продажи[[#This Row],[Заказанное количество, кг]]</f>
        <v>35</v>
      </c>
      <c r="S53" s="13">
        <f>YEAR(Продажи[[#This Row],[Дата заказа]])</f>
        <v>2018</v>
      </c>
      <c r="T53"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53" s="13">
        <f>IF(Q53&lt;=10,Продажи[[#This Row],[Итого со скидкой]],0)</f>
        <v>67698.399999999994</v>
      </c>
    </row>
    <row r="54" spans="5:21" x14ac:dyDescent="0.3">
      <c r="E54" t="s">
        <v>2702</v>
      </c>
      <c r="F54" t="s">
        <v>2673</v>
      </c>
      <c r="G54" t="s">
        <v>2703</v>
      </c>
      <c r="H54">
        <v>912</v>
      </c>
      <c r="I54" t="s">
        <v>2675</v>
      </c>
      <c r="J54">
        <v>20</v>
      </c>
      <c r="K54">
        <v>18240</v>
      </c>
      <c r="L54">
        <v>0</v>
      </c>
      <c r="M54">
        <v>18240</v>
      </c>
      <c r="N54" s="1">
        <v>42469</v>
      </c>
      <c r="O54">
        <f>MONTH(Продажи[[#This Row],[Дата заказа]])</f>
        <v>4</v>
      </c>
      <c r="P54">
        <f>WEEKDAY(Продажи[[#This Row],[Дата заказа]],2)</f>
        <v>6</v>
      </c>
      <c r="Q54">
        <f>DAY(Продажи[[#This Row],[Дата заказа]])</f>
        <v>9</v>
      </c>
      <c r="R54" s="5">
        <f>LEFT(Продажи[[#This Row],[мин фасовка, кг]],LEN(Продажи[[#This Row],[мин фасовка, кг]])-3)*Продажи[[#This Row],[Заказанное количество, кг]]</f>
        <v>10</v>
      </c>
      <c r="S54" s="13">
        <f>YEAR(Продажи[[#This Row],[Дата заказа]])</f>
        <v>2016</v>
      </c>
      <c r="T54"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54" s="13">
        <f>IF(Q54&lt;=10,Продажи[[#This Row],[Итого со скидкой]],0)</f>
        <v>18240</v>
      </c>
    </row>
    <row r="55" spans="5:21" x14ac:dyDescent="0.3">
      <c r="E55" t="s">
        <v>2702</v>
      </c>
      <c r="F55" t="s">
        <v>2673</v>
      </c>
      <c r="G55" t="s">
        <v>2703</v>
      </c>
      <c r="H55">
        <v>912</v>
      </c>
      <c r="I55" t="s">
        <v>2675</v>
      </c>
      <c r="J55">
        <v>15</v>
      </c>
      <c r="K55">
        <v>13680</v>
      </c>
      <c r="L55">
        <v>0</v>
      </c>
      <c r="M55">
        <v>13680</v>
      </c>
      <c r="N55" s="1">
        <v>42242</v>
      </c>
      <c r="O55">
        <f>MONTH(Продажи[[#This Row],[Дата заказа]])</f>
        <v>8</v>
      </c>
      <c r="P55">
        <f>WEEKDAY(Продажи[[#This Row],[Дата заказа]],2)</f>
        <v>3</v>
      </c>
      <c r="Q55">
        <f>DAY(Продажи[[#This Row],[Дата заказа]])</f>
        <v>26</v>
      </c>
      <c r="R55" s="5">
        <f>LEFT(Продажи[[#This Row],[мин фасовка, кг]],LEN(Продажи[[#This Row],[мин фасовка, кг]])-3)*Продажи[[#This Row],[Заказанное количество, кг]]</f>
        <v>7.5</v>
      </c>
      <c r="S55" s="13">
        <f>YEAR(Продажи[[#This Row],[Дата заказа]])</f>
        <v>2015</v>
      </c>
      <c r="T55" s="13">
        <f>INT((Продажи[[#This Row],[Дата заказа]]-DATE(YEAR(Продажи[[#This Row],[Дата заказа]]-WEEKDAY(Продажи[[#This Row],[Дата заказа]]-1)+4),1,3) + WEEKDAY(DATE(YEAR(Продажи[[#This Row],[Дата заказа]]-WEEKDAY(Продажи[[#This Row],[Дата заказа]]-1)+4),1,3))+5)/7)</f>
        <v>35</v>
      </c>
      <c r="U55" s="13">
        <f>IF(Q55&lt;=10,Продажи[[#This Row],[Итого со скидкой]],0)</f>
        <v>0</v>
      </c>
    </row>
    <row r="56" spans="5:21" x14ac:dyDescent="0.3">
      <c r="E56" t="s">
        <v>2700</v>
      </c>
      <c r="F56" t="s">
        <v>2677</v>
      </c>
      <c r="G56" t="s">
        <v>2701</v>
      </c>
      <c r="H56">
        <v>3197</v>
      </c>
      <c r="I56" t="s">
        <v>2671</v>
      </c>
      <c r="J56">
        <v>10</v>
      </c>
      <c r="K56">
        <v>31970</v>
      </c>
      <c r="L56">
        <v>0</v>
      </c>
      <c r="M56">
        <v>31970</v>
      </c>
      <c r="N56" s="1">
        <v>43534</v>
      </c>
      <c r="O56">
        <f>MONTH(Продажи[[#This Row],[Дата заказа]])</f>
        <v>3</v>
      </c>
      <c r="P56">
        <f>WEEKDAY(Продажи[[#This Row],[Дата заказа]],2)</f>
        <v>7</v>
      </c>
      <c r="Q56">
        <f>DAY(Продажи[[#This Row],[Дата заказа]])</f>
        <v>10</v>
      </c>
      <c r="R56" s="5">
        <f>LEFT(Продажи[[#This Row],[мин фасовка, кг]],LEN(Продажи[[#This Row],[мин фасовка, кг]])-3)*Продажи[[#This Row],[Заказанное количество, кг]]</f>
        <v>10</v>
      </c>
      <c r="S56" s="13">
        <f>YEAR(Продажи[[#This Row],[Дата заказа]])</f>
        <v>2019</v>
      </c>
      <c r="T56"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56" s="13">
        <f>IF(Q56&lt;=10,Продажи[[#This Row],[Итого со скидкой]],0)</f>
        <v>31970</v>
      </c>
    </row>
    <row r="57" spans="5:21" x14ac:dyDescent="0.3">
      <c r="E57" t="s">
        <v>2727</v>
      </c>
      <c r="F57" t="s">
        <v>2713</v>
      </c>
      <c r="G57" t="s">
        <v>2728</v>
      </c>
      <c r="H57">
        <v>617</v>
      </c>
      <c r="I57" t="s">
        <v>2671</v>
      </c>
      <c r="J57">
        <v>10</v>
      </c>
      <c r="K57">
        <v>6170</v>
      </c>
      <c r="L57">
        <v>0</v>
      </c>
      <c r="M57">
        <v>6170</v>
      </c>
      <c r="N57" s="1">
        <v>42595</v>
      </c>
      <c r="O57">
        <f>MONTH(Продажи[[#This Row],[Дата заказа]])</f>
        <v>8</v>
      </c>
      <c r="P57">
        <f>WEEKDAY(Продажи[[#This Row],[Дата заказа]],2)</f>
        <v>6</v>
      </c>
      <c r="Q57">
        <f>DAY(Продажи[[#This Row],[Дата заказа]])</f>
        <v>13</v>
      </c>
      <c r="R57" s="5">
        <f>LEFT(Продажи[[#This Row],[мин фасовка, кг]],LEN(Продажи[[#This Row],[мин фасовка, кг]])-3)*Продажи[[#This Row],[Заказанное количество, кг]]</f>
        <v>10</v>
      </c>
      <c r="S57" s="13">
        <f>YEAR(Продажи[[#This Row],[Дата заказа]])</f>
        <v>2016</v>
      </c>
      <c r="T57" s="13">
        <f>INT((Продажи[[#This Row],[Дата заказа]]-DATE(YEAR(Продажи[[#This Row],[Дата заказа]]-WEEKDAY(Продажи[[#This Row],[Дата заказа]]-1)+4),1,3) + WEEKDAY(DATE(YEAR(Продажи[[#This Row],[Дата заказа]]-WEEKDAY(Продажи[[#This Row],[Дата заказа]]-1)+4),1,3))+5)/7)</f>
        <v>32</v>
      </c>
      <c r="U57" s="13">
        <f>IF(Q57&lt;=10,Продажи[[#This Row],[Итого со скидкой]],0)</f>
        <v>0</v>
      </c>
    </row>
    <row r="58" spans="5:21" x14ac:dyDescent="0.3">
      <c r="E58" t="s">
        <v>2729</v>
      </c>
      <c r="F58" t="s">
        <v>2710</v>
      </c>
      <c r="G58" t="s">
        <v>2730</v>
      </c>
      <c r="H58">
        <v>843</v>
      </c>
      <c r="I58" t="s">
        <v>2671</v>
      </c>
      <c r="J58">
        <v>5</v>
      </c>
      <c r="K58">
        <v>4215</v>
      </c>
      <c r="L58">
        <v>0</v>
      </c>
      <c r="M58">
        <v>4215</v>
      </c>
      <c r="N58" s="1">
        <v>43340</v>
      </c>
      <c r="O58">
        <f>MONTH(Продажи[[#This Row],[Дата заказа]])</f>
        <v>8</v>
      </c>
      <c r="P58">
        <f>WEEKDAY(Продажи[[#This Row],[Дата заказа]],2)</f>
        <v>2</v>
      </c>
      <c r="Q58">
        <f>DAY(Продажи[[#This Row],[Дата заказа]])</f>
        <v>28</v>
      </c>
      <c r="R58" s="5">
        <f>LEFT(Продажи[[#This Row],[мин фасовка, кг]],LEN(Продажи[[#This Row],[мин фасовка, кг]])-3)*Продажи[[#This Row],[Заказанное количество, кг]]</f>
        <v>5</v>
      </c>
      <c r="S58" s="13">
        <f>YEAR(Продажи[[#This Row],[Дата заказа]])</f>
        <v>2018</v>
      </c>
      <c r="T58" s="13">
        <f>INT((Продажи[[#This Row],[Дата заказа]]-DATE(YEAR(Продажи[[#This Row],[Дата заказа]]-WEEKDAY(Продажи[[#This Row],[Дата заказа]]-1)+4),1,3) + WEEKDAY(DATE(YEAR(Продажи[[#This Row],[Дата заказа]]-WEEKDAY(Продажи[[#This Row],[Дата заказа]]-1)+4),1,3))+5)/7)</f>
        <v>35</v>
      </c>
      <c r="U58" s="13">
        <f>IF(Q58&lt;=10,Продажи[[#This Row],[Итого со скидкой]],0)</f>
        <v>0</v>
      </c>
    </row>
    <row r="59" spans="5:21" x14ac:dyDescent="0.3">
      <c r="E59" t="s">
        <v>2721</v>
      </c>
      <c r="F59" t="s">
        <v>2698</v>
      </c>
      <c r="G59" t="s">
        <v>2722</v>
      </c>
      <c r="H59">
        <v>800</v>
      </c>
      <c r="I59" t="s">
        <v>2675</v>
      </c>
      <c r="J59">
        <v>25</v>
      </c>
      <c r="K59">
        <v>20000</v>
      </c>
      <c r="L59">
        <v>0.03</v>
      </c>
      <c r="M59">
        <v>19400</v>
      </c>
      <c r="N59" s="1">
        <v>43665</v>
      </c>
      <c r="O59">
        <f>MONTH(Продажи[[#This Row],[Дата заказа]])</f>
        <v>7</v>
      </c>
      <c r="P59">
        <f>WEEKDAY(Продажи[[#This Row],[Дата заказа]],2)</f>
        <v>5</v>
      </c>
      <c r="Q59">
        <f>DAY(Продажи[[#This Row],[Дата заказа]])</f>
        <v>19</v>
      </c>
      <c r="R59" s="5">
        <f>LEFT(Продажи[[#This Row],[мин фасовка, кг]],LEN(Продажи[[#This Row],[мин фасовка, кг]])-3)*Продажи[[#This Row],[Заказанное количество, кг]]</f>
        <v>12.5</v>
      </c>
      <c r="S59" s="13">
        <f>YEAR(Продажи[[#This Row],[Дата заказа]])</f>
        <v>2019</v>
      </c>
      <c r="T59" s="13">
        <f>INT((Продажи[[#This Row],[Дата заказа]]-DATE(YEAR(Продажи[[#This Row],[Дата заказа]]-WEEKDAY(Продажи[[#This Row],[Дата заказа]]-1)+4),1,3) + WEEKDAY(DATE(YEAR(Продажи[[#This Row],[Дата заказа]]-WEEKDAY(Продажи[[#This Row],[Дата заказа]]-1)+4),1,3))+5)/7)</f>
        <v>29</v>
      </c>
      <c r="U59" s="13">
        <f>IF(Q59&lt;=10,Продажи[[#This Row],[Итого со скидкой]],0)</f>
        <v>0</v>
      </c>
    </row>
    <row r="60" spans="5:21" x14ac:dyDescent="0.3">
      <c r="E60" t="s">
        <v>2672</v>
      </c>
      <c r="F60" t="s">
        <v>2673</v>
      </c>
      <c r="G60" t="s">
        <v>2674</v>
      </c>
      <c r="H60">
        <v>1386</v>
      </c>
      <c r="I60" t="s">
        <v>2675</v>
      </c>
      <c r="J60">
        <v>20</v>
      </c>
      <c r="K60">
        <v>27720</v>
      </c>
      <c r="L60">
        <v>0.03</v>
      </c>
      <c r="M60">
        <v>26888.400000000001</v>
      </c>
      <c r="N60" s="1">
        <v>43416</v>
      </c>
      <c r="O60">
        <f>MONTH(Продажи[[#This Row],[Дата заказа]])</f>
        <v>11</v>
      </c>
      <c r="P60">
        <f>WEEKDAY(Продажи[[#This Row],[Дата заказа]],2)</f>
        <v>1</v>
      </c>
      <c r="Q60">
        <f>DAY(Продажи[[#This Row],[Дата заказа]])</f>
        <v>12</v>
      </c>
      <c r="R60" s="5">
        <f>LEFT(Продажи[[#This Row],[мин фасовка, кг]],LEN(Продажи[[#This Row],[мин фасовка, кг]])-3)*Продажи[[#This Row],[Заказанное количество, кг]]</f>
        <v>10</v>
      </c>
      <c r="S60" s="13">
        <f>YEAR(Продажи[[#This Row],[Дата заказа]])</f>
        <v>2018</v>
      </c>
      <c r="T60" s="13">
        <f>INT((Продажи[[#This Row],[Дата заказа]]-DATE(YEAR(Продажи[[#This Row],[Дата заказа]]-WEEKDAY(Продажи[[#This Row],[Дата заказа]]-1)+4),1,3) + WEEKDAY(DATE(YEAR(Продажи[[#This Row],[Дата заказа]]-WEEKDAY(Продажи[[#This Row],[Дата заказа]]-1)+4),1,3))+5)/7)</f>
        <v>46</v>
      </c>
      <c r="U60" s="13">
        <f>IF(Q60&lt;=10,Продажи[[#This Row],[Итого со скидкой]],0)</f>
        <v>0</v>
      </c>
    </row>
    <row r="61" spans="5:21" x14ac:dyDescent="0.3">
      <c r="E61" t="s">
        <v>2731</v>
      </c>
      <c r="F61" t="s">
        <v>2713</v>
      </c>
      <c r="G61" t="s">
        <v>2732</v>
      </c>
      <c r="H61">
        <v>887</v>
      </c>
      <c r="I61" t="s">
        <v>2671</v>
      </c>
      <c r="J61">
        <v>15</v>
      </c>
      <c r="K61">
        <v>13305</v>
      </c>
      <c r="L61">
        <v>0</v>
      </c>
      <c r="M61">
        <v>13305</v>
      </c>
      <c r="N61" s="1">
        <v>43558</v>
      </c>
      <c r="O61">
        <f>MONTH(Продажи[[#This Row],[Дата заказа]])</f>
        <v>4</v>
      </c>
      <c r="P61">
        <f>WEEKDAY(Продажи[[#This Row],[Дата заказа]],2)</f>
        <v>3</v>
      </c>
      <c r="Q61">
        <f>DAY(Продажи[[#This Row],[Дата заказа]])</f>
        <v>3</v>
      </c>
      <c r="R61" s="5">
        <f>LEFT(Продажи[[#This Row],[мин фасовка, кг]],LEN(Продажи[[#This Row],[мин фасовка, кг]])-3)*Продажи[[#This Row],[Заказанное количество, кг]]</f>
        <v>15</v>
      </c>
      <c r="S61" s="13">
        <f>YEAR(Продажи[[#This Row],[Дата заказа]])</f>
        <v>2019</v>
      </c>
      <c r="T61"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61" s="13">
        <f>IF(Q61&lt;=10,Продажи[[#This Row],[Итого со скидкой]],0)</f>
        <v>13305</v>
      </c>
    </row>
    <row r="62" spans="5:21" x14ac:dyDescent="0.3">
      <c r="E62" t="s">
        <v>2707</v>
      </c>
      <c r="F62" t="s">
        <v>2688</v>
      </c>
      <c r="G62" t="s">
        <v>2705</v>
      </c>
      <c r="H62">
        <v>1994</v>
      </c>
      <c r="I62" t="s">
        <v>2671</v>
      </c>
      <c r="J62">
        <v>25</v>
      </c>
      <c r="K62">
        <v>49850</v>
      </c>
      <c r="L62">
        <v>0.06</v>
      </c>
      <c r="M62">
        <v>46859</v>
      </c>
      <c r="N62" s="1">
        <v>42431</v>
      </c>
      <c r="O62">
        <f>MONTH(Продажи[[#This Row],[Дата заказа]])</f>
        <v>3</v>
      </c>
      <c r="P62">
        <f>WEEKDAY(Продажи[[#This Row],[Дата заказа]],2)</f>
        <v>3</v>
      </c>
      <c r="Q62">
        <f>DAY(Продажи[[#This Row],[Дата заказа]])</f>
        <v>2</v>
      </c>
      <c r="R62" s="5">
        <f>LEFT(Продажи[[#This Row],[мин фасовка, кг]],LEN(Продажи[[#This Row],[мин фасовка, кг]])-3)*Продажи[[#This Row],[Заказанное количество, кг]]</f>
        <v>25</v>
      </c>
      <c r="S62" s="13">
        <f>YEAR(Продажи[[#This Row],[Дата заказа]])</f>
        <v>2016</v>
      </c>
      <c r="T62"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62" s="13">
        <f>IF(Q62&lt;=10,Продажи[[#This Row],[Итого со скидкой]],0)</f>
        <v>46859</v>
      </c>
    </row>
    <row r="63" spans="5:21" x14ac:dyDescent="0.3">
      <c r="E63" t="s">
        <v>2681</v>
      </c>
      <c r="F63" t="s">
        <v>2673</v>
      </c>
      <c r="G63" t="s">
        <v>2682</v>
      </c>
      <c r="H63">
        <v>847</v>
      </c>
      <c r="I63" t="s">
        <v>2675</v>
      </c>
      <c r="J63">
        <v>15</v>
      </c>
      <c r="K63">
        <v>12705</v>
      </c>
      <c r="L63">
        <v>0</v>
      </c>
      <c r="M63">
        <v>12705</v>
      </c>
      <c r="N63" s="1">
        <v>43920</v>
      </c>
      <c r="O63">
        <f>MONTH(Продажи[[#This Row],[Дата заказа]])</f>
        <v>3</v>
      </c>
      <c r="P63">
        <f>WEEKDAY(Продажи[[#This Row],[Дата заказа]],2)</f>
        <v>1</v>
      </c>
      <c r="Q63">
        <f>DAY(Продажи[[#This Row],[Дата заказа]])</f>
        <v>30</v>
      </c>
      <c r="R63" s="5">
        <f>LEFT(Продажи[[#This Row],[мин фасовка, кг]],LEN(Продажи[[#This Row],[мин фасовка, кг]])-3)*Продажи[[#This Row],[Заказанное количество, кг]]</f>
        <v>7.5</v>
      </c>
      <c r="S63" s="13">
        <f>YEAR(Продажи[[#This Row],[Дата заказа]])</f>
        <v>2020</v>
      </c>
      <c r="T63"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63" s="13">
        <f>IF(Q63&lt;=10,Продажи[[#This Row],[Итого со скидкой]],0)</f>
        <v>0</v>
      </c>
    </row>
    <row r="64" spans="5:21" x14ac:dyDescent="0.3">
      <c r="E64" t="s">
        <v>2672</v>
      </c>
      <c r="F64" t="s">
        <v>2673</v>
      </c>
      <c r="G64" t="s">
        <v>2674</v>
      </c>
      <c r="H64">
        <v>1386</v>
      </c>
      <c r="I64" t="s">
        <v>2675</v>
      </c>
      <c r="J64">
        <v>20</v>
      </c>
      <c r="K64">
        <v>27720</v>
      </c>
      <c r="L64">
        <v>0.03</v>
      </c>
      <c r="M64">
        <v>26888.400000000001</v>
      </c>
      <c r="N64" s="1">
        <v>42537</v>
      </c>
      <c r="O64">
        <f>MONTH(Продажи[[#This Row],[Дата заказа]])</f>
        <v>6</v>
      </c>
      <c r="P64">
        <f>WEEKDAY(Продажи[[#This Row],[Дата заказа]],2)</f>
        <v>4</v>
      </c>
      <c r="Q64">
        <f>DAY(Продажи[[#This Row],[Дата заказа]])</f>
        <v>16</v>
      </c>
      <c r="R64" s="5">
        <f>LEFT(Продажи[[#This Row],[мин фасовка, кг]],LEN(Продажи[[#This Row],[мин фасовка, кг]])-3)*Продажи[[#This Row],[Заказанное количество, кг]]</f>
        <v>10</v>
      </c>
      <c r="S64" s="13">
        <f>YEAR(Продажи[[#This Row],[Дата заказа]])</f>
        <v>2016</v>
      </c>
      <c r="T64"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64" s="13">
        <f>IF(Q64&lt;=10,Продажи[[#This Row],[Итого со скидкой]],0)</f>
        <v>0</v>
      </c>
    </row>
    <row r="65" spans="5:21" x14ac:dyDescent="0.3">
      <c r="E65" t="s">
        <v>2700</v>
      </c>
      <c r="F65" t="s">
        <v>2677</v>
      </c>
      <c r="G65" t="s">
        <v>2701</v>
      </c>
      <c r="H65">
        <v>3197</v>
      </c>
      <c r="I65" t="s">
        <v>2671</v>
      </c>
      <c r="J65">
        <v>10</v>
      </c>
      <c r="K65">
        <v>31970</v>
      </c>
      <c r="L65">
        <v>0</v>
      </c>
      <c r="M65">
        <v>31970</v>
      </c>
      <c r="N65" s="1">
        <v>43921</v>
      </c>
      <c r="O65">
        <f>MONTH(Продажи[[#This Row],[Дата заказа]])</f>
        <v>3</v>
      </c>
      <c r="P65">
        <f>WEEKDAY(Продажи[[#This Row],[Дата заказа]],2)</f>
        <v>2</v>
      </c>
      <c r="Q65">
        <f>DAY(Продажи[[#This Row],[Дата заказа]])</f>
        <v>31</v>
      </c>
      <c r="R65" s="5">
        <f>LEFT(Продажи[[#This Row],[мин фасовка, кг]],LEN(Продажи[[#This Row],[мин фасовка, кг]])-3)*Продажи[[#This Row],[Заказанное количество, кг]]</f>
        <v>10</v>
      </c>
      <c r="S65" s="13">
        <f>YEAR(Продажи[[#This Row],[Дата заказа]])</f>
        <v>2020</v>
      </c>
      <c r="T65"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65" s="13">
        <f>IF(Q65&lt;=10,Продажи[[#This Row],[Итого со скидкой]],0)</f>
        <v>0</v>
      </c>
    </row>
    <row r="66" spans="5:21" x14ac:dyDescent="0.3">
      <c r="E66" t="s">
        <v>2733</v>
      </c>
      <c r="F66" t="s">
        <v>2698</v>
      </c>
      <c r="G66" t="s">
        <v>2734</v>
      </c>
      <c r="H66">
        <v>1923</v>
      </c>
      <c r="I66" t="s">
        <v>2675</v>
      </c>
      <c r="J66">
        <v>35</v>
      </c>
      <c r="K66">
        <v>67305</v>
      </c>
      <c r="L66">
        <v>0.06</v>
      </c>
      <c r="M66">
        <v>63266.7</v>
      </c>
      <c r="N66" s="1">
        <v>42744</v>
      </c>
      <c r="O66">
        <f>MONTH(Продажи[[#This Row],[Дата заказа]])</f>
        <v>1</v>
      </c>
      <c r="P66">
        <f>WEEKDAY(Продажи[[#This Row],[Дата заказа]],2)</f>
        <v>1</v>
      </c>
      <c r="Q66">
        <f>DAY(Продажи[[#This Row],[Дата заказа]])</f>
        <v>9</v>
      </c>
      <c r="R66" s="5">
        <f>LEFT(Продажи[[#This Row],[мин фасовка, кг]],LEN(Продажи[[#This Row],[мин фасовка, кг]])-3)*Продажи[[#This Row],[Заказанное количество, кг]]</f>
        <v>17.5</v>
      </c>
      <c r="S66" s="13">
        <f>YEAR(Продажи[[#This Row],[Дата заказа]])</f>
        <v>2017</v>
      </c>
      <c r="T66" s="13">
        <f>INT((Продажи[[#This Row],[Дата заказа]]-DATE(YEAR(Продажи[[#This Row],[Дата заказа]]-WEEKDAY(Продажи[[#This Row],[Дата заказа]]-1)+4),1,3) + WEEKDAY(DATE(YEAR(Продажи[[#This Row],[Дата заказа]]-WEEKDAY(Продажи[[#This Row],[Дата заказа]]-1)+4),1,3))+5)/7)</f>
        <v>2</v>
      </c>
      <c r="U66" s="13">
        <f>IF(Q66&lt;=10,Продажи[[#This Row],[Итого со скидкой]],0)</f>
        <v>63266.7</v>
      </c>
    </row>
    <row r="67" spans="5:21" x14ac:dyDescent="0.3">
      <c r="E67" t="s">
        <v>2733</v>
      </c>
      <c r="F67" t="s">
        <v>2698</v>
      </c>
      <c r="G67" t="s">
        <v>2734</v>
      </c>
      <c r="H67">
        <v>1923</v>
      </c>
      <c r="I67" t="s">
        <v>2675</v>
      </c>
      <c r="J67">
        <v>25</v>
      </c>
      <c r="K67">
        <v>48075</v>
      </c>
      <c r="L67">
        <v>0.06</v>
      </c>
      <c r="M67">
        <v>45190.5</v>
      </c>
      <c r="N67" s="1">
        <v>43928</v>
      </c>
      <c r="O67">
        <f>MONTH(Продажи[[#This Row],[Дата заказа]])</f>
        <v>4</v>
      </c>
      <c r="P67">
        <f>WEEKDAY(Продажи[[#This Row],[Дата заказа]],2)</f>
        <v>2</v>
      </c>
      <c r="Q67">
        <f>DAY(Продажи[[#This Row],[Дата заказа]])</f>
        <v>7</v>
      </c>
      <c r="R67" s="5">
        <f>LEFT(Продажи[[#This Row],[мин фасовка, кг]],LEN(Продажи[[#This Row],[мин фасовка, кг]])-3)*Продажи[[#This Row],[Заказанное количество, кг]]</f>
        <v>12.5</v>
      </c>
      <c r="S67" s="13">
        <f>YEAR(Продажи[[#This Row],[Дата заказа]])</f>
        <v>2020</v>
      </c>
      <c r="T67" s="13">
        <f>INT((Продажи[[#This Row],[Дата заказа]]-DATE(YEAR(Продажи[[#This Row],[Дата заказа]]-WEEKDAY(Продажи[[#This Row],[Дата заказа]]-1)+4),1,3) + WEEKDAY(DATE(YEAR(Продажи[[#This Row],[Дата заказа]]-WEEKDAY(Продажи[[#This Row],[Дата заказа]]-1)+4),1,3))+5)/7)</f>
        <v>15</v>
      </c>
      <c r="U67" s="13">
        <f>IF(Q67&lt;=10,Продажи[[#This Row],[Итого со скидкой]],0)</f>
        <v>45190.5</v>
      </c>
    </row>
    <row r="68" spans="5:21" x14ac:dyDescent="0.3">
      <c r="E68" t="s">
        <v>2690</v>
      </c>
      <c r="F68" t="s">
        <v>2677</v>
      </c>
      <c r="G68" t="s">
        <v>2691</v>
      </c>
      <c r="H68">
        <v>759</v>
      </c>
      <c r="I68" t="s">
        <v>2671</v>
      </c>
      <c r="J68">
        <v>14</v>
      </c>
      <c r="K68">
        <v>10626</v>
      </c>
      <c r="L68">
        <v>0</v>
      </c>
      <c r="M68">
        <v>10626</v>
      </c>
      <c r="N68" s="1">
        <v>43207</v>
      </c>
      <c r="O68">
        <f>MONTH(Продажи[[#This Row],[Дата заказа]])</f>
        <v>4</v>
      </c>
      <c r="P68">
        <f>WEEKDAY(Продажи[[#This Row],[Дата заказа]],2)</f>
        <v>2</v>
      </c>
      <c r="Q68">
        <f>DAY(Продажи[[#This Row],[Дата заказа]])</f>
        <v>17</v>
      </c>
      <c r="R68" s="5">
        <f>LEFT(Продажи[[#This Row],[мин фасовка, кг]],LEN(Продажи[[#This Row],[мин фасовка, кг]])-3)*Продажи[[#This Row],[Заказанное количество, кг]]</f>
        <v>14</v>
      </c>
      <c r="S68" s="13">
        <f>YEAR(Продажи[[#This Row],[Дата заказа]])</f>
        <v>2018</v>
      </c>
      <c r="T68"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68" s="13">
        <f>IF(Q68&lt;=10,Продажи[[#This Row],[Итого со скидкой]],0)</f>
        <v>0</v>
      </c>
    </row>
    <row r="69" spans="5:21" x14ac:dyDescent="0.3">
      <c r="E69" t="s">
        <v>2685</v>
      </c>
      <c r="F69" t="s">
        <v>2670</v>
      </c>
      <c r="G69" t="s">
        <v>2686</v>
      </c>
      <c r="H69">
        <v>2645</v>
      </c>
      <c r="I69" t="s">
        <v>2671</v>
      </c>
      <c r="J69">
        <v>50</v>
      </c>
      <c r="K69">
        <v>132250</v>
      </c>
      <c r="L69">
        <v>0.15</v>
      </c>
      <c r="M69">
        <v>112412.5</v>
      </c>
      <c r="N69" s="1">
        <v>42547</v>
      </c>
      <c r="O69">
        <f>MONTH(Продажи[[#This Row],[Дата заказа]])</f>
        <v>6</v>
      </c>
      <c r="P69">
        <f>WEEKDAY(Продажи[[#This Row],[Дата заказа]],2)</f>
        <v>7</v>
      </c>
      <c r="Q69">
        <f>DAY(Продажи[[#This Row],[Дата заказа]])</f>
        <v>26</v>
      </c>
      <c r="R69" s="5">
        <f>LEFT(Продажи[[#This Row],[мин фасовка, кг]],LEN(Продажи[[#This Row],[мин фасовка, кг]])-3)*Продажи[[#This Row],[Заказанное количество, кг]]</f>
        <v>50</v>
      </c>
      <c r="S69" s="13">
        <f>YEAR(Продажи[[#This Row],[Дата заказа]])</f>
        <v>2016</v>
      </c>
      <c r="T69" s="13">
        <f>INT((Продажи[[#This Row],[Дата заказа]]-DATE(YEAR(Продажи[[#This Row],[Дата заказа]]-WEEKDAY(Продажи[[#This Row],[Дата заказа]]-1)+4),1,3) + WEEKDAY(DATE(YEAR(Продажи[[#This Row],[Дата заказа]]-WEEKDAY(Продажи[[#This Row],[Дата заказа]]-1)+4),1,3))+5)/7)</f>
        <v>25</v>
      </c>
      <c r="U69" s="13">
        <f>IF(Q69&lt;=10,Продажи[[#This Row],[Итого со скидкой]],0)</f>
        <v>0</v>
      </c>
    </row>
    <row r="70" spans="5:21" x14ac:dyDescent="0.3">
      <c r="E70" t="s">
        <v>2735</v>
      </c>
      <c r="F70" t="s">
        <v>2713</v>
      </c>
      <c r="G70" t="s">
        <v>2736</v>
      </c>
      <c r="H70">
        <v>1228</v>
      </c>
      <c r="I70" t="s">
        <v>2675</v>
      </c>
      <c r="J70">
        <v>45</v>
      </c>
      <c r="K70">
        <v>55260</v>
      </c>
      <c r="L70">
        <v>0.09</v>
      </c>
      <c r="M70">
        <v>50286.6</v>
      </c>
      <c r="N70" s="1">
        <v>42638</v>
      </c>
      <c r="O70">
        <f>MONTH(Продажи[[#This Row],[Дата заказа]])</f>
        <v>9</v>
      </c>
      <c r="P70">
        <f>WEEKDAY(Продажи[[#This Row],[Дата заказа]],2)</f>
        <v>7</v>
      </c>
      <c r="Q70">
        <f>DAY(Продажи[[#This Row],[Дата заказа]])</f>
        <v>25</v>
      </c>
      <c r="R70" s="5">
        <f>LEFT(Продажи[[#This Row],[мин фасовка, кг]],LEN(Продажи[[#This Row],[мин фасовка, кг]])-3)*Продажи[[#This Row],[Заказанное количество, кг]]</f>
        <v>22.5</v>
      </c>
      <c r="S70" s="13">
        <f>YEAR(Продажи[[#This Row],[Дата заказа]])</f>
        <v>2016</v>
      </c>
      <c r="T70"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70" s="13">
        <f>IF(Q70&lt;=10,Продажи[[#This Row],[Итого со скидкой]],0)</f>
        <v>0</v>
      </c>
    </row>
    <row r="71" spans="5:21" x14ac:dyDescent="0.3">
      <c r="E71" t="s">
        <v>2737</v>
      </c>
      <c r="F71" t="s">
        <v>2677</v>
      </c>
      <c r="G71" t="s">
        <v>2738</v>
      </c>
      <c r="H71">
        <v>1178</v>
      </c>
      <c r="I71" t="s">
        <v>2671</v>
      </c>
      <c r="J71">
        <v>10</v>
      </c>
      <c r="K71">
        <v>11780</v>
      </c>
      <c r="L71">
        <v>0</v>
      </c>
      <c r="M71">
        <v>11780</v>
      </c>
      <c r="N71" s="1">
        <v>43340</v>
      </c>
      <c r="O71">
        <f>MONTH(Продажи[[#This Row],[Дата заказа]])</f>
        <v>8</v>
      </c>
      <c r="P71">
        <f>WEEKDAY(Продажи[[#This Row],[Дата заказа]],2)</f>
        <v>2</v>
      </c>
      <c r="Q71">
        <f>DAY(Продажи[[#This Row],[Дата заказа]])</f>
        <v>28</v>
      </c>
      <c r="R71" s="5">
        <f>LEFT(Продажи[[#This Row],[мин фасовка, кг]],LEN(Продажи[[#This Row],[мин фасовка, кг]])-3)*Продажи[[#This Row],[Заказанное количество, кг]]</f>
        <v>10</v>
      </c>
      <c r="S71" s="13">
        <f>YEAR(Продажи[[#This Row],[Дата заказа]])</f>
        <v>2018</v>
      </c>
      <c r="T71" s="13">
        <f>INT((Продажи[[#This Row],[Дата заказа]]-DATE(YEAR(Продажи[[#This Row],[Дата заказа]]-WEEKDAY(Продажи[[#This Row],[Дата заказа]]-1)+4),1,3) + WEEKDAY(DATE(YEAR(Продажи[[#This Row],[Дата заказа]]-WEEKDAY(Продажи[[#This Row],[Дата заказа]]-1)+4),1,3))+5)/7)</f>
        <v>35</v>
      </c>
      <c r="U71" s="13">
        <f>IF(Q71&lt;=10,Продажи[[#This Row],[Итого со скидкой]],0)</f>
        <v>0</v>
      </c>
    </row>
    <row r="72" spans="5:21" x14ac:dyDescent="0.3">
      <c r="E72" t="s">
        <v>2721</v>
      </c>
      <c r="F72" t="s">
        <v>2698</v>
      </c>
      <c r="G72" t="s">
        <v>2722</v>
      </c>
      <c r="H72">
        <v>800</v>
      </c>
      <c r="I72" t="s">
        <v>2675</v>
      </c>
      <c r="J72">
        <v>25</v>
      </c>
      <c r="K72">
        <v>20000</v>
      </c>
      <c r="L72">
        <v>0.03</v>
      </c>
      <c r="M72">
        <v>19400</v>
      </c>
      <c r="N72" s="1">
        <v>43034</v>
      </c>
      <c r="O72">
        <f>MONTH(Продажи[[#This Row],[Дата заказа]])</f>
        <v>10</v>
      </c>
      <c r="P72">
        <f>WEEKDAY(Продажи[[#This Row],[Дата заказа]],2)</f>
        <v>4</v>
      </c>
      <c r="Q72">
        <f>DAY(Продажи[[#This Row],[Дата заказа]])</f>
        <v>26</v>
      </c>
      <c r="R72" s="5">
        <f>LEFT(Продажи[[#This Row],[мин фасовка, кг]],LEN(Продажи[[#This Row],[мин фасовка, кг]])-3)*Продажи[[#This Row],[Заказанное количество, кг]]</f>
        <v>12.5</v>
      </c>
      <c r="S72" s="13">
        <f>YEAR(Продажи[[#This Row],[Дата заказа]])</f>
        <v>2017</v>
      </c>
      <c r="T72"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72" s="13">
        <f>IF(Q72&lt;=10,Продажи[[#This Row],[Итого со скидкой]],0)</f>
        <v>0</v>
      </c>
    </row>
    <row r="73" spans="5:21" x14ac:dyDescent="0.3">
      <c r="E73" t="s">
        <v>2700</v>
      </c>
      <c r="F73" t="s">
        <v>2677</v>
      </c>
      <c r="G73" t="s">
        <v>2691</v>
      </c>
      <c r="H73">
        <v>759</v>
      </c>
      <c r="I73" t="s">
        <v>2671</v>
      </c>
      <c r="J73">
        <v>10</v>
      </c>
      <c r="K73">
        <v>7590</v>
      </c>
      <c r="L73">
        <v>0</v>
      </c>
      <c r="M73">
        <v>7590</v>
      </c>
      <c r="N73" s="1">
        <v>42117</v>
      </c>
      <c r="O73">
        <f>MONTH(Продажи[[#This Row],[Дата заказа]])</f>
        <v>4</v>
      </c>
      <c r="P73">
        <f>WEEKDAY(Продажи[[#This Row],[Дата заказа]],2)</f>
        <v>4</v>
      </c>
      <c r="Q73">
        <f>DAY(Продажи[[#This Row],[Дата заказа]])</f>
        <v>23</v>
      </c>
      <c r="R73" s="5">
        <f>LEFT(Продажи[[#This Row],[мин фасовка, кг]],LEN(Продажи[[#This Row],[мин фасовка, кг]])-3)*Продажи[[#This Row],[Заказанное количество, кг]]</f>
        <v>10</v>
      </c>
      <c r="S73" s="13">
        <f>YEAR(Продажи[[#This Row],[Дата заказа]])</f>
        <v>2015</v>
      </c>
      <c r="T73"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73" s="13">
        <f>IF(Q73&lt;=10,Продажи[[#This Row],[Итого со скидкой]],0)</f>
        <v>0</v>
      </c>
    </row>
    <row r="74" spans="5:21" x14ac:dyDescent="0.3">
      <c r="E74" t="s">
        <v>2690</v>
      </c>
      <c r="F74" t="s">
        <v>2677</v>
      </c>
      <c r="G74" t="s">
        <v>2691</v>
      </c>
      <c r="H74">
        <v>759</v>
      </c>
      <c r="I74" t="s">
        <v>2671</v>
      </c>
      <c r="J74">
        <v>14</v>
      </c>
      <c r="K74">
        <v>10626</v>
      </c>
      <c r="L74">
        <v>0</v>
      </c>
      <c r="M74">
        <v>10626</v>
      </c>
      <c r="N74" s="1">
        <v>43356</v>
      </c>
      <c r="O74">
        <f>MONTH(Продажи[[#This Row],[Дата заказа]])</f>
        <v>9</v>
      </c>
      <c r="P74">
        <f>WEEKDAY(Продажи[[#This Row],[Дата заказа]],2)</f>
        <v>4</v>
      </c>
      <c r="Q74">
        <f>DAY(Продажи[[#This Row],[Дата заказа]])</f>
        <v>13</v>
      </c>
      <c r="R74" s="5">
        <f>LEFT(Продажи[[#This Row],[мин фасовка, кг]],LEN(Продажи[[#This Row],[мин фасовка, кг]])-3)*Продажи[[#This Row],[Заказанное количество, кг]]</f>
        <v>14</v>
      </c>
      <c r="S74" s="13">
        <f>YEAR(Продажи[[#This Row],[Дата заказа]])</f>
        <v>2018</v>
      </c>
      <c r="T74" s="13">
        <f>INT((Продажи[[#This Row],[Дата заказа]]-DATE(YEAR(Продажи[[#This Row],[Дата заказа]]-WEEKDAY(Продажи[[#This Row],[Дата заказа]]-1)+4),1,3) + WEEKDAY(DATE(YEAR(Продажи[[#This Row],[Дата заказа]]-WEEKDAY(Продажи[[#This Row],[Дата заказа]]-1)+4),1,3))+5)/7)</f>
        <v>37</v>
      </c>
      <c r="U74" s="13">
        <f>IF(Q74&lt;=10,Продажи[[#This Row],[Итого со скидкой]],0)</f>
        <v>0</v>
      </c>
    </row>
    <row r="75" spans="5:21" x14ac:dyDescent="0.3">
      <c r="E75" t="s">
        <v>2721</v>
      </c>
      <c r="F75" t="s">
        <v>2698</v>
      </c>
      <c r="G75" t="s">
        <v>2722</v>
      </c>
      <c r="H75">
        <v>800</v>
      </c>
      <c r="I75" t="s">
        <v>2675</v>
      </c>
      <c r="J75">
        <v>25</v>
      </c>
      <c r="K75">
        <v>20000</v>
      </c>
      <c r="L75">
        <v>0.03</v>
      </c>
      <c r="M75">
        <v>19400</v>
      </c>
      <c r="N75" s="1">
        <v>42119</v>
      </c>
      <c r="O75">
        <f>MONTH(Продажи[[#This Row],[Дата заказа]])</f>
        <v>4</v>
      </c>
      <c r="P75">
        <f>WEEKDAY(Продажи[[#This Row],[Дата заказа]],2)</f>
        <v>6</v>
      </c>
      <c r="Q75">
        <f>DAY(Продажи[[#This Row],[Дата заказа]])</f>
        <v>25</v>
      </c>
      <c r="R75" s="5">
        <f>LEFT(Продажи[[#This Row],[мин фасовка, кг]],LEN(Продажи[[#This Row],[мин фасовка, кг]])-3)*Продажи[[#This Row],[Заказанное количество, кг]]</f>
        <v>12.5</v>
      </c>
      <c r="S75" s="13">
        <f>YEAR(Продажи[[#This Row],[Дата заказа]])</f>
        <v>2015</v>
      </c>
      <c r="T75"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75" s="13">
        <f>IF(Q75&lt;=10,Продажи[[#This Row],[Итого со скидкой]],0)</f>
        <v>0</v>
      </c>
    </row>
    <row r="76" spans="5:21" x14ac:dyDescent="0.3">
      <c r="E76" t="s">
        <v>2731</v>
      </c>
      <c r="F76" t="s">
        <v>2713</v>
      </c>
      <c r="G76" t="s">
        <v>2732</v>
      </c>
      <c r="H76">
        <v>887</v>
      </c>
      <c r="I76" t="s">
        <v>2671</v>
      </c>
      <c r="J76">
        <v>15</v>
      </c>
      <c r="K76">
        <v>13305</v>
      </c>
      <c r="L76">
        <v>0</v>
      </c>
      <c r="M76">
        <v>13305</v>
      </c>
      <c r="N76" s="1">
        <v>43360</v>
      </c>
      <c r="O76">
        <f>MONTH(Продажи[[#This Row],[Дата заказа]])</f>
        <v>9</v>
      </c>
      <c r="P76">
        <f>WEEKDAY(Продажи[[#This Row],[Дата заказа]],2)</f>
        <v>1</v>
      </c>
      <c r="Q76">
        <f>DAY(Продажи[[#This Row],[Дата заказа]])</f>
        <v>17</v>
      </c>
      <c r="R76" s="5">
        <f>LEFT(Продажи[[#This Row],[мин фасовка, кг]],LEN(Продажи[[#This Row],[мин фасовка, кг]])-3)*Продажи[[#This Row],[Заказанное количество, кг]]</f>
        <v>15</v>
      </c>
      <c r="S76" s="13">
        <f>YEAR(Продажи[[#This Row],[Дата заказа]])</f>
        <v>2018</v>
      </c>
      <c r="T76"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76" s="13">
        <f>IF(Q76&lt;=10,Продажи[[#This Row],[Итого со скидкой]],0)</f>
        <v>0</v>
      </c>
    </row>
    <row r="77" spans="5:21" x14ac:dyDescent="0.3">
      <c r="E77" t="s">
        <v>2679</v>
      </c>
      <c r="F77" t="s">
        <v>2673</v>
      </c>
      <c r="G77" t="s">
        <v>2680</v>
      </c>
      <c r="H77">
        <v>1879</v>
      </c>
      <c r="I77" t="s">
        <v>2675</v>
      </c>
      <c r="J77">
        <v>15</v>
      </c>
      <c r="K77">
        <v>28185</v>
      </c>
      <c r="L77">
        <v>0.03</v>
      </c>
      <c r="M77">
        <v>27339.45</v>
      </c>
      <c r="N77" s="1">
        <v>43064</v>
      </c>
      <c r="O77">
        <f>MONTH(Продажи[[#This Row],[Дата заказа]])</f>
        <v>11</v>
      </c>
      <c r="P77">
        <f>WEEKDAY(Продажи[[#This Row],[Дата заказа]],2)</f>
        <v>6</v>
      </c>
      <c r="Q77">
        <f>DAY(Продажи[[#This Row],[Дата заказа]])</f>
        <v>25</v>
      </c>
      <c r="R77" s="5">
        <f>LEFT(Продажи[[#This Row],[мин фасовка, кг]],LEN(Продажи[[#This Row],[мин фасовка, кг]])-3)*Продажи[[#This Row],[Заказанное количество, кг]]</f>
        <v>7.5</v>
      </c>
      <c r="S77" s="13">
        <f>YEAR(Продажи[[#This Row],[Дата заказа]])</f>
        <v>2017</v>
      </c>
      <c r="T77" s="13">
        <f>INT((Продажи[[#This Row],[Дата заказа]]-DATE(YEAR(Продажи[[#This Row],[Дата заказа]]-WEEKDAY(Продажи[[#This Row],[Дата заказа]]-1)+4),1,3) + WEEKDAY(DATE(YEAR(Продажи[[#This Row],[Дата заказа]]-WEEKDAY(Продажи[[#This Row],[Дата заказа]]-1)+4),1,3))+5)/7)</f>
        <v>47</v>
      </c>
      <c r="U77" s="13">
        <f>IF(Q77&lt;=10,Продажи[[#This Row],[Итого со скидкой]],0)</f>
        <v>0</v>
      </c>
    </row>
    <row r="78" spans="5:21" x14ac:dyDescent="0.3">
      <c r="E78" t="s">
        <v>2717</v>
      </c>
      <c r="F78" t="s">
        <v>2670</v>
      </c>
      <c r="G78" t="s">
        <v>2718</v>
      </c>
      <c r="H78">
        <v>2211</v>
      </c>
      <c r="I78" t="s">
        <v>2671</v>
      </c>
      <c r="J78">
        <v>25</v>
      </c>
      <c r="K78">
        <v>55275</v>
      </c>
      <c r="L78">
        <v>0.09</v>
      </c>
      <c r="M78">
        <v>50300.25</v>
      </c>
      <c r="N78" s="1">
        <v>43792</v>
      </c>
      <c r="O78">
        <f>MONTH(Продажи[[#This Row],[Дата заказа]])</f>
        <v>11</v>
      </c>
      <c r="P78">
        <f>WEEKDAY(Продажи[[#This Row],[Дата заказа]],2)</f>
        <v>6</v>
      </c>
      <c r="Q78">
        <f>DAY(Продажи[[#This Row],[Дата заказа]])</f>
        <v>23</v>
      </c>
      <c r="R78" s="5">
        <f>LEFT(Продажи[[#This Row],[мин фасовка, кг]],LEN(Продажи[[#This Row],[мин фасовка, кг]])-3)*Продажи[[#This Row],[Заказанное количество, кг]]</f>
        <v>25</v>
      </c>
      <c r="S78" s="13">
        <f>YEAR(Продажи[[#This Row],[Дата заказа]])</f>
        <v>2019</v>
      </c>
      <c r="T78" s="13">
        <f>INT((Продажи[[#This Row],[Дата заказа]]-DATE(YEAR(Продажи[[#This Row],[Дата заказа]]-WEEKDAY(Продажи[[#This Row],[Дата заказа]]-1)+4),1,3) + WEEKDAY(DATE(YEAR(Продажи[[#This Row],[Дата заказа]]-WEEKDAY(Продажи[[#This Row],[Дата заказа]]-1)+4),1,3))+5)/7)</f>
        <v>47</v>
      </c>
      <c r="U78" s="13">
        <f>IF(Q78&lt;=10,Продажи[[#This Row],[Итого со скидкой]],0)</f>
        <v>0</v>
      </c>
    </row>
    <row r="79" spans="5:21" x14ac:dyDescent="0.3">
      <c r="E79" t="s">
        <v>2719</v>
      </c>
      <c r="F79" t="s">
        <v>2684</v>
      </c>
      <c r="G79" t="s">
        <v>2720</v>
      </c>
      <c r="H79">
        <v>1531</v>
      </c>
      <c r="I79" t="s">
        <v>2675</v>
      </c>
      <c r="J79">
        <v>15</v>
      </c>
      <c r="K79">
        <v>22965</v>
      </c>
      <c r="L79">
        <v>0.03</v>
      </c>
      <c r="M79">
        <v>22276.05</v>
      </c>
      <c r="N79" s="1">
        <v>43654</v>
      </c>
      <c r="O79">
        <f>MONTH(Продажи[[#This Row],[Дата заказа]])</f>
        <v>7</v>
      </c>
      <c r="P79">
        <f>WEEKDAY(Продажи[[#This Row],[Дата заказа]],2)</f>
        <v>1</v>
      </c>
      <c r="Q79">
        <f>DAY(Продажи[[#This Row],[Дата заказа]])</f>
        <v>8</v>
      </c>
      <c r="R79" s="5">
        <f>LEFT(Продажи[[#This Row],[мин фасовка, кг]],LEN(Продажи[[#This Row],[мин фасовка, кг]])-3)*Продажи[[#This Row],[Заказанное количество, кг]]</f>
        <v>7.5</v>
      </c>
      <c r="S79" s="13">
        <f>YEAR(Продажи[[#This Row],[Дата заказа]])</f>
        <v>2019</v>
      </c>
      <c r="T79" s="13">
        <f>INT((Продажи[[#This Row],[Дата заказа]]-DATE(YEAR(Продажи[[#This Row],[Дата заказа]]-WEEKDAY(Продажи[[#This Row],[Дата заказа]]-1)+4),1,3) + WEEKDAY(DATE(YEAR(Продажи[[#This Row],[Дата заказа]]-WEEKDAY(Продажи[[#This Row],[Дата заказа]]-1)+4),1,3))+5)/7)</f>
        <v>28</v>
      </c>
      <c r="U79" s="13">
        <f>IF(Q79&lt;=10,Продажи[[#This Row],[Итого со скидкой]],0)</f>
        <v>22276.05</v>
      </c>
    </row>
    <row r="80" spans="5:21" x14ac:dyDescent="0.3">
      <c r="E80" t="s">
        <v>2715</v>
      </c>
      <c r="F80" t="s">
        <v>2716</v>
      </c>
      <c r="G80" t="s">
        <v>2716</v>
      </c>
      <c r="H80">
        <v>4889</v>
      </c>
      <c r="I80" t="s">
        <v>2671</v>
      </c>
      <c r="J80">
        <v>18</v>
      </c>
      <c r="K80">
        <v>88002</v>
      </c>
      <c r="L80">
        <v>0.12</v>
      </c>
      <c r="M80">
        <v>77441.759999999995</v>
      </c>
      <c r="N80" s="1">
        <v>44185</v>
      </c>
      <c r="O80">
        <f>MONTH(Продажи[[#This Row],[Дата заказа]])</f>
        <v>12</v>
      </c>
      <c r="P80">
        <f>WEEKDAY(Продажи[[#This Row],[Дата заказа]],2)</f>
        <v>7</v>
      </c>
      <c r="Q80">
        <f>DAY(Продажи[[#This Row],[Дата заказа]])</f>
        <v>20</v>
      </c>
      <c r="R80" s="5">
        <f>LEFT(Продажи[[#This Row],[мин фасовка, кг]],LEN(Продажи[[#This Row],[мин фасовка, кг]])-3)*Продажи[[#This Row],[Заказанное количество, кг]]</f>
        <v>18</v>
      </c>
      <c r="S80" s="13">
        <f>YEAR(Продажи[[#This Row],[Дата заказа]])</f>
        <v>2020</v>
      </c>
      <c r="T80" s="13">
        <f>INT((Продажи[[#This Row],[Дата заказа]]-DATE(YEAR(Продажи[[#This Row],[Дата заказа]]-WEEKDAY(Продажи[[#This Row],[Дата заказа]]-1)+4),1,3) + WEEKDAY(DATE(YEAR(Продажи[[#This Row],[Дата заказа]]-WEEKDAY(Продажи[[#This Row],[Дата заказа]]-1)+4),1,3))+5)/7)</f>
        <v>51</v>
      </c>
      <c r="U80" s="13">
        <f>IF(Q80&lt;=10,Продажи[[#This Row],[Итого со скидкой]],0)</f>
        <v>0</v>
      </c>
    </row>
    <row r="81" spans="5:21" x14ac:dyDescent="0.3">
      <c r="E81" t="s">
        <v>2706</v>
      </c>
      <c r="F81" t="s">
        <v>2677</v>
      </c>
      <c r="G81" t="s">
        <v>2696</v>
      </c>
      <c r="H81">
        <v>967</v>
      </c>
      <c r="I81" t="s">
        <v>2671</v>
      </c>
      <c r="J81">
        <v>12</v>
      </c>
      <c r="K81">
        <v>11604</v>
      </c>
      <c r="L81">
        <v>0</v>
      </c>
      <c r="M81">
        <v>11604</v>
      </c>
      <c r="N81" s="1">
        <v>42169</v>
      </c>
      <c r="O81">
        <f>MONTH(Продажи[[#This Row],[Дата заказа]])</f>
        <v>6</v>
      </c>
      <c r="P81">
        <f>WEEKDAY(Продажи[[#This Row],[Дата заказа]],2)</f>
        <v>7</v>
      </c>
      <c r="Q81">
        <f>DAY(Продажи[[#This Row],[Дата заказа]])</f>
        <v>14</v>
      </c>
      <c r="R81" s="5">
        <f>LEFT(Продажи[[#This Row],[мин фасовка, кг]],LEN(Продажи[[#This Row],[мин фасовка, кг]])-3)*Продажи[[#This Row],[Заказанное количество, кг]]</f>
        <v>12</v>
      </c>
      <c r="S81" s="13">
        <f>YEAR(Продажи[[#This Row],[Дата заказа]])</f>
        <v>2015</v>
      </c>
      <c r="T81"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81" s="13">
        <f>IF(Q81&lt;=10,Продажи[[#This Row],[Итого со скидкой]],0)</f>
        <v>0</v>
      </c>
    </row>
    <row r="82" spans="5:21" x14ac:dyDescent="0.3">
      <c r="E82" t="s">
        <v>2681</v>
      </c>
      <c r="F82" t="s">
        <v>2673</v>
      </c>
      <c r="G82" t="s">
        <v>2682</v>
      </c>
      <c r="H82">
        <v>847</v>
      </c>
      <c r="I82" t="s">
        <v>2675</v>
      </c>
      <c r="J82">
        <v>15</v>
      </c>
      <c r="K82">
        <v>12705</v>
      </c>
      <c r="L82">
        <v>0</v>
      </c>
      <c r="M82">
        <v>12705</v>
      </c>
      <c r="N82" s="1">
        <v>42888</v>
      </c>
      <c r="O82">
        <f>MONTH(Продажи[[#This Row],[Дата заказа]])</f>
        <v>6</v>
      </c>
      <c r="P82">
        <f>WEEKDAY(Продажи[[#This Row],[Дата заказа]],2)</f>
        <v>5</v>
      </c>
      <c r="Q82">
        <f>DAY(Продажи[[#This Row],[Дата заказа]])</f>
        <v>2</v>
      </c>
      <c r="R82" s="5">
        <f>LEFT(Продажи[[#This Row],[мин фасовка, кг]],LEN(Продажи[[#This Row],[мин фасовка, кг]])-3)*Продажи[[#This Row],[Заказанное количество, кг]]</f>
        <v>7.5</v>
      </c>
      <c r="S82" s="13">
        <f>YEAR(Продажи[[#This Row],[Дата заказа]])</f>
        <v>2017</v>
      </c>
      <c r="T82"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82" s="13">
        <f>IF(Q82&lt;=10,Продажи[[#This Row],[Итого со скидкой]],0)</f>
        <v>12705</v>
      </c>
    </row>
    <row r="83" spans="5:21" x14ac:dyDescent="0.3">
      <c r="E83" t="s">
        <v>2704</v>
      </c>
      <c r="F83" t="s">
        <v>2688</v>
      </c>
      <c r="G83" t="s">
        <v>2705</v>
      </c>
      <c r="H83">
        <v>1994</v>
      </c>
      <c r="I83" t="s">
        <v>2671</v>
      </c>
      <c r="J83">
        <v>12</v>
      </c>
      <c r="K83">
        <v>23928</v>
      </c>
      <c r="L83">
        <v>0.03</v>
      </c>
      <c r="M83">
        <v>23210.16</v>
      </c>
      <c r="N83" s="1">
        <v>43232</v>
      </c>
      <c r="O83">
        <f>MONTH(Продажи[[#This Row],[Дата заказа]])</f>
        <v>5</v>
      </c>
      <c r="P83">
        <f>WEEKDAY(Продажи[[#This Row],[Дата заказа]],2)</f>
        <v>6</v>
      </c>
      <c r="Q83">
        <f>DAY(Продажи[[#This Row],[Дата заказа]])</f>
        <v>12</v>
      </c>
      <c r="R83" s="5">
        <f>LEFT(Продажи[[#This Row],[мин фасовка, кг]],LEN(Продажи[[#This Row],[мин фасовка, кг]])-3)*Продажи[[#This Row],[Заказанное количество, кг]]</f>
        <v>12</v>
      </c>
      <c r="S83" s="13">
        <f>YEAR(Продажи[[#This Row],[Дата заказа]])</f>
        <v>2018</v>
      </c>
      <c r="T83" s="13">
        <f>INT((Продажи[[#This Row],[Дата заказа]]-DATE(YEAR(Продажи[[#This Row],[Дата заказа]]-WEEKDAY(Продажи[[#This Row],[Дата заказа]]-1)+4),1,3) + WEEKDAY(DATE(YEAR(Продажи[[#This Row],[Дата заказа]]-WEEKDAY(Продажи[[#This Row],[Дата заказа]]-1)+4),1,3))+5)/7)</f>
        <v>19</v>
      </c>
      <c r="U83" s="13">
        <f>IF(Q83&lt;=10,Продажи[[#This Row],[Итого со скидкой]],0)</f>
        <v>0</v>
      </c>
    </row>
    <row r="84" spans="5:21" x14ac:dyDescent="0.3">
      <c r="E84" t="s">
        <v>2676</v>
      </c>
      <c r="F84" t="s">
        <v>2677</v>
      </c>
      <c r="G84" t="s">
        <v>2678</v>
      </c>
      <c r="H84">
        <v>1182</v>
      </c>
      <c r="I84" t="s">
        <v>2675</v>
      </c>
      <c r="J84">
        <v>17</v>
      </c>
      <c r="K84">
        <v>20094</v>
      </c>
      <c r="L84">
        <v>0.03</v>
      </c>
      <c r="M84">
        <v>19491.18</v>
      </c>
      <c r="N84" s="1">
        <v>42558</v>
      </c>
      <c r="O84">
        <f>MONTH(Продажи[[#This Row],[Дата заказа]])</f>
        <v>7</v>
      </c>
      <c r="P84">
        <f>WEEKDAY(Продажи[[#This Row],[Дата заказа]],2)</f>
        <v>4</v>
      </c>
      <c r="Q84">
        <f>DAY(Продажи[[#This Row],[Дата заказа]])</f>
        <v>7</v>
      </c>
      <c r="R84" s="5">
        <f>LEFT(Продажи[[#This Row],[мин фасовка, кг]],LEN(Продажи[[#This Row],[мин фасовка, кг]])-3)*Продажи[[#This Row],[Заказанное количество, кг]]</f>
        <v>8.5</v>
      </c>
      <c r="S84" s="13">
        <f>YEAR(Продажи[[#This Row],[Дата заказа]])</f>
        <v>2016</v>
      </c>
      <c r="T84" s="13">
        <f>INT((Продажи[[#This Row],[Дата заказа]]-DATE(YEAR(Продажи[[#This Row],[Дата заказа]]-WEEKDAY(Продажи[[#This Row],[Дата заказа]]-1)+4),1,3) + WEEKDAY(DATE(YEAR(Продажи[[#This Row],[Дата заказа]]-WEEKDAY(Продажи[[#This Row],[Дата заказа]]-1)+4),1,3))+5)/7)</f>
        <v>27</v>
      </c>
      <c r="U84" s="13">
        <f>IF(Q84&lt;=10,Продажи[[#This Row],[Итого со скидкой]],0)</f>
        <v>19491.18</v>
      </c>
    </row>
    <row r="85" spans="5:21" x14ac:dyDescent="0.3">
      <c r="E85" t="s">
        <v>2690</v>
      </c>
      <c r="F85" t="s">
        <v>2677</v>
      </c>
      <c r="G85" t="s">
        <v>2691</v>
      </c>
      <c r="H85">
        <v>759</v>
      </c>
      <c r="I85" t="s">
        <v>2671</v>
      </c>
      <c r="J85">
        <v>14</v>
      </c>
      <c r="K85">
        <v>10626</v>
      </c>
      <c r="L85">
        <v>0</v>
      </c>
      <c r="M85">
        <v>10626</v>
      </c>
      <c r="N85" s="1">
        <v>42181</v>
      </c>
      <c r="O85">
        <f>MONTH(Продажи[[#This Row],[Дата заказа]])</f>
        <v>6</v>
      </c>
      <c r="P85">
        <f>WEEKDAY(Продажи[[#This Row],[Дата заказа]],2)</f>
        <v>5</v>
      </c>
      <c r="Q85">
        <f>DAY(Продажи[[#This Row],[Дата заказа]])</f>
        <v>26</v>
      </c>
      <c r="R85" s="5">
        <f>LEFT(Продажи[[#This Row],[мин фасовка, кг]],LEN(Продажи[[#This Row],[мин фасовка, кг]])-3)*Продажи[[#This Row],[Заказанное количество, кг]]</f>
        <v>14</v>
      </c>
      <c r="S85" s="13">
        <f>YEAR(Продажи[[#This Row],[Дата заказа]])</f>
        <v>2015</v>
      </c>
      <c r="T85" s="13">
        <f>INT((Продажи[[#This Row],[Дата заказа]]-DATE(YEAR(Продажи[[#This Row],[Дата заказа]]-WEEKDAY(Продажи[[#This Row],[Дата заказа]]-1)+4),1,3) + WEEKDAY(DATE(YEAR(Продажи[[#This Row],[Дата заказа]]-WEEKDAY(Продажи[[#This Row],[Дата заказа]]-1)+4),1,3))+5)/7)</f>
        <v>26</v>
      </c>
      <c r="U85" s="13">
        <f>IF(Q85&lt;=10,Продажи[[#This Row],[Итого со скидкой]],0)</f>
        <v>0</v>
      </c>
    </row>
    <row r="86" spans="5:21" x14ac:dyDescent="0.3">
      <c r="E86" t="s">
        <v>2683</v>
      </c>
      <c r="F86" t="s">
        <v>2684</v>
      </c>
      <c r="G86" t="s">
        <v>2684</v>
      </c>
      <c r="H86">
        <v>770</v>
      </c>
      <c r="I86" t="s">
        <v>2675</v>
      </c>
      <c r="J86">
        <v>20</v>
      </c>
      <c r="K86">
        <v>15400</v>
      </c>
      <c r="L86">
        <v>0.03</v>
      </c>
      <c r="M86">
        <v>14938</v>
      </c>
      <c r="N86" s="1">
        <v>43403</v>
      </c>
      <c r="O86">
        <f>MONTH(Продажи[[#This Row],[Дата заказа]])</f>
        <v>10</v>
      </c>
      <c r="P86">
        <f>WEEKDAY(Продажи[[#This Row],[Дата заказа]],2)</f>
        <v>2</v>
      </c>
      <c r="Q86">
        <f>DAY(Продажи[[#This Row],[Дата заказа]])</f>
        <v>30</v>
      </c>
      <c r="R86" s="5">
        <f>LEFT(Продажи[[#This Row],[мин фасовка, кг]],LEN(Продажи[[#This Row],[мин фасовка, кг]])-3)*Продажи[[#This Row],[Заказанное количество, кг]]</f>
        <v>10</v>
      </c>
      <c r="S86" s="13">
        <f>YEAR(Продажи[[#This Row],[Дата заказа]])</f>
        <v>2018</v>
      </c>
      <c r="T86"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86" s="13">
        <f>IF(Q86&lt;=10,Продажи[[#This Row],[Итого со скидкой]],0)</f>
        <v>0</v>
      </c>
    </row>
    <row r="87" spans="5:21" x14ac:dyDescent="0.3">
      <c r="E87" t="s">
        <v>2676</v>
      </c>
      <c r="F87" t="s">
        <v>2677</v>
      </c>
      <c r="G87" t="s">
        <v>2678</v>
      </c>
      <c r="H87">
        <v>1182</v>
      </c>
      <c r="I87" t="s">
        <v>2675</v>
      </c>
      <c r="J87">
        <v>17</v>
      </c>
      <c r="K87">
        <v>20094</v>
      </c>
      <c r="L87">
        <v>0.03</v>
      </c>
      <c r="M87">
        <v>19491.18</v>
      </c>
      <c r="N87" s="1">
        <v>43344</v>
      </c>
      <c r="O87">
        <f>MONTH(Продажи[[#This Row],[Дата заказа]])</f>
        <v>9</v>
      </c>
      <c r="P87">
        <f>WEEKDAY(Продажи[[#This Row],[Дата заказа]],2)</f>
        <v>6</v>
      </c>
      <c r="Q87">
        <f>DAY(Продажи[[#This Row],[Дата заказа]])</f>
        <v>1</v>
      </c>
      <c r="R87" s="5">
        <f>LEFT(Продажи[[#This Row],[мин фасовка, кг]],LEN(Продажи[[#This Row],[мин фасовка, кг]])-3)*Продажи[[#This Row],[Заказанное количество, кг]]</f>
        <v>8.5</v>
      </c>
      <c r="S87" s="13">
        <f>YEAR(Продажи[[#This Row],[Дата заказа]])</f>
        <v>2018</v>
      </c>
      <c r="T87" s="13">
        <f>INT((Продажи[[#This Row],[Дата заказа]]-DATE(YEAR(Продажи[[#This Row],[Дата заказа]]-WEEKDAY(Продажи[[#This Row],[Дата заказа]]-1)+4),1,3) + WEEKDAY(DATE(YEAR(Продажи[[#This Row],[Дата заказа]]-WEEKDAY(Продажи[[#This Row],[Дата заказа]]-1)+4),1,3))+5)/7)</f>
        <v>35</v>
      </c>
      <c r="U87" s="13">
        <f>IF(Q87&lt;=10,Продажи[[#This Row],[Итого со скидкой]],0)</f>
        <v>19491.18</v>
      </c>
    </row>
    <row r="88" spans="5:21" x14ac:dyDescent="0.3">
      <c r="E88" t="s">
        <v>2707</v>
      </c>
      <c r="F88" t="s">
        <v>2688</v>
      </c>
      <c r="G88" t="s">
        <v>2705</v>
      </c>
      <c r="H88">
        <v>1994</v>
      </c>
      <c r="I88" t="s">
        <v>2671</v>
      </c>
      <c r="J88">
        <v>25</v>
      </c>
      <c r="K88">
        <v>49850</v>
      </c>
      <c r="L88">
        <v>0.06</v>
      </c>
      <c r="M88">
        <v>46859</v>
      </c>
      <c r="N88" s="1">
        <v>43134</v>
      </c>
      <c r="O88">
        <f>MONTH(Продажи[[#This Row],[Дата заказа]])</f>
        <v>2</v>
      </c>
      <c r="P88">
        <f>WEEKDAY(Продажи[[#This Row],[Дата заказа]],2)</f>
        <v>6</v>
      </c>
      <c r="Q88">
        <f>DAY(Продажи[[#This Row],[Дата заказа]])</f>
        <v>3</v>
      </c>
      <c r="R88" s="5">
        <f>LEFT(Продажи[[#This Row],[мин фасовка, кг]],LEN(Продажи[[#This Row],[мин фасовка, кг]])-3)*Продажи[[#This Row],[Заказанное количество, кг]]</f>
        <v>25</v>
      </c>
      <c r="S88" s="13">
        <f>YEAR(Продажи[[#This Row],[Дата заказа]])</f>
        <v>2018</v>
      </c>
      <c r="T88"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88" s="13">
        <f>IF(Q88&lt;=10,Продажи[[#This Row],[Итого со скидкой]],0)</f>
        <v>46859</v>
      </c>
    </row>
    <row r="89" spans="5:21" x14ac:dyDescent="0.3">
      <c r="E89" t="s">
        <v>2706</v>
      </c>
      <c r="F89" t="s">
        <v>2677</v>
      </c>
      <c r="G89" t="s">
        <v>2696</v>
      </c>
      <c r="H89">
        <v>967</v>
      </c>
      <c r="I89" t="s">
        <v>2671</v>
      </c>
      <c r="J89">
        <v>12</v>
      </c>
      <c r="K89">
        <v>11604</v>
      </c>
      <c r="L89">
        <v>0</v>
      </c>
      <c r="M89">
        <v>11604</v>
      </c>
      <c r="N89" s="1">
        <v>42261</v>
      </c>
      <c r="O89">
        <f>MONTH(Продажи[[#This Row],[Дата заказа]])</f>
        <v>9</v>
      </c>
      <c r="P89">
        <f>WEEKDAY(Продажи[[#This Row],[Дата заказа]],2)</f>
        <v>1</v>
      </c>
      <c r="Q89">
        <f>DAY(Продажи[[#This Row],[Дата заказа]])</f>
        <v>14</v>
      </c>
      <c r="R89" s="5">
        <f>LEFT(Продажи[[#This Row],[мин фасовка, кг]],LEN(Продажи[[#This Row],[мин фасовка, кг]])-3)*Продажи[[#This Row],[Заказанное количество, кг]]</f>
        <v>12</v>
      </c>
      <c r="S89" s="13">
        <f>YEAR(Продажи[[#This Row],[Дата заказа]])</f>
        <v>2015</v>
      </c>
      <c r="T89"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89" s="13">
        <f>IF(Q89&lt;=10,Продажи[[#This Row],[Итого со скидкой]],0)</f>
        <v>0</v>
      </c>
    </row>
    <row r="90" spans="5:21" x14ac:dyDescent="0.3">
      <c r="E90" t="s">
        <v>2733</v>
      </c>
      <c r="F90" t="s">
        <v>2698</v>
      </c>
      <c r="G90" t="s">
        <v>2734</v>
      </c>
      <c r="H90">
        <v>1923</v>
      </c>
      <c r="I90" t="s">
        <v>2675</v>
      </c>
      <c r="J90">
        <v>25</v>
      </c>
      <c r="K90">
        <v>48075</v>
      </c>
      <c r="L90">
        <v>0.06</v>
      </c>
      <c r="M90">
        <v>45190.5</v>
      </c>
      <c r="N90" s="1">
        <v>44171</v>
      </c>
      <c r="O90">
        <f>MONTH(Продажи[[#This Row],[Дата заказа]])</f>
        <v>12</v>
      </c>
      <c r="P90">
        <f>WEEKDAY(Продажи[[#This Row],[Дата заказа]],2)</f>
        <v>7</v>
      </c>
      <c r="Q90">
        <f>DAY(Продажи[[#This Row],[Дата заказа]])</f>
        <v>6</v>
      </c>
      <c r="R90" s="5">
        <f>LEFT(Продажи[[#This Row],[мин фасовка, кг]],LEN(Продажи[[#This Row],[мин фасовка, кг]])-3)*Продажи[[#This Row],[Заказанное количество, кг]]</f>
        <v>12.5</v>
      </c>
      <c r="S90" s="13">
        <f>YEAR(Продажи[[#This Row],[Дата заказа]])</f>
        <v>2020</v>
      </c>
      <c r="T90"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90" s="13">
        <f>IF(Q90&lt;=10,Продажи[[#This Row],[Итого со скидкой]],0)</f>
        <v>45190.5</v>
      </c>
    </row>
    <row r="91" spans="5:21" x14ac:dyDescent="0.3">
      <c r="E91" t="s">
        <v>2669</v>
      </c>
      <c r="F91" t="s">
        <v>2670</v>
      </c>
      <c r="G91" t="s">
        <v>2670</v>
      </c>
      <c r="H91">
        <v>699</v>
      </c>
      <c r="I91" t="s">
        <v>2671</v>
      </c>
      <c r="J91">
        <v>10</v>
      </c>
      <c r="K91">
        <v>6990</v>
      </c>
      <c r="L91">
        <v>0</v>
      </c>
      <c r="M91">
        <v>6990</v>
      </c>
      <c r="N91" s="1">
        <v>43206</v>
      </c>
      <c r="O91">
        <f>MONTH(Продажи[[#This Row],[Дата заказа]])</f>
        <v>4</v>
      </c>
      <c r="P91">
        <f>WEEKDAY(Продажи[[#This Row],[Дата заказа]],2)</f>
        <v>1</v>
      </c>
      <c r="Q91">
        <f>DAY(Продажи[[#This Row],[Дата заказа]])</f>
        <v>16</v>
      </c>
      <c r="R91" s="5">
        <f>LEFT(Продажи[[#This Row],[мин фасовка, кг]],LEN(Продажи[[#This Row],[мин фасовка, кг]])-3)*Продажи[[#This Row],[Заказанное количество, кг]]</f>
        <v>10</v>
      </c>
      <c r="S91" s="13">
        <f>YEAR(Продажи[[#This Row],[Дата заказа]])</f>
        <v>2018</v>
      </c>
      <c r="T91"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91" s="13">
        <f>IF(Q91&lt;=10,Продажи[[#This Row],[Итого со скидкой]],0)</f>
        <v>0</v>
      </c>
    </row>
    <row r="92" spans="5:21" x14ac:dyDescent="0.3">
      <c r="E92" t="s">
        <v>2735</v>
      </c>
      <c r="F92" t="s">
        <v>2713</v>
      </c>
      <c r="G92" t="s">
        <v>2736</v>
      </c>
      <c r="H92">
        <v>1228</v>
      </c>
      <c r="I92" t="s">
        <v>2675</v>
      </c>
      <c r="J92">
        <v>45</v>
      </c>
      <c r="K92">
        <v>55260</v>
      </c>
      <c r="L92">
        <v>0.09</v>
      </c>
      <c r="M92">
        <v>50286.6</v>
      </c>
      <c r="N92" s="1">
        <v>42367</v>
      </c>
      <c r="O92">
        <f>MONTH(Продажи[[#This Row],[Дата заказа]])</f>
        <v>12</v>
      </c>
      <c r="P92">
        <f>WEEKDAY(Продажи[[#This Row],[Дата заказа]],2)</f>
        <v>2</v>
      </c>
      <c r="Q92">
        <f>DAY(Продажи[[#This Row],[Дата заказа]])</f>
        <v>29</v>
      </c>
      <c r="R92" s="5">
        <f>LEFT(Продажи[[#This Row],[мин фасовка, кг]],LEN(Продажи[[#This Row],[мин фасовка, кг]])-3)*Продажи[[#This Row],[Заказанное количество, кг]]</f>
        <v>22.5</v>
      </c>
      <c r="S92" s="13">
        <f>YEAR(Продажи[[#This Row],[Дата заказа]])</f>
        <v>2015</v>
      </c>
      <c r="T92" s="13">
        <f>INT((Продажи[[#This Row],[Дата заказа]]-DATE(YEAR(Продажи[[#This Row],[Дата заказа]]-WEEKDAY(Продажи[[#This Row],[Дата заказа]]-1)+4),1,3) + WEEKDAY(DATE(YEAR(Продажи[[#This Row],[Дата заказа]]-WEEKDAY(Продажи[[#This Row],[Дата заказа]]-1)+4),1,3))+5)/7)</f>
        <v>53</v>
      </c>
      <c r="U92" s="13">
        <f>IF(Q92&lt;=10,Продажи[[#This Row],[Итого со скидкой]],0)</f>
        <v>0</v>
      </c>
    </row>
    <row r="93" spans="5:21" x14ac:dyDescent="0.3">
      <c r="E93" t="s">
        <v>2676</v>
      </c>
      <c r="F93" t="s">
        <v>2677</v>
      </c>
      <c r="G93" t="s">
        <v>2678</v>
      </c>
      <c r="H93">
        <v>1182</v>
      </c>
      <c r="I93" t="s">
        <v>2675</v>
      </c>
      <c r="J93">
        <v>17</v>
      </c>
      <c r="K93">
        <v>20094</v>
      </c>
      <c r="L93">
        <v>0.03</v>
      </c>
      <c r="M93">
        <v>19491.18</v>
      </c>
      <c r="N93" s="1">
        <v>43249</v>
      </c>
      <c r="O93">
        <f>MONTH(Продажи[[#This Row],[Дата заказа]])</f>
        <v>5</v>
      </c>
      <c r="P93">
        <f>WEEKDAY(Продажи[[#This Row],[Дата заказа]],2)</f>
        <v>2</v>
      </c>
      <c r="Q93">
        <f>DAY(Продажи[[#This Row],[Дата заказа]])</f>
        <v>29</v>
      </c>
      <c r="R93" s="5">
        <f>LEFT(Продажи[[#This Row],[мин фасовка, кг]],LEN(Продажи[[#This Row],[мин фасовка, кг]])-3)*Продажи[[#This Row],[Заказанное количество, кг]]</f>
        <v>8.5</v>
      </c>
      <c r="S93" s="13">
        <f>YEAR(Продажи[[#This Row],[Дата заказа]])</f>
        <v>2018</v>
      </c>
      <c r="T93"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93" s="13">
        <f>IF(Q93&lt;=10,Продажи[[#This Row],[Итого со скидкой]],0)</f>
        <v>0</v>
      </c>
    </row>
    <row r="94" spans="5:21" x14ac:dyDescent="0.3">
      <c r="E94" t="s">
        <v>2687</v>
      </c>
      <c r="F94" t="s">
        <v>2688</v>
      </c>
      <c r="G94" t="s">
        <v>2689</v>
      </c>
      <c r="H94">
        <v>1994</v>
      </c>
      <c r="I94" t="s">
        <v>2671</v>
      </c>
      <c r="J94">
        <v>17</v>
      </c>
      <c r="K94">
        <v>33898</v>
      </c>
      <c r="L94">
        <v>0.06</v>
      </c>
      <c r="M94">
        <v>31864.12</v>
      </c>
      <c r="N94" s="1">
        <v>44072</v>
      </c>
      <c r="O94">
        <f>MONTH(Продажи[[#This Row],[Дата заказа]])</f>
        <v>8</v>
      </c>
      <c r="P94">
        <f>WEEKDAY(Продажи[[#This Row],[Дата заказа]],2)</f>
        <v>6</v>
      </c>
      <c r="Q94">
        <f>DAY(Продажи[[#This Row],[Дата заказа]])</f>
        <v>29</v>
      </c>
      <c r="R94" s="5">
        <f>LEFT(Продажи[[#This Row],[мин фасовка, кг]],LEN(Продажи[[#This Row],[мин фасовка, кг]])-3)*Продажи[[#This Row],[Заказанное количество, кг]]</f>
        <v>17</v>
      </c>
      <c r="S94" s="13">
        <f>YEAR(Продажи[[#This Row],[Дата заказа]])</f>
        <v>2020</v>
      </c>
      <c r="T94" s="13">
        <f>INT((Продажи[[#This Row],[Дата заказа]]-DATE(YEAR(Продажи[[#This Row],[Дата заказа]]-WEEKDAY(Продажи[[#This Row],[Дата заказа]]-1)+4),1,3) + WEEKDAY(DATE(YEAR(Продажи[[#This Row],[Дата заказа]]-WEEKDAY(Продажи[[#This Row],[Дата заказа]]-1)+4),1,3))+5)/7)</f>
        <v>35</v>
      </c>
      <c r="U94" s="13">
        <f>IF(Q94&lt;=10,Продажи[[#This Row],[Итого со скидкой]],0)</f>
        <v>0</v>
      </c>
    </row>
    <row r="95" spans="5:21" x14ac:dyDescent="0.3">
      <c r="E95" t="s">
        <v>2704</v>
      </c>
      <c r="F95" t="s">
        <v>2688</v>
      </c>
      <c r="G95" t="s">
        <v>2705</v>
      </c>
      <c r="H95">
        <v>1994</v>
      </c>
      <c r="I95" t="s">
        <v>2671</v>
      </c>
      <c r="J95">
        <v>12</v>
      </c>
      <c r="K95">
        <v>23928</v>
      </c>
      <c r="L95">
        <v>0.03</v>
      </c>
      <c r="M95">
        <v>23210.16</v>
      </c>
      <c r="N95" s="1">
        <v>43163</v>
      </c>
      <c r="O95">
        <f>MONTH(Продажи[[#This Row],[Дата заказа]])</f>
        <v>3</v>
      </c>
      <c r="P95">
        <f>WEEKDAY(Продажи[[#This Row],[Дата заказа]],2)</f>
        <v>7</v>
      </c>
      <c r="Q95">
        <f>DAY(Продажи[[#This Row],[Дата заказа]])</f>
        <v>4</v>
      </c>
      <c r="R95" s="5">
        <f>LEFT(Продажи[[#This Row],[мин фасовка, кг]],LEN(Продажи[[#This Row],[мин фасовка, кг]])-3)*Продажи[[#This Row],[Заказанное количество, кг]]</f>
        <v>12</v>
      </c>
      <c r="S95" s="13">
        <f>YEAR(Продажи[[#This Row],[Дата заказа]])</f>
        <v>2018</v>
      </c>
      <c r="T95"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95" s="13">
        <f>IF(Q95&lt;=10,Продажи[[#This Row],[Итого со скидкой]],0)</f>
        <v>23210.16</v>
      </c>
    </row>
    <row r="96" spans="5:21" x14ac:dyDescent="0.3">
      <c r="E96" t="s">
        <v>2697</v>
      </c>
      <c r="F96" t="s">
        <v>2698</v>
      </c>
      <c r="G96" t="s">
        <v>2699</v>
      </c>
      <c r="H96">
        <v>2199</v>
      </c>
      <c r="I96" t="s">
        <v>2675</v>
      </c>
      <c r="J96">
        <v>60</v>
      </c>
      <c r="K96">
        <v>131940</v>
      </c>
      <c r="L96">
        <v>0.15</v>
      </c>
      <c r="M96">
        <v>112149</v>
      </c>
      <c r="N96" s="1">
        <v>42266</v>
      </c>
      <c r="O96">
        <f>MONTH(Продажи[[#This Row],[Дата заказа]])</f>
        <v>9</v>
      </c>
      <c r="P96">
        <f>WEEKDAY(Продажи[[#This Row],[Дата заказа]],2)</f>
        <v>6</v>
      </c>
      <c r="Q96">
        <f>DAY(Продажи[[#This Row],[Дата заказа]])</f>
        <v>19</v>
      </c>
      <c r="R96" s="5">
        <f>LEFT(Продажи[[#This Row],[мин фасовка, кг]],LEN(Продажи[[#This Row],[мин фасовка, кг]])-3)*Продажи[[#This Row],[Заказанное количество, кг]]</f>
        <v>30</v>
      </c>
      <c r="S96" s="13">
        <f>YEAR(Продажи[[#This Row],[Дата заказа]])</f>
        <v>2015</v>
      </c>
      <c r="T96"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96" s="13">
        <f>IF(Q96&lt;=10,Продажи[[#This Row],[Итого со скидкой]],0)</f>
        <v>0</v>
      </c>
    </row>
    <row r="97" spans="5:21" x14ac:dyDescent="0.3">
      <c r="E97" t="s">
        <v>2727</v>
      </c>
      <c r="F97" t="s">
        <v>2713</v>
      </c>
      <c r="G97" t="s">
        <v>2728</v>
      </c>
      <c r="H97">
        <v>617</v>
      </c>
      <c r="I97" t="s">
        <v>2671</v>
      </c>
      <c r="J97">
        <v>10</v>
      </c>
      <c r="K97">
        <v>6170</v>
      </c>
      <c r="L97">
        <v>0</v>
      </c>
      <c r="M97">
        <v>6170</v>
      </c>
      <c r="N97" s="1">
        <v>42211</v>
      </c>
      <c r="O97">
        <f>MONTH(Продажи[[#This Row],[Дата заказа]])</f>
        <v>7</v>
      </c>
      <c r="P97">
        <f>WEEKDAY(Продажи[[#This Row],[Дата заказа]],2)</f>
        <v>7</v>
      </c>
      <c r="Q97">
        <f>DAY(Продажи[[#This Row],[Дата заказа]])</f>
        <v>26</v>
      </c>
      <c r="R97" s="5">
        <f>LEFT(Продажи[[#This Row],[мин фасовка, кг]],LEN(Продажи[[#This Row],[мин фасовка, кг]])-3)*Продажи[[#This Row],[Заказанное количество, кг]]</f>
        <v>10</v>
      </c>
      <c r="S97" s="13">
        <f>YEAR(Продажи[[#This Row],[Дата заказа]])</f>
        <v>2015</v>
      </c>
      <c r="T97" s="13">
        <f>INT((Продажи[[#This Row],[Дата заказа]]-DATE(YEAR(Продажи[[#This Row],[Дата заказа]]-WEEKDAY(Продажи[[#This Row],[Дата заказа]]-1)+4),1,3) + WEEKDAY(DATE(YEAR(Продажи[[#This Row],[Дата заказа]]-WEEKDAY(Продажи[[#This Row],[Дата заказа]]-1)+4),1,3))+5)/7)</f>
        <v>30</v>
      </c>
      <c r="U97" s="13">
        <f>IF(Q97&lt;=10,Продажи[[#This Row],[Итого со скидкой]],0)</f>
        <v>0</v>
      </c>
    </row>
    <row r="98" spans="5:21" x14ac:dyDescent="0.3">
      <c r="E98" t="s">
        <v>2723</v>
      </c>
      <c r="F98" t="s">
        <v>2688</v>
      </c>
      <c r="G98" t="s">
        <v>2724</v>
      </c>
      <c r="H98">
        <v>1994</v>
      </c>
      <c r="I98" t="s">
        <v>2671</v>
      </c>
      <c r="J98">
        <v>10</v>
      </c>
      <c r="K98">
        <v>19940</v>
      </c>
      <c r="L98">
        <v>0.03</v>
      </c>
      <c r="M98">
        <v>19341.8</v>
      </c>
      <c r="N98" s="1">
        <v>44118</v>
      </c>
      <c r="O98">
        <f>MONTH(Продажи[[#This Row],[Дата заказа]])</f>
        <v>10</v>
      </c>
      <c r="P98">
        <f>WEEKDAY(Продажи[[#This Row],[Дата заказа]],2)</f>
        <v>3</v>
      </c>
      <c r="Q98">
        <f>DAY(Продажи[[#This Row],[Дата заказа]])</f>
        <v>14</v>
      </c>
      <c r="R98" s="5">
        <f>LEFT(Продажи[[#This Row],[мин фасовка, кг]],LEN(Продажи[[#This Row],[мин фасовка, кг]])-3)*Продажи[[#This Row],[Заказанное количество, кг]]</f>
        <v>10</v>
      </c>
      <c r="S98" s="13">
        <f>YEAR(Продажи[[#This Row],[Дата заказа]])</f>
        <v>2020</v>
      </c>
      <c r="T98"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98" s="13">
        <f>IF(Q98&lt;=10,Продажи[[#This Row],[Итого со скидкой]],0)</f>
        <v>0</v>
      </c>
    </row>
    <row r="99" spans="5:21" x14ac:dyDescent="0.3">
      <c r="E99" t="s">
        <v>2731</v>
      </c>
      <c r="F99" t="s">
        <v>2713</v>
      </c>
      <c r="G99" t="s">
        <v>2732</v>
      </c>
      <c r="H99">
        <v>887</v>
      </c>
      <c r="I99" t="s">
        <v>2671</v>
      </c>
      <c r="J99">
        <v>15</v>
      </c>
      <c r="K99">
        <v>13305</v>
      </c>
      <c r="L99">
        <v>0</v>
      </c>
      <c r="M99">
        <v>13305</v>
      </c>
      <c r="N99" s="1">
        <v>42487</v>
      </c>
      <c r="O99">
        <f>MONTH(Продажи[[#This Row],[Дата заказа]])</f>
        <v>4</v>
      </c>
      <c r="P99">
        <f>WEEKDAY(Продажи[[#This Row],[Дата заказа]],2)</f>
        <v>3</v>
      </c>
      <c r="Q99">
        <f>DAY(Продажи[[#This Row],[Дата заказа]])</f>
        <v>27</v>
      </c>
      <c r="R99" s="5">
        <f>LEFT(Продажи[[#This Row],[мин фасовка, кг]],LEN(Продажи[[#This Row],[мин фасовка, кг]])-3)*Продажи[[#This Row],[Заказанное количество, кг]]</f>
        <v>15</v>
      </c>
      <c r="S99" s="13">
        <f>YEAR(Продажи[[#This Row],[Дата заказа]])</f>
        <v>2016</v>
      </c>
      <c r="T99"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99" s="13">
        <f>IF(Q99&lt;=10,Продажи[[#This Row],[Итого со скидкой]],0)</f>
        <v>0</v>
      </c>
    </row>
    <row r="100" spans="5:21" x14ac:dyDescent="0.3">
      <c r="E100" t="s">
        <v>2739</v>
      </c>
      <c r="F100" t="s">
        <v>2713</v>
      </c>
      <c r="G100" t="s">
        <v>2728</v>
      </c>
      <c r="H100">
        <v>2197</v>
      </c>
      <c r="I100" t="s">
        <v>2675</v>
      </c>
      <c r="J100">
        <v>40</v>
      </c>
      <c r="K100">
        <v>87880</v>
      </c>
      <c r="L100">
        <v>0.12</v>
      </c>
      <c r="M100">
        <v>77334.399999999994</v>
      </c>
      <c r="N100" s="1">
        <v>43469</v>
      </c>
      <c r="O100">
        <f>MONTH(Продажи[[#This Row],[Дата заказа]])</f>
        <v>1</v>
      </c>
      <c r="P100">
        <f>WEEKDAY(Продажи[[#This Row],[Дата заказа]],2)</f>
        <v>5</v>
      </c>
      <c r="Q100">
        <f>DAY(Продажи[[#This Row],[Дата заказа]])</f>
        <v>4</v>
      </c>
      <c r="R100" s="5">
        <f>LEFT(Продажи[[#This Row],[мин фасовка, кг]],LEN(Продажи[[#This Row],[мин фасовка, кг]])-3)*Продажи[[#This Row],[Заказанное количество, кг]]</f>
        <v>20</v>
      </c>
      <c r="S100" s="13">
        <f>YEAR(Продажи[[#This Row],[Дата заказа]])</f>
        <v>2019</v>
      </c>
      <c r="T100" s="13">
        <f>INT((Продажи[[#This Row],[Дата заказа]]-DATE(YEAR(Продажи[[#This Row],[Дата заказа]]-WEEKDAY(Продажи[[#This Row],[Дата заказа]]-1)+4),1,3) + WEEKDAY(DATE(YEAR(Продажи[[#This Row],[Дата заказа]]-WEEKDAY(Продажи[[#This Row],[Дата заказа]]-1)+4),1,3))+5)/7)</f>
        <v>1</v>
      </c>
      <c r="U100" s="13">
        <f>IF(Q100&lt;=10,Продажи[[#This Row],[Итого со скидкой]],0)</f>
        <v>77334.399999999994</v>
      </c>
    </row>
    <row r="101" spans="5:21" x14ac:dyDescent="0.3">
      <c r="E101" t="s">
        <v>2702</v>
      </c>
      <c r="F101" t="s">
        <v>2673</v>
      </c>
      <c r="G101" t="s">
        <v>2703</v>
      </c>
      <c r="H101">
        <v>912</v>
      </c>
      <c r="I101" t="s">
        <v>2675</v>
      </c>
      <c r="J101">
        <v>20</v>
      </c>
      <c r="K101">
        <v>18240</v>
      </c>
      <c r="L101">
        <v>0</v>
      </c>
      <c r="M101">
        <v>18240</v>
      </c>
      <c r="N101" s="1">
        <v>42730</v>
      </c>
      <c r="O101">
        <f>MONTH(Продажи[[#This Row],[Дата заказа]])</f>
        <v>12</v>
      </c>
      <c r="P101">
        <f>WEEKDAY(Продажи[[#This Row],[Дата заказа]],2)</f>
        <v>1</v>
      </c>
      <c r="Q101">
        <f>DAY(Продажи[[#This Row],[Дата заказа]])</f>
        <v>26</v>
      </c>
      <c r="R101" s="5">
        <f>LEFT(Продажи[[#This Row],[мин фасовка, кг]],LEN(Продажи[[#This Row],[мин фасовка, кг]])-3)*Продажи[[#This Row],[Заказанное количество, кг]]</f>
        <v>10</v>
      </c>
      <c r="S101" s="13">
        <f>YEAR(Продажи[[#This Row],[Дата заказа]])</f>
        <v>2016</v>
      </c>
      <c r="T101" s="13">
        <f>INT((Продажи[[#This Row],[Дата заказа]]-DATE(YEAR(Продажи[[#This Row],[Дата заказа]]-WEEKDAY(Продажи[[#This Row],[Дата заказа]]-1)+4),1,3) + WEEKDAY(DATE(YEAR(Продажи[[#This Row],[Дата заказа]]-WEEKDAY(Продажи[[#This Row],[Дата заказа]]-1)+4),1,3))+5)/7)</f>
        <v>52</v>
      </c>
      <c r="U101" s="13">
        <f>IF(Q101&lt;=10,Продажи[[#This Row],[Итого со скидкой]],0)</f>
        <v>0</v>
      </c>
    </row>
    <row r="102" spans="5:21" x14ac:dyDescent="0.3">
      <c r="E102" t="s">
        <v>2676</v>
      </c>
      <c r="F102" t="s">
        <v>2677</v>
      </c>
      <c r="G102" t="s">
        <v>2678</v>
      </c>
      <c r="H102">
        <v>1182</v>
      </c>
      <c r="I102" t="s">
        <v>2675</v>
      </c>
      <c r="J102">
        <v>17</v>
      </c>
      <c r="K102">
        <v>20094</v>
      </c>
      <c r="L102">
        <v>0.03</v>
      </c>
      <c r="M102">
        <v>19491.18</v>
      </c>
      <c r="N102" s="1">
        <v>43032</v>
      </c>
      <c r="O102">
        <f>MONTH(Продажи[[#This Row],[Дата заказа]])</f>
        <v>10</v>
      </c>
      <c r="P102">
        <f>WEEKDAY(Продажи[[#This Row],[Дата заказа]],2)</f>
        <v>2</v>
      </c>
      <c r="Q102">
        <f>DAY(Продажи[[#This Row],[Дата заказа]])</f>
        <v>24</v>
      </c>
      <c r="R102" s="5">
        <f>LEFT(Продажи[[#This Row],[мин фасовка, кг]],LEN(Продажи[[#This Row],[мин фасовка, кг]])-3)*Продажи[[#This Row],[Заказанное количество, кг]]</f>
        <v>8.5</v>
      </c>
      <c r="S102" s="13">
        <f>YEAR(Продажи[[#This Row],[Дата заказа]])</f>
        <v>2017</v>
      </c>
      <c r="T102"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102" s="13">
        <f>IF(Q102&lt;=10,Продажи[[#This Row],[Итого со скидкой]],0)</f>
        <v>0</v>
      </c>
    </row>
    <row r="103" spans="5:21" x14ac:dyDescent="0.3">
      <c r="E103" t="s">
        <v>2700</v>
      </c>
      <c r="F103" t="s">
        <v>2677</v>
      </c>
      <c r="G103" t="s">
        <v>2691</v>
      </c>
      <c r="H103">
        <v>759</v>
      </c>
      <c r="I103" t="s">
        <v>2671</v>
      </c>
      <c r="J103">
        <v>10</v>
      </c>
      <c r="K103">
        <v>7590</v>
      </c>
      <c r="L103">
        <v>0</v>
      </c>
      <c r="M103">
        <v>7590</v>
      </c>
      <c r="N103" s="1">
        <v>42059</v>
      </c>
      <c r="O103">
        <f>MONTH(Продажи[[#This Row],[Дата заказа]])</f>
        <v>2</v>
      </c>
      <c r="P103">
        <f>WEEKDAY(Продажи[[#This Row],[Дата заказа]],2)</f>
        <v>2</v>
      </c>
      <c r="Q103">
        <f>DAY(Продажи[[#This Row],[Дата заказа]])</f>
        <v>24</v>
      </c>
      <c r="R103" s="5">
        <f>LEFT(Продажи[[#This Row],[мин фасовка, кг]],LEN(Продажи[[#This Row],[мин фасовка, кг]])-3)*Продажи[[#This Row],[Заказанное количество, кг]]</f>
        <v>10</v>
      </c>
      <c r="S103" s="13">
        <f>YEAR(Продажи[[#This Row],[Дата заказа]])</f>
        <v>2015</v>
      </c>
      <c r="T103"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103" s="13">
        <f>IF(Q103&lt;=10,Продажи[[#This Row],[Итого со скидкой]],0)</f>
        <v>0</v>
      </c>
    </row>
    <row r="104" spans="5:21" x14ac:dyDescent="0.3">
      <c r="E104" t="s">
        <v>2727</v>
      </c>
      <c r="F104" t="s">
        <v>2713</v>
      </c>
      <c r="G104" t="s">
        <v>2728</v>
      </c>
      <c r="H104">
        <v>617</v>
      </c>
      <c r="I104" t="s">
        <v>2671</v>
      </c>
      <c r="J104">
        <v>25</v>
      </c>
      <c r="K104">
        <v>15425</v>
      </c>
      <c r="L104">
        <v>0</v>
      </c>
      <c r="M104">
        <v>15425</v>
      </c>
      <c r="N104" s="1">
        <v>43967</v>
      </c>
      <c r="O104">
        <f>MONTH(Продажи[[#This Row],[Дата заказа]])</f>
        <v>5</v>
      </c>
      <c r="P104">
        <f>WEEKDAY(Продажи[[#This Row],[Дата заказа]],2)</f>
        <v>6</v>
      </c>
      <c r="Q104">
        <f>DAY(Продажи[[#This Row],[Дата заказа]])</f>
        <v>16</v>
      </c>
      <c r="R104" s="5">
        <f>LEFT(Продажи[[#This Row],[мин фасовка, кг]],LEN(Продажи[[#This Row],[мин фасовка, кг]])-3)*Продажи[[#This Row],[Заказанное количество, кг]]</f>
        <v>25</v>
      </c>
      <c r="S104" s="13">
        <f>YEAR(Продажи[[#This Row],[Дата заказа]])</f>
        <v>2020</v>
      </c>
      <c r="T104" s="13">
        <f>INT((Продажи[[#This Row],[Дата заказа]]-DATE(YEAR(Продажи[[#This Row],[Дата заказа]]-WEEKDAY(Продажи[[#This Row],[Дата заказа]]-1)+4),1,3) + WEEKDAY(DATE(YEAR(Продажи[[#This Row],[Дата заказа]]-WEEKDAY(Продажи[[#This Row],[Дата заказа]]-1)+4),1,3))+5)/7)</f>
        <v>20</v>
      </c>
      <c r="U104" s="13">
        <f>IF(Q104&lt;=10,Продажи[[#This Row],[Итого со скидкой]],0)</f>
        <v>0</v>
      </c>
    </row>
    <row r="105" spans="5:21" x14ac:dyDescent="0.3">
      <c r="E105" t="s">
        <v>2704</v>
      </c>
      <c r="F105" t="s">
        <v>2688</v>
      </c>
      <c r="G105" t="s">
        <v>2705</v>
      </c>
      <c r="H105">
        <v>1994</v>
      </c>
      <c r="I105" t="s">
        <v>2671</v>
      </c>
      <c r="J105">
        <v>12</v>
      </c>
      <c r="K105">
        <v>23928</v>
      </c>
      <c r="L105">
        <v>0.03</v>
      </c>
      <c r="M105">
        <v>23210.16</v>
      </c>
      <c r="N105" s="1">
        <v>43504</v>
      </c>
      <c r="O105">
        <f>MONTH(Продажи[[#This Row],[Дата заказа]])</f>
        <v>2</v>
      </c>
      <c r="P105">
        <f>WEEKDAY(Продажи[[#This Row],[Дата заказа]],2)</f>
        <v>5</v>
      </c>
      <c r="Q105">
        <f>DAY(Продажи[[#This Row],[Дата заказа]])</f>
        <v>8</v>
      </c>
      <c r="R105" s="5">
        <f>LEFT(Продажи[[#This Row],[мин фасовка, кг]],LEN(Продажи[[#This Row],[мин фасовка, кг]])-3)*Продажи[[#This Row],[Заказанное количество, кг]]</f>
        <v>12</v>
      </c>
      <c r="S105" s="13">
        <f>YEAR(Продажи[[#This Row],[Дата заказа]])</f>
        <v>2019</v>
      </c>
      <c r="T105"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105" s="13">
        <f>IF(Q105&lt;=10,Продажи[[#This Row],[Итого со скидкой]],0)</f>
        <v>23210.16</v>
      </c>
    </row>
    <row r="106" spans="5:21" x14ac:dyDescent="0.3">
      <c r="E106" t="s">
        <v>2683</v>
      </c>
      <c r="F106" t="s">
        <v>2684</v>
      </c>
      <c r="G106" t="s">
        <v>2684</v>
      </c>
      <c r="H106">
        <v>770</v>
      </c>
      <c r="I106" t="s">
        <v>2675</v>
      </c>
      <c r="J106">
        <v>20</v>
      </c>
      <c r="K106">
        <v>15400</v>
      </c>
      <c r="L106">
        <v>0.03</v>
      </c>
      <c r="M106">
        <v>14938</v>
      </c>
      <c r="N106" s="1">
        <v>42225</v>
      </c>
      <c r="O106">
        <f>MONTH(Продажи[[#This Row],[Дата заказа]])</f>
        <v>8</v>
      </c>
      <c r="P106">
        <f>WEEKDAY(Продажи[[#This Row],[Дата заказа]],2)</f>
        <v>7</v>
      </c>
      <c r="Q106">
        <f>DAY(Продажи[[#This Row],[Дата заказа]])</f>
        <v>9</v>
      </c>
      <c r="R106" s="5">
        <f>LEFT(Продажи[[#This Row],[мин фасовка, кг]],LEN(Продажи[[#This Row],[мин фасовка, кг]])-3)*Продажи[[#This Row],[Заказанное количество, кг]]</f>
        <v>10</v>
      </c>
      <c r="S106" s="13">
        <f>YEAR(Продажи[[#This Row],[Дата заказа]])</f>
        <v>2015</v>
      </c>
      <c r="T106" s="13">
        <f>INT((Продажи[[#This Row],[Дата заказа]]-DATE(YEAR(Продажи[[#This Row],[Дата заказа]]-WEEKDAY(Продажи[[#This Row],[Дата заказа]]-1)+4),1,3) + WEEKDAY(DATE(YEAR(Продажи[[#This Row],[Дата заказа]]-WEEKDAY(Продажи[[#This Row],[Дата заказа]]-1)+4),1,3))+5)/7)</f>
        <v>32</v>
      </c>
      <c r="U106" s="13">
        <f>IF(Q106&lt;=10,Продажи[[#This Row],[Итого со скидкой]],0)</f>
        <v>14938</v>
      </c>
    </row>
    <row r="107" spans="5:21" x14ac:dyDescent="0.3">
      <c r="E107" t="s">
        <v>2740</v>
      </c>
      <c r="F107" t="s">
        <v>2688</v>
      </c>
      <c r="G107" t="s">
        <v>2724</v>
      </c>
      <c r="H107">
        <v>1994</v>
      </c>
      <c r="I107" t="s">
        <v>2671</v>
      </c>
      <c r="J107">
        <v>40</v>
      </c>
      <c r="K107">
        <v>79760</v>
      </c>
      <c r="L107">
        <v>0.12</v>
      </c>
      <c r="M107">
        <v>70188.800000000003</v>
      </c>
      <c r="N107" s="1">
        <v>42551</v>
      </c>
      <c r="O107">
        <f>MONTH(Продажи[[#This Row],[Дата заказа]])</f>
        <v>6</v>
      </c>
      <c r="P107">
        <f>WEEKDAY(Продажи[[#This Row],[Дата заказа]],2)</f>
        <v>4</v>
      </c>
      <c r="Q107">
        <f>DAY(Продажи[[#This Row],[Дата заказа]])</f>
        <v>30</v>
      </c>
      <c r="R107" s="5">
        <f>LEFT(Продажи[[#This Row],[мин фасовка, кг]],LEN(Продажи[[#This Row],[мин фасовка, кг]])-3)*Продажи[[#This Row],[Заказанное количество, кг]]</f>
        <v>40</v>
      </c>
      <c r="S107" s="13">
        <f>YEAR(Продажи[[#This Row],[Дата заказа]])</f>
        <v>2016</v>
      </c>
      <c r="T107" s="13">
        <f>INT((Продажи[[#This Row],[Дата заказа]]-DATE(YEAR(Продажи[[#This Row],[Дата заказа]]-WEEKDAY(Продажи[[#This Row],[Дата заказа]]-1)+4),1,3) + WEEKDAY(DATE(YEAR(Продажи[[#This Row],[Дата заказа]]-WEEKDAY(Продажи[[#This Row],[Дата заказа]]-1)+4),1,3))+5)/7)</f>
        <v>26</v>
      </c>
      <c r="U107" s="13">
        <f>IF(Q107&lt;=10,Продажи[[#This Row],[Итого со скидкой]],0)</f>
        <v>0</v>
      </c>
    </row>
    <row r="108" spans="5:21" x14ac:dyDescent="0.3">
      <c r="E108" t="s">
        <v>2702</v>
      </c>
      <c r="F108" t="s">
        <v>2673</v>
      </c>
      <c r="G108" t="s">
        <v>2703</v>
      </c>
      <c r="H108">
        <v>912</v>
      </c>
      <c r="I108" t="s">
        <v>2675</v>
      </c>
      <c r="J108">
        <v>20</v>
      </c>
      <c r="K108">
        <v>18240</v>
      </c>
      <c r="L108">
        <v>0</v>
      </c>
      <c r="M108">
        <v>18240</v>
      </c>
      <c r="N108" s="1">
        <v>42298</v>
      </c>
      <c r="O108">
        <f>MONTH(Продажи[[#This Row],[Дата заказа]])</f>
        <v>10</v>
      </c>
      <c r="P108">
        <f>WEEKDAY(Продажи[[#This Row],[Дата заказа]],2)</f>
        <v>3</v>
      </c>
      <c r="Q108">
        <f>DAY(Продажи[[#This Row],[Дата заказа]])</f>
        <v>21</v>
      </c>
      <c r="R108" s="5">
        <f>LEFT(Продажи[[#This Row],[мин фасовка, кг]],LEN(Продажи[[#This Row],[мин фасовка, кг]])-3)*Продажи[[#This Row],[Заказанное количество, кг]]</f>
        <v>10</v>
      </c>
      <c r="S108" s="13">
        <f>YEAR(Продажи[[#This Row],[Дата заказа]])</f>
        <v>2015</v>
      </c>
      <c r="T108"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108" s="13">
        <f>IF(Q108&lt;=10,Продажи[[#This Row],[Итого со скидкой]],0)</f>
        <v>0</v>
      </c>
    </row>
    <row r="109" spans="5:21" x14ac:dyDescent="0.3">
      <c r="E109" t="s">
        <v>2739</v>
      </c>
      <c r="F109" t="s">
        <v>2713</v>
      </c>
      <c r="G109" t="s">
        <v>2728</v>
      </c>
      <c r="H109">
        <v>2197</v>
      </c>
      <c r="I109" t="s">
        <v>2675</v>
      </c>
      <c r="J109">
        <v>40</v>
      </c>
      <c r="K109">
        <v>87880</v>
      </c>
      <c r="L109">
        <v>0.12</v>
      </c>
      <c r="M109">
        <v>77334.399999999994</v>
      </c>
      <c r="N109" s="1">
        <v>42344</v>
      </c>
      <c r="O109">
        <f>MONTH(Продажи[[#This Row],[Дата заказа]])</f>
        <v>12</v>
      </c>
      <c r="P109">
        <f>WEEKDAY(Продажи[[#This Row],[Дата заказа]],2)</f>
        <v>7</v>
      </c>
      <c r="Q109">
        <f>DAY(Продажи[[#This Row],[Дата заказа]])</f>
        <v>6</v>
      </c>
      <c r="R109" s="5">
        <f>LEFT(Продажи[[#This Row],[мин фасовка, кг]],LEN(Продажи[[#This Row],[мин фасовка, кг]])-3)*Продажи[[#This Row],[Заказанное количество, кг]]</f>
        <v>20</v>
      </c>
      <c r="S109" s="13">
        <f>YEAR(Продажи[[#This Row],[Дата заказа]])</f>
        <v>2015</v>
      </c>
      <c r="T109"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109" s="13">
        <f>IF(Q109&lt;=10,Продажи[[#This Row],[Итого со скидкой]],0)</f>
        <v>77334.399999999994</v>
      </c>
    </row>
    <row r="110" spans="5:21" x14ac:dyDescent="0.3">
      <c r="E110" t="s">
        <v>2672</v>
      </c>
      <c r="F110" t="s">
        <v>2673</v>
      </c>
      <c r="G110" t="s">
        <v>2674</v>
      </c>
      <c r="H110">
        <v>1386</v>
      </c>
      <c r="I110" t="s">
        <v>2675</v>
      </c>
      <c r="J110">
        <v>20</v>
      </c>
      <c r="K110">
        <v>27720</v>
      </c>
      <c r="L110">
        <v>0.03</v>
      </c>
      <c r="M110">
        <v>26888.400000000001</v>
      </c>
      <c r="N110" s="1">
        <v>42454</v>
      </c>
      <c r="O110">
        <f>MONTH(Продажи[[#This Row],[Дата заказа]])</f>
        <v>3</v>
      </c>
      <c r="P110">
        <f>WEEKDAY(Продажи[[#This Row],[Дата заказа]],2)</f>
        <v>5</v>
      </c>
      <c r="Q110">
        <f>DAY(Продажи[[#This Row],[Дата заказа]])</f>
        <v>25</v>
      </c>
      <c r="R110" s="5">
        <f>LEFT(Продажи[[#This Row],[мин фасовка, кг]],LEN(Продажи[[#This Row],[мин фасовка, кг]])-3)*Продажи[[#This Row],[Заказанное количество, кг]]</f>
        <v>10</v>
      </c>
      <c r="S110" s="13">
        <f>YEAR(Продажи[[#This Row],[Дата заказа]])</f>
        <v>2016</v>
      </c>
      <c r="T110" s="13">
        <f>INT((Продажи[[#This Row],[Дата заказа]]-DATE(YEAR(Продажи[[#This Row],[Дата заказа]]-WEEKDAY(Продажи[[#This Row],[Дата заказа]]-1)+4),1,3) + WEEKDAY(DATE(YEAR(Продажи[[#This Row],[Дата заказа]]-WEEKDAY(Продажи[[#This Row],[Дата заказа]]-1)+4),1,3))+5)/7)</f>
        <v>12</v>
      </c>
      <c r="U110" s="13">
        <f>IF(Q110&lt;=10,Продажи[[#This Row],[Итого со скидкой]],0)</f>
        <v>0</v>
      </c>
    </row>
    <row r="111" spans="5:21" x14ac:dyDescent="0.3">
      <c r="E111" t="s">
        <v>2715</v>
      </c>
      <c r="F111" t="s">
        <v>2716</v>
      </c>
      <c r="G111" t="s">
        <v>2716</v>
      </c>
      <c r="H111">
        <v>4889</v>
      </c>
      <c r="I111" t="s">
        <v>2671</v>
      </c>
      <c r="J111">
        <v>18</v>
      </c>
      <c r="K111">
        <v>88002</v>
      </c>
      <c r="L111">
        <v>0.12</v>
      </c>
      <c r="M111">
        <v>77441.759999999995</v>
      </c>
      <c r="N111" s="1">
        <v>42524</v>
      </c>
      <c r="O111">
        <f>MONTH(Продажи[[#This Row],[Дата заказа]])</f>
        <v>6</v>
      </c>
      <c r="P111">
        <f>WEEKDAY(Продажи[[#This Row],[Дата заказа]],2)</f>
        <v>5</v>
      </c>
      <c r="Q111">
        <f>DAY(Продажи[[#This Row],[Дата заказа]])</f>
        <v>3</v>
      </c>
      <c r="R111" s="5">
        <f>LEFT(Продажи[[#This Row],[мин фасовка, кг]],LEN(Продажи[[#This Row],[мин фасовка, кг]])-3)*Продажи[[#This Row],[Заказанное количество, кг]]</f>
        <v>18</v>
      </c>
      <c r="S111" s="13">
        <f>YEAR(Продажи[[#This Row],[Дата заказа]])</f>
        <v>2016</v>
      </c>
      <c r="T111"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111" s="13">
        <f>IF(Q111&lt;=10,Продажи[[#This Row],[Итого со скидкой]],0)</f>
        <v>77441.759999999995</v>
      </c>
    </row>
    <row r="112" spans="5:21" x14ac:dyDescent="0.3">
      <c r="E112" t="s">
        <v>2697</v>
      </c>
      <c r="F112" t="s">
        <v>2698</v>
      </c>
      <c r="G112" t="s">
        <v>2699</v>
      </c>
      <c r="H112">
        <v>2199</v>
      </c>
      <c r="I112" t="s">
        <v>2675</v>
      </c>
      <c r="J112">
        <v>60</v>
      </c>
      <c r="K112">
        <v>131940</v>
      </c>
      <c r="L112">
        <v>0.15</v>
      </c>
      <c r="M112">
        <v>112149</v>
      </c>
      <c r="N112" s="1">
        <v>43938</v>
      </c>
      <c r="O112">
        <f>MONTH(Продажи[[#This Row],[Дата заказа]])</f>
        <v>4</v>
      </c>
      <c r="P112">
        <f>WEEKDAY(Продажи[[#This Row],[Дата заказа]],2)</f>
        <v>5</v>
      </c>
      <c r="Q112">
        <f>DAY(Продажи[[#This Row],[Дата заказа]])</f>
        <v>17</v>
      </c>
      <c r="R112" s="5">
        <f>LEFT(Продажи[[#This Row],[мин фасовка, кг]],LEN(Продажи[[#This Row],[мин фасовка, кг]])-3)*Продажи[[#This Row],[Заказанное количество, кг]]</f>
        <v>30</v>
      </c>
      <c r="S112" s="13">
        <f>YEAR(Продажи[[#This Row],[Дата заказа]])</f>
        <v>2020</v>
      </c>
      <c r="T112"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112" s="13">
        <f>IF(Q112&lt;=10,Продажи[[#This Row],[Итого со скидкой]],0)</f>
        <v>0</v>
      </c>
    </row>
    <row r="113" spans="5:21" x14ac:dyDescent="0.3">
      <c r="E113" t="s">
        <v>2690</v>
      </c>
      <c r="F113" t="s">
        <v>2677</v>
      </c>
      <c r="G113" t="s">
        <v>2691</v>
      </c>
      <c r="H113">
        <v>759</v>
      </c>
      <c r="I113" t="s">
        <v>2671</v>
      </c>
      <c r="J113">
        <v>14</v>
      </c>
      <c r="K113">
        <v>10626</v>
      </c>
      <c r="L113">
        <v>0</v>
      </c>
      <c r="M113">
        <v>10626</v>
      </c>
      <c r="N113" s="1">
        <v>43588</v>
      </c>
      <c r="O113">
        <f>MONTH(Продажи[[#This Row],[Дата заказа]])</f>
        <v>5</v>
      </c>
      <c r="P113">
        <f>WEEKDAY(Продажи[[#This Row],[Дата заказа]],2)</f>
        <v>5</v>
      </c>
      <c r="Q113">
        <f>DAY(Продажи[[#This Row],[Дата заказа]])</f>
        <v>3</v>
      </c>
      <c r="R113" s="5">
        <f>LEFT(Продажи[[#This Row],[мин фасовка, кг]],LEN(Продажи[[#This Row],[мин фасовка, кг]])-3)*Продажи[[#This Row],[Заказанное количество, кг]]</f>
        <v>14</v>
      </c>
      <c r="S113" s="13">
        <f>YEAR(Продажи[[#This Row],[Дата заказа]])</f>
        <v>2019</v>
      </c>
      <c r="T113"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113" s="13">
        <f>IF(Q113&lt;=10,Продажи[[#This Row],[Итого со скидкой]],0)</f>
        <v>10626</v>
      </c>
    </row>
    <row r="114" spans="5:21" x14ac:dyDescent="0.3">
      <c r="E114" t="s">
        <v>2706</v>
      </c>
      <c r="F114" t="s">
        <v>2677</v>
      </c>
      <c r="G114" t="s">
        <v>2696</v>
      </c>
      <c r="H114">
        <v>967</v>
      </c>
      <c r="I114" t="s">
        <v>2671</v>
      </c>
      <c r="J114">
        <v>12</v>
      </c>
      <c r="K114">
        <v>11604</v>
      </c>
      <c r="L114">
        <v>0</v>
      </c>
      <c r="M114">
        <v>11604</v>
      </c>
      <c r="N114" s="1">
        <v>42856</v>
      </c>
      <c r="O114">
        <f>MONTH(Продажи[[#This Row],[Дата заказа]])</f>
        <v>5</v>
      </c>
      <c r="P114">
        <f>WEEKDAY(Продажи[[#This Row],[Дата заказа]],2)</f>
        <v>1</v>
      </c>
      <c r="Q114">
        <f>DAY(Продажи[[#This Row],[Дата заказа]])</f>
        <v>1</v>
      </c>
      <c r="R114" s="5">
        <f>LEFT(Продажи[[#This Row],[мин фасовка, кг]],LEN(Продажи[[#This Row],[мин фасовка, кг]])-3)*Продажи[[#This Row],[Заказанное количество, кг]]</f>
        <v>12</v>
      </c>
      <c r="S114" s="13">
        <f>YEAR(Продажи[[#This Row],[Дата заказа]])</f>
        <v>2017</v>
      </c>
      <c r="T114"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114" s="13">
        <f>IF(Q114&lt;=10,Продажи[[#This Row],[Итого со скидкой]],0)</f>
        <v>11604</v>
      </c>
    </row>
    <row r="115" spans="5:21" x14ac:dyDescent="0.3">
      <c r="E115" t="s">
        <v>2733</v>
      </c>
      <c r="F115" t="s">
        <v>2698</v>
      </c>
      <c r="G115" t="s">
        <v>2734</v>
      </c>
      <c r="H115">
        <v>1923</v>
      </c>
      <c r="I115" t="s">
        <v>2675</v>
      </c>
      <c r="J115">
        <v>25</v>
      </c>
      <c r="K115">
        <v>48075</v>
      </c>
      <c r="L115">
        <v>0.06</v>
      </c>
      <c r="M115">
        <v>45190.5</v>
      </c>
      <c r="N115" s="1">
        <v>43923</v>
      </c>
      <c r="O115">
        <f>MONTH(Продажи[[#This Row],[Дата заказа]])</f>
        <v>4</v>
      </c>
      <c r="P115">
        <f>WEEKDAY(Продажи[[#This Row],[Дата заказа]],2)</f>
        <v>4</v>
      </c>
      <c r="Q115">
        <f>DAY(Продажи[[#This Row],[Дата заказа]])</f>
        <v>2</v>
      </c>
      <c r="R115" s="5">
        <f>LEFT(Продажи[[#This Row],[мин фасовка, кг]],LEN(Продажи[[#This Row],[мин фасовка, кг]])-3)*Продажи[[#This Row],[Заказанное количество, кг]]</f>
        <v>12.5</v>
      </c>
      <c r="S115" s="13">
        <f>YEAR(Продажи[[#This Row],[Дата заказа]])</f>
        <v>2020</v>
      </c>
      <c r="T115"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115" s="13">
        <f>IF(Q115&lt;=10,Продажи[[#This Row],[Итого со скидкой]],0)</f>
        <v>45190.5</v>
      </c>
    </row>
    <row r="116" spans="5:21" x14ac:dyDescent="0.3">
      <c r="E116" t="s">
        <v>2687</v>
      </c>
      <c r="F116" t="s">
        <v>2688</v>
      </c>
      <c r="G116" t="s">
        <v>2689</v>
      </c>
      <c r="H116">
        <v>1994</v>
      </c>
      <c r="I116" t="s">
        <v>2671</v>
      </c>
      <c r="J116">
        <v>17</v>
      </c>
      <c r="K116">
        <v>33898</v>
      </c>
      <c r="L116">
        <v>0.06</v>
      </c>
      <c r="M116">
        <v>31864.12</v>
      </c>
      <c r="N116" s="1">
        <v>42081</v>
      </c>
      <c r="O116">
        <f>MONTH(Продажи[[#This Row],[Дата заказа]])</f>
        <v>3</v>
      </c>
      <c r="P116">
        <f>WEEKDAY(Продажи[[#This Row],[Дата заказа]],2)</f>
        <v>3</v>
      </c>
      <c r="Q116">
        <f>DAY(Продажи[[#This Row],[Дата заказа]])</f>
        <v>18</v>
      </c>
      <c r="R116" s="5">
        <f>LEFT(Продажи[[#This Row],[мин фасовка, кг]],LEN(Продажи[[#This Row],[мин фасовка, кг]])-3)*Продажи[[#This Row],[Заказанное количество, кг]]</f>
        <v>17</v>
      </c>
      <c r="S116" s="13">
        <f>YEAR(Продажи[[#This Row],[Дата заказа]])</f>
        <v>2015</v>
      </c>
      <c r="T116" s="13">
        <f>INT((Продажи[[#This Row],[Дата заказа]]-DATE(YEAR(Продажи[[#This Row],[Дата заказа]]-WEEKDAY(Продажи[[#This Row],[Дата заказа]]-1)+4),1,3) + WEEKDAY(DATE(YEAR(Продажи[[#This Row],[Дата заказа]]-WEEKDAY(Продажи[[#This Row],[Дата заказа]]-1)+4),1,3))+5)/7)</f>
        <v>12</v>
      </c>
      <c r="U116" s="13">
        <f>IF(Q116&lt;=10,Продажи[[#This Row],[Итого со скидкой]],0)</f>
        <v>0</v>
      </c>
    </row>
    <row r="117" spans="5:21" x14ac:dyDescent="0.3">
      <c r="E117" t="s">
        <v>2669</v>
      </c>
      <c r="F117" t="s">
        <v>2670</v>
      </c>
      <c r="G117" t="s">
        <v>2670</v>
      </c>
      <c r="H117">
        <v>699</v>
      </c>
      <c r="I117" t="s">
        <v>2671</v>
      </c>
      <c r="J117">
        <v>10</v>
      </c>
      <c r="K117">
        <v>6990</v>
      </c>
      <c r="L117">
        <v>0</v>
      </c>
      <c r="M117">
        <v>6990</v>
      </c>
      <c r="N117" s="1">
        <v>43666</v>
      </c>
      <c r="O117">
        <f>MONTH(Продажи[[#This Row],[Дата заказа]])</f>
        <v>7</v>
      </c>
      <c r="P117">
        <f>WEEKDAY(Продажи[[#This Row],[Дата заказа]],2)</f>
        <v>6</v>
      </c>
      <c r="Q117">
        <f>DAY(Продажи[[#This Row],[Дата заказа]])</f>
        <v>20</v>
      </c>
      <c r="R117" s="5">
        <f>LEFT(Продажи[[#This Row],[мин фасовка, кг]],LEN(Продажи[[#This Row],[мин фасовка, кг]])-3)*Продажи[[#This Row],[Заказанное количество, кг]]</f>
        <v>10</v>
      </c>
      <c r="S117" s="13">
        <f>YEAR(Продажи[[#This Row],[Дата заказа]])</f>
        <v>2019</v>
      </c>
      <c r="T117" s="13">
        <f>INT((Продажи[[#This Row],[Дата заказа]]-DATE(YEAR(Продажи[[#This Row],[Дата заказа]]-WEEKDAY(Продажи[[#This Row],[Дата заказа]]-1)+4),1,3) + WEEKDAY(DATE(YEAR(Продажи[[#This Row],[Дата заказа]]-WEEKDAY(Продажи[[#This Row],[Дата заказа]]-1)+4),1,3))+5)/7)</f>
        <v>29</v>
      </c>
      <c r="U117" s="13">
        <f>IF(Q117&lt;=10,Продажи[[#This Row],[Итого со скидкой]],0)</f>
        <v>0</v>
      </c>
    </row>
    <row r="118" spans="5:21" x14ac:dyDescent="0.3">
      <c r="E118" t="s">
        <v>2669</v>
      </c>
      <c r="F118" t="s">
        <v>2670</v>
      </c>
      <c r="G118" t="s">
        <v>2670</v>
      </c>
      <c r="H118">
        <v>699</v>
      </c>
      <c r="I118" t="s">
        <v>2671</v>
      </c>
      <c r="J118">
        <v>10</v>
      </c>
      <c r="K118">
        <v>6990</v>
      </c>
      <c r="L118">
        <v>0</v>
      </c>
      <c r="M118">
        <v>6990</v>
      </c>
      <c r="N118" s="1">
        <v>42955</v>
      </c>
      <c r="O118">
        <f>MONTH(Продажи[[#This Row],[Дата заказа]])</f>
        <v>8</v>
      </c>
      <c r="P118">
        <f>WEEKDAY(Продажи[[#This Row],[Дата заказа]],2)</f>
        <v>2</v>
      </c>
      <c r="Q118">
        <f>DAY(Продажи[[#This Row],[Дата заказа]])</f>
        <v>8</v>
      </c>
      <c r="R118" s="5">
        <f>LEFT(Продажи[[#This Row],[мин фасовка, кг]],LEN(Продажи[[#This Row],[мин фасовка, кг]])-3)*Продажи[[#This Row],[Заказанное количество, кг]]</f>
        <v>10</v>
      </c>
      <c r="S118" s="13">
        <f>YEAR(Продажи[[#This Row],[Дата заказа]])</f>
        <v>2017</v>
      </c>
      <c r="T118" s="13">
        <f>INT((Продажи[[#This Row],[Дата заказа]]-DATE(YEAR(Продажи[[#This Row],[Дата заказа]]-WEEKDAY(Продажи[[#This Row],[Дата заказа]]-1)+4),1,3) + WEEKDAY(DATE(YEAR(Продажи[[#This Row],[Дата заказа]]-WEEKDAY(Продажи[[#This Row],[Дата заказа]]-1)+4),1,3))+5)/7)</f>
        <v>32</v>
      </c>
      <c r="U118" s="13">
        <f>IF(Q118&lt;=10,Продажи[[#This Row],[Итого со скидкой]],0)</f>
        <v>6990</v>
      </c>
    </row>
    <row r="119" spans="5:21" x14ac:dyDescent="0.3">
      <c r="E119" t="s">
        <v>2669</v>
      </c>
      <c r="F119" t="s">
        <v>2670</v>
      </c>
      <c r="G119" t="s">
        <v>2670</v>
      </c>
      <c r="H119">
        <v>699</v>
      </c>
      <c r="I119" t="s">
        <v>2671</v>
      </c>
      <c r="J119">
        <v>10</v>
      </c>
      <c r="K119">
        <v>6990</v>
      </c>
      <c r="L119">
        <v>0</v>
      </c>
      <c r="M119">
        <v>6990</v>
      </c>
      <c r="N119" s="1">
        <v>42757</v>
      </c>
      <c r="O119">
        <f>MONTH(Продажи[[#This Row],[Дата заказа]])</f>
        <v>1</v>
      </c>
      <c r="P119">
        <f>WEEKDAY(Продажи[[#This Row],[Дата заказа]],2)</f>
        <v>7</v>
      </c>
      <c r="Q119">
        <f>DAY(Продажи[[#This Row],[Дата заказа]])</f>
        <v>22</v>
      </c>
      <c r="R119" s="5">
        <f>LEFT(Продажи[[#This Row],[мин фасовка, кг]],LEN(Продажи[[#This Row],[мин фасовка, кг]])-3)*Продажи[[#This Row],[Заказанное количество, кг]]</f>
        <v>10</v>
      </c>
      <c r="S119" s="13">
        <f>YEAR(Продажи[[#This Row],[Дата заказа]])</f>
        <v>2017</v>
      </c>
      <c r="T119" s="13">
        <f>INT((Продажи[[#This Row],[Дата заказа]]-DATE(YEAR(Продажи[[#This Row],[Дата заказа]]-WEEKDAY(Продажи[[#This Row],[Дата заказа]]-1)+4),1,3) + WEEKDAY(DATE(YEAR(Продажи[[#This Row],[Дата заказа]]-WEEKDAY(Продажи[[#This Row],[Дата заказа]]-1)+4),1,3))+5)/7)</f>
        <v>3</v>
      </c>
      <c r="U119" s="13">
        <f>IF(Q119&lt;=10,Продажи[[#This Row],[Итого со скидкой]],0)</f>
        <v>0</v>
      </c>
    </row>
    <row r="120" spans="5:21" x14ac:dyDescent="0.3">
      <c r="E120" t="s">
        <v>2719</v>
      </c>
      <c r="F120" t="s">
        <v>2684</v>
      </c>
      <c r="G120" t="s">
        <v>2720</v>
      </c>
      <c r="H120">
        <v>1531</v>
      </c>
      <c r="I120" t="s">
        <v>2675</v>
      </c>
      <c r="J120">
        <v>15</v>
      </c>
      <c r="K120">
        <v>22965</v>
      </c>
      <c r="L120">
        <v>0.03</v>
      </c>
      <c r="M120">
        <v>22276.05</v>
      </c>
      <c r="N120" s="1">
        <v>42847</v>
      </c>
      <c r="O120">
        <f>MONTH(Продажи[[#This Row],[Дата заказа]])</f>
        <v>4</v>
      </c>
      <c r="P120">
        <f>WEEKDAY(Продажи[[#This Row],[Дата заказа]],2)</f>
        <v>6</v>
      </c>
      <c r="Q120">
        <f>DAY(Продажи[[#This Row],[Дата заказа]])</f>
        <v>22</v>
      </c>
      <c r="R120" s="5">
        <f>LEFT(Продажи[[#This Row],[мин фасовка, кг]],LEN(Продажи[[#This Row],[мин фасовка, кг]])-3)*Продажи[[#This Row],[Заказанное количество, кг]]</f>
        <v>7.5</v>
      </c>
      <c r="S120" s="13">
        <f>YEAR(Продажи[[#This Row],[Дата заказа]])</f>
        <v>2017</v>
      </c>
      <c r="T120"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120" s="13">
        <f>IF(Q120&lt;=10,Продажи[[#This Row],[Итого со скидкой]],0)</f>
        <v>0</v>
      </c>
    </row>
    <row r="121" spans="5:21" x14ac:dyDescent="0.3">
      <c r="E121" t="s">
        <v>2681</v>
      </c>
      <c r="F121" t="s">
        <v>2673</v>
      </c>
      <c r="G121" t="s">
        <v>2682</v>
      </c>
      <c r="H121">
        <v>847</v>
      </c>
      <c r="I121" t="s">
        <v>2675</v>
      </c>
      <c r="J121">
        <v>15</v>
      </c>
      <c r="K121">
        <v>12705</v>
      </c>
      <c r="L121">
        <v>0</v>
      </c>
      <c r="M121">
        <v>12705</v>
      </c>
      <c r="N121" s="1">
        <v>44133</v>
      </c>
      <c r="O121">
        <f>MONTH(Продажи[[#This Row],[Дата заказа]])</f>
        <v>10</v>
      </c>
      <c r="P121">
        <f>WEEKDAY(Продажи[[#This Row],[Дата заказа]],2)</f>
        <v>4</v>
      </c>
      <c r="Q121">
        <f>DAY(Продажи[[#This Row],[Дата заказа]])</f>
        <v>29</v>
      </c>
      <c r="R121" s="5">
        <f>LEFT(Продажи[[#This Row],[мин фасовка, кг]],LEN(Продажи[[#This Row],[мин фасовка, кг]])-3)*Продажи[[#This Row],[Заказанное количество, кг]]</f>
        <v>7.5</v>
      </c>
      <c r="S121" s="13">
        <f>YEAR(Продажи[[#This Row],[Дата заказа]])</f>
        <v>2020</v>
      </c>
      <c r="T121"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121" s="13">
        <f>IF(Q121&lt;=10,Продажи[[#This Row],[Итого со скидкой]],0)</f>
        <v>0</v>
      </c>
    </row>
    <row r="122" spans="5:21" x14ac:dyDescent="0.3">
      <c r="E122" t="s">
        <v>2727</v>
      </c>
      <c r="F122" t="s">
        <v>2713</v>
      </c>
      <c r="G122" t="s">
        <v>2728</v>
      </c>
      <c r="H122">
        <v>617</v>
      </c>
      <c r="I122" t="s">
        <v>2671</v>
      </c>
      <c r="J122">
        <v>10</v>
      </c>
      <c r="K122">
        <v>6170</v>
      </c>
      <c r="L122">
        <v>0</v>
      </c>
      <c r="M122">
        <v>6170</v>
      </c>
      <c r="N122" s="1">
        <v>42196</v>
      </c>
      <c r="O122">
        <f>MONTH(Продажи[[#This Row],[Дата заказа]])</f>
        <v>7</v>
      </c>
      <c r="P122">
        <f>WEEKDAY(Продажи[[#This Row],[Дата заказа]],2)</f>
        <v>6</v>
      </c>
      <c r="Q122">
        <f>DAY(Продажи[[#This Row],[Дата заказа]])</f>
        <v>11</v>
      </c>
      <c r="R122" s="5">
        <f>LEFT(Продажи[[#This Row],[мин фасовка, кг]],LEN(Продажи[[#This Row],[мин фасовка, кг]])-3)*Продажи[[#This Row],[Заказанное количество, кг]]</f>
        <v>10</v>
      </c>
      <c r="S122" s="13">
        <f>YEAR(Продажи[[#This Row],[Дата заказа]])</f>
        <v>2015</v>
      </c>
      <c r="T122" s="13">
        <f>INT((Продажи[[#This Row],[Дата заказа]]-DATE(YEAR(Продажи[[#This Row],[Дата заказа]]-WEEKDAY(Продажи[[#This Row],[Дата заказа]]-1)+4),1,3) + WEEKDAY(DATE(YEAR(Продажи[[#This Row],[Дата заказа]]-WEEKDAY(Продажи[[#This Row],[Дата заказа]]-1)+4),1,3))+5)/7)</f>
        <v>28</v>
      </c>
      <c r="U122" s="13">
        <f>IF(Q122&lt;=10,Продажи[[#This Row],[Итого со скидкой]],0)</f>
        <v>0</v>
      </c>
    </row>
    <row r="123" spans="5:21" x14ac:dyDescent="0.3">
      <c r="E123" t="s">
        <v>2721</v>
      </c>
      <c r="F123" t="s">
        <v>2698</v>
      </c>
      <c r="G123" t="s">
        <v>2722</v>
      </c>
      <c r="H123">
        <v>800</v>
      </c>
      <c r="I123" t="s">
        <v>2675</v>
      </c>
      <c r="J123">
        <v>40</v>
      </c>
      <c r="K123">
        <v>32000</v>
      </c>
      <c r="L123">
        <v>0.03</v>
      </c>
      <c r="M123">
        <v>31040</v>
      </c>
      <c r="N123" s="1">
        <v>42449</v>
      </c>
      <c r="O123">
        <f>MONTH(Продажи[[#This Row],[Дата заказа]])</f>
        <v>3</v>
      </c>
      <c r="P123">
        <f>WEEKDAY(Продажи[[#This Row],[Дата заказа]],2)</f>
        <v>7</v>
      </c>
      <c r="Q123">
        <f>DAY(Продажи[[#This Row],[Дата заказа]])</f>
        <v>20</v>
      </c>
      <c r="R123" s="5">
        <f>LEFT(Продажи[[#This Row],[мин фасовка, кг]],LEN(Продажи[[#This Row],[мин фасовка, кг]])-3)*Продажи[[#This Row],[Заказанное количество, кг]]</f>
        <v>20</v>
      </c>
      <c r="S123" s="13">
        <f>YEAR(Продажи[[#This Row],[Дата заказа]])</f>
        <v>2016</v>
      </c>
      <c r="T123" s="13">
        <f>INT((Продажи[[#This Row],[Дата заказа]]-DATE(YEAR(Продажи[[#This Row],[Дата заказа]]-WEEKDAY(Продажи[[#This Row],[Дата заказа]]-1)+4),1,3) + WEEKDAY(DATE(YEAR(Продажи[[#This Row],[Дата заказа]]-WEEKDAY(Продажи[[#This Row],[Дата заказа]]-1)+4),1,3))+5)/7)</f>
        <v>11</v>
      </c>
      <c r="U123" s="13">
        <f>IF(Q123&lt;=10,Продажи[[#This Row],[Итого со скидкой]],0)</f>
        <v>0</v>
      </c>
    </row>
    <row r="124" spans="5:21" x14ac:dyDescent="0.3">
      <c r="E124" t="s">
        <v>2733</v>
      </c>
      <c r="F124" t="s">
        <v>2698</v>
      </c>
      <c r="G124" t="s">
        <v>2734</v>
      </c>
      <c r="H124">
        <v>1923</v>
      </c>
      <c r="I124" t="s">
        <v>2675</v>
      </c>
      <c r="J124">
        <v>35</v>
      </c>
      <c r="K124">
        <v>67305</v>
      </c>
      <c r="L124">
        <v>0.06</v>
      </c>
      <c r="M124">
        <v>63266.7</v>
      </c>
      <c r="N124" s="1">
        <v>43541</v>
      </c>
      <c r="O124">
        <f>MONTH(Продажи[[#This Row],[Дата заказа]])</f>
        <v>3</v>
      </c>
      <c r="P124">
        <f>WEEKDAY(Продажи[[#This Row],[Дата заказа]],2)</f>
        <v>7</v>
      </c>
      <c r="Q124">
        <f>DAY(Продажи[[#This Row],[Дата заказа]])</f>
        <v>17</v>
      </c>
      <c r="R124" s="5">
        <f>LEFT(Продажи[[#This Row],[мин фасовка, кг]],LEN(Продажи[[#This Row],[мин фасовка, кг]])-3)*Продажи[[#This Row],[Заказанное количество, кг]]</f>
        <v>17.5</v>
      </c>
      <c r="S124" s="13">
        <f>YEAR(Продажи[[#This Row],[Дата заказа]])</f>
        <v>2019</v>
      </c>
      <c r="T124" s="13">
        <f>INT((Продажи[[#This Row],[Дата заказа]]-DATE(YEAR(Продажи[[#This Row],[Дата заказа]]-WEEKDAY(Продажи[[#This Row],[Дата заказа]]-1)+4),1,3) + WEEKDAY(DATE(YEAR(Продажи[[#This Row],[Дата заказа]]-WEEKDAY(Продажи[[#This Row],[Дата заказа]]-1)+4),1,3))+5)/7)</f>
        <v>11</v>
      </c>
      <c r="U124" s="13">
        <f>IF(Q124&lt;=10,Продажи[[#This Row],[Итого со скидкой]],0)</f>
        <v>0</v>
      </c>
    </row>
    <row r="125" spans="5:21" x14ac:dyDescent="0.3">
      <c r="E125" t="s">
        <v>2683</v>
      </c>
      <c r="F125" t="s">
        <v>2684</v>
      </c>
      <c r="G125" t="s">
        <v>2684</v>
      </c>
      <c r="H125">
        <v>770</v>
      </c>
      <c r="I125" t="s">
        <v>2675</v>
      </c>
      <c r="J125">
        <v>20</v>
      </c>
      <c r="K125">
        <v>15400</v>
      </c>
      <c r="L125">
        <v>0.03</v>
      </c>
      <c r="M125">
        <v>14938</v>
      </c>
      <c r="N125" s="1">
        <v>42935</v>
      </c>
      <c r="O125">
        <f>MONTH(Продажи[[#This Row],[Дата заказа]])</f>
        <v>7</v>
      </c>
      <c r="P125">
        <f>WEEKDAY(Продажи[[#This Row],[Дата заказа]],2)</f>
        <v>3</v>
      </c>
      <c r="Q125">
        <f>DAY(Продажи[[#This Row],[Дата заказа]])</f>
        <v>19</v>
      </c>
      <c r="R125" s="5">
        <f>LEFT(Продажи[[#This Row],[мин фасовка, кг]],LEN(Продажи[[#This Row],[мин фасовка, кг]])-3)*Продажи[[#This Row],[Заказанное количество, кг]]</f>
        <v>10</v>
      </c>
      <c r="S125" s="13">
        <f>YEAR(Продажи[[#This Row],[Дата заказа]])</f>
        <v>2017</v>
      </c>
      <c r="T125" s="13">
        <f>INT((Продажи[[#This Row],[Дата заказа]]-DATE(YEAR(Продажи[[#This Row],[Дата заказа]]-WEEKDAY(Продажи[[#This Row],[Дата заказа]]-1)+4),1,3) + WEEKDAY(DATE(YEAR(Продажи[[#This Row],[Дата заказа]]-WEEKDAY(Продажи[[#This Row],[Дата заказа]]-1)+4),1,3))+5)/7)</f>
        <v>29</v>
      </c>
      <c r="U125" s="13">
        <f>IF(Q125&lt;=10,Продажи[[#This Row],[Итого со скидкой]],0)</f>
        <v>0</v>
      </c>
    </row>
    <row r="126" spans="5:21" x14ac:dyDescent="0.3">
      <c r="E126" t="s">
        <v>2735</v>
      </c>
      <c r="F126" t="s">
        <v>2713</v>
      </c>
      <c r="G126" t="s">
        <v>2736</v>
      </c>
      <c r="H126">
        <v>1228</v>
      </c>
      <c r="I126" t="s">
        <v>2675</v>
      </c>
      <c r="J126">
        <v>45</v>
      </c>
      <c r="K126">
        <v>55260</v>
      </c>
      <c r="L126">
        <v>0.09</v>
      </c>
      <c r="M126">
        <v>50286.6</v>
      </c>
      <c r="N126" s="1">
        <v>44168</v>
      </c>
      <c r="O126">
        <f>MONTH(Продажи[[#This Row],[Дата заказа]])</f>
        <v>12</v>
      </c>
      <c r="P126">
        <f>WEEKDAY(Продажи[[#This Row],[Дата заказа]],2)</f>
        <v>4</v>
      </c>
      <c r="Q126">
        <f>DAY(Продажи[[#This Row],[Дата заказа]])</f>
        <v>3</v>
      </c>
      <c r="R126" s="5">
        <f>LEFT(Продажи[[#This Row],[мин фасовка, кг]],LEN(Продажи[[#This Row],[мин фасовка, кг]])-3)*Продажи[[#This Row],[Заказанное количество, кг]]</f>
        <v>22.5</v>
      </c>
      <c r="S126" s="13">
        <f>YEAR(Продажи[[#This Row],[Дата заказа]])</f>
        <v>2020</v>
      </c>
      <c r="T126"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126" s="13">
        <f>IF(Q126&lt;=10,Продажи[[#This Row],[Итого со скидкой]],0)</f>
        <v>50286.6</v>
      </c>
    </row>
    <row r="127" spans="5:21" x14ac:dyDescent="0.3">
      <c r="E127" t="s">
        <v>2676</v>
      </c>
      <c r="F127" t="s">
        <v>2677</v>
      </c>
      <c r="G127" t="s">
        <v>2678</v>
      </c>
      <c r="H127">
        <v>1182</v>
      </c>
      <c r="I127" t="s">
        <v>2675</v>
      </c>
      <c r="J127">
        <v>17</v>
      </c>
      <c r="K127">
        <v>20094</v>
      </c>
      <c r="L127">
        <v>0.03</v>
      </c>
      <c r="M127">
        <v>19491.18</v>
      </c>
      <c r="N127" s="1">
        <v>43071</v>
      </c>
      <c r="O127">
        <f>MONTH(Продажи[[#This Row],[Дата заказа]])</f>
        <v>12</v>
      </c>
      <c r="P127">
        <f>WEEKDAY(Продажи[[#This Row],[Дата заказа]],2)</f>
        <v>6</v>
      </c>
      <c r="Q127">
        <f>DAY(Продажи[[#This Row],[Дата заказа]])</f>
        <v>2</v>
      </c>
      <c r="R127" s="5">
        <f>LEFT(Продажи[[#This Row],[мин фасовка, кг]],LEN(Продажи[[#This Row],[мин фасовка, кг]])-3)*Продажи[[#This Row],[Заказанное количество, кг]]</f>
        <v>8.5</v>
      </c>
      <c r="S127" s="13">
        <f>YEAR(Продажи[[#This Row],[Дата заказа]])</f>
        <v>2017</v>
      </c>
      <c r="T127"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127" s="13">
        <f>IF(Q127&lt;=10,Продажи[[#This Row],[Итого со скидкой]],0)</f>
        <v>19491.18</v>
      </c>
    </row>
    <row r="128" spans="5:21" x14ac:dyDescent="0.3">
      <c r="E128" t="s">
        <v>2725</v>
      </c>
      <c r="F128" t="s">
        <v>2693</v>
      </c>
      <c r="G128" t="s">
        <v>2726</v>
      </c>
      <c r="H128">
        <v>2198</v>
      </c>
      <c r="I128" t="s">
        <v>2671</v>
      </c>
      <c r="J128">
        <v>35</v>
      </c>
      <c r="K128">
        <v>76930</v>
      </c>
      <c r="L128">
        <v>0.12</v>
      </c>
      <c r="M128">
        <v>67698.399999999994</v>
      </c>
      <c r="N128" s="1">
        <v>43787</v>
      </c>
      <c r="O128">
        <f>MONTH(Продажи[[#This Row],[Дата заказа]])</f>
        <v>11</v>
      </c>
      <c r="P128">
        <f>WEEKDAY(Продажи[[#This Row],[Дата заказа]],2)</f>
        <v>1</v>
      </c>
      <c r="Q128">
        <f>DAY(Продажи[[#This Row],[Дата заказа]])</f>
        <v>18</v>
      </c>
      <c r="R128" s="5">
        <f>LEFT(Продажи[[#This Row],[мин фасовка, кг]],LEN(Продажи[[#This Row],[мин фасовка, кг]])-3)*Продажи[[#This Row],[Заказанное количество, кг]]</f>
        <v>35</v>
      </c>
      <c r="S128" s="13">
        <f>YEAR(Продажи[[#This Row],[Дата заказа]])</f>
        <v>2019</v>
      </c>
      <c r="T128" s="13">
        <f>INT((Продажи[[#This Row],[Дата заказа]]-DATE(YEAR(Продажи[[#This Row],[Дата заказа]]-WEEKDAY(Продажи[[#This Row],[Дата заказа]]-1)+4),1,3) + WEEKDAY(DATE(YEAR(Продажи[[#This Row],[Дата заказа]]-WEEKDAY(Продажи[[#This Row],[Дата заказа]]-1)+4),1,3))+5)/7)</f>
        <v>47</v>
      </c>
      <c r="U128" s="13">
        <f>IF(Q128&lt;=10,Продажи[[#This Row],[Итого со скидкой]],0)</f>
        <v>0</v>
      </c>
    </row>
    <row r="129" spans="5:21" x14ac:dyDescent="0.3">
      <c r="E129" t="s">
        <v>2676</v>
      </c>
      <c r="F129" t="s">
        <v>2677</v>
      </c>
      <c r="G129" t="s">
        <v>2678</v>
      </c>
      <c r="H129">
        <v>1182</v>
      </c>
      <c r="I129" t="s">
        <v>2675</v>
      </c>
      <c r="J129">
        <v>17</v>
      </c>
      <c r="K129">
        <v>20094</v>
      </c>
      <c r="L129">
        <v>0.03</v>
      </c>
      <c r="M129">
        <v>19491.18</v>
      </c>
      <c r="N129" s="1">
        <v>43581</v>
      </c>
      <c r="O129">
        <f>MONTH(Продажи[[#This Row],[Дата заказа]])</f>
        <v>4</v>
      </c>
      <c r="P129">
        <f>WEEKDAY(Продажи[[#This Row],[Дата заказа]],2)</f>
        <v>5</v>
      </c>
      <c r="Q129">
        <f>DAY(Продажи[[#This Row],[Дата заказа]])</f>
        <v>26</v>
      </c>
      <c r="R129" s="5">
        <f>LEFT(Продажи[[#This Row],[мин фасовка, кг]],LEN(Продажи[[#This Row],[мин фасовка, кг]])-3)*Продажи[[#This Row],[Заказанное количество, кг]]</f>
        <v>8.5</v>
      </c>
      <c r="S129" s="13">
        <f>YEAR(Продажи[[#This Row],[Дата заказа]])</f>
        <v>2019</v>
      </c>
      <c r="T129"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129" s="13">
        <f>IF(Q129&lt;=10,Продажи[[#This Row],[Итого со скидкой]],0)</f>
        <v>0</v>
      </c>
    </row>
    <row r="130" spans="5:21" x14ac:dyDescent="0.3">
      <c r="E130" t="s">
        <v>2700</v>
      </c>
      <c r="F130" t="s">
        <v>2677</v>
      </c>
      <c r="G130" t="s">
        <v>2691</v>
      </c>
      <c r="H130">
        <v>759</v>
      </c>
      <c r="I130" t="s">
        <v>2671</v>
      </c>
      <c r="J130">
        <v>10</v>
      </c>
      <c r="K130">
        <v>7590</v>
      </c>
      <c r="L130">
        <v>0</v>
      </c>
      <c r="M130">
        <v>7590</v>
      </c>
      <c r="N130" s="1">
        <v>44119</v>
      </c>
      <c r="O130">
        <f>MONTH(Продажи[[#This Row],[Дата заказа]])</f>
        <v>10</v>
      </c>
      <c r="P130">
        <f>WEEKDAY(Продажи[[#This Row],[Дата заказа]],2)</f>
        <v>4</v>
      </c>
      <c r="Q130">
        <f>DAY(Продажи[[#This Row],[Дата заказа]])</f>
        <v>15</v>
      </c>
      <c r="R130" s="5">
        <f>LEFT(Продажи[[#This Row],[мин фасовка, кг]],LEN(Продажи[[#This Row],[мин фасовка, кг]])-3)*Продажи[[#This Row],[Заказанное количество, кг]]</f>
        <v>10</v>
      </c>
      <c r="S130" s="13">
        <f>YEAR(Продажи[[#This Row],[Дата заказа]])</f>
        <v>2020</v>
      </c>
      <c r="T130"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130" s="13">
        <f>IF(Q130&lt;=10,Продажи[[#This Row],[Итого со скидкой]],0)</f>
        <v>0</v>
      </c>
    </row>
    <row r="131" spans="5:21" x14ac:dyDescent="0.3">
      <c r="E131" t="s">
        <v>2731</v>
      </c>
      <c r="F131" t="s">
        <v>2713</v>
      </c>
      <c r="G131" t="s">
        <v>2732</v>
      </c>
      <c r="H131">
        <v>887</v>
      </c>
      <c r="I131" t="s">
        <v>2671</v>
      </c>
      <c r="J131">
        <v>15</v>
      </c>
      <c r="K131">
        <v>13305</v>
      </c>
      <c r="L131">
        <v>0</v>
      </c>
      <c r="M131">
        <v>13305</v>
      </c>
      <c r="N131" s="1">
        <v>44142</v>
      </c>
      <c r="O131">
        <f>MONTH(Продажи[[#This Row],[Дата заказа]])</f>
        <v>11</v>
      </c>
      <c r="P131">
        <f>WEEKDAY(Продажи[[#This Row],[Дата заказа]],2)</f>
        <v>6</v>
      </c>
      <c r="Q131">
        <f>DAY(Продажи[[#This Row],[Дата заказа]])</f>
        <v>7</v>
      </c>
      <c r="R131" s="5">
        <f>LEFT(Продажи[[#This Row],[мин фасовка, кг]],LEN(Продажи[[#This Row],[мин фасовка, кг]])-3)*Продажи[[#This Row],[Заказанное количество, кг]]</f>
        <v>15</v>
      </c>
      <c r="S131" s="13">
        <f>YEAR(Продажи[[#This Row],[Дата заказа]])</f>
        <v>2020</v>
      </c>
      <c r="T131"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131" s="13">
        <f>IF(Q131&lt;=10,Продажи[[#This Row],[Итого со скидкой]],0)</f>
        <v>13305</v>
      </c>
    </row>
    <row r="132" spans="5:21" x14ac:dyDescent="0.3">
      <c r="E132" t="s">
        <v>2725</v>
      </c>
      <c r="F132" t="s">
        <v>2693</v>
      </c>
      <c r="G132" t="s">
        <v>2726</v>
      </c>
      <c r="H132">
        <v>2198</v>
      </c>
      <c r="I132" t="s">
        <v>2671</v>
      </c>
      <c r="J132">
        <v>35</v>
      </c>
      <c r="K132">
        <v>76930</v>
      </c>
      <c r="L132">
        <v>0.12</v>
      </c>
      <c r="M132">
        <v>67698.399999999994</v>
      </c>
      <c r="N132" s="1">
        <v>42931</v>
      </c>
      <c r="O132">
        <f>MONTH(Продажи[[#This Row],[Дата заказа]])</f>
        <v>7</v>
      </c>
      <c r="P132">
        <f>WEEKDAY(Продажи[[#This Row],[Дата заказа]],2)</f>
        <v>6</v>
      </c>
      <c r="Q132">
        <f>DAY(Продажи[[#This Row],[Дата заказа]])</f>
        <v>15</v>
      </c>
      <c r="R132" s="5">
        <f>LEFT(Продажи[[#This Row],[мин фасовка, кг]],LEN(Продажи[[#This Row],[мин фасовка, кг]])-3)*Продажи[[#This Row],[Заказанное количество, кг]]</f>
        <v>35</v>
      </c>
      <c r="S132" s="13">
        <f>YEAR(Продажи[[#This Row],[Дата заказа]])</f>
        <v>2017</v>
      </c>
      <c r="T132" s="13">
        <f>INT((Продажи[[#This Row],[Дата заказа]]-DATE(YEAR(Продажи[[#This Row],[Дата заказа]]-WEEKDAY(Продажи[[#This Row],[Дата заказа]]-1)+4),1,3) + WEEKDAY(DATE(YEAR(Продажи[[#This Row],[Дата заказа]]-WEEKDAY(Продажи[[#This Row],[Дата заказа]]-1)+4),1,3))+5)/7)</f>
        <v>28</v>
      </c>
      <c r="U132" s="13">
        <f>IF(Q132&lt;=10,Продажи[[#This Row],[Итого со скидкой]],0)</f>
        <v>0</v>
      </c>
    </row>
    <row r="133" spans="5:21" x14ac:dyDescent="0.3">
      <c r="E133" t="s">
        <v>2697</v>
      </c>
      <c r="F133" t="s">
        <v>2698</v>
      </c>
      <c r="G133" t="s">
        <v>2699</v>
      </c>
      <c r="H133">
        <v>2199</v>
      </c>
      <c r="I133" t="s">
        <v>2675</v>
      </c>
      <c r="J133">
        <v>60</v>
      </c>
      <c r="K133">
        <v>131940</v>
      </c>
      <c r="L133">
        <v>0.15</v>
      </c>
      <c r="M133">
        <v>112149</v>
      </c>
      <c r="N133" s="1">
        <v>43925</v>
      </c>
      <c r="O133">
        <f>MONTH(Продажи[[#This Row],[Дата заказа]])</f>
        <v>4</v>
      </c>
      <c r="P133">
        <f>WEEKDAY(Продажи[[#This Row],[Дата заказа]],2)</f>
        <v>6</v>
      </c>
      <c r="Q133">
        <f>DAY(Продажи[[#This Row],[Дата заказа]])</f>
        <v>4</v>
      </c>
      <c r="R133" s="5">
        <f>LEFT(Продажи[[#This Row],[мин фасовка, кг]],LEN(Продажи[[#This Row],[мин фасовка, кг]])-3)*Продажи[[#This Row],[Заказанное количество, кг]]</f>
        <v>30</v>
      </c>
      <c r="S133" s="13">
        <f>YEAR(Продажи[[#This Row],[Дата заказа]])</f>
        <v>2020</v>
      </c>
      <c r="T133"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133" s="13">
        <f>IF(Q133&lt;=10,Продажи[[#This Row],[Итого со скидкой]],0)</f>
        <v>112149</v>
      </c>
    </row>
    <row r="134" spans="5:21" x14ac:dyDescent="0.3">
      <c r="E134" t="s">
        <v>2681</v>
      </c>
      <c r="F134" t="s">
        <v>2673</v>
      </c>
      <c r="G134" t="s">
        <v>2682</v>
      </c>
      <c r="H134">
        <v>847</v>
      </c>
      <c r="I134" t="s">
        <v>2675</v>
      </c>
      <c r="J134">
        <v>15</v>
      </c>
      <c r="K134">
        <v>12705</v>
      </c>
      <c r="L134">
        <v>0</v>
      </c>
      <c r="M134">
        <v>12705</v>
      </c>
      <c r="N134" s="1">
        <v>43508</v>
      </c>
      <c r="O134">
        <f>MONTH(Продажи[[#This Row],[Дата заказа]])</f>
        <v>2</v>
      </c>
      <c r="P134">
        <f>WEEKDAY(Продажи[[#This Row],[Дата заказа]],2)</f>
        <v>2</v>
      </c>
      <c r="Q134">
        <f>DAY(Продажи[[#This Row],[Дата заказа]])</f>
        <v>12</v>
      </c>
      <c r="R134" s="5">
        <f>LEFT(Продажи[[#This Row],[мин фасовка, кг]],LEN(Продажи[[#This Row],[мин фасовка, кг]])-3)*Продажи[[#This Row],[Заказанное количество, кг]]</f>
        <v>7.5</v>
      </c>
      <c r="S134" s="13">
        <f>YEAR(Продажи[[#This Row],[Дата заказа]])</f>
        <v>2019</v>
      </c>
      <c r="T134" s="13">
        <f>INT((Продажи[[#This Row],[Дата заказа]]-DATE(YEAR(Продажи[[#This Row],[Дата заказа]]-WEEKDAY(Продажи[[#This Row],[Дата заказа]]-1)+4),1,3) + WEEKDAY(DATE(YEAR(Продажи[[#This Row],[Дата заказа]]-WEEKDAY(Продажи[[#This Row],[Дата заказа]]-1)+4),1,3))+5)/7)</f>
        <v>7</v>
      </c>
      <c r="U134" s="13">
        <f>IF(Q134&lt;=10,Продажи[[#This Row],[Итого со скидкой]],0)</f>
        <v>0</v>
      </c>
    </row>
    <row r="135" spans="5:21" x14ac:dyDescent="0.3">
      <c r="E135" t="s">
        <v>2687</v>
      </c>
      <c r="F135" t="s">
        <v>2688</v>
      </c>
      <c r="G135" t="s">
        <v>2689</v>
      </c>
      <c r="H135">
        <v>1994</v>
      </c>
      <c r="I135" t="s">
        <v>2671</v>
      </c>
      <c r="J135">
        <v>17</v>
      </c>
      <c r="K135">
        <v>33898</v>
      </c>
      <c r="L135">
        <v>0.06</v>
      </c>
      <c r="M135">
        <v>31864.12</v>
      </c>
      <c r="N135" s="1">
        <v>42619</v>
      </c>
      <c r="O135">
        <f>MONTH(Продажи[[#This Row],[Дата заказа]])</f>
        <v>9</v>
      </c>
      <c r="P135">
        <f>WEEKDAY(Продажи[[#This Row],[Дата заказа]],2)</f>
        <v>2</v>
      </c>
      <c r="Q135">
        <f>DAY(Продажи[[#This Row],[Дата заказа]])</f>
        <v>6</v>
      </c>
      <c r="R135" s="5">
        <f>LEFT(Продажи[[#This Row],[мин фасовка, кг]],LEN(Продажи[[#This Row],[мин фасовка, кг]])-3)*Продажи[[#This Row],[Заказанное количество, кг]]</f>
        <v>17</v>
      </c>
      <c r="S135" s="13">
        <f>YEAR(Продажи[[#This Row],[Дата заказа]])</f>
        <v>2016</v>
      </c>
      <c r="T135" s="13">
        <f>INT((Продажи[[#This Row],[Дата заказа]]-DATE(YEAR(Продажи[[#This Row],[Дата заказа]]-WEEKDAY(Продажи[[#This Row],[Дата заказа]]-1)+4),1,3) + WEEKDAY(DATE(YEAR(Продажи[[#This Row],[Дата заказа]]-WEEKDAY(Продажи[[#This Row],[Дата заказа]]-1)+4),1,3))+5)/7)</f>
        <v>36</v>
      </c>
      <c r="U135" s="13">
        <f>IF(Q135&lt;=10,Продажи[[#This Row],[Итого со скидкой]],0)</f>
        <v>31864.12</v>
      </c>
    </row>
    <row r="136" spans="5:21" x14ac:dyDescent="0.3">
      <c r="E136" t="s">
        <v>2695</v>
      </c>
      <c r="F136" t="s">
        <v>2677</v>
      </c>
      <c r="G136" t="s">
        <v>2696</v>
      </c>
      <c r="H136">
        <v>967</v>
      </c>
      <c r="I136" t="s">
        <v>2671</v>
      </c>
      <c r="J136">
        <v>8</v>
      </c>
      <c r="K136">
        <v>7736</v>
      </c>
      <c r="L136">
        <v>0</v>
      </c>
      <c r="M136">
        <v>7736</v>
      </c>
      <c r="N136" s="1">
        <v>42354</v>
      </c>
      <c r="O136">
        <f>MONTH(Продажи[[#This Row],[Дата заказа]])</f>
        <v>12</v>
      </c>
      <c r="P136">
        <f>WEEKDAY(Продажи[[#This Row],[Дата заказа]],2)</f>
        <v>3</v>
      </c>
      <c r="Q136">
        <f>DAY(Продажи[[#This Row],[Дата заказа]])</f>
        <v>16</v>
      </c>
      <c r="R136" s="5">
        <f>LEFT(Продажи[[#This Row],[мин фасовка, кг]],LEN(Продажи[[#This Row],[мин фасовка, кг]])-3)*Продажи[[#This Row],[Заказанное количество, кг]]</f>
        <v>8</v>
      </c>
      <c r="S136" s="13">
        <f>YEAR(Продажи[[#This Row],[Дата заказа]])</f>
        <v>2015</v>
      </c>
      <c r="T136" s="13">
        <f>INT((Продажи[[#This Row],[Дата заказа]]-DATE(YEAR(Продажи[[#This Row],[Дата заказа]]-WEEKDAY(Продажи[[#This Row],[Дата заказа]]-1)+4),1,3) + WEEKDAY(DATE(YEAR(Продажи[[#This Row],[Дата заказа]]-WEEKDAY(Продажи[[#This Row],[Дата заказа]]-1)+4),1,3))+5)/7)</f>
        <v>51</v>
      </c>
      <c r="U136" s="13">
        <f>IF(Q136&lt;=10,Продажи[[#This Row],[Итого со скидкой]],0)</f>
        <v>0</v>
      </c>
    </row>
    <row r="137" spans="5:21" x14ac:dyDescent="0.3">
      <c r="E137" t="s">
        <v>2709</v>
      </c>
      <c r="F137" t="s">
        <v>2710</v>
      </c>
      <c r="G137" t="s">
        <v>2711</v>
      </c>
      <c r="H137">
        <v>843</v>
      </c>
      <c r="I137" t="s">
        <v>2671</v>
      </c>
      <c r="J137">
        <v>10</v>
      </c>
      <c r="K137">
        <v>8430</v>
      </c>
      <c r="L137">
        <v>0</v>
      </c>
      <c r="M137">
        <v>8430</v>
      </c>
      <c r="N137" s="1">
        <v>42367</v>
      </c>
      <c r="O137">
        <f>MONTH(Продажи[[#This Row],[Дата заказа]])</f>
        <v>12</v>
      </c>
      <c r="P137">
        <f>WEEKDAY(Продажи[[#This Row],[Дата заказа]],2)</f>
        <v>2</v>
      </c>
      <c r="Q137">
        <f>DAY(Продажи[[#This Row],[Дата заказа]])</f>
        <v>29</v>
      </c>
      <c r="R137" s="5">
        <f>LEFT(Продажи[[#This Row],[мин фасовка, кг]],LEN(Продажи[[#This Row],[мин фасовка, кг]])-3)*Продажи[[#This Row],[Заказанное количество, кг]]</f>
        <v>10</v>
      </c>
      <c r="S137" s="13">
        <f>YEAR(Продажи[[#This Row],[Дата заказа]])</f>
        <v>2015</v>
      </c>
      <c r="T137" s="13">
        <f>INT((Продажи[[#This Row],[Дата заказа]]-DATE(YEAR(Продажи[[#This Row],[Дата заказа]]-WEEKDAY(Продажи[[#This Row],[Дата заказа]]-1)+4),1,3) + WEEKDAY(DATE(YEAR(Продажи[[#This Row],[Дата заказа]]-WEEKDAY(Продажи[[#This Row],[Дата заказа]]-1)+4),1,3))+5)/7)</f>
        <v>53</v>
      </c>
      <c r="U137" s="13">
        <f>IF(Q137&lt;=10,Продажи[[#This Row],[Итого со скидкой]],0)</f>
        <v>0</v>
      </c>
    </row>
    <row r="138" spans="5:21" x14ac:dyDescent="0.3">
      <c r="E138" t="s">
        <v>2708</v>
      </c>
      <c r="F138" t="s">
        <v>2677</v>
      </c>
      <c r="G138" t="s">
        <v>2677</v>
      </c>
      <c r="H138">
        <v>807</v>
      </c>
      <c r="I138" t="s">
        <v>2675</v>
      </c>
      <c r="J138">
        <v>18</v>
      </c>
      <c r="K138">
        <v>14526</v>
      </c>
      <c r="L138">
        <v>0</v>
      </c>
      <c r="M138">
        <v>14526</v>
      </c>
      <c r="N138" s="1">
        <v>43893</v>
      </c>
      <c r="O138">
        <f>MONTH(Продажи[[#This Row],[Дата заказа]])</f>
        <v>3</v>
      </c>
      <c r="P138">
        <f>WEEKDAY(Продажи[[#This Row],[Дата заказа]],2)</f>
        <v>2</v>
      </c>
      <c r="Q138">
        <f>DAY(Продажи[[#This Row],[Дата заказа]])</f>
        <v>3</v>
      </c>
      <c r="R138" s="5">
        <f>LEFT(Продажи[[#This Row],[мин фасовка, кг]],LEN(Продажи[[#This Row],[мин фасовка, кг]])-3)*Продажи[[#This Row],[Заказанное количество, кг]]</f>
        <v>9</v>
      </c>
      <c r="S138" s="13">
        <f>YEAR(Продажи[[#This Row],[Дата заказа]])</f>
        <v>2020</v>
      </c>
      <c r="T138"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138" s="13">
        <f>IF(Q138&lt;=10,Продажи[[#This Row],[Итого со скидкой]],0)</f>
        <v>14526</v>
      </c>
    </row>
    <row r="139" spans="5:21" x14ac:dyDescent="0.3">
      <c r="E139" t="s">
        <v>2721</v>
      </c>
      <c r="F139" t="s">
        <v>2698</v>
      </c>
      <c r="G139" t="s">
        <v>2722</v>
      </c>
      <c r="H139">
        <v>800</v>
      </c>
      <c r="I139" t="s">
        <v>2675</v>
      </c>
      <c r="J139">
        <v>40</v>
      </c>
      <c r="K139">
        <v>32000</v>
      </c>
      <c r="L139">
        <v>0.03</v>
      </c>
      <c r="M139">
        <v>31040</v>
      </c>
      <c r="N139" s="1">
        <v>42717</v>
      </c>
      <c r="O139">
        <f>MONTH(Продажи[[#This Row],[Дата заказа]])</f>
        <v>12</v>
      </c>
      <c r="P139">
        <f>WEEKDAY(Продажи[[#This Row],[Дата заказа]],2)</f>
        <v>2</v>
      </c>
      <c r="Q139">
        <f>DAY(Продажи[[#This Row],[Дата заказа]])</f>
        <v>13</v>
      </c>
      <c r="R139" s="5">
        <f>LEFT(Продажи[[#This Row],[мин фасовка, кг]],LEN(Продажи[[#This Row],[мин фасовка, кг]])-3)*Продажи[[#This Row],[Заказанное количество, кг]]</f>
        <v>20</v>
      </c>
      <c r="S139" s="13">
        <f>YEAR(Продажи[[#This Row],[Дата заказа]])</f>
        <v>2016</v>
      </c>
      <c r="T139" s="13">
        <f>INT((Продажи[[#This Row],[Дата заказа]]-DATE(YEAR(Продажи[[#This Row],[Дата заказа]]-WEEKDAY(Продажи[[#This Row],[Дата заказа]]-1)+4),1,3) + WEEKDAY(DATE(YEAR(Продажи[[#This Row],[Дата заказа]]-WEEKDAY(Продажи[[#This Row],[Дата заказа]]-1)+4),1,3))+5)/7)</f>
        <v>50</v>
      </c>
      <c r="U139" s="13">
        <f>IF(Q139&lt;=10,Продажи[[#This Row],[Итого со скидкой]],0)</f>
        <v>0</v>
      </c>
    </row>
    <row r="140" spans="5:21" x14ac:dyDescent="0.3">
      <c r="E140" t="s">
        <v>2669</v>
      </c>
      <c r="F140" t="s">
        <v>2670</v>
      </c>
      <c r="G140" t="s">
        <v>2670</v>
      </c>
      <c r="H140">
        <v>699</v>
      </c>
      <c r="I140" t="s">
        <v>2671</v>
      </c>
      <c r="J140">
        <v>10</v>
      </c>
      <c r="K140">
        <v>6990</v>
      </c>
      <c r="L140">
        <v>0</v>
      </c>
      <c r="M140">
        <v>6990</v>
      </c>
      <c r="N140" s="1">
        <v>42424</v>
      </c>
      <c r="O140">
        <f>MONTH(Продажи[[#This Row],[Дата заказа]])</f>
        <v>2</v>
      </c>
      <c r="P140">
        <f>WEEKDAY(Продажи[[#This Row],[Дата заказа]],2)</f>
        <v>3</v>
      </c>
      <c r="Q140">
        <f>DAY(Продажи[[#This Row],[Дата заказа]])</f>
        <v>24</v>
      </c>
      <c r="R140" s="5">
        <f>LEFT(Продажи[[#This Row],[мин фасовка, кг]],LEN(Продажи[[#This Row],[мин фасовка, кг]])-3)*Продажи[[#This Row],[Заказанное количество, кг]]</f>
        <v>10</v>
      </c>
      <c r="S140" s="13">
        <f>YEAR(Продажи[[#This Row],[Дата заказа]])</f>
        <v>2016</v>
      </c>
      <c r="T140"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140" s="13">
        <f>IF(Q140&lt;=10,Продажи[[#This Row],[Итого со скидкой]],0)</f>
        <v>0</v>
      </c>
    </row>
    <row r="141" spans="5:21" x14ac:dyDescent="0.3">
      <c r="E141" t="s">
        <v>2709</v>
      </c>
      <c r="F141" t="s">
        <v>2710</v>
      </c>
      <c r="G141" t="s">
        <v>2711</v>
      </c>
      <c r="H141">
        <v>843</v>
      </c>
      <c r="I141" t="s">
        <v>2671</v>
      </c>
      <c r="J141">
        <v>10</v>
      </c>
      <c r="K141">
        <v>8430</v>
      </c>
      <c r="L141">
        <v>0</v>
      </c>
      <c r="M141">
        <v>8430</v>
      </c>
      <c r="N141" s="1">
        <v>43975</v>
      </c>
      <c r="O141">
        <f>MONTH(Продажи[[#This Row],[Дата заказа]])</f>
        <v>5</v>
      </c>
      <c r="P141">
        <f>WEEKDAY(Продажи[[#This Row],[Дата заказа]],2)</f>
        <v>7</v>
      </c>
      <c r="Q141">
        <f>DAY(Продажи[[#This Row],[Дата заказа]])</f>
        <v>24</v>
      </c>
      <c r="R141" s="5">
        <f>LEFT(Продажи[[#This Row],[мин фасовка, кг]],LEN(Продажи[[#This Row],[мин фасовка, кг]])-3)*Продажи[[#This Row],[Заказанное количество, кг]]</f>
        <v>10</v>
      </c>
      <c r="S141" s="13">
        <f>YEAR(Продажи[[#This Row],[Дата заказа]])</f>
        <v>2020</v>
      </c>
      <c r="T141"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141" s="13">
        <f>IF(Q141&lt;=10,Продажи[[#This Row],[Итого со скидкой]],0)</f>
        <v>0</v>
      </c>
    </row>
    <row r="142" spans="5:21" x14ac:dyDescent="0.3">
      <c r="E142" t="s">
        <v>2672</v>
      </c>
      <c r="F142" t="s">
        <v>2673</v>
      </c>
      <c r="G142" t="s">
        <v>2674</v>
      </c>
      <c r="H142">
        <v>1386</v>
      </c>
      <c r="I142" t="s">
        <v>2675</v>
      </c>
      <c r="J142">
        <v>20</v>
      </c>
      <c r="K142">
        <v>27720</v>
      </c>
      <c r="L142">
        <v>0.03</v>
      </c>
      <c r="M142">
        <v>26888.400000000001</v>
      </c>
      <c r="N142" s="1">
        <v>43541</v>
      </c>
      <c r="O142">
        <f>MONTH(Продажи[[#This Row],[Дата заказа]])</f>
        <v>3</v>
      </c>
      <c r="P142">
        <f>WEEKDAY(Продажи[[#This Row],[Дата заказа]],2)</f>
        <v>7</v>
      </c>
      <c r="Q142">
        <f>DAY(Продажи[[#This Row],[Дата заказа]])</f>
        <v>17</v>
      </c>
      <c r="R142" s="5">
        <f>LEFT(Продажи[[#This Row],[мин фасовка, кг]],LEN(Продажи[[#This Row],[мин фасовка, кг]])-3)*Продажи[[#This Row],[Заказанное количество, кг]]</f>
        <v>10</v>
      </c>
      <c r="S142" s="13">
        <f>YEAR(Продажи[[#This Row],[Дата заказа]])</f>
        <v>2019</v>
      </c>
      <c r="T142" s="13">
        <f>INT((Продажи[[#This Row],[Дата заказа]]-DATE(YEAR(Продажи[[#This Row],[Дата заказа]]-WEEKDAY(Продажи[[#This Row],[Дата заказа]]-1)+4),1,3) + WEEKDAY(DATE(YEAR(Продажи[[#This Row],[Дата заказа]]-WEEKDAY(Продажи[[#This Row],[Дата заказа]]-1)+4),1,3))+5)/7)</f>
        <v>11</v>
      </c>
      <c r="U142" s="13">
        <f>IF(Q142&lt;=10,Продажи[[#This Row],[Итого со скидкой]],0)</f>
        <v>0</v>
      </c>
    </row>
    <row r="143" spans="5:21" x14ac:dyDescent="0.3">
      <c r="E143" t="s">
        <v>2697</v>
      </c>
      <c r="F143" t="s">
        <v>2698</v>
      </c>
      <c r="G143" t="s">
        <v>2699</v>
      </c>
      <c r="H143">
        <v>2199</v>
      </c>
      <c r="I143" t="s">
        <v>2675</v>
      </c>
      <c r="J143">
        <v>55</v>
      </c>
      <c r="K143">
        <v>120945</v>
      </c>
      <c r="L143">
        <v>0.15</v>
      </c>
      <c r="M143">
        <v>102803.25</v>
      </c>
      <c r="N143" s="1">
        <v>44082</v>
      </c>
      <c r="O143">
        <f>MONTH(Продажи[[#This Row],[Дата заказа]])</f>
        <v>9</v>
      </c>
      <c r="P143">
        <f>WEEKDAY(Продажи[[#This Row],[Дата заказа]],2)</f>
        <v>2</v>
      </c>
      <c r="Q143">
        <f>DAY(Продажи[[#This Row],[Дата заказа]])</f>
        <v>8</v>
      </c>
      <c r="R143" s="5">
        <f>LEFT(Продажи[[#This Row],[мин фасовка, кг]],LEN(Продажи[[#This Row],[мин фасовка, кг]])-3)*Продажи[[#This Row],[Заказанное количество, кг]]</f>
        <v>27.5</v>
      </c>
      <c r="S143" s="13">
        <f>YEAR(Продажи[[#This Row],[Дата заказа]])</f>
        <v>2020</v>
      </c>
      <c r="T143" s="13">
        <f>INT((Продажи[[#This Row],[Дата заказа]]-DATE(YEAR(Продажи[[#This Row],[Дата заказа]]-WEEKDAY(Продажи[[#This Row],[Дата заказа]]-1)+4),1,3) + WEEKDAY(DATE(YEAR(Продажи[[#This Row],[Дата заказа]]-WEEKDAY(Продажи[[#This Row],[Дата заказа]]-1)+4),1,3))+5)/7)</f>
        <v>37</v>
      </c>
      <c r="U143" s="13">
        <f>IF(Q143&lt;=10,Продажи[[#This Row],[Итого со скидкой]],0)</f>
        <v>102803.25</v>
      </c>
    </row>
    <row r="144" spans="5:21" x14ac:dyDescent="0.3">
      <c r="E144" t="s">
        <v>2690</v>
      </c>
      <c r="F144" t="s">
        <v>2677</v>
      </c>
      <c r="G144" t="s">
        <v>2691</v>
      </c>
      <c r="H144">
        <v>759</v>
      </c>
      <c r="I144" t="s">
        <v>2671</v>
      </c>
      <c r="J144">
        <v>14</v>
      </c>
      <c r="K144">
        <v>10626</v>
      </c>
      <c r="L144">
        <v>0</v>
      </c>
      <c r="M144">
        <v>10626</v>
      </c>
      <c r="N144" s="1">
        <v>43606</v>
      </c>
      <c r="O144">
        <f>MONTH(Продажи[[#This Row],[Дата заказа]])</f>
        <v>5</v>
      </c>
      <c r="P144">
        <f>WEEKDAY(Продажи[[#This Row],[Дата заказа]],2)</f>
        <v>2</v>
      </c>
      <c r="Q144">
        <f>DAY(Продажи[[#This Row],[Дата заказа]])</f>
        <v>21</v>
      </c>
      <c r="R144" s="5">
        <f>LEFT(Продажи[[#This Row],[мин фасовка, кг]],LEN(Продажи[[#This Row],[мин фасовка, кг]])-3)*Продажи[[#This Row],[Заказанное количество, кг]]</f>
        <v>14</v>
      </c>
      <c r="S144" s="13">
        <f>YEAR(Продажи[[#This Row],[Дата заказа]])</f>
        <v>2019</v>
      </c>
      <c r="T144"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144" s="13">
        <f>IF(Q144&lt;=10,Продажи[[#This Row],[Итого со скидкой]],0)</f>
        <v>0</v>
      </c>
    </row>
    <row r="145" spans="5:21" x14ac:dyDescent="0.3">
      <c r="E145" t="s">
        <v>2733</v>
      </c>
      <c r="F145" t="s">
        <v>2698</v>
      </c>
      <c r="G145" t="s">
        <v>2734</v>
      </c>
      <c r="H145">
        <v>1923</v>
      </c>
      <c r="I145" t="s">
        <v>2675</v>
      </c>
      <c r="J145">
        <v>25</v>
      </c>
      <c r="K145">
        <v>48075</v>
      </c>
      <c r="L145">
        <v>0.06</v>
      </c>
      <c r="M145">
        <v>45190.5</v>
      </c>
      <c r="N145" s="1">
        <v>43066</v>
      </c>
      <c r="O145">
        <f>MONTH(Продажи[[#This Row],[Дата заказа]])</f>
        <v>11</v>
      </c>
      <c r="P145">
        <f>WEEKDAY(Продажи[[#This Row],[Дата заказа]],2)</f>
        <v>1</v>
      </c>
      <c r="Q145">
        <f>DAY(Продажи[[#This Row],[Дата заказа]])</f>
        <v>27</v>
      </c>
      <c r="R145" s="5">
        <f>LEFT(Продажи[[#This Row],[мин фасовка, кг]],LEN(Продажи[[#This Row],[мин фасовка, кг]])-3)*Продажи[[#This Row],[Заказанное количество, кг]]</f>
        <v>12.5</v>
      </c>
      <c r="S145" s="13">
        <f>YEAR(Продажи[[#This Row],[Дата заказа]])</f>
        <v>2017</v>
      </c>
      <c r="T145"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145" s="13">
        <f>IF(Q145&lt;=10,Продажи[[#This Row],[Итого со скидкой]],0)</f>
        <v>0</v>
      </c>
    </row>
    <row r="146" spans="5:21" x14ac:dyDescent="0.3">
      <c r="E146" t="s">
        <v>2727</v>
      </c>
      <c r="F146" t="s">
        <v>2713</v>
      </c>
      <c r="G146" t="s">
        <v>2728</v>
      </c>
      <c r="H146">
        <v>617</v>
      </c>
      <c r="I146" t="s">
        <v>2671</v>
      </c>
      <c r="J146">
        <v>10</v>
      </c>
      <c r="K146">
        <v>6170</v>
      </c>
      <c r="L146">
        <v>0</v>
      </c>
      <c r="M146">
        <v>6170</v>
      </c>
      <c r="N146" s="1">
        <v>42904</v>
      </c>
      <c r="O146">
        <f>MONTH(Продажи[[#This Row],[Дата заказа]])</f>
        <v>6</v>
      </c>
      <c r="P146">
        <f>WEEKDAY(Продажи[[#This Row],[Дата заказа]],2)</f>
        <v>7</v>
      </c>
      <c r="Q146">
        <f>DAY(Продажи[[#This Row],[Дата заказа]])</f>
        <v>18</v>
      </c>
      <c r="R146" s="5">
        <f>LEFT(Продажи[[#This Row],[мин фасовка, кг]],LEN(Продажи[[#This Row],[мин фасовка, кг]])-3)*Продажи[[#This Row],[Заказанное количество, кг]]</f>
        <v>10</v>
      </c>
      <c r="S146" s="13">
        <f>YEAR(Продажи[[#This Row],[Дата заказа]])</f>
        <v>2017</v>
      </c>
      <c r="T146"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146" s="13">
        <f>IF(Q146&lt;=10,Продажи[[#This Row],[Итого со скидкой]],0)</f>
        <v>0</v>
      </c>
    </row>
    <row r="147" spans="5:21" x14ac:dyDescent="0.3">
      <c r="E147" t="s">
        <v>2741</v>
      </c>
      <c r="F147" t="s">
        <v>2677</v>
      </c>
      <c r="G147" t="s">
        <v>2742</v>
      </c>
      <c r="H147">
        <v>3197</v>
      </c>
      <c r="I147" t="s">
        <v>2671</v>
      </c>
      <c r="J147">
        <v>6</v>
      </c>
      <c r="K147">
        <v>19182</v>
      </c>
      <c r="L147">
        <v>0.03</v>
      </c>
      <c r="M147">
        <v>18606.54</v>
      </c>
      <c r="N147" s="1">
        <v>44190</v>
      </c>
      <c r="O147">
        <f>MONTH(Продажи[[#This Row],[Дата заказа]])</f>
        <v>12</v>
      </c>
      <c r="P147">
        <f>WEEKDAY(Продажи[[#This Row],[Дата заказа]],2)</f>
        <v>5</v>
      </c>
      <c r="Q147">
        <f>DAY(Продажи[[#This Row],[Дата заказа]])</f>
        <v>25</v>
      </c>
      <c r="R147" s="5">
        <f>LEFT(Продажи[[#This Row],[мин фасовка, кг]],LEN(Продажи[[#This Row],[мин фасовка, кг]])-3)*Продажи[[#This Row],[Заказанное количество, кг]]</f>
        <v>6</v>
      </c>
      <c r="S147" s="13">
        <f>YEAR(Продажи[[#This Row],[Дата заказа]])</f>
        <v>2020</v>
      </c>
      <c r="T147" s="13">
        <f>INT((Продажи[[#This Row],[Дата заказа]]-DATE(YEAR(Продажи[[#This Row],[Дата заказа]]-WEEKDAY(Продажи[[#This Row],[Дата заказа]]-1)+4),1,3) + WEEKDAY(DATE(YEAR(Продажи[[#This Row],[Дата заказа]]-WEEKDAY(Продажи[[#This Row],[Дата заказа]]-1)+4),1,3))+5)/7)</f>
        <v>52</v>
      </c>
      <c r="U147" s="13">
        <f>IF(Q147&lt;=10,Продажи[[#This Row],[Итого со скидкой]],0)</f>
        <v>0</v>
      </c>
    </row>
    <row r="148" spans="5:21" x14ac:dyDescent="0.3">
      <c r="E148" t="s">
        <v>2707</v>
      </c>
      <c r="F148" t="s">
        <v>2688</v>
      </c>
      <c r="G148" t="s">
        <v>2705</v>
      </c>
      <c r="H148">
        <v>1994</v>
      </c>
      <c r="I148" t="s">
        <v>2671</v>
      </c>
      <c r="J148">
        <v>25</v>
      </c>
      <c r="K148">
        <v>49850</v>
      </c>
      <c r="L148">
        <v>0.06</v>
      </c>
      <c r="M148">
        <v>46859</v>
      </c>
      <c r="N148" s="1">
        <v>43214</v>
      </c>
      <c r="O148">
        <f>MONTH(Продажи[[#This Row],[Дата заказа]])</f>
        <v>4</v>
      </c>
      <c r="P148">
        <f>WEEKDAY(Продажи[[#This Row],[Дата заказа]],2)</f>
        <v>2</v>
      </c>
      <c r="Q148">
        <f>DAY(Продажи[[#This Row],[Дата заказа]])</f>
        <v>24</v>
      </c>
      <c r="R148" s="5">
        <f>LEFT(Продажи[[#This Row],[мин фасовка, кг]],LEN(Продажи[[#This Row],[мин фасовка, кг]])-3)*Продажи[[#This Row],[Заказанное количество, кг]]</f>
        <v>25</v>
      </c>
      <c r="S148" s="13">
        <f>YEAR(Продажи[[#This Row],[Дата заказа]])</f>
        <v>2018</v>
      </c>
      <c r="T148"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148" s="13">
        <f>IF(Q148&lt;=10,Продажи[[#This Row],[Итого со скидкой]],0)</f>
        <v>0</v>
      </c>
    </row>
    <row r="149" spans="5:21" x14ac:dyDescent="0.3">
      <c r="E149" t="s">
        <v>2690</v>
      </c>
      <c r="F149" t="s">
        <v>2677</v>
      </c>
      <c r="G149" t="s">
        <v>2691</v>
      </c>
      <c r="H149">
        <v>759</v>
      </c>
      <c r="I149" t="s">
        <v>2671</v>
      </c>
      <c r="J149">
        <v>14</v>
      </c>
      <c r="K149">
        <v>10626</v>
      </c>
      <c r="L149">
        <v>0</v>
      </c>
      <c r="M149">
        <v>10626</v>
      </c>
      <c r="N149" s="1">
        <v>43883</v>
      </c>
      <c r="O149">
        <f>MONTH(Продажи[[#This Row],[Дата заказа]])</f>
        <v>2</v>
      </c>
      <c r="P149">
        <f>WEEKDAY(Продажи[[#This Row],[Дата заказа]],2)</f>
        <v>6</v>
      </c>
      <c r="Q149">
        <f>DAY(Продажи[[#This Row],[Дата заказа]])</f>
        <v>22</v>
      </c>
      <c r="R149" s="5">
        <f>LEFT(Продажи[[#This Row],[мин фасовка, кг]],LEN(Продажи[[#This Row],[мин фасовка, кг]])-3)*Продажи[[#This Row],[Заказанное количество, кг]]</f>
        <v>14</v>
      </c>
      <c r="S149" s="13">
        <f>YEAR(Продажи[[#This Row],[Дата заказа]])</f>
        <v>2020</v>
      </c>
      <c r="T149"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149" s="13">
        <f>IF(Q149&lt;=10,Продажи[[#This Row],[Итого со скидкой]],0)</f>
        <v>0</v>
      </c>
    </row>
    <row r="150" spans="5:21" x14ac:dyDescent="0.3">
      <c r="E150" t="s">
        <v>2733</v>
      </c>
      <c r="F150" t="s">
        <v>2698</v>
      </c>
      <c r="G150" t="s">
        <v>2734</v>
      </c>
      <c r="H150">
        <v>1923</v>
      </c>
      <c r="I150" t="s">
        <v>2675</v>
      </c>
      <c r="J150">
        <v>35</v>
      </c>
      <c r="K150">
        <v>67305</v>
      </c>
      <c r="L150">
        <v>0.06</v>
      </c>
      <c r="M150">
        <v>63266.7</v>
      </c>
      <c r="N150" s="1">
        <v>43184</v>
      </c>
      <c r="O150">
        <f>MONTH(Продажи[[#This Row],[Дата заказа]])</f>
        <v>3</v>
      </c>
      <c r="P150">
        <f>WEEKDAY(Продажи[[#This Row],[Дата заказа]],2)</f>
        <v>7</v>
      </c>
      <c r="Q150">
        <f>DAY(Продажи[[#This Row],[Дата заказа]])</f>
        <v>25</v>
      </c>
      <c r="R150" s="5">
        <f>LEFT(Продажи[[#This Row],[мин фасовка, кг]],LEN(Продажи[[#This Row],[мин фасовка, кг]])-3)*Продажи[[#This Row],[Заказанное количество, кг]]</f>
        <v>17.5</v>
      </c>
      <c r="S150" s="13">
        <f>YEAR(Продажи[[#This Row],[Дата заказа]])</f>
        <v>2018</v>
      </c>
      <c r="T150" s="13">
        <f>INT((Продажи[[#This Row],[Дата заказа]]-DATE(YEAR(Продажи[[#This Row],[Дата заказа]]-WEEKDAY(Продажи[[#This Row],[Дата заказа]]-1)+4),1,3) + WEEKDAY(DATE(YEAR(Продажи[[#This Row],[Дата заказа]]-WEEKDAY(Продажи[[#This Row],[Дата заказа]]-1)+4),1,3))+5)/7)</f>
        <v>12</v>
      </c>
      <c r="U150" s="13">
        <f>IF(Q150&lt;=10,Продажи[[#This Row],[Итого со скидкой]],0)</f>
        <v>0</v>
      </c>
    </row>
    <row r="151" spans="5:21" x14ac:dyDescent="0.3">
      <c r="E151" t="s">
        <v>2735</v>
      </c>
      <c r="F151" t="s">
        <v>2713</v>
      </c>
      <c r="G151" t="s">
        <v>2736</v>
      </c>
      <c r="H151">
        <v>1228</v>
      </c>
      <c r="I151" t="s">
        <v>2675</v>
      </c>
      <c r="J151">
        <v>45</v>
      </c>
      <c r="K151">
        <v>55260</v>
      </c>
      <c r="L151">
        <v>0.09</v>
      </c>
      <c r="M151">
        <v>50286.6</v>
      </c>
      <c r="N151" s="1">
        <v>43402</v>
      </c>
      <c r="O151">
        <f>MONTH(Продажи[[#This Row],[Дата заказа]])</f>
        <v>10</v>
      </c>
      <c r="P151">
        <f>WEEKDAY(Продажи[[#This Row],[Дата заказа]],2)</f>
        <v>1</v>
      </c>
      <c r="Q151">
        <f>DAY(Продажи[[#This Row],[Дата заказа]])</f>
        <v>29</v>
      </c>
      <c r="R151" s="5">
        <f>LEFT(Продажи[[#This Row],[мин фасовка, кг]],LEN(Продажи[[#This Row],[мин фасовка, кг]])-3)*Продажи[[#This Row],[Заказанное количество, кг]]</f>
        <v>22.5</v>
      </c>
      <c r="S151" s="13">
        <f>YEAR(Продажи[[#This Row],[Дата заказа]])</f>
        <v>2018</v>
      </c>
      <c r="T151"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151" s="13">
        <f>IF(Q151&lt;=10,Продажи[[#This Row],[Итого со скидкой]],0)</f>
        <v>0</v>
      </c>
    </row>
    <row r="152" spans="5:21" x14ac:dyDescent="0.3">
      <c r="E152" t="s">
        <v>2729</v>
      </c>
      <c r="F152" t="s">
        <v>2710</v>
      </c>
      <c r="G152" t="s">
        <v>2730</v>
      </c>
      <c r="H152">
        <v>843</v>
      </c>
      <c r="I152" t="s">
        <v>2671</v>
      </c>
      <c r="J152">
        <v>5</v>
      </c>
      <c r="K152">
        <v>4215</v>
      </c>
      <c r="L152">
        <v>0</v>
      </c>
      <c r="M152">
        <v>4215</v>
      </c>
      <c r="N152" s="1">
        <v>42636</v>
      </c>
      <c r="O152">
        <f>MONTH(Продажи[[#This Row],[Дата заказа]])</f>
        <v>9</v>
      </c>
      <c r="P152">
        <f>WEEKDAY(Продажи[[#This Row],[Дата заказа]],2)</f>
        <v>5</v>
      </c>
      <c r="Q152">
        <f>DAY(Продажи[[#This Row],[Дата заказа]])</f>
        <v>23</v>
      </c>
      <c r="R152" s="5">
        <f>LEFT(Продажи[[#This Row],[мин фасовка, кг]],LEN(Продажи[[#This Row],[мин фасовка, кг]])-3)*Продажи[[#This Row],[Заказанное количество, кг]]</f>
        <v>5</v>
      </c>
      <c r="S152" s="13">
        <f>YEAR(Продажи[[#This Row],[Дата заказа]])</f>
        <v>2016</v>
      </c>
      <c r="T152"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152" s="13">
        <f>IF(Q152&lt;=10,Продажи[[#This Row],[Итого со скидкой]],0)</f>
        <v>0</v>
      </c>
    </row>
    <row r="153" spans="5:21" x14ac:dyDescent="0.3">
      <c r="E153" t="s">
        <v>2717</v>
      </c>
      <c r="F153" t="s">
        <v>2670</v>
      </c>
      <c r="G153" t="s">
        <v>2718</v>
      </c>
      <c r="H153">
        <v>2211</v>
      </c>
      <c r="I153" t="s">
        <v>2671</v>
      </c>
      <c r="J153">
        <v>25</v>
      </c>
      <c r="K153">
        <v>55275</v>
      </c>
      <c r="L153">
        <v>0.09</v>
      </c>
      <c r="M153">
        <v>50300.25</v>
      </c>
      <c r="N153" s="1">
        <v>43797</v>
      </c>
      <c r="O153">
        <f>MONTH(Продажи[[#This Row],[Дата заказа]])</f>
        <v>11</v>
      </c>
      <c r="P153">
        <f>WEEKDAY(Продажи[[#This Row],[Дата заказа]],2)</f>
        <v>4</v>
      </c>
      <c r="Q153">
        <f>DAY(Продажи[[#This Row],[Дата заказа]])</f>
        <v>28</v>
      </c>
      <c r="R153" s="5">
        <f>LEFT(Продажи[[#This Row],[мин фасовка, кг]],LEN(Продажи[[#This Row],[мин фасовка, кг]])-3)*Продажи[[#This Row],[Заказанное количество, кг]]</f>
        <v>25</v>
      </c>
      <c r="S153" s="13">
        <f>YEAR(Продажи[[#This Row],[Дата заказа]])</f>
        <v>2019</v>
      </c>
      <c r="T153"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153" s="13">
        <f>IF(Q153&lt;=10,Продажи[[#This Row],[Итого со скидкой]],0)</f>
        <v>0</v>
      </c>
    </row>
    <row r="154" spans="5:21" x14ac:dyDescent="0.3">
      <c r="E154" t="s">
        <v>2669</v>
      </c>
      <c r="F154" t="s">
        <v>2670</v>
      </c>
      <c r="G154" t="s">
        <v>2670</v>
      </c>
      <c r="H154">
        <v>699</v>
      </c>
      <c r="I154" t="s">
        <v>2671</v>
      </c>
      <c r="J154">
        <v>10</v>
      </c>
      <c r="K154">
        <v>6990</v>
      </c>
      <c r="L154">
        <v>0</v>
      </c>
      <c r="M154">
        <v>6990</v>
      </c>
      <c r="N154" s="1">
        <v>42513</v>
      </c>
      <c r="O154">
        <f>MONTH(Продажи[[#This Row],[Дата заказа]])</f>
        <v>5</v>
      </c>
      <c r="P154">
        <f>WEEKDAY(Продажи[[#This Row],[Дата заказа]],2)</f>
        <v>1</v>
      </c>
      <c r="Q154">
        <f>DAY(Продажи[[#This Row],[Дата заказа]])</f>
        <v>23</v>
      </c>
      <c r="R154" s="5">
        <f>LEFT(Продажи[[#This Row],[мин фасовка, кг]],LEN(Продажи[[#This Row],[мин фасовка, кг]])-3)*Продажи[[#This Row],[Заказанное количество, кг]]</f>
        <v>10</v>
      </c>
      <c r="S154" s="13">
        <f>YEAR(Продажи[[#This Row],[Дата заказа]])</f>
        <v>2016</v>
      </c>
      <c r="T154"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154" s="13">
        <f>IF(Q154&lt;=10,Продажи[[#This Row],[Итого со скидкой]],0)</f>
        <v>0</v>
      </c>
    </row>
    <row r="155" spans="5:21" x14ac:dyDescent="0.3">
      <c r="E155" t="s">
        <v>2692</v>
      </c>
      <c r="F155" t="s">
        <v>2693</v>
      </c>
      <c r="G155" t="s">
        <v>2694</v>
      </c>
      <c r="H155">
        <v>957</v>
      </c>
      <c r="I155" t="s">
        <v>2675</v>
      </c>
      <c r="J155">
        <v>25</v>
      </c>
      <c r="K155">
        <v>23925</v>
      </c>
      <c r="L155">
        <v>0.03</v>
      </c>
      <c r="M155">
        <v>23207.25</v>
      </c>
      <c r="N155" s="1">
        <v>42464</v>
      </c>
      <c r="O155">
        <f>MONTH(Продажи[[#This Row],[Дата заказа]])</f>
        <v>4</v>
      </c>
      <c r="P155">
        <f>WEEKDAY(Продажи[[#This Row],[Дата заказа]],2)</f>
        <v>1</v>
      </c>
      <c r="Q155">
        <f>DAY(Продажи[[#This Row],[Дата заказа]])</f>
        <v>4</v>
      </c>
      <c r="R155" s="5">
        <f>LEFT(Продажи[[#This Row],[мин фасовка, кг]],LEN(Продажи[[#This Row],[мин фасовка, кг]])-3)*Продажи[[#This Row],[Заказанное количество, кг]]</f>
        <v>12.5</v>
      </c>
      <c r="S155" s="13">
        <f>YEAR(Продажи[[#This Row],[Дата заказа]])</f>
        <v>2016</v>
      </c>
      <c r="T155"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155" s="13">
        <f>IF(Q155&lt;=10,Продажи[[#This Row],[Итого со скидкой]],0)</f>
        <v>23207.25</v>
      </c>
    </row>
    <row r="156" spans="5:21" x14ac:dyDescent="0.3">
      <c r="E156" t="s">
        <v>2733</v>
      </c>
      <c r="F156" t="s">
        <v>2698</v>
      </c>
      <c r="G156" t="s">
        <v>2734</v>
      </c>
      <c r="H156">
        <v>1923</v>
      </c>
      <c r="I156" t="s">
        <v>2675</v>
      </c>
      <c r="J156">
        <v>25</v>
      </c>
      <c r="K156">
        <v>48075</v>
      </c>
      <c r="L156">
        <v>0.06</v>
      </c>
      <c r="M156">
        <v>45190.5</v>
      </c>
      <c r="N156" s="1">
        <v>42028</v>
      </c>
      <c r="O156">
        <f>MONTH(Продажи[[#This Row],[Дата заказа]])</f>
        <v>1</v>
      </c>
      <c r="P156">
        <f>WEEKDAY(Продажи[[#This Row],[Дата заказа]],2)</f>
        <v>6</v>
      </c>
      <c r="Q156">
        <f>DAY(Продажи[[#This Row],[Дата заказа]])</f>
        <v>24</v>
      </c>
      <c r="R156" s="5">
        <f>LEFT(Продажи[[#This Row],[мин фасовка, кг]],LEN(Продажи[[#This Row],[мин фасовка, кг]])-3)*Продажи[[#This Row],[Заказанное количество, кг]]</f>
        <v>12.5</v>
      </c>
      <c r="S156" s="13">
        <f>YEAR(Продажи[[#This Row],[Дата заказа]])</f>
        <v>2015</v>
      </c>
      <c r="T156" s="13">
        <f>INT((Продажи[[#This Row],[Дата заказа]]-DATE(YEAR(Продажи[[#This Row],[Дата заказа]]-WEEKDAY(Продажи[[#This Row],[Дата заказа]]-1)+4),1,3) + WEEKDAY(DATE(YEAR(Продажи[[#This Row],[Дата заказа]]-WEEKDAY(Продажи[[#This Row],[Дата заказа]]-1)+4),1,3))+5)/7)</f>
        <v>4</v>
      </c>
      <c r="U156" s="13">
        <f>IF(Q156&lt;=10,Продажи[[#This Row],[Итого со скидкой]],0)</f>
        <v>0</v>
      </c>
    </row>
    <row r="157" spans="5:21" x14ac:dyDescent="0.3">
      <c r="E157" t="s">
        <v>2709</v>
      </c>
      <c r="F157" t="s">
        <v>2710</v>
      </c>
      <c r="G157" t="s">
        <v>2711</v>
      </c>
      <c r="H157">
        <v>843</v>
      </c>
      <c r="I157" t="s">
        <v>2671</v>
      </c>
      <c r="J157">
        <v>10</v>
      </c>
      <c r="K157">
        <v>8430</v>
      </c>
      <c r="L157">
        <v>0</v>
      </c>
      <c r="M157">
        <v>8430</v>
      </c>
      <c r="N157" s="1">
        <v>42553</v>
      </c>
      <c r="O157">
        <f>MONTH(Продажи[[#This Row],[Дата заказа]])</f>
        <v>7</v>
      </c>
      <c r="P157">
        <f>WEEKDAY(Продажи[[#This Row],[Дата заказа]],2)</f>
        <v>6</v>
      </c>
      <c r="Q157">
        <f>DAY(Продажи[[#This Row],[Дата заказа]])</f>
        <v>2</v>
      </c>
      <c r="R157" s="5">
        <f>LEFT(Продажи[[#This Row],[мин фасовка, кг]],LEN(Продажи[[#This Row],[мин фасовка, кг]])-3)*Продажи[[#This Row],[Заказанное количество, кг]]</f>
        <v>10</v>
      </c>
      <c r="S157" s="13">
        <f>YEAR(Продажи[[#This Row],[Дата заказа]])</f>
        <v>2016</v>
      </c>
      <c r="T157" s="13">
        <f>INT((Продажи[[#This Row],[Дата заказа]]-DATE(YEAR(Продажи[[#This Row],[Дата заказа]]-WEEKDAY(Продажи[[#This Row],[Дата заказа]]-1)+4),1,3) + WEEKDAY(DATE(YEAR(Продажи[[#This Row],[Дата заказа]]-WEEKDAY(Продажи[[#This Row],[Дата заказа]]-1)+4),1,3))+5)/7)</f>
        <v>26</v>
      </c>
      <c r="U157" s="13">
        <f>IF(Q157&lt;=10,Продажи[[#This Row],[Итого со скидкой]],0)</f>
        <v>8430</v>
      </c>
    </row>
    <row r="158" spans="5:21" x14ac:dyDescent="0.3">
      <c r="E158" t="s">
        <v>2669</v>
      </c>
      <c r="F158" t="s">
        <v>2670</v>
      </c>
      <c r="G158" t="s">
        <v>2670</v>
      </c>
      <c r="H158">
        <v>699</v>
      </c>
      <c r="I158" t="s">
        <v>2671</v>
      </c>
      <c r="J158">
        <v>10</v>
      </c>
      <c r="K158">
        <v>6990</v>
      </c>
      <c r="L158">
        <v>0</v>
      </c>
      <c r="M158">
        <v>6990</v>
      </c>
      <c r="N158" s="1">
        <v>42135</v>
      </c>
      <c r="O158">
        <f>MONTH(Продажи[[#This Row],[Дата заказа]])</f>
        <v>5</v>
      </c>
      <c r="P158">
        <f>WEEKDAY(Продажи[[#This Row],[Дата заказа]],2)</f>
        <v>1</v>
      </c>
      <c r="Q158">
        <f>DAY(Продажи[[#This Row],[Дата заказа]])</f>
        <v>11</v>
      </c>
      <c r="R158" s="5">
        <f>LEFT(Продажи[[#This Row],[мин фасовка, кг]],LEN(Продажи[[#This Row],[мин фасовка, кг]])-3)*Продажи[[#This Row],[Заказанное количество, кг]]</f>
        <v>10</v>
      </c>
      <c r="S158" s="13">
        <f>YEAR(Продажи[[#This Row],[Дата заказа]])</f>
        <v>2015</v>
      </c>
      <c r="T158" s="13">
        <f>INT((Продажи[[#This Row],[Дата заказа]]-DATE(YEAR(Продажи[[#This Row],[Дата заказа]]-WEEKDAY(Продажи[[#This Row],[Дата заказа]]-1)+4),1,3) + WEEKDAY(DATE(YEAR(Продажи[[#This Row],[Дата заказа]]-WEEKDAY(Продажи[[#This Row],[Дата заказа]]-1)+4),1,3))+5)/7)</f>
        <v>20</v>
      </c>
      <c r="U158" s="13">
        <f>IF(Q158&lt;=10,Продажи[[#This Row],[Итого со скидкой]],0)</f>
        <v>0</v>
      </c>
    </row>
    <row r="159" spans="5:21" x14ac:dyDescent="0.3">
      <c r="E159" t="s">
        <v>2683</v>
      </c>
      <c r="F159" t="s">
        <v>2684</v>
      </c>
      <c r="G159" t="s">
        <v>2684</v>
      </c>
      <c r="H159">
        <v>770</v>
      </c>
      <c r="I159" t="s">
        <v>2675</v>
      </c>
      <c r="J159">
        <v>20</v>
      </c>
      <c r="K159">
        <v>15400</v>
      </c>
      <c r="L159">
        <v>0.03</v>
      </c>
      <c r="M159">
        <v>14938</v>
      </c>
      <c r="N159" s="1">
        <v>42018</v>
      </c>
      <c r="O159">
        <f>MONTH(Продажи[[#This Row],[Дата заказа]])</f>
        <v>1</v>
      </c>
      <c r="P159">
        <f>WEEKDAY(Продажи[[#This Row],[Дата заказа]],2)</f>
        <v>3</v>
      </c>
      <c r="Q159">
        <f>DAY(Продажи[[#This Row],[Дата заказа]])</f>
        <v>14</v>
      </c>
      <c r="R159" s="5">
        <f>LEFT(Продажи[[#This Row],[мин фасовка, кг]],LEN(Продажи[[#This Row],[мин фасовка, кг]])-3)*Продажи[[#This Row],[Заказанное количество, кг]]</f>
        <v>10</v>
      </c>
      <c r="S159" s="13">
        <f>YEAR(Продажи[[#This Row],[Дата заказа]])</f>
        <v>2015</v>
      </c>
      <c r="T159" s="13">
        <f>INT((Продажи[[#This Row],[Дата заказа]]-DATE(YEAR(Продажи[[#This Row],[Дата заказа]]-WEEKDAY(Продажи[[#This Row],[Дата заказа]]-1)+4),1,3) + WEEKDAY(DATE(YEAR(Продажи[[#This Row],[Дата заказа]]-WEEKDAY(Продажи[[#This Row],[Дата заказа]]-1)+4),1,3))+5)/7)</f>
        <v>3</v>
      </c>
      <c r="U159" s="13">
        <f>IF(Q159&lt;=10,Продажи[[#This Row],[Итого со скидкой]],0)</f>
        <v>0</v>
      </c>
    </row>
    <row r="160" spans="5:21" x14ac:dyDescent="0.3">
      <c r="E160" t="s">
        <v>2676</v>
      </c>
      <c r="F160" t="s">
        <v>2677</v>
      </c>
      <c r="G160" t="s">
        <v>2678</v>
      </c>
      <c r="H160">
        <v>1182</v>
      </c>
      <c r="I160" t="s">
        <v>2675</v>
      </c>
      <c r="J160">
        <v>17</v>
      </c>
      <c r="K160">
        <v>20094</v>
      </c>
      <c r="L160">
        <v>0.03</v>
      </c>
      <c r="M160">
        <v>19491.18</v>
      </c>
      <c r="N160" s="1">
        <v>43596</v>
      </c>
      <c r="O160">
        <f>MONTH(Продажи[[#This Row],[Дата заказа]])</f>
        <v>5</v>
      </c>
      <c r="P160">
        <f>WEEKDAY(Продажи[[#This Row],[Дата заказа]],2)</f>
        <v>6</v>
      </c>
      <c r="Q160">
        <f>DAY(Продажи[[#This Row],[Дата заказа]])</f>
        <v>11</v>
      </c>
      <c r="R160" s="5">
        <f>LEFT(Продажи[[#This Row],[мин фасовка, кг]],LEN(Продажи[[#This Row],[мин фасовка, кг]])-3)*Продажи[[#This Row],[Заказанное количество, кг]]</f>
        <v>8.5</v>
      </c>
      <c r="S160" s="13">
        <f>YEAR(Продажи[[#This Row],[Дата заказа]])</f>
        <v>2019</v>
      </c>
      <c r="T160" s="13">
        <f>INT((Продажи[[#This Row],[Дата заказа]]-DATE(YEAR(Продажи[[#This Row],[Дата заказа]]-WEEKDAY(Продажи[[#This Row],[Дата заказа]]-1)+4),1,3) + WEEKDAY(DATE(YEAR(Продажи[[#This Row],[Дата заказа]]-WEEKDAY(Продажи[[#This Row],[Дата заказа]]-1)+4),1,3))+5)/7)</f>
        <v>19</v>
      </c>
      <c r="U160" s="13">
        <f>IF(Q160&lt;=10,Продажи[[#This Row],[Итого со скидкой]],0)</f>
        <v>0</v>
      </c>
    </row>
    <row r="161" spans="5:21" x14ac:dyDescent="0.3">
      <c r="E161" t="s">
        <v>2692</v>
      </c>
      <c r="F161" t="s">
        <v>2693</v>
      </c>
      <c r="G161" t="s">
        <v>2694</v>
      </c>
      <c r="H161">
        <v>957</v>
      </c>
      <c r="I161" t="s">
        <v>2675</v>
      </c>
      <c r="J161">
        <v>25</v>
      </c>
      <c r="K161">
        <v>23925</v>
      </c>
      <c r="L161">
        <v>0.03</v>
      </c>
      <c r="M161">
        <v>23207.25</v>
      </c>
      <c r="N161" s="1">
        <v>42127</v>
      </c>
      <c r="O161">
        <f>MONTH(Продажи[[#This Row],[Дата заказа]])</f>
        <v>5</v>
      </c>
      <c r="P161">
        <f>WEEKDAY(Продажи[[#This Row],[Дата заказа]],2)</f>
        <v>7</v>
      </c>
      <c r="Q161">
        <f>DAY(Продажи[[#This Row],[Дата заказа]])</f>
        <v>3</v>
      </c>
      <c r="R161" s="5">
        <f>LEFT(Продажи[[#This Row],[мин фасовка, кг]],LEN(Продажи[[#This Row],[мин фасовка, кг]])-3)*Продажи[[#This Row],[Заказанное количество, кг]]</f>
        <v>12.5</v>
      </c>
      <c r="S161" s="13">
        <f>YEAR(Продажи[[#This Row],[Дата заказа]])</f>
        <v>2015</v>
      </c>
      <c r="T161"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161" s="13">
        <f>IF(Q161&lt;=10,Продажи[[#This Row],[Итого со скидкой]],0)</f>
        <v>23207.25</v>
      </c>
    </row>
    <row r="162" spans="5:21" x14ac:dyDescent="0.3">
      <c r="E162" t="s">
        <v>2717</v>
      </c>
      <c r="F162" t="s">
        <v>2670</v>
      </c>
      <c r="G162" t="s">
        <v>2743</v>
      </c>
      <c r="H162">
        <v>2211</v>
      </c>
      <c r="I162" t="s">
        <v>2671</v>
      </c>
      <c r="J162">
        <v>25</v>
      </c>
      <c r="K162">
        <v>55275</v>
      </c>
      <c r="L162">
        <v>0.09</v>
      </c>
      <c r="M162">
        <v>50300.25</v>
      </c>
      <c r="N162" s="1">
        <v>42403</v>
      </c>
      <c r="O162">
        <f>MONTH(Продажи[[#This Row],[Дата заказа]])</f>
        <v>2</v>
      </c>
      <c r="P162">
        <f>WEEKDAY(Продажи[[#This Row],[Дата заказа]],2)</f>
        <v>3</v>
      </c>
      <c r="Q162">
        <f>DAY(Продажи[[#This Row],[Дата заказа]])</f>
        <v>3</v>
      </c>
      <c r="R162" s="5">
        <f>LEFT(Продажи[[#This Row],[мин фасовка, кг]],LEN(Продажи[[#This Row],[мин фасовка, кг]])-3)*Продажи[[#This Row],[Заказанное количество, кг]]</f>
        <v>25</v>
      </c>
      <c r="S162" s="13">
        <f>YEAR(Продажи[[#This Row],[Дата заказа]])</f>
        <v>2016</v>
      </c>
      <c r="T162"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162" s="13">
        <f>IF(Q162&lt;=10,Продажи[[#This Row],[Итого со скидкой]],0)</f>
        <v>50300.25</v>
      </c>
    </row>
    <row r="163" spans="5:21" x14ac:dyDescent="0.3">
      <c r="E163" t="s">
        <v>2679</v>
      </c>
      <c r="F163" t="s">
        <v>2673</v>
      </c>
      <c r="G163" t="s">
        <v>2680</v>
      </c>
      <c r="H163">
        <v>1879</v>
      </c>
      <c r="I163" t="s">
        <v>2675</v>
      </c>
      <c r="J163">
        <v>15</v>
      </c>
      <c r="K163">
        <v>28185</v>
      </c>
      <c r="L163">
        <v>0.03</v>
      </c>
      <c r="M163">
        <v>27339.45</v>
      </c>
      <c r="N163" s="1">
        <v>42514</v>
      </c>
      <c r="O163">
        <f>MONTH(Продажи[[#This Row],[Дата заказа]])</f>
        <v>5</v>
      </c>
      <c r="P163">
        <f>WEEKDAY(Продажи[[#This Row],[Дата заказа]],2)</f>
        <v>2</v>
      </c>
      <c r="Q163">
        <f>DAY(Продажи[[#This Row],[Дата заказа]])</f>
        <v>24</v>
      </c>
      <c r="R163" s="5">
        <f>LEFT(Продажи[[#This Row],[мин фасовка, кг]],LEN(Продажи[[#This Row],[мин фасовка, кг]])-3)*Продажи[[#This Row],[Заказанное количество, кг]]</f>
        <v>7.5</v>
      </c>
      <c r="S163" s="13">
        <f>YEAR(Продажи[[#This Row],[Дата заказа]])</f>
        <v>2016</v>
      </c>
      <c r="T163"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163" s="13">
        <f>IF(Q163&lt;=10,Продажи[[#This Row],[Итого со скидкой]],0)</f>
        <v>0</v>
      </c>
    </row>
    <row r="164" spans="5:21" x14ac:dyDescent="0.3">
      <c r="E164" t="s">
        <v>2690</v>
      </c>
      <c r="F164" t="s">
        <v>2677</v>
      </c>
      <c r="G164" t="s">
        <v>2691</v>
      </c>
      <c r="H164">
        <v>759</v>
      </c>
      <c r="I164" t="s">
        <v>2671</v>
      </c>
      <c r="J164">
        <v>14</v>
      </c>
      <c r="K164">
        <v>10626</v>
      </c>
      <c r="L164">
        <v>0</v>
      </c>
      <c r="M164">
        <v>10626</v>
      </c>
      <c r="N164" s="1">
        <v>42982</v>
      </c>
      <c r="O164">
        <f>MONTH(Продажи[[#This Row],[Дата заказа]])</f>
        <v>9</v>
      </c>
      <c r="P164">
        <f>WEEKDAY(Продажи[[#This Row],[Дата заказа]],2)</f>
        <v>1</v>
      </c>
      <c r="Q164">
        <f>DAY(Продажи[[#This Row],[Дата заказа]])</f>
        <v>4</v>
      </c>
      <c r="R164" s="5">
        <f>LEFT(Продажи[[#This Row],[мин фасовка, кг]],LEN(Продажи[[#This Row],[мин фасовка, кг]])-3)*Продажи[[#This Row],[Заказанное количество, кг]]</f>
        <v>14</v>
      </c>
      <c r="S164" s="13">
        <f>YEAR(Продажи[[#This Row],[Дата заказа]])</f>
        <v>2017</v>
      </c>
      <c r="T164" s="13">
        <f>INT((Продажи[[#This Row],[Дата заказа]]-DATE(YEAR(Продажи[[#This Row],[Дата заказа]]-WEEKDAY(Продажи[[#This Row],[Дата заказа]]-1)+4),1,3) + WEEKDAY(DATE(YEAR(Продажи[[#This Row],[Дата заказа]]-WEEKDAY(Продажи[[#This Row],[Дата заказа]]-1)+4),1,3))+5)/7)</f>
        <v>36</v>
      </c>
      <c r="U164" s="13">
        <f>IF(Q164&lt;=10,Продажи[[#This Row],[Итого со скидкой]],0)</f>
        <v>10626</v>
      </c>
    </row>
    <row r="165" spans="5:21" x14ac:dyDescent="0.3">
      <c r="E165" t="s">
        <v>2690</v>
      </c>
      <c r="F165" t="s">
        <v>2677</v>
      </c>
      <c r="G165" t="s">
        <v>2691</v>
      </c>
      <c r="H165">
        <v>759</v>
      </c>
      <c r="I165" t="s">
        <v>2671</v>
      </c>
      <c r="J165">
        <v>14</v>
      </c>
      <c r="K165">
        <v>10626</v>
      </c>
      <c r="L165">
        <v>0</v>
      </c>
      <c r="M165">
        <v>10626</v>
      </c>
      <c r="N165" s="1">
        <v>43614</v>
      </c>
      <c r="O165">
        <f>MONTH(Продажи[[#This Row],[Дата заказа]])</f>
        <v>5</v>
      </c>
      <c r="P165">
        <f>WEEKDAY(Продажи[[#This Row],[Дата заказа]],2)</f>
        <v>3</v>
      </c>
      <c r="Q165">
        <f>DAY(Продажи[[#This Row],[Дата заказа]])</f>
        <v>29</v>
      </c>
      <c r="R165" s="5">
        <f>LEFT(Продажи[[#This Row],[мин фасовка, кг]],LEN(Продажи[[#This Row],[мин фасовка, кг]])-3)*Продажи[[#This Row],[Заказанное количество, кг]]</f>
        <v>14</v>
      </c>
      <c r="S165" s="13">
        <f>YEAR(Продажи[[#This Row],[Дата заказа]])</f>
        <v>2019</v>
      </c>
      <c r="T165"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165" s="13">
        <f>IF(Q165&lt;=10,Продажи[[#This Row],[Итого со скидкой]],0)</f>
        <v>0</v>
      </c>
    </row>
    <row r="166" spans="5:21" x14ac:dyDescent="0.3">
      <c r="E166" t="s">
        <v>2712</v>
      </c>
      <c r="F166" t="s">
        <v>2713</v>
      </c>
      <c r="G166" t="s">
        <v>2714</v>
      </c>
      <c r="H166">
        <v>620</v>
      </c>
      <c r="I166" t="s">
        <v>2671</v>
      </c>
      <c r="J166">
        <v>30</v>
      </c>
      <c r="K166">
        <v>18600</v>
      </c>
      <c r="L166">
        <v>0.03</v>
      </c>
      <c r="M166">
        <v>18042</v>
      </c>
      <c r="N166" s="1">
        <v>42412</v>
      </c>
      <c r="O166">
        <f>MONTH(Продажи[[#This Row],[Дата заказа]])</f>
        <v>2</v>
      </c>
      <c r="P166">
        <f>WEEKDAY(Продажи[[#This Row],[Дата заказа]],2)</f>
        <v>5</v>
      </c>
      <c r="Q166">
        <f>DAY(Продажи[[#This Row],[Дата заказа]])</f>
        <v>12</v>
      </c>
      <c r="R166" s="5">
        <f>LEFT(Продажи[[#This Row],[мин фасовка, кг]],LEN(Продажи[[#This Row],[мин фасовка, кг]])-3)*Продажи[[#This Row],[Заказанное количество, кг]]</f>
        <v>30</v>
      </c>
      <c r="S166" s="13">
        <f>YEAR(Продажи[[#This Row],[Дата заказа]])</f>
        <v>2016</v>
      </c>
      <c r="T166"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166" s="13">
        <f>IF(Q166&lt;=10,Продажи[[#This Row],[Итого со скидкой]],0)</f>
        <v>0</v>
      </c>
    </row>
    <row r="167" spans="5:21" x14ac:dyDescent="0.3">
      <c r="E167" t="s">
        <v>2715</v>
      </c>
      <c r="F167" t="s">
        <v>2716</v>
      </c>
      <c r="G167" t="s">
        <v>2716</v>
      </c>
      <c r="H167">
        <v>4889</v>
      </c>
      <c r="I167" t="s">
        <v>2671</v>
      </c>
      <c r="J167">
        <v>18</v>
      </c>
      <c r="K167">
        <v>88002</v>
      </c>
      <c r="L167">
        <v>0.12</v>
      </c>
      <c r="M167">
        <v>77441.759999999995</v>
      </c>
      <c r="N167" s="1">
        <v>43878</v>
      </c>
      <c r="O167">
        <f>MONTH(Продажи[[#This Row],[Дата заказа]])</f>
        <v>2</v>
      </c>
      <c r="P167">
        <f>WEEKDAY(Продажи[[#This Row],[Дата заказа]],2)</f>
        <v>1</v>
      </c>
      <c r="Q167">
        <f>DAY(Продажи[[#This Row],[Дата заказа]])</f>
        <v>17</v>
      </c>
      <c r="R167" s="5">
        <f>LEFT(Продажи[[#This Row],[мин фасовка, кг]],LEN(Продажи[[#This Row],[мин фасовка, кг]])-3)*Продажи[[#This Row],[Заказанное количество, кг]]</f>
        <v>18</v>
      </c>
      <c r="S167" s="13">
        <f>YEAR(Продажи[[#This Row],[Дата заказа]])</f>
        <v>2020</v>
      </c>
      <c r="T167"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167" s="13">
        <f>IF(Q167&lt;=10,Продажи[[#This Row],[Итого со скидкой]],0)</f>
        <v>0</v>
      </c>
    </row>
    <row r="168" spans="5:21" x14ac:dyDescent="0.3">
      <c r="E168" t="s">
        <v>2721</v>
      </c>
      <c r="F168" t="s">
        <v>2698</v>
      </c>
      <c r="G168" t="s">
        <v>2722</v>
      </c>
      <c r="H168">
        <v>800</v>
      </c>
      <c r="I168" t="s">
        <v>2675</v>
      </c>
      <c r="J168">
        <v>25</v>
      </c>
      <c r="K168">
        <v>20000</v>
      </c>
      <c r="L168">
        <v>0.03</v>
      </c>
      <c r="M168">
        <v>19400</v>
      </c>
      <c r="N168" s="1">
        <v>43160</v>
      </c>
      <c r="O168">
        <f>MONTH(Продажи[[#This Row],[Дата заказа]])</f>
        <v>3</v>
      </c>
      <c r="P168">
        <f>WEEKDAY(Продажи[[#This Row],[Дата заказа]],2)</f>
        <v>4</v>
      </c>
      <c r="Q168">
        <f>DAY(Продажи[[#This Row],[Дата заказа]])</f>
        <v>1</v>
      </c>
      <c r="R168" s="5">
        <f>LEFT(Продажи[[#This Row],[мин фасовка, кг]],LEN(Продажи[[#This Row],[мин фасовка, кг]])-3)*Продажи[[#This Row],[Заказанное количество, кг]]</f>
        <v>12.5</v>
      </c>
      <c r="S168" s="13">
        <f>YEAR(Продажи[[#This Row],[Дата заказа]])</f>
        <v>2018</v>
      </c>
      <c r="T168"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168" s="13">
        <f>IF(Q168&lt;=10,Продажи[[#This Row],[Итого со скидкой]],0)</f>
        <v>19400</v>
      </c>
    </row>
    <row r="169" spans="5:21" x14ac:dyDescent="0.3">
      <c r="E169" t="s">
        <v>2708</v>
      </c>
      <c r="F169" t="s">
        <v>2677</v>
      </c>
      <c r="G169" t="s">
        <v>2677</v>
      </c>
      <c r="H169">
        <v>807</v>
      </c>
      <c r="I169" t="s">
        <v>2675</v>
      </c>
      <c r="J169">
        <v>18</v>
      </c>
      <c r="K169">
        <v>14526</v>
      </c>
      <c r="L169">
        <v>0</v>
      </c>
      <c r="M169">
        <v>14526</v>
      </c>
      <c r="N169" s="1">
        <v>42948</v>
      </c>
      <c r="O169">
        <f>MONTH(Продажи[[#This Row],[Дата заказа]])</f>
        <v>8</v>
      </c>
      <c r="P169">
        <f>WEEKDAY(Продажи[[#This Row],[Дата заказа]],2)</f>
        <v>2</v>
      </c>
      <c r="Q169">
        <f>DAY(Продажи[[#This Row],[Дата заказа]])</f>
        <v>1</v>
      </c>
      <c r="R169" s="5">
        <f>LEFT(Продажи[[#This Row],[мин фасовка, кг]],LEN(Продажи[[#This Row],[мин фасовка, кг]])-3)*Продажи[[#This Row],[Заказанное количество, кг]]</f>
        <v>9</v>
      </c>
      <c r="S169" s="13">
        <f>YEAR(Продажи[[#This Row],[Дата заказа]])</f>
        <v>2017</v>
      </c>
      <c r="T169" s="13">
        <f>INT((Продажи[[#This Row],[Дата заказа]]-DATE(YEAR(Продажи[[#This Row],[Дата заказа]]-WEEKDAY(Продажи[[#This Row],[Дата заказа]]-1)+4),1,3) + WEEKDAY(DATE(YEAR(Продажи[[#This Row],[Дата заказа]]-WEEKDAY(Продажи[[#This Row],[Дата заказа]]-1)+4),1,3))+5)/7)</f>
        <v>31</v>
      </c>
      <c r="U169" s="13">
        <f>IF(Q169&lt;=10,Продажи[[#This Row],[Итого со скидкой]],0)</f>
        <v>14526</v>
      </c>
    </row>
    <row r="170" spans="5:21" x14ac:dyDescent="0.3">
      <c r="E170" t="s">
        <v>2676</v>
      </c>
      <c r="F170" t="s">
        <v>2677</v>
      </c>
      <c r="G170" t="s">
        <v>2678</v>
      </c>
      <c r="H170">
        <v>1182</v>
      </c>
      <c r="I170" t="s">
        <v>2675</v>
      </c>
      <c r="J170">
        <v>17</v>
      </c>
      <c r="K170">
        <v>20094</v>
      </c>
      <c r="L170">
        <v>0.03</v>
      </c>
      <c r="M170">
        <v>19491.18</v>
      </c>
      <c r="N170" s="1">
        <v>42887</v>
      </c>
      <c r="O170">
        <f>MONTH(Продажи[[#This Row],[Дата заказа]])</f>
        <v>6</v>
      </c>
      <c r="P170">
        <f>WEEKDAY(Продажи[[#This Row],[Дата заказа]],2)</f>
        <v>4</v>
      </c>
      <c r="Q170">
        <f>DAY(Продажи[[#This Row],[Дата заказа]])</f>
        <v>1</v>
      </c>
      <c r="R170" s="5">
        <f>LEFT(Продажи[[#This Row],[мин фасовка, кг]],LEN(Продажи[[#This Row],[мин фасовка, кг]])-3)*Продажи[[#This Row],[Заказанное количество, кг]]</f>
        <v>8.5</v>
      </c>
      <c r="S170" s="13">
        <f>YEAR(Продажи[[#This Row],[Дата заказа]])</f>
        <v>2017</v>
      </c>
      <c r="T170"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170" s="13">
        <f>IF(Q170&lt;=10,Продажи[[#This Row],[Итого со скидкой]],0)</f>
        <v>19491.18</v>
      </c>
    </row>
    <row r="171" spans="5:21" x14ac:dyDescent="0.3">
      <c r="E171" t="s">
        <v>2681</v>
      </c>
      <c r="F171" t="s">
        <v>2673</v>
      </c>
      <c r="G171" t="s">
        <v>2682</v>
      </c>
      <c r="H171">
        <v>847</v>
      </c>
      <c r="I171" t="s">
        <v>2675</v>
      </c>
      <c r="J171">
        <v>15</v>
      </c>
      <c r="K171">
        <v>12705</v>
      </c>
      <c r="L171">
        <v>0</v>
      </c>
      <c r="M171">
        <v>12705</v>
      </c>
      <c r="N171" s="1">
        <v>43964</v>
      </c>
      <c r="O171">
        <f>MONTH(Продажи[[#This Row],[Дата заказа]])</f>
        <v>5</v>
      </c>
      <c r="P171">
        <f>WEEKDAY(Продажи[[#This Row],[Дата заказа]],2)</f>
        <v>3</v>
      </c>
      <c r="Q171">
        <f>DAY(Продажи[[#This Row],[Дата заказа]])</f>
        <v>13</v>
      </c>
      <c r="R171" s="5">
        <f>LEFT(Продажи[[#This Row],[мин фасовка, кг]],LEN(Продажи[[#This Row],[мин фасовка, кг]])-3)*Продажи[[#This Row],[Заказанное количество, кг]]</f>
        <v>7.5</v>
      </c>
      <c r="S171" s="13">
        <f>YEAR(Продажи[[#This Row],[Дата заказа]])</f>
        <v>2020</v>
      </c>
      <c r="T171" s="13">
        <f>INT((Продажи[[#This Row],[Дата заказа]]-DATE(YEAR(Продажи[[#This Row],[Дата заказа]]-WEEKDAY(Продажи[[#This Row],[Дата заказа]]-1)+4),1,3) + WEEKDAY(DATE(YEAR(Продажи[[#This Row],[Дата заказа]]-WEEKDAY(Продажи[[#This Row],[Дата заказа]]-1)+4),1,3))+5)/7)</f>
        <v>20</v>
      </c>
      <c r="U171" s="13">
        <f>IF(Q171&lt;=10,Продажи[[#This Row],[Итого со скидкой]],0)</f>
        <v>0</v>
      </c>
    </row>
    <row r="172" spans="5:21" x14ac:dyDescent="0.3">
      <c r="E172" t="s">
        <v>2729</v>
      </c>
      <c r="F172" t="s">
        <v>2710</v>
      </c>
      <c r="G172" t="s">
        <v>2730</v>
      </c>
      <c r="H172">
        <v>843</v>
      </c>
      <c r="I172" t="s">
        <v>2671</v>
      </c>
      <c r="J172">
        <v>5</v>
      </c>
      <c r="K172">
        <v>4215</v>
      </c>
      <c r="L172">
        <v>0</v>
      </c>
      <c r="M172">
        <v>4215</v>
      </c>
      <c r="N172" s="1">
        <v>43729</v>
      </c>
      <c r="O172">
        <f>MONTH(Продажи[[#This Row],[Дата заказа]])</f>
        <v>9</v>
      </c>
      <c r="P172">
        <f>WEEKDAY(Продажи[[#This Row],[Дата заказа]],2)</f>
        <v>6</v>
      </c>
      <c r="Q172">
        <f>DAY(Продажи[[#This Row],[Дата заказа]])</f>
        <v>21</v>
      </c>
      <c r="R172" s="5">
        <f>LEFT(Продажи[[#This Row],[мин фасовка, кг]],LEN(Продажи[[#This Row],[мин фасовка, кг]])-3)*Продажи[[#This Row],[Заказанное количество, кг]]</f>
        <v>5</v>
      </c>
      <c r="S172" s="13">
        <f>YEAR(Продажи[[#This Row],[Дата заказа]])</f>
        <v>2019</v>
      </c>
      <c r="T172"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172" s="13">
        <f>IF(Q172&lt;=10,Продажи[[#This Row],[Итого со скидкой]],0)</f>
        <v>0</v>
      </c>
    </row>
    <row r="173" spans="5:21" x14ac:dyDescent="0.3">
      <c r="E173" t="s">
        <v>2733</v>
      </c>
      <c r="F173" t="s">
        <v>2698</v>
      </c>
      <c r="G173" t="s">
        <v>2734</v>
      </c>
      <c r="H173">
        <v>1923</v>
      </c>
      <c r="I173" t="s">
        <v>2675</v>
      </c>
      <c r="J173">
        <v>25</v>
      </c>
      <c r="K173">
        <v>48075</v>
      </c>
      <c r="L173">
        <v>0.06</v>
      </c>
      <c r="M173">
        <v>45190.5</v>
      </c>
      <c r="N173" s="1">
        <v>43599</v>
      </c>
      <c r="O173">
        <f>MONTH(Продажи[[#This Row],[Дата заказа]])</f>
        <v>5</v>
      </c>
      <c r="P173">
        <f>WEEKDAY(Продажи[[#This Row],[Дата заказа]],2)</f>
        <v>2</v>
      </c>
      <c r="Q173">
        <f>DAY(Продажи[[#This Row],[Дата заказа]])</f>
        <v>14</v>
      </c>
      <c r="R173" s="5">
        <f>LEFT(Продажи[[#This Row],[мин фасовка, кг]],LEN(Продажи[[#This Row],[мин фасовка, кг]])-3)*Продажи[[#This Row],[Заказанное количество, кг]]</f>
        <v>12.5</v>
      </c>
      <c r="S173" s="13">
        <f>YEAR(Продажи[[#This Row],[Дата заказа]])</f>
        <v>2019</v>
      </c>
      <c r="T173" s="13">
        <f>INT((Продажи[[#This Row],[Дата заказа]]-DATE(YEAR(Продажи[[#This Row],[Дата заказа]]-WEEKDAY(Продажи[[#This Row],[Дата заказа]]-1)+4),1,3) + WEEKDAY(DATE(YEAR(Продажи[[#This Row],[Дата заказа]]-WEEKDAY(Продажи[[#This Row],[Дата заказа]]-1)+4),1,3))+5)/7)</f>
        <v>20</v>
      </c>
      <c r="U173" s="13">
        <f>IF(Q173&lt;=10,Продажи[[#This Row],[Итого со скидкой]],0)</f>
        <v>0</v>
      </c>
    </row>
    <row r="174" spans="5:21" x14ac:dyDescent="0.3">
      <c r="E174" t="s">
        <v>2702</v>
      </c>
      <c r="F174" t="s">
        <v>2673</v>
      </c>
      <c r="G174" t="s">
        <v>2703</v>
      </c>
      <c r="H174">
        <v>912</v>
      </c>
      <c r="I174" t="s">
        <v>2675</v>
      </c>
      <c r="J174">
        <v>20</v>
      </c>
      <c r="K174">
        <v>18240</v>
      </c>
      <c r="L174">
        <v>0</v>
      </c>
      <c r="M174">
        <v>18240</v>
      </c>
      <c r="N174" s="1">
        <v>44093</v>
      </c>
      <c r="O174">
        <f>MONTH(Продажи[[#This Row],[Дата заказа]])</f>
        <v>9</v>
      </c>
      <c r="P174">
        <f>WEEKDAY(Продажи[[#This Row],[Дата заказа]],2)</f>
        <v>6</v>
      </c>
      <c r="Q174">
        <f>DAY(Продажи[[#This Row],[Дата заказа]])</f>
        <v>19</v>
      </c>
      <c r="R174" s="5">
        <f>LEFT(Продажи[[#This Row],[мин фасовка, кг]],LEN(Продажи[[#This Row],[мин фасовка, кг]])-3)*Продажи[[#This Row],[Заказанное количество, кг]]</f>
        <v>10</v>
      </c>
      <c r="S174" s="13">
        <f>YEAR(Продажи[[#This Row],[Дата заказа]])</f>
        <v>2020</v>
      </c>
      <c r="T174"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174" s="13">
        <f>IF(Q174&lt;=10,Продажи[[#This Row],[Итого со скидкой]],0)</f>
        <v>0</v>
      </c>
    </row>
    <row r="175" spans="5:21" x14ac:dyDescent="0.3">
      <c r="E175" t="s">
        <v>2700</v>
      </c>
      <c r="F175" t="s">
        <v>2677</v>
      </c>
      <c r="G175" t="s">
        <v>2691</v>
      </c>
      <c r="H175">
        <v>759</v>
      </c>
      <c r="I175" t="s">
        <v>2671</v>
      </c>
      <c r="J175">
        <v>10</v>
      </c>
      <c r="K175">
        <v>7590</v>
      </c>
      <c r="L175">
        <v>0</v>
      </c>
      <c r="M175">
        <v>7590</v>
      </c>
      <c r="N175" s="1">
        <v>43519</v>
      </c>
      <c r="O175">
        <f>MONTH(Продажи[[#This Row],[Дата заказа]])</f>
        <v>2</v>
      </c>
      <c r="P175">
        <f>WEEKDAY(Продажи[[#This Row],[Дата заказа]],2)</f>
        <v>6</v>
      </c>
      <c r="Q175">
        <f>DAY(Продажи[[#This Row],[Дата заказа]])</f>
        <v>23</v>
      </c>
      <c r="R175" s="5">
        <f>LEFT(Продажи[[#This Row],[мин фасовка, кг]],LEN(Продажи[[#This Row],[мин фасовка, кг]])-3)*Продажи[[#This Row],[Заказанное количество, кг]]</f>
        <v>10</v>
      </c>
      <c r="S175" s="13">
        <f>YEAR(Продажи[[#This Row],[Дата заказа]])</f>
        <v>2019</v>
      </c>
      <c r="T175"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175" s="13">
        <f>IF(Q175&lt;=10,Продажи[[#This Row],[Итого со скидкой]],0)</f>
        <v>0</v>
      </c>
    </row>
    <row r="176" spans="5:21" x14ac:dyDescent="0.3">
      <c r="E176" t="s">
        <v>2709</v>
      </c>
      <c r="F176" t="s">
        <v>2710</v>
      </c>
      <c r="G176" t="s">
        <v>2711</v>
      </c>
      <c r="H176">
        <v>843</v>
      </c>
      <c r="I176" t="s">
        <v>2671</v>
      </c>
      <c r="J176">
        <v>10</v>
      </c>
      <c r="K176">
        <v>8430</v>
      </c>
      <c r="L176">
        <v>0</v>
      </c>
      <c r="M176">
        <v>8430</v>
      </c>
      <c r="N176" s="1">
        <v>42440</v>
      </c>
      <c r="O176">
        <f>MONTH(Продажи[[#This Row],[Дата заказа]])</f>
        <v>3</v>
      </c>
      <c r="P176">
        <f>WEEKDAY(Продажи[[#This Row],[Дата заказа]],2)</f>
        <v>5</v>
      </c>
      <c r="Q176">
        <f>DAY(Продажи[[#This Row],[Дата заказа]])</f>
        <v>11</v>
      </c>
      <c r="R176" s="5">
        <f>LEFT(Продажи[[#This Row],[мин фасовка, кг]],LEN(Продажи[[#This Row],[мин фасовка, кг]])-3)*Продажи[[#This Row],[Заказанное количество, кг]]</f>
        <v>10</v>
      </c>
      <c r="S176" s="13">
        <f>YEAR(Продажи[[#This Row],[Дата заказа]])</f>
        <v>2016</v>
      </c>
      <c r="T176"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176" s="13">
        <f>IF(Q176&lt;=10,Продажи[[#This Row],[Итого со скидкой]],0)</f>
        <v>0</v>
      </c>
    </row>
    <row r="177" spans="5:21" x14ac:dyDescent="0.3">
      <c r="E177" t="s">
        <v>2717</v>
      </c>
      <c r="F177" t="s">
        <v>2670</v>
      </c>
      <c r="G177" t="s">
        <v>2743</v>
      </c>
      <c r="H177">
        <v>2211</v>
      </c>
      <c r="I177" t="s">
        <v>2671</v>
      </c>
      <c r="J177">
        <v>25</v>
      </c>
      <c r="K177">
        <v>55275</v>
      </c>
      <c r="L177">
        <v>0.09</v>
      </c>
      <c r="M177">
        <v>50300.25</v>
      </c>
      <c r="N177" s="1">
        <v>42993</v>
      </c>
      <c r="O177">
        <f>MONTH(Продажи[[#This Row],[Дата заказа]])</f>
        <v>9</v>
      </c>
      <c r="P177">
        <f>WEEKDAY(Продажи[[#This Row],[Дата заказа]],2)</f>
        <v>5</v>
      </c>
      <c r="Q177">
        <f>DAY(Продажи[[#This Row],[Дата заказа]])</f>
        <v>15</v>
      </c>
      <c r="R177" s="5">
        <f>LEFT(Продажи[[#This Row],[мин фасовка, кг]],LEN(Продажи[[#This Row],[мин фасовка, кг]])-3)*Продажи[[#This Row],[Заказанное количество, кг]]</f>
        <v>25</v>
      </c>
      <c r="S177" s="13">
        <f>YEAR(Продажи[[#This Row],[Дата заказа]])</f>
        <v>2017</v>
      </c>
      <c r="T177" s="13">
        <f>INT((Продажи[[#This Row],[Дата заказа]]-DATE(YEAR(Продажи[[#This Row],[Дата заказа]]-WEEKDAY(Продажи[[#This Row],[Дата заказа]]-1)+4),1,3) + WEEKDAY(DATE(YEAR(Продажи[[#This Row],[Дата заказа]]-WEEKDAY(Продажи[[#This Row],[Дата заказа]]-1)+4),1,3))+5)/7)</f>
        <v>37</v>
      </c>
      <c r="U177" s="13">
        <f>IF(Q177&lt;=10,Продажи[[#This Row],[Итого со скидкой]],0)</f>
        <v>0</v>
      </c>
    </row>
    <row r="178" spans="5:21" x14ac:dyDescent="0.3">
      <c r="E178" t="s">
        <v>2721</v>
      </c>
      <c r="F178" t="s">
        <v>2698</v>
      </c>
      <c r="G178" t="s">
        <v>2722</v>
      </c>
      <c r="H178">
        <v>800</v>
      </c>
      <c r="I178" t="s">
        <v>2675</v>
      </c>
      <c r="J178">
        <v>25</v>
      </c>
      <c r="K178">
        <v>20000</v>
      </c>
      <c r="L178">
        <v>0.03</v>
      </c>
      <c r="M178">
        <v>19400</v>
      </c>
      <c r="N178" s="1">
        <v>42968</v>
      </c>
      <c r="O178">
        <f>MONTH(Продажи[[#This Row],[Дата заказа]])</f>
        <v>8</v>
      </c>
      <c r="P178">
        <f>WEEKDAY(Продажи[[#This Row],[Дата заказа]],2)</f>
        <v>1</v>
      </c>
      <c r="Q178">
        <f>DAY(Продажи[[#This Row],[Дата заказа]])</f>
        <v>21</v>
      </c>
      <c r="R178" s="5">
        <f>LEFT(Продажи[[#This Row],[мин фасовка, кг]],LEN(Продажи[[#This Row],[мин фасовка, кг]])-3)*Продажи[[#This Row],[Заказанное количество, кг]]</f>
        <v>12.5</v>
      </c>
      <c r="S178" s="13">
        <f>YEAR(Продажи[[#This Row],[Дата заказа]])</f>
        <v>2017</v>
      </c>
      <c r="T178"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178" s="13">
        <f>IF(Q178&lt;=10,Продажи[[#This Row],[Итого со скидкой]],0)</f>
        <v>0</v>
      </c>
    </row>
    <row r="179" spans="5:21" x14ac:dyDescent="0.3">
      <c r="E179" t="s">
        <v>2697</v>
      </c>
      <c r="F179" t="s">
        <v>2698</v>
      </c>
      <c r="G179" t="s">
        <v>2699</v>
      </c>
      <c r="H179">
        <v>2199</v>
      </c>
      <c r="I179" t="s">
        <v>2675</v>
      </c>
      <c r="J179">
        <v>60</v>
      </c>
      <c r="K179">
        <v>131940</v>
      </c>
      <c r="L179">
        <v>0.15</v>
      </c>
      <c r="M179">
        <v>112149</v>
      </c>
      <c r="N179" s="1">
        <v>43788</v>
      </c>
      <c r="O179">
        <f>MONTH(Продажи[[#This Row],[Дата заказа]])</f>
        <v>11</v>
      </c>
      <c r="P179">
        <f>WEEKDAY(Продажи[[#This Row],[Дата заказа]],2)</f>
        <v>2</v>
      </c>
      <c r="Q179">
        <f>DAY(Продажи[[#This Row],[Дата заказа]])</f>
        <v>19</v>
      </c>
      <c r="R179" s="5">
        <f>LEFT(Продажи[[#This Row],[мин фасовка, кг]],LEN(Продажи[[#This Row],[мин фасовка, кг]])-3)*Продажи[[#This Row],[Заказанное количество, кг]]</f>
        <v>30</v>
      </c>
      <c r="S179" s="13">
        <f>YEAR(Продажи[[#This Row],[Дата заказа]])</f>
        <v>2019</v>
      </c>
      <c r="T179" s="13">
        <f>INT((Продажи[[#This Row],[Дата заказа]]-DATE(YEAR(Продажи[[#This Row],[Дата заказа]]-WEEKDAY(Продажи[[#This Row],[Дата заказа]]-1)+4),1,3) + WEEKDAY(DATE(YEAR(Продажи[[#This Row],[Дата заказа]]-WEEKDAY(Продажи[[#This Row],[Дата заказа]]-1)+4),1,3))+5)/7)</f>
        <v>47</v>
      </c>
      <c r="U179" s="13">
        <f>IF(Q179&lt;=10,Продажи[[#This Row],[Итого со скидкой]],0)</f>
        <v>0</v>
      </c>
    </row>
    <row r="180" spans="5:21" x14ac:dyDescent="0.3">
      <c r="E180" t="s">
        <v>2721</v>
      </c>
      <c r="F180" t="s">
        <v>2698</v>
      </c>
      <c r="G180" t="s">
        <v>2722</v>
      </c>
      <c r="H180">
        <v>800</v>
      </c>
      <c r="I180" t="s">
        <v>2675</v>
      </c>
      <c r="J180">
        <v>25</v>
      </c>
      <c r="K180">
        <v>20000</v>
      </c>
      <c r="L180">
        <v>0.03</v>
      </c>
      <c r="M180">
        <v>19400</v>
      </c>
      <c r="N180" s="1">
        <v>43626</v>
      </c>
      <c r="O180">
        <f>MONTH(Продажи[[#This Row],[Дата заказа]])</f>
        <v>6</v>
      </c>
      <c r="P180">
        <f>WEEKDAY(Продажи[[#This Row],[Дата заказа]],2)</f>
        <v>1</v>
      </c>
      <c r="Q180">
        <f>DAY(Продажи[[#This Row],[Дата заказа]])</f>
        <v>10</v>
      </c>
      <c r="R180" s="5">
        <f>LEFT(Продажи[[#This Row],[мин фасовка, кг]],LEN(Продажи[[#This Row],[мин фасовка, кг]])-3)*Продажи[[#This Row],[Заказанное количество, кг]]</f>
        <v>12.5</v>
      </c>
      <c r="S180" s="13">
        <f>YEAR(Продажи[[#This Row],[Дата заказа]])</f>
        <v>2019</v>
      </c>
      <c r="T180"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180" s="13">
        <f>IF(Q180&lt;=10,Продажи[[#This Row],[Итого со скидкой]],0)</f>
        <v>19400</v>
      </c>
    </row>
    <row r="181" spans="5:21" x14ac:dyDescent="0.3">
      <c r="E181" t="s">
        <v>2729</v>
      </c>
      <c r="F181" t="s">
        <v>2710</v>
      </c>
      <c r="G181" t="s">
        <v>2730</v>
      </c>
      <c r="H181">
        <v>843</v>
      </c>
      <c r="I181" t="s">
        <v>2671</v>
      </c>
      <c r="J181">
        <v>5</v>
      </c>
      <c r="K181">
        <v>4215</v>
      </c>
      <c r="L181">
        <v>0</v>
      </c>
      <c r="M181">
        <v>4215</v>
      </c>
      <c r="N181" s="1">
        <v>42182</v>
      </c>
      <c r="O181">
        <f>MONTH(Продажи[[#This Row],[Дата заказа]])</f>
        <v>6</v>
      </c>
      <c r="P181">
        <f>WEEKDAY(Продажи[[#This Row],[Дата заказа]],2)</f>
        <v>6</v>
      </c>
      <c r="Q181">
        <f>DAY(Продажи[[#This Row],[Дата заказа]])</f>
        <v>27</v>
      </c>
      <c r="R181" s="5">
        <f>LEFT(Продажи[[#This Row],[мин фасовка, кг]],LEN(Продажи[[#This Row],[мин фасовка, кг]])-3)*Продажи[[#This Row],[Заказанное количество, кг]]</f>
        <v>5</v>
      </c>
      <c r="S181" s="13">
        <f>YEAR(Продажи[[#This Row],[Дата заказа]])</f>
        <v>2015</v>
      </c>
      <c r="T181" s="13">
        <f>INT((Продажи[[#This Row],[Дата заказа]]-DATE(YEAR(Продажи[[#This Row],[Дата заказа]]-WEEKDAY(Продажи[[#This Row],[Дата заказа]]-1)+4),1,3) + WEEKDAY(DATE(YEAR(Продажи[[#This Row],[Дата заказа]]-WEEKDAY(Продажи[[#This Row],[Дата заказа]]-1)+4),1,3))+5)/7)</f>
        <v>26</v>
      </c>
      <c r="U181" s="13">
        <f>IF(Q181&lt;=10,Продажи[[#This Row],[Итого со скидкой]],0)</f>
        <v>0</v>
      </c>
    </row>
    <row r="182" spans="5:21" x14ac:dyDescent="0.3">
      <c r="E182" t="s">
        <v>2740</v>
      </c>
      <c r="F182" t="s">
        <v>2688</v>
      </c>
      <c r="G182" t="s">
        <v>2724</v>
      </c>
      <c r="H182">
        <v>1994</v>
      </c>
      <c r="I182" t="s">
        <v>2671</v>
      </c>
      <c r="J182">
        <v>40</v>
      </c>
      <c r="K182">
        <v>79760</v>
      </c>
      <c r="L182">
        <v>0.12</v>
      </c>
      <c r="M182">
        <v>70188.800000000003</v>
      </c>
      <c r="N182" s="1">
        <v>43718</v>
      </c>
      <c r="O182">
        <f>MONTH(Продажи[[#This Row],[Дата заказа]])</f>
        <v>9</v>
      </c>
      <c r="P182">
        <f>WEEKDAY(Продажи[[#This Row],[Дата заказа]],2)</f>
        <v>2</v>
      </c>
      <c r="Q182">
        <f>DAY(Продажи[[#This Row],[Дата заказа]])</f>
        <v>10</v>
      </c>
      <c r="R182" s="5">
        <f>LEFT(Продажи[[#This Row],[мин фасовка, кг]],LEN(Продажи[[#This Row],[мин фасовка, кг]])-3)*Продажи[[#This Row],[Заказанное количество, кг]]</f>
        <v>40</v>
      </c>
      <c r="S182" s="13">
        <f>YEAR(Продажи[[#This Row],[Дата заказа]])</f>
        <v>2019</v>
      </c>
      <c r="T182" s="13">
        <f>INT((Продажи[[#This Row],[Дата заказа]]-DATE(YEAR(Продажи[[#This Row],[Дата заказа]]-WEEKDAY(Продажи[[#This Row],[Дата заказа]]-1)+4),1,3) + WEEKDAY(DATE(YEAR(Продажи[[#This Row],[Дата заказа]]-WEEKDAY(Продажи[[#This Row],[Дата заказа]]-1)+4),1,3))+5)/7)</f>
        <v>37</v>
      </c>
      <c r="U182" s="13">
        <f>IF(Q182&lt;=10,Продажи[[#This Row],[Итого со скидкой]],0)</f>
        <v>70188.800000000003</v>
      </c>
    </row>
    <row r="183" spans="5:21" x14ac:dyDescent="0.3">
      <c r="E183" t="s">
        <v>2700</v>
      </c>
      <c r="F183" t="s">
        <v>2677</v>
      </c>
      <c r="G183" t="s">
        <v>2701</v>
      </c>
      <c r="H183">
        <v>3197</v>
      </c>
      <c r="I183" t="s">
        <v>2671</v>
      </c>
      <c r="J183">
        <v>10</v>
      </c>
      <c r="K183">
        <v>31970</v>
      </c>
      <c r="L183">
        <v>0</v>
      </c>
      <c r="M183">
        <v>31970</v>
      </c>
      <c r="N183" s="1">
        <v>43782</v>
      </c>
      <c r="O183">
        <f>MONTH(Продажи[[#This Row],[Дата заказа]])</f>
        <v>11</v>
      </c>
      <c r="P183">
        <f>WEEKDAY(Продажи[[#This Row],[Дата заказа]],2)</f>
        <v>3</v>
      </c>
      <c r="Q183">
        <f>DAY(Продажи[[#This Row],[Дата заказа]])</f>
        <v>13</v>
      </c>
      <c r="R183" s="5">
        <f>LEFT(Продажи[[#This Row],[мин фасовка, кг]],LEN(Продажи[[#This Row],[мин фасовка, кг]])-3)*Продажи[[#This Row],[Заказанное количество, кг]]</f>
        <v>10</v>
      </c>
      <c r="S183" s="13">
        <f>YEAR(Продажи[[#This Row],[Дата заказа]])</f>
        <v>2019</v>
      </c>
      <c r="T183" s="13">
        <f>INT((Продажи[[#This Row],[Дата заказа]]-DATE(YEAR(Продажи[[#This Row],[Дата заказа]]-WEEKDAY(Продажи[[#This Row],[Дата заказа]]-1)+4),1,3) + WEEKDAY(DATE(YEAR(Продажи[[#This Row],[Дата заказа]]-WEEKDAY(Продажи[[#This Row],[Дата заказа]]-1)+4),1,3))+5)/7)</f>
        <v>46</v>
      </c>
      <c r="U183" s="13">
        <f>IF(Q183&lt;=10,Продажи[[#This Row],[Итого со скидкой]],0)</f>
        <v>0</v>
      </c>
    </row>
    <row r="184" spans="5:21" x14ac:dyDescent="0.3">
      <c r="E184" t="s">
        <v>2697</v>
      </c>
      <c r="F184" t="s">
        <v>2698</v>
      </c>
      <c r="G184" t="s">
        <v>2699</v>
      </c>
      <c r="H184">
        <v>2199</v>
      </c>
      <c r="I184" t="s">
        <v>2675</v>
      </c>
      <c r="J184">
        <v>55</v>
      </c>
      <c r="K184">
        <v>120945</v>
      </c>
      <c r="L184">
        <v>0.15</v>
      </c>
      <c r="M184">
        <v>102803.25</v>
      </c>
      <c r="N184" s="1">
        <v>42446</v>
      </c>
      <c r="O184">
        <f>MONTH(Продажи[[#This Row],[Дата заказа]])</f>
        <v>3</v>
      </c>
      <c r="P184">
        <f>WEEKDAY(Продажи[[#This Row],[Дата заказа]],2)</f>
        <v>4</v>
      </c>
      <c r="Q184">
        <f>DAY(Продажи[[#This Row],[Дата заказа]])</f>
        <v>17</v>
      </c>
      <c r="R184" s="5">
        <f>LEFT(Продажи[[#This Row],[мин фасовка, кг]],LEN(Продажи[[#This Row],[мин фасовка, кг]])-3)*Продажи[[#This Row],[Заказанное количество, кг]]</f>
        <v>27.5</v>
      </c>
      <c r="S184" s="13">
        <f>YEAR(Продажи[[#This Row],[Дата заказа]])</f>
        <v>2016</v>
      </c>
      <c r="T184" s="13">
        <f>INT((Продажи[[#This Row],[Дата заказа]]-DATE(YEAR(Продажи[[#This Row],[Дата заказа]]-WEEKDAY(Продажи[[#This Row],[Дата заказа]]-1)+4),1,3) + WEEKDAY(DATE(YEAR(Продажи[[#This Row],[Дата заказа]]-WEEKDAY(Продажи[[#This Row],[Дата заказа]]-1)+4),1,3))+5)/7)</f>
        <v>11</v>
      </c>
      <c r="U184" s="13">
        <f>IF(Q184&lt;=10,Продажи[[#This Row],[Итого со скидкой]],0)</f>
        <v>0</v>
      </c>
    </row>
    <row r="185" spans="5:21" x14ac:dyDescent="0.3">
      <c r="E185" t="s">
        <v>2687</v>
      </c>
      <c r="F185" t="s">
        <v>2688</v>
      </c>
      <c r="G185" t="s">
        <v>2689</v>
      </c>
      <c r="H185">
        <v>1994</v>
      </c>
      <c r="I185" t="s">
        <v>2671</v>
      </c>
      <c r="J185">
        <v>17</v>
      </c>
      <c r="K185">
        <v>33898</v>
      </c>
      <c r="L185">
        <v>0.06</v>
      </c>
      <c r="M185">
        <v>31864.12</v>
      </c>
      <c r="N185" s="1">
        <v>43675</v>
      </c>
      <c r="O185">
        <f>MONTH(Продажи[[#This Row],[Дата заказа]])</f>
        <v>7</v>
      </c>
      <c r="P185">
        <f>WEEKDAY(Продажи[[#This Row],[Дата заказа]],2)</f>
        <v>1</v>
      </c>
      <c r="Q185">
        <f>DAY(Продажи[[#This Row],[Дата заказа]])</f>
        <v>29</v>
      </c>
      <c r="R185" s="5">
        <f>LEFT(Продажи[[#This Row],[мин фасовка, кг]],LEN(Продажи[[#This Row],[мин фасовка, кг]])-3)*Продажи[[#This Row],[Заказанное количество, кг]]</f>
        <v>17</v>
      </c>
      <c r="S185" s="13">
        <f>YEAR(Продажи[[#This Row],[Дата заказа]])</f>
        <v>2019</v>
      </c>
      <c r="T185" s="13">
        <f>INT((Продажи[[#This Row],[Дата заказа]]-DATE(YEAR(Продажи[[#This Row],[Дата заказа]]-WEEKDAY(Продажи[[#This Row],[Дата заказа]]-1)+4),1,3) + WEEKDAY(DATE(YEAR(Продажи[[#This Row],[Дата заказа]]-WEEKDAY(Продажи[[#This Row],[Дата заказа]]-1)+4),1,3))+5)/7)</f>
        <v>31</v>
      </c>
      <c r="U185" s="13">
        <f>IF(Q185&lt;=10,Продажи[[#This Row],[Итого со скидкой]],0)</f>
        <v>0</v>
      </c>
    </row>
    <row r="186" spans="5:21" x14ac:dyDescent="0.3">
      <c r="E186" t="s">
        <v>2685</v>
      </c>
      <c r="F186" t="s">
        <v>2670</v>
      </c>
      <c r="G186" t="s">
        <v>2686</v>
      </c>
      <c r="H186">
        <v>2645</v>
      </c>
      <c r="I186" t="s">
        <v>2671</v>
      </c>
      <c r="J186">
        <v>50</v>
      </c>
      <c r="K186">
        <v>132250</v>
      </c>
      <c r="L186">
        <v>0.15</v>
      </c>
      <c r="M186">
        <v>112412.5</v>
      </c>
      <c r="N186" s="1">
        <v>42304</v>
      </c>
      <c r="O186">
        <f>MONTH(Продажи[[#This Row],[Дата заказа]])</f>
        <v>10</v>
      </c>
      <c r="P186">
        <f>WEEKDAY(Продажи[[#This Row],[Дата заказа]],2)</f>
        <v>2</v>
      </c>
      <c r="Q186">
        <f>DAY(Продажи[[#This Row],[Дата заказа]])</f>
        <v>27</v>
      </c>
      <c r="R186" s="5">
        <f>LEFT(Продажи[[#This Row],[мин фасовка, кг]],LEN(Продажи[[#This Row],[мин фасовка, кг]])-3)*Продажи[[#This Row],[Заказанное количество, кг]]</f>
        <v>50</v>
      </c>
      <c r="S186" s="13">
        <f>YEAR(Продажи[[#This Row],[Дата заказа]])</f>
        <v>2015</v>
      </c>
      <c r="T186"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186" s="13">
        <f>IF(Q186&lt;=10,Продажи[[#This Row],[Итого со скидкой]],0)</f>
        <v>0</v>
      </c>
    </row>
    <row r="187" spans="5:21" x14ac:dyDescent="0.3">
      <c r="E187" t="s">
        <v>2731</v>
      </c>
      <c r="F187" t="s">
        <v>2713</v>
      </c>
      <c r="G187" t="s">
        <v>2732</v>
      </c>
      <c r="H187">
        <v>887</v>
      </c>
      <c r="I187" t="s">
        <v>2671</v>
      </c>
      <c r="J187">
        <v>15</v>
      </c>
      <c r="K187">
        <v>13305</v>
      </c>
      <c r="L187">
        <v>0</v>
      </c>
      <c r="M187">
        <v>13305</v>
      </c>
      <c r="N187" s="1">
        <v>43330</v>
      </c>
      <c r="O187">
        <f>MONTH(Продажи[[#This Row],[Дата заказа]])</f>
        <v>8</v>
      </c>
      <c r="P187">
        <f>WEEKDAY(Продажи[[#This Row],[Дата заказа]],2)</f>
        <v>6</v>
      </c>
      <c r="Q187">
        <f>DAY(Продажи[[#This Row],[Дата заказа]])</f>
        <v>18</v>
      </c>
      <c r="R187" s="5">
        <f>LEFT(Продажи[[#This Row],[мин фасовка, кг]],LEN(Продажи[[#This Row],[мин фасовка, кг]])-3)*Продажи[[#This Row],[Заказанное количество, кг]]</f>
        <v>15</v>
      </c>
      <c r="S187" s="13">
        <f>YEAR(Продажи[[#This Row],[Дата заказа]])</f>
        <v>2018</v>
      </c>
      <c r="T187" s="13">
        <f>INT((Продажи[[#This Row],[Дата заказа]]-DATE(YEAR(Продажи[[#This Row],[Дата заказа]]-WEEKDAY(Продажи[[#This Row],[Дата заказа]]-1)+4),1,3) + WEEKDAY(DATE(YEAR(Продажи[[#This Row],[Дата заказа]]-WEEKDAY(Продажи[[#This Row],[Дата заказа]]-1)+4),1,3))+5)/7)</f>
        <v>33</v>
      </c>
      <c r="U187" s="13">
        <f>IF(Q187&lt;=10,Продажи[[#This Row],[Итого со скидкой]],0)</f>
        <v>0</v>
      </c>
    </row>
    <row r="188" spans="5:21" x14ac:dyDescent="0.3">
      <c r="E188" t="s">
        <v>2740</v>
      </c>
      <c r="F188" t="s">
        <v>2688</v>
      </c>
      <c r="G188" t="s">
        <v>2724</v>
      </c>
      <c r="H188">
        <v>1994</v>
      </c>
      <c r="I188" t="s">
        <v>2671</v>
      </c>
      <c r="J188">
        <v>40</v>
      </c>
      <c r="K188">
        <v>79760</v>
      </c>
      <c r="L188">
        <v>0.12</v>
      </c>
      <c r="M188">
        <v>70188.800000000003</v>
      </c>
      <c r="N188" s="1">
        <v>42365</v>
      </c>
      <c r="O188">
        <f>MONTH(Продажи[[#This Row],[Дата заказа]])</f>
        <v>12</v>
      </c>
      <c r="P188">
        <f>WEEKDAY(Продажи[[#This Row],[Дата заказа]],2)</f>
        <v>7</v>
      </c>
      <c r="Q188">
        <f>DAY(Продажи[[#This Row],[Дата заказа]])</f>
        <v>27</v>
      </c>
      <c r="R188" s="5">
        <f>LEFT(Продажи[[#This Row],[мин фасовка, кг]],LEN(Продажи[[#This Row],[мин фасовка, кг]])-3)*Продажи[[#This Row],[Заказанное количество, кг]]</f>
        <v>40</v>
      </c>
      <c r="S188" s="13">
        <f>YEAR(Продажи[[#This Row],[Дата заказа]])</f>
        <v>2015</v>
      </c>
      <c r="T188" s="13">
        <f>INT((Продажи[[#This Row],[Дата заказа]]-DATE(YEAR(Продажи[[#This Row],[Дата заказа]]-WEEKDAY(Продажи[[#This Row],[Дата заказа]]-1)+4),1,3) + WEEKDAY(DATE(YEAR(Продажи[[#This Row],[Дата заказа]]-WEEKDAY(Продажи[[#This Row],[Дата заказа]]-1)+4),1,3))+5)/7)</f>
        <v>52</v>
      </c>
      <c r="U188" s="13">
        <f>IF(Q188&lt;=10,Продажи[[#This Row],[Итого со скидкой]],0)</f>
        <v>0</v>
      </c>
    </row>
    <row r="189" spans="5:21" x14ac:dyDescent="0.3">
      <c r="E189" t="s">
        <v>2712</v>
      </c>
      <c r="F189" t="s">
        <v>2713</v>
      </c>
      <c r="G189" t="s">
        <v>2714</v>
      </c>
      <c r="H189">
        <v>620</v>
      </c>
      <c r="I189" t="s">
        <v>2671</v>
      </c>
      <c r="J189">
        <v>30</v>
      </c>
      <c r="K189">
        <v>18600</v>
      </c>
      <c r="L189">
        <v>0.03</v>
      </c>
      <c r="M189">
        <v>18042</v>
      </c>
      <c r="N189" s="1">
        <v>42165</v>
      </c>
      <c r="O189">
        <f>MONTH(Продажи[[#This Row],[Дата заказа]])</f>
        <v>6</v>
      </c>
      <c r="P189">
        <f>WEEKDAY(Продажи[[#This Row],[Дата заказа]],2)</f>
        <v>3</v>
      </c>
      <c r="Q189">
        <f>DAY(Продажи[[#This Row],[Дата заказа]])</f>
        <v>10</v>
      </c>
      <c r="R189" s="5">
        <f>LEFT(Продажи[[#This Row],[мин фасовка, кг]],LEN(Продажи[[#This Row],[мин фасовка, кг]])-3)*Продажи[[#This Row],[Заказанное количество, кг]]</f>
        <v>30</v>
      </c>
      <c r="S189" s="13">
        <f>YEAR(Продажи[[#This Row],[Дата заказа]])</f>
        <v>2015</v>
      </c>
      <c r="T189"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189" s="13">
        <f>IF(Q189&lt;=10,Продажи[[#This Row],[Итого со скидкой]],0)</f>
        <v>18042</v>
      </c>
    </row>
    <row r="190" spans="5:21" x14ac:dyDescent="0.3">
      <c r="E190" t="s">
        <v>2697</v>
      </c>
      <c r="F190" t="s">
        <v>2698</v>
      </c>
      <c r="G190" t="s">
        <v>2699</v>
      </c>
      <c r="H190">
        <v>2199</v>
      </c>
      <c r="I190" t="s">
        <v>2675</v>
      </c>
      <c r="J190">
        <v>60</v>
      </c>
      <c r="K190">
        <v>131940</v>
      </c>
      <c r="L190">
        <v>0.15</v>
      </c>
      <c r="M190">
        <v>112149</v>
      </c>
      <c r="N190" s="1">
        <v>42978</v>
      </c>
      <c r="O190">
        <f>MONTH(Продажи[[#This Row],[Дата заказа]])</f>
        <v>8</v>
      </c>
      <c r="P190">
        <f>WEEKDAY(Продажи[[#This Row],[Дата заказа]],2)</f>
        <v>4</v>
      </c>
      <c r="Q190">
        <f>DAY(Продажи[[#This Row],[Дата заказа]])</f>
        <v>31</v>
      </c>
      <c r="R190" s="5">
        <f>LEFT(Продажи[[#This Row],[мин фасовка, кг]],LEN(Продажи[[#This Row],[мин фасовка, кг]])-3)*Продажи[[#This Row],[Заказанное количество, кг]]</f>
        <v>30</v>
      </c>
      <c r="S190" s="13">
        <f>YEAR(Продажи[[#This Row],[Дата заказа]])</f>
        <v>2017</v>
      </c>
      <c r="T190" s="13">
        <f>INT((Продажи[[#This Row],[Дата заказа]]-DATE(YEAR(Продажи[[#This Row],[Дата заказа]]-WEEKDAY(Продажи[[#This Row],[Дата заказа]]-1)+4),1,3) + WEEKDAY(DATE(YEAR(Продажи[[#This Row],[Дата заказа]]-WEEKDAY(Продажи[[#This Row],[Дата заказа]]-1)+4),1,3))+5)/7)</f>
        <v>35</v>
      </c>
      <c r="U190" s="13">
        <f>IF(Q190&lt;=10,Продажи[[#This Row],[Итого со скидкой]],0)</f>
        <v>0</v>
      </c>
    </row>
    <row r="191" spans="5:21" x14ac:dyDescent="0.3">
      <c r="E191" t="s">
        <v>2727</v>
      </c>
      <c r="F191" t="s">
        <v>2713</v>
      </c>
      <c r="G191" t="s">
        <v>2728</v>
      </c>
      <c r="H191">
        <v>617</v>
      </c>
      <c r="I191" t="s">
        <v>2671</v>
      </c>
      <c r="J191">
        <v>25</v>
      </c>
      <c r="K191">
        <v>15425</v>
      </c>
      <c r="L191">
        <v>0</v>
      </c>
      <c r="M191">
        <v>15425</v>
      </c>
      <c r="N191" s="1">
        <v>42061</v>
      </c>
      <c r="O191">
        <f>MONTH(Продажи[[#This Row],[Дата заказа]])</f>
        <v>2</v>
      </c>
      <c r="P191">
        <f>WEEKDAY(Продажи[[#This Row],[Дата заказа]],2)</f>
        <v>4</v>
      </c>
      <c r="Q191">
        <f>DAY(Продажи[[#This Row],[Дата заказа]])</f>
        <v>26</v>
      </c>
      <c r="R191" s="5">
        <f>LEFT(Продажи[[#This Row],[мин фасовка, кг]],LEN(Продажи[[#This Row],[мин фасовка, кг]])-3)*Продажи[[#This Row],[Заказанное количество, кг]]</f>
        <v>25</v>
      </c>
      <c r="S191" s="13">
        <f>YEAR(Продажи[[#This Row],[Дата заказа]])</f>
        <v>2015</v>
      </c>
      <c r="T191"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191" s="13">
        <f>IF(Q191&lt;=10,Продажи[[#This Row],[Итого со скидкой]],0)</f>
        <v>0</v>
      </c>
    </row>
    <row r="192" spans="5:21" x14ac:dyDescent="0.3">
      <c r="E192" t="s">
        <v>2744</v>
      </c>
      <c r="F192" t="s">
        <v>2698</v>
      </c>
      <c r="G192" t="s">
        <v>2745</v>
      </c>
      <c r="H192">
        <v>876</v>
      </c>
      <c r="I192" t="s">
        <v>2671</v>
      </c>
      <c r="J192">
        <v>20</v>
      </c>
      <c r="K192">
        <v>17520</v>
      </c>
      <c r="L192">
        <v>0.03</v>
      </c>
      <c r="M192">
        <v>16994.400000000001</v>
      </c>
      <c r="N192" s="1">
        <v>42061</v>
      </c>
      <c r="O192">
        <f>MONTH(Продажи[[#This Row],[Дата заказа]])</f>
        <v>2</v>
      </c>
      <c r="P192">
        <f>WEEKDAY(Продажи[[#This Row],[Дата заказа]],2)</f>
        <v>4</v>
      </c>
      <c r="Q192">
        <f>DAY(Продажи[[#This Row],[Дата заказа]])</f>
        <v>26</v>
      </c>
      <c r="R192" s="5">
        <f>LEFT(Продажи[[#This Row],[мин фасовка, кг]],LEN(Продажи[[#This Row],[мин фасовка, кг]])-3)*Продажи[[#This Row],[Заказанное количество, кг]]</f>
        <v>20</v>
      </c>
      <c r="S192" s="13">
        <f>YEAR(Продажи[[#This Row],[Дата заказа]])</f>
        <v>2015</v>
      </c>
      <c r="T192"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192" s="13">
        <f>IF(Q192&lt;=10,Продажи[[#This Row],[Итого со скидкой]],0)</f>
        <v>0</v>
      </c>
    </row>
    <row r="193" spans="5:21" x14ac:dyDescent="0.3">
      <c r="E193" t="s">
        <v>2715</v>
      </c>
      <c r="F193" t="s">
        <v>2716</v>
      </c>
      <c r="G193" t="s">
        <v>2716</v>
      </c>
      <c r="H193">
        <v>4889</v>
      </c>
      <c r="I193" t="s">
        <v>2671</v>
      </c>
      <c r="J193">
        <v>18</v>
      </c>
      <c r="K193">
        <v>88002</v>
      </c>
      <c r="L193">
        <v>0.12</v>
      </c>
      <c r="M193">
        <v>77441.759999999995</v>
      </c>
      <c r="N193" s="1">
        <v>43922</v>
      </c>
      <c r="O193">
        <f>MONTH(Продажи[[#This Row],[Дата заказа]])</f>
        <v>4</v>
      </c>
      <c r="P193">
        <f>WEEKDAY(Продажи[[#This Row],[Дата заказа]],2)</f>
        <v>3</v>
      </c>
      <c r="Q193">
        <f>DAY(Продажи[[#This Row],[Дата заказа]])</f>
        <v>1</v>
      </c>
      <c r="R193" s="5">
        <f>LEFT(Продажи[[#This Row],[мин фасовка, кг]],LEN(Продажи[[#This Row],[мин фасовка, кг]])-3)*Продажи[[#This Row],[Заказанное количество, кг]]</f>
        <v>18</v>
      </c>
      <c r="S193" s="13">
        <f>YEAR(Продажи[[#This Row],[Дата заказа]])</f>
        <v>2020</v>
      </c>
      <c r="T193"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193" s="13">
        <f>IF(Q193&lt;=10,Продажи[[#This Row],[Итого со скидкой]],0)</f>
        <v>77441.759999999995</v>
      </c>
    </row>
    <row r="194" spans="5:21" x14ac:dyDescent="0.3">
      <c r="E194" t="s">
        <v>2717</v>
      </c>
      <c r="F194" t="s">
        <v>2670</v>
      </c>
      <c r="G194" t="s">
        <v>2743</v>
      </c>
      <c r="H194">
        <v>2211</v>
      </c>
      <c r="I194" t="s">
        <v>2671</v>
      </c>
      <c r="J194">
        <v>25</v>
      </c>
      <c r="K194">
        <v>55275</v>
      </c>
      <c r="L194">
        <v>0.09</v>
      </c>
      <c r="M194">
        <v>50300.25</v>
      </c>
      <c r="N194" s="1">
        <v>43778</v>
      </c>
      <c r="O194">
        <f>MONTH(Продажи[[#This Row],[Дата заказа]])</f>
        <v>11</v>
      </c>
      <c r="P194">
        <f>WEEKDAY(Продажи[[#This Row],[Дата заказа]],2)</f>
        <v>6</v>
      </c>
      <c r="Q194">
        <f>DAY(Продажи[[#This Row],[Дата заказа]])</f>
        <v>9</v>
      </c>
      <c r="R194" s="5">
        <f>LEFT(Продажи[[#This Row],[мин фасовка, кг]],LEN(Продажи[[#This Row],[мин фасовка, кг]])-3)*Продажи[[#This Row],[Заказанное количество, кг]]</f>
        <v>25</v>
      </c>
      <c r="S194" s="13">
        <f>YEAR(Продажи[[#This Row],[Дата заказа]])</f>
        <v>2019</v>
      </c>
      <c r="T194"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194" s="13">
        <f>IF(Q194&lt;=10,Продажи[[#This Row],[Итого со скидкой]],0)</f>
        <v>50300.25</v>
      </c>
    </row>
    <row r="195" spans="5:21" x14ac:dyDescent="0.3">
      <c r="E195" t="s">
        <v>2746</v>
      </c>
      <c r="F195" t="s">
        <v>2684</v>
      </c>
      <c r="G195" t="s">
        <v>2747</v>
      </c>
      <c r="H195">
        <v>1730</v>
      </c>
      <c r="I195" t="s">
        <v>2675</v>
      </c>
      <c r="J195">
        <v>5</v>
      </c>
      <c r="K195">
        <v>8650</v>
      </c>
      <c r="L195">
        <v>0</v>
      </c>
      <c r="M195">
        <v>8650</v>
      </c>
      <c r="N195" s="1">
        <v>43893</v>
      </c>
      <c r="O195">
        <f>MONTH(Продажи[[#This Row],[Дата заказа]])</f>
        <v>3</v>
      </c>
      <c r="P195">
        <f>WEEKDAY(Продажи[[#This Row],[Дата заказа]],2)</f>
        <v>2</v>
      </c>
      <c r="Q195">
        <f>DAY(Продажи[[#This Row],[Дата заказа]])</f>
        <v>3</v>
      </c>
      <c r="R195" s="5">
        <f>LEFT(Продажи[[#This Row],[мин фасовка, кг]],LEN(Продажи[[#This Row],[мин фасовка, кг]])-3)*Продажи[[#This Row],[Заказанное количество, кг]]</f>
        <v>2.5</v>
      </c>
      <c r="S195" s="13">
        <f>YEAR(Продажи[[#This Row],[Дата заказа]])</f>
        <v>2020</v>
      </c>
      <c r="T195"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195" s="13">
        <f>IF(Q195&lt;=10,Продажи[[#This Row],[Итого со скидкой]],0)</f>
        <v>8650</v>
      </c>
    </row>
    <row r="196" spans="5:21" x14ac:dyDescent="0.3">
      <c r="E196" t="s">
        <v>2721</v>
      </c>
      <c r="F196" t="s">
        <v>2698</v>
      </c>
      <c r="G196" t="s">
        <v>2722</v>
      </c>
      <c r="H196">
        <v>800</v>
      </c>
      <c r="I196" t="s">
        <v>2675</v>
      </c>
      <c r="J196">
        <v>25</v>
      </c>
      <c r="K196">
        <v>20000</v>
      </c>
      <c r="L196">
        <v>0.03</v>
      </c>
      <c r="M196">
        <v>19400</v>
      </c>
      <c r="N196" s="1">
        <v>43080</v>
      </c>
      <c r="O196">
        <f>MONTH(Продажи[[#This Row],[Дата заказа]])</f>
        <v>12</v>
      </c>
      <c r="P196">
        <f>WEEKDAY(Продажи[[#This Row],[Дата заказа]],2)</f>
        <v>1</v>
      </c>
      <c r="Q196">
        <f>DAY(Продажи[[#This Row],[Дата заказа]])</f>
        <v>11</v>
      </c>
      <c r="R196" s="5">
        <f>LEFT(Продажи[[#This Row],[мин фасовка, кг]],LEN(Продажи[[#This Row],[мин фасовка, кг]])-3)*Продажи[[#This Row],[Заказанное количество, кг]]</f>
        <v>12.5</v>
      </c>
      <c r="S196" s="13">
        <f>YEAR(Продажи[[#This Row],[Дата заказа]])</f>
        <v>2017</v>
      </c>
      <c r="T196" s="13">
        <f>INT((Продажи[[#This Row],[Дата заказа]]-DATE(YEAR(Продажи[[#This Row],[Дата заказа]]-WEEKDAY(Продажи[[#This Row],[Дата заказа]]-1)+4),1,3) + WEEKDAY(DATE(YEAR(Продажи[[#This Row],[Дата заказа]]-WEEKDAY(Продажи[[#This Row],[Дата заказа]]-1)+4),1,3))+5)/7)</f>
        <v>50</v>
      </c>
      <c r="U196" s="13">
        <f>IF(Q196&lt;=10,Продажи[[#This Row],[Итого со скидкой]],0)</f>
        <v>0</v>
      </c>
    </row>
    <row r="197" spans="5:21" x14ac:dyDescent="0.3">
      <c r="E197" t="s">
        <v>2687</v>
      </c>
      <c r="F197" t="s">
        <v>2688</v>
      </c>
      <c r="G197" t="s">
        <v>2689</v>
      </c>
      <c r="H197">
        <v>1994</v>
      </c>
      <c r="I197" t="s">
        <v>2671</v>
      </c>
      <c r="J197">
        <v>17</v>
      </c>
      <c r="K197">
        <v>33898</v>
      </c>
      <c r="L197">
        <v>0.06</v>
      </c>
      <c r="M197">
        <v>31864.12</v>
      </c>
      <c r="N197" s="1">
        <v>43045</v>
      </c>
      <c r="O197">
        <f>MONTH(Продажи[[#This Row],[Дата заказа]])</f>
        <v>11</v>
      </c>
      <c r="P197">
        <f>WEEKDAY(Продажи[[#This Row],[Дата заказа]],2)</f>
        <v>1</v>
      </c>
      <c r="Q197">
        <f>DAY(Продажи[[#This Row],[Дата заказа]])</f>
        <v>6</v>
      </c>
      <c r="R197" s="5">
        <f>LEFT(Продажи[[#This Row],[мин фасовка, кг]],LEN(Продажи[[#This Row],[мин фасовка, кг]])-3)*Продажи[[#This Row],[Заказанное количество, кг]]</f>
        <v>17</v>
      </c>
      <c r="S197" s="13">
        <f>YEAR(Продажи[[#This Row],[Дата заказа]])</f>
        <v>2017</v>
      </c>
      <c r="T197"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197" s="13">
        <f>IF(Q197&lt;=10,Продажи[[#This Row],[Итого со скидкой]],0)</f>
        <v>31864.12</v>
      </c>
    </row>
    <row r="198" spans="5:21" x14ac:dyDescent="0.3">
      <c r="E198" t="s">
        <v>2676</v>
      </c>
      <c r="F198" t="s">
        <v>2677</v>
      </c>
      <c r="G198" t="s">
        <v>2678</v>
      </c>
      <c r="H198">
        <v>1182</v>
      </c>
      <c r="I198" t="s">
        <v>2675</v>
      </c>
      <c r="J198">
        <v>17</v>
      </c>
      <c r="K198">
        <v>20094</v>
      </c>
      <c r="L198">
        <v>0.03</v>
      </c>
      <c r="M198">
        <v>19491.18</v>
      </c>
      <c r="N198" s="1">
        <v>42505</v>
      </c>
      <c r="O198">
        <f>MONTH(Продажи[[#This Row],[Дата заказа]])</f>
        <v>5</v>
      </c>
      <c r="P198">
        <f>WEEKDAY(Продажи[[#This Row],[Дата заказа]],2)</f>
        <v>7</v>
      </c>
      <c r="Q198">
        <f>DAY(Продажи[[#This Row],[Дата заказа]])</f>
        <v>15</v>
      </c>
      <c r="R198" s="5">
        <f>LEFT(Продажи[[#This Row],[мин фасовка, кг]],LEN(Продажи[[#This Row],[мин фасовка, кг]])-3)*Продажи[[#This Row],[Заказанное количество, кг]]</f>
        <v>8.5</v>
      </c>
      <c r="S198" s="13">
        <f>YEAR(Продажи[[#This Row],[Дата заказа]])</f>
        <v>2016</v>
      </c>
      <c r="T198" s="13">
        <f>INT((Продажи[[#This Row],[Дата заказа]]-DATE(YEAR(Продажи[[#This Row],[Дата заказа]]-WEEKDAY(Продажи[[#This Row],[Дата заказа]]-1)+4),1,3) + WEEKDAY(DATE(YEAR(Продажи[[#This Row],[Дата заказа]]-WEEKDAY(Продажи[[#This Row],[Дата заказа]]-1)+4),1,3))+5)/7)</f>
        <v>19</v>
      </c>
      <c r="U198" s="13">
        <f>IF(Q198&lt;=10,Продажи[[#This Row],[Итого со скидкой]],0)</f>
        <v>0</v>
      </c>
    </row>
    <row r="199" spans="5:21" x14ac:dyDescent="0.3">
      <c r="E199" t="s">
        <v>2700</v>
      </c>
      <c r="F199" t="s">
        <v>2677</v>
      </c>
      <c r="G199" t="s">
        <v>2701</v>
      </c>
      <c r="H199">
        <v>3197</v>
      </c>
      <c r="I199" t="s">
        <v>2671</v>
      </c>
      <c r="J199">
        <v>10</v>
      </c>
      <c r="K199">
        <v>31970</v>
      </c>
      <c r="L199">
        <v>0</v>
      </c>
      <c r="M199">
        <v>31970</v>
      </c>
      <c r="N199" s="1">
        <v>42662</v>
      </c>
      <c r="O199">
        <f>MONTH(Продажи[[#This Row],[Дата заказа]])</f>
        <v>10</v>
      </c>
      <c r="P199">
        <f>WEEKDAY(Продажи[[#This Row],[Дата заказа]],2)</f>
        <v>3</v>
      </c>
      <c r="Q199">
        <f>DAY(Продажи[[#This Row],[Дата заказа]])</f>
        <v>19</v>
      </c>
      <c r="R199" s="5">
        <f>LEFT(Продажи[[#This Row],[мин фасовка, кг]],LEN(Продажи[[#This Row],[мин фасовка, кг]])-3)*Продажи[[#This Row],[Заказанное количество, кг]]</f>
        <v>10</v>
      </c>
      <c r="S199" s="13">
        <f>YEAR(Продажи[[#This Row],[Дата заказа]])</f>
        <v>2016</v>
      </c>
      <c r="T199"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199" s="13">
        <f>IF(Q199&lt;=10,Продажи[[#This Row],[Итого со скидкой]],0)</f>
        <v>0</v>
      </c>
    </row>
    <row r="200" spans="5:21" x14ac:dyDescent="0.3">
      <c r="E200" t="s">
        <v>2700</v>
      </c>
      <c r="F200" t="s">
        <v>2677</v>
      </c>
      <c r="G200" t="s">
        <v>2691</v>
      </c>
      <c r="H200">
        <v>759</v>
      </c>
      <c r="I200" t="s">
        <v>2671</v>
      </c>
      <c r="J200">
        <v>10</v>
      </c>
      <c r="K200">
        <v>7590</v>
      </c>
      <c r="L200">
        <v>0</v>
      </c>
      <c r="M200">
        <v>7590</v>
      </c>
      <c r="N200" s="1">
        <v>43484</v>
      </c>
      <c r="O200">
        <f>MONTH(Продажи[[#This Row],[Дата заказа]])</f>
        <v>1</v>
      </c>
      <c r="P200">
        <f>WEEKDAY(Продажи[[#This Row],[Дата заказа]],2)</f>
        <v>6</v>
      </c>
      <c r="Q200">
        <f>DAY(Продажи[[#This Row],[Дата заказа]])</f>
        <v>19</v>
      </c>
      <c r="R200" s="5">
        <f>LEFT(Продажи[[#This Row],[мин фасовка, кг]],LEN(Продажи[[#This Row],[мин фасовка, кг]])-3)*Продажи[[#This Row],[Заказанное количество, кг]]</f>
        <v>10</v>
      </c>
      <c r="S200" s="13">
        <f>YEAR(Продажи[[#This Row],[Дата заказа]])</f>
        <v>2019</v>
      </c>
      <c r="T200" s="13">
        <f>INT((Продажи[[#This Row],[Дата заказа]]-DATE(YEAR(Продажи[[#This Row],[Дата заказа]]-WEEKDAY(Продажи[[#This Row],[Дата заказа]]-1)+4),1,3) + WEEKDAY(DATE(YEAR(Продажи[[#This Row],[Дата заказа]]-WEEKDAY(Продажи[[#This Row],[Дата заказа]]-1)+4),1,3))+5)/7)</f>
        <v>3</v>
      </c>
      <c r="U200" s="13">
        <f>IF(Q200&lt;=10,Продажи[[#This Row],[Итого со скидкой]],0)</f>
        <v>0</v>
      </c>
    </row>
    <row r="201" spans="5:21" x14ac:dyDescent="0.3">
      <c r="E201" t="s">
        <v>2687</v>
      </c>
      <c r="F201" t="s">
        <v>2688</v>
      </c>
      <c r="G201" t="s">
        <v>2689</v>
      </c>
      <c r="H201">
        <v>1994</v>
      </c>
      <c r="I201" t="s">
        <v>2671</v>
      </c>
      <c r="J201">
        <v>17</v>
      </c>
      <c r="K201">
        <v>33898</v>
      </c>
      <c r="L201">
        <v>0.06</v>
      </c>
      <c r="M201">
        <v>31864.12</v>
      </c>
      <c r="N201" s="1">
        <v>43401</v>
      </c>
      <c r="O201">
        <f>MONTH(Продажи[[#This Row],[Дата заказа]])</f>
        <v>10</v>
      </c>
      <c r="P201">
        <f>WEEKDAY(Продажи[[#This Row],[Дата заказа]],2)</f>
        <v>7</v>
      </c>
      <c r="Q201">
        <f>DAY(Продажи[[#This Row],[Дата заказа]])</f>
        <v>28</v>
      </c>
      <c r="R201" s="5">
        <f>LEFT(Продажи[[#This Row],[мин фасовка, кг]],LEN(Продажи[[#This Row],[мин фасовка, кг]])-3)*Продажи[[#This Row],[Заказанное количество, кг]]</f>
        <v>17</v>
      </c>
      <c r="S201" s="13">
        <f>YEAR(Продажи[[#This Row],[Дата заказа]])</f>
        <v>2018</v>
      </c>
      <c r="T201"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201" s="13">
        <f>IF(Q201&lt;=10,Продажи[[#This Row],[Итого со скидкой]],0)</f>
        <v>0</v>
      </c>
    </row>
    <row r="202" spans="5:21" x14ac:dyDescent="0.3">
      <c r="E202" t="s">
        <v>2690</v>
      </c>
      <c r="F202" t="s">
        <v>2677</v>
      </c>
      <c r="G202" t="s">
        <v>2691</v>
      </c>
      <c r="H202">
        <v>759</v>
      </c>
      <c r="I202" t="s">
        <v>2671</v>
      </c>
      <c r="J202">
        <v>14</v>
      </c>
      <c r="K202">
        <v>10626</v>
      </c>
      <c r="L202">
        <v>0</v>
      </c>
      <c r="M202">
        <v>10626</v>
      </c>
      <c r="N202" s="1">
        <v>43674</v>
      </c>
      <c r="O202">
        <f>MONTH(Продажи[[#This Row],[Дата заказа]])</f>
        <v>7</v>
      </c>
      <c r="P202">
        <f>WEEKDAY(Продажи[[#This Row],[Дата заказа]],2)</f>
        <v>7</v>
      </c>
      <c r="Q202">
        <f>DAY(Продажи[[#This Row],[Дата заказа]])</f>
        <v>28</v>
      </c>
      <c r="R202" s="5">
        <f>LEFT(Продажи[[#This Row],[мин фасовка, кг]],LEN(Продажи[[#This Row],[мин фасовка, кг]])-3)*Продажи[[#This Row],[Заказанное количество, кг]]</f>
        <v>14</v>
      </c>
      <c r="S202" s="13">
        <f>YEAR(Продажи[[#This Row],[Дата заказа]])</f>
        <v>2019</v>
      </c>
      <c r="T202" s="13">
        <f>INT((Продажи[[#This Row],[Дата заказа]]-DATE(YEAR(Продажи[[#This Row],[Дата заказа]]-WEEKDAY(Продажи[[#This Row],[Дата заказа]]-1)+4),1,3) + WEEKDAY(DATE(YEAR(Продажи[[#This Row],[Дата заказа]]-WEEKDAY(Продажи[[#This Row],[Дата заказа]]-1)+4),1,3))+5)/7)</f>
        <v>30</v>
      </c>
      <c r="U202" s="13">
        <f>IF(Q202&lt;=10,Продажи[[#This Row],[Итого со скидкой]],0)</f>
        <v>0</v>
      </c>
    </row>
    <row r="203" spans="5:21" x14ac:dyDescent="0.3">
      <c r="E203" t="s">
        <v>2695</v>
      </c>
      <c r="F203" t="s">
        <v>2677</v>
      </c>
      <c r="G203" t="s">
        <v>2696</v>
      </c>
      <c r="H203">
        <v>967</v>
      </c>
      <c r="I203" t="s">
        <v>2671</v>
      </c>
      <c r="J203">
        <v>8</v>
      </c>
      <c r="K203">
        <v>7736</v>
      </c>
      <c r="L203">
        <v>0</v>
      </c>
      <c r="M203">
        <v>7736</v>
      </c>
      <c r="N203" s="1">
        <v>43387</v>
      </c>
      <c r="O203">
        <f>MONTH(Продажи[[#This Row],[Дата заказа]])</f>
        <v>10</v>
      </c>
      <c r="P203">
        <f>WEEKDAY(Продажи[[#This Row],[Дата заказа]],2)</f>
        <v>7</v>
      </c>
      <c r="Q203">
        <f>DAY(Продажи[[#This Row],[Дата заказа]])</f>
        <v>14</v>
      </c>
      <c r="R203" s="5">
        <f>LEFT(Продажи[[#This Row],[мин фасовка, кг]],LEN(Продажи[[#This Row],[мин фасовка, кг]])-3)*Продажи[[#This Row],[Заказанное количество, кг]]</f>
        <v>8</v>
      </c>
      <c r="S203" s="13">
        <f>YEAR(Продажи[[#This Row],[Дата заказа]])</f>
        <v>2018</v>
      </c>
      <c r="T203" s="13">
        <f>INT((Продажи[[#This Row],[Дата заказа]]-DATE(YEAR(Продажи[[#This Row],[Дата заказа]]-WEEKDAY(Продажи[[#This Row],[Дата заказа]]-1)+4),1,3) + WEEKDAY(DATE(YEAR(Продажи[[#This Row],[Дата заказа]]-WEEKDAY(Продажи[[#This Row],[Дата заказа]]-1)+4),1,3))+5)/7)</f>
        <v>41</v>
      </c>
      <c r="U203" s="13">
        <f>IF(Q203&lt;=10,Продажи[[#This Row],[Итого со скидкой]],0)</f>
        <v>0</v>
      </c>
    </row>
    <row r="204" spans="5:21" x14ac:dyDescent="0.3">
      <c r="E204" t="s">
        <v>2717</v>
      </c>
      <c r="F204" t="s">
        <v>2670</v>
      </c>
      <c r="G204" t="s">
        <v>2743</v>
      </c>
      <c r="H204">
        <v>2211</v>
      </c>
      <c r="I204" t="s">
        <v>2671</v>
      </c>
      <c r="J204">
        <v>25</v>
      </c>
      <c r="K204">
        <v>55275</v>
      </c>
      <c r="L204">
        <v>0.09</v>
      </c>
      <c r="M204">
        <v>50300.25</v>
      </c>
      <c r="N204" s="1">
        <v>43105</v>
      </c>
      <c r="O204">
        <f>MONTH(Продажи[[#This Row],[Дата заказа]])</f>
        <v>1</v>
      </c>
      <c r="P204">
        <f>WEEKDAY(Продажи[[#This Row],[Дата заказа]],2)</f>
        <v>5</v>
      </c>
      <c r="Q204">
        <f>DAY(Продажи[[#This Row],[Дата заказа]])</f>
        <v>5</v>
      </c>
      <c r="R204" s="5">
        <f>LEFT(Продажи[[#This Row],[мин фасовка, кг]],LEN(Продажи[[#This Row],[мин фасовка, кг]])-3)*Продажи[[#This Row],[Заказанное количество, кг]]</f>
        <v>25</v>
      </c>
      <c r="S204" s="13">
        <f>YEAR(Продажи[[#This Row],[Дата заказа]])</f>
        <v>2018</v>
      </c>
      <c r="T204" s="13">
        <f>INT((Продажи[[#This Row],[Дата заказа]]-DATE(YEAR(Продажи[[#This Row],[Дата заказа]]-WEEKDAY(Продажи[[#This Row],[Дата заказа]]-1)+4),1,3) + WEEKDAY(DATE(YEAR(Продажи[[#This Row],[Дата заказа]]-WEEKDAY(Продажи[[#This Row],[Дата заказа]]-1)+4),1,3))+5)/7)</f>
        <v>1</v>
      </c>
      <c r="U204" s="13">
        <f>IF(Q204&lt;=10,Продажи[[#This Row],[Итого со скидкой]],0)</f>
        <v>50300.25</v>
      </c>
    </row>
    <row r="205" spans="5:21" x14ac:dyDescent="0.3">
      <c r="E205" t="s">
        <v>2721</v>
      </c>
      <c r="F205" t="s">
        <v>2698</v>
      </c>
      <c r="G205" t="s">
        <v>2722</v>
      </c>
      <c r="H205">
        <v>800</v>
      </c>
      <c r="I205" t="s">
        <v>2675</v>
      </c>
      <c r="J205">
        <v>25</v>
      </c>
      <c r="K205">
        <v>20000</v>
      </c>
      <c r="L205">
        <v>0.03</v>
      </c>
      <c r="M205">
        <v>19400</v>
      </c>
      <c r="N205" s="1">
        <v>42007</v>
      </c>
      <c r="O205">
        <f>MONTH(Продажи[[#This Row],[Дата заказа]])</f>
        <v>1</v>
      </c>
      <c r="P205">
        <f>WEEKDAY(Продажи[[#This Row],[Дата заказа]],2)</f>
        <v>6</v>
      </c>
      <c r="Q205">
        <f>DAY(Продажи[[#This Row],[Дата заказа]])</f>
        <v>3</v>
      </c>
      <c r="R205" s="5">
        <f>LEFT(Продажи[[#This Row],[мин фасовка, кг]],LEN(Продажи[[#This Row],[мин фасовка, кг]])-3)*Продажи[[#This Row],[Заказанное количество, кг]]</f>
        <v>12.5</v>
      </c>
      <c r="S205" s="13">
        <f>YEAR(Продажи[[#This Row],[Дата заказа]])</f>
        <v>2015</v>
      </c>
      <c r="T205" s="13">
        <f>INT((Продажи[[#This Row],[Дата заказа]]-DATE(YEAR(Продажи[[#This Row],[Дата заказа]]-WEEKDAY(Продажи[[#This Row],[Дата заказа]]-1)+4),1,3) + WEEKDAY(DATE(YEAR(Продажи[[#This Row],[Дата заказа]]-WEEKDAY(Продажи[[#This Row],[Дата заказа]]-1)+4),1,3))+5)/7)</f>
        <v>1</v>
      </c>
      <c r="U205" s="13">
        <f>IF(Q205&lt;=10,Продажи[[#This Row],[Итого со скидкой]],0)</f>
        <v>19400</v>
      </c>
    </row>
    <row r="206" spans="5:21" x14ac:dyDescent="0.3">
      <c r="E206" t="s">
        <v>2683</v>
      </c>
      <c r="F206" t="s">
        <v>2684</v>
      </c>
      <c r="G206" t="s">
        <v>2684</v>
      </c>
      <c r="H206">
        <v>770</v>
      </c>
      <c r="I206" t="s">
        <v>2675</v>
      </c>
      <c r="J206">
        <v>20</v>
      </c>
      <c r="K206">
        <v>15400</v>
      </c>
      <c r="L206">
        <v>0.03</v>
      </c>
      <c r="M206">
        <v>14938</v>
      </c>
      <c r="N206" s="1">
        <v>42536</v>
      </c>
      <c r="O206">
        <f>MONTH(Продажи[[#This Row],[Дата заказа]])</f>
        <v>6</v>
      </c>
      <c r="P206">
        <f>WEEKDAY(Продажи[[#This Row],[Дата заказа]],2)</f>
        <v>3</v>
      </c>
      <c r="Q206">
        <f>DAY(Продажи[[#This Row],[Дата заказа]])</f>
        <v>15</v>
      </c>
      <c r="R206" s="5">
        <f>LEFT(Продажи[[#This Row],[мин фасовка, кг]],LEN(Продажи[[#This Row],[мин фасовка, кг]])-3)*Продажи[[#This Row],[Заказанное количество, кг]]</f>
        <v>10</v>
      </c>
      <c r="S206" s="13">
        <f>YEAR(Продажи[[#This Row],[Дата заказа]])</f>
        <v>2016</v>
      </c>
      <c r="T206"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206" s="13">
        <f>IF(Q206&lt;=10,Продажи[[#This Row],[Итого со скидкой]],0)</f>
        <v>0</v>
      </c>
    </row>
    <row r="207" spans="5:21" x14ac:dyDescent="0.3">
      <c r="E207" t="s">
        <v>2735</v>
      </c>
      <c r="F207" t="s">
        <v>2713</v>
      </c>
      <c r="G207" t="s">
        <v>2736</v>
      </c>
      <c r="H207">
        <v>1228</v>
      </c>
      <c r="I207" t="s">
        <v>2675</v>
      </c>
      <c r="J207">
        <v>45</v>
      </c>
      <c r="K207">
        <v>55260</v>
      </c>
      <c r="L207">
        <v>0.09</v>
      </c>
      <c r="M207">
        <v>50286.6</v>
      </c>
      <c r="N207" s="1">
        <v>42842</v>
      </c>
      <c r="O207">
        <f>MONTH(Продажи[[#This Row],[Дата заказа]])</f>
        <v>4</v>
      </c>
      <c r="P207">
        <f>WEEKDAY(Продажи[[#This Row],[Дата заказа]],2)</f>
        <v>1</v>
      </c>
      <c r="Q207">
        <f>DAY(Продажи[[#This Row],[Дата заказа]])</f>
        <v>17</v>
      </c>
      <c r="R207" s="5">
        <f>LEFT(Продажи[[#This Row],[мин фасовка, кг]],LEN(Продажи[[#This Row],[мин фасовка, кг]])-3)*Продажи[[#This Row],[Заказанное количество, кг]]</f>
        <v>22.5</v>
      </c>
      <c r="S207" s="13">
        <f>YEAR(Продажи[[#This Row],[Дата заказа]])</f>
        <v>2017</v>
      </c>
      <c r="T207"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207" s="13">
        <f>IF(Q207&lt;=10,Продажи[[#This Row],[Итого со скидкой]],0)</f>
        <v>0</v>
      </c>
    </row>
    <row r="208" spans="5:21" x14ac:dyDescent="0.3">
      <c r="E208" t="s">
        <v>2733</v>
      </c>
      <c r="F208" t="s">
        <v>2698</v>
      </c>
      <c r="G208" t="s">
        <v>2734</v>
      </c>
      <c r="H208">
        <v>1923</v>
      </c>
      <c r="I208" t="s">
        <v>2675</v>
      </c>
      <c r="J208">
        <v>25</v>
      </c>
      <c r="K208">
        <v>48075</v>
      </c>
      <c r="L208">
        <v>0.06</v>
      </c>
      <c r="M208">
        <v>45190.5</v>
      </c>
      <c r="N208" s="1">
        <v>43334</v>
      </c>
      <c r="O208">
        <f>MONTH(Продажи[[#This Row],[Дата заказа]])</f>
        <v>8</v>
      </c>
      <c r="P208">
        <f>WEEKDAY(Продажи[[#This Row],[Дата заказа]],2)</f>
        <v>3</v>
      </c>
      <c r="Q208">
        <f>DAY(Продажи[[#This Row],[Дата заказа]])</f>
        <v>22</v>
      </c>
      <c r="R208" s="5">
        <f>LEFT(Продажи[[#This Row],[мин фасовка, кг]],LEN(Продажи[[#This Row],[мин фасовка, кг]])-3)*Продажи[[#This Row],[Заказанное количество, кг]]</f>
        <v>12.5</v>
      </c>
      <c r="S208" s="13">
        <f>YEAR(Продажи[[#This Row],[Дата заказа]])</f>
        <v>2018</v>
      </c>
      <c r="T208"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208" s="13">
        <f>IF(Q208&lt;=10,Продажи[[#This Row],[Итого со скидкой]],0)</f>
        <v>0</v>
      </c>
    </row>
    <row r="209" spans="5:21" x14ac:dyDescent="0.3">
      <c r="E209" t="s">
        <v>2672</v>
      </c>
      <c r="F209" t="s">
        <v>2673</v>
      </c>
      <c r="G209" t="s">
        <v>2674</v>
      </c>
      <c r="H209">
        <v>1386</v>
      </c>
      <c r="I209" t="s">
        <v>2675</v>
      </c>
      <c r="J209">
        <v>20</v>
      </c>
      <c r="K209">
        <v>27720</v>
      </c>
      <c r="L209">
        <v>0.03</v>
      </c>
      <c r="M209">
        <v>26888.400000000001</v>
      </c>
      <c r="N209" s="1">
        <v>43773</v>
      </c>
      <c r="O209">
        <f>MONTH(Продажи[[#This Row],[Дата заказа]])</f>
        <v>11</v>
      </c>
      <c r="P209">
        <f>WEEKDAY(Продажи[[#This Row],[Дата заказа]],2)</f>
        <v>1</v>
      </c>
      <c r="Q209">
        <f>DAY(Продажи[[#This Row],[Дата заказа]])</f>
        <v>4</v>
      </c>
      <c r="R209" s="5">
        <f>LEFT(Продажи[[#This Row],[мин фасовка, кг]],LEN(Продажи[[#This Row],[мин фасовка, кг]])-3)*Продажи[[#This Row],[Заказанное количество, кг]]</f>
        <v>10</v>
      </c>
      <c r="S209" s="13">
        <f>YEAR(Продажи[[#This Row],[Дата заказа]])</f>
        <v>2019</v>
      </c>
      <c r="T209"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209" s="13">
        <f>IF(Q209&lt;=10,Продажи[[#This Row],[Итого со скидкой]],0)</f>
        <v>26888.400000000001</v>
      </c>
    </row>
    <row r="210" spans="5:21" x14ac:dyDescent="0.3">
      <c r="E210" t="s">
        <v>2719</v>
      </c>
      <c r="F210" t="s">
        <v>2684</v>
      </c>
      <c r="G210" t="s">
        <v>2720</v>
      </c>
      <c r="H210">
        <v>1531</v>
      </c>
      <c r="I210" t="s">
        <v>2675</v>
      </c>
      <c r="J210">
        <v>15</v>
      </c>
      <c r="K210">
        <v>22965</v>
      </c>
      <c r="L210">
        <v>0.03</v>
      </c>
      <c r="M210">
        <v>22276.05</v>
      </c>
      <c r="N210" s="1">
        <v>42703</v>
      </c>
      <c r="O210">
        <f>MONTH(Продажи[[#This Row],[Дата заказа]])</f>
        <v>11</v>
      </c>
      <c r="P210">
        <f>WEEKDAY(Продажи[[#This Row],[Дата заказа]],2)</f>
        <v>2</v>
      </c>
      <c r="Q210">
        <f>DAY(Продажи[[#This Row],[Дата заказа]])</f>
        <v>29</v>
      </c>
      <c r="R210" s="5">
        <f>LEFT(Продажи[[#This Row],[мин фасовка, кг]],LEN(Продажи[[#This Row],[мин фасовка, кг]])-3)*Продажи[[#This Row],[Заказанное количество, кг]]</f>
        <v>7.5</v>
      </c>
      <c r="S210" s="13">
        <f>YEAR(Продажи[[#This Row],[Дата заказа]])</f>
        <v>2016</v>
      </c>
      <c r="T210"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210" s="13">
        <f>IF(Q210&lt;=10,Продажи[[#This Row],[Итого со скидкой]],0)</f>
        <v>0</v>
      </c>
    </row>
    <row r="211" spans="5:21" x14ac:dyDescent="0.3">
      <c r="E211" t="s">
        <v>2721</v>
      </c>
      <c r="F211" t="s">
        <v>2698</v>
      </c>
      <c r="G211" t="s">
        <v>2722</v>
      </c>
      <c r="H211">
        <v>800</v>
      </c>
      <c r="I211" t="s">
        <v>2675</v>
      </c>
      <c r="J211">
        <v>40</v>
      </c>
      <c r="K211">
        <v>32000</v>
      </c>
      <c r="L211">
        <v>0.03</v>
      </c>
      <c r="M211">
        <v>31040</v>
      </c>
      <c r="N211" s="1">
        <v>42315</v>
      </c>
      <c r="O211">
        <f>MONTH(Продажи[[#This Row],[Дата заказа]])</f>
        <v>11</v>
      </c>
      <c r="P211">
        <f>WEEKDAY(Продажи[[#This Row],[Дата заказа]],2)</f>
        <v>6</v>
      </c>
      <c r="Q211">
        <f>DAY(Продажи[[#This Row],[Дата заказа]])</f>
        <v>7</v>
      </c>
      <c r="R211" s="5">
        <f>LEFT(Продажи[[#This Row],[мин фасовка, кг]],LEN(Продажи[[#This Row],[мин фасовка, кг]])-3)*Продажи[[#This Row],[Заказанное количество, кг]]</f>
        <v>20</v>
      </c>
      <c r="S211" s="13">
        <f>YEAR(Продажи[[#This Row],[Дата заказа]])</f>
        <v>2015</v>
      </c>
      <c r="T211"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211" s="13">
        <f>IF(Q211&lt;=10,Продажи[[#This Row],[Итого со скидкой]],0)</f>
        <v>31040</v>
      </c>
    </row>
    <row r="212" spans="5:21" x14ac:dyDescent="0.3">
      <c r="E212" t="s">
        <v>2676</v>
      </c>
      <c r="F212" t="s">
        <v>2677</v>
      </c>
      <c r="G212" t="s">
        <v>2678</v>
      </c>
      <c r="H212">
        <v>1182</v>
      </c>
      <c r="I212" t="s">
        <v>2675</v>
      </c>
      <c r="J212">
        <v>17</v>
      </c>
      <c r="K212">
        <v>20094</v>
      </c>
      <c r="L212">
        <v>0.03</v>
      </c>
      <c r="M212">
        <v>19491.18</v>
      </c>
      <c r="N212" s="1">
        <v>42276</v>
      </c>
      <c r="O212">
        <f>MONTH(Продажи[[#This Row],[Дата заказа]])</f>
        <v>9</v>
      </c>
      <c r="P212">
        <f>WEEKDAY(Продажи[[#This Row],[Дата заказа]],2)</f>
        <v>2</v>
      </c>
      <c r="Q212">
        <f>DAY(Продажи[[#This Row],[Дата заказа]])</f>
        <v>29</v>
      </c>
      <c r="R212" s="5">
        <f>LEFT(Продажи[[#This Row],[мин фасовка, кг]],LEN(Продажи[[#This Row],[мин фасовка, кг]])-3)*Продажи[[#This Row],[Заказанное количество, кг]]</f>
        <v>8.5</v>
      </c>
      <c r="S212" s="13">
        <f>YEAR(Продажи[[#This Row],[Дата заказа]])</f>
        <v>2015</v>
      </c>
      <c r="T212" s="13">
        <f>INT((Продажи[[#This Row],[Дата заказа]]-DATE(YEAR(Продажи[[#This Row],[Дата заказа]]-WEEKDAY(Продажи[[#This Row],[Дата заказа]]-1)+4),1,3) + WEEKDAY(DATE(YEAR(Продажи[[#This Row],[Дата заказа]]-WEEKDAY(Продажи[[#This Row],[Дата заказа]]-1)+4),1,3))+5)/7)</f>
        <v>40</v>
      </c>
      <c r="U212" s="13">
        <f>IF(Q212&lt;=10,Продажи[[#This Row],[Итого со скидкой]],0)</f>
        <v>0</v>
      </c>
    </row>
    <row r="213" spans="5:21" x14ac:dyDescent="0.3">
      <c r="E213" t="s">
        <v>2692</v>
      </c>
      <c r="F213" t="s">
        <v>2693</v>
      </c>
      <c r="G213" t="s">
        <v>2694</v>
      </c>
      <c r="H213">
        <v>957</v>
      </c>
      <c r="I213" t="s">
        <v>2675</v>
      </c>
      <c r="J213">
        <v>25</v>
      </c>
      <c r="K213">
        <v>23925</v>
      </c>
      <c r="L213">
        <v>0.03</v>
      </c>
      <c r="M213">
        <v>23207.25</v>
      </c>
      <c r="N213" s="1">
        <v>42236</v>
      </c>
      <c r="O213">
        <f>MONTH(Продажи[[#This Row],[Дата заказа]])</f>
        <v>8</v>
      </c>
      <c r="P213">
        <f>WEEKDAY(Продажи[[#This Row],[Дата заказа]],2)</f>
        <v>4</v>
      </c>
      <c r="Q213">
        <f>DAY(Продажи[[#This Row],[Дата заказа]])</f>
        <v>20</v>
      </c>
      <c r="R213" s="5">
        <f>LEFT(Продажи[[#This Row],[мин фасовка, кг]],LEN(Продажи[[#This Row],[мин фасовка, кг]])-3)*Продажи[[#This Row],[Заказанное количество, кг]]</f>
        <v>12.5</v>
      </c>
      <c r="S213" s="13">
        <f>YEAR(Продажи[[#This Row],[Дата заказа]])</f>
        <v>2015</v>
      </c>
      <c r="T213"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213" s="13">
        <f>IF(Q213&lt;=10,Продажи[[#This Row],[Итого со скидкой]],0)</f>
        <v>0</v>
      </c>
    </row>
    <row r="214" spans="5:21" x14ac:dyDescent="0.3">
      <c r="E214" t="s">
        <v>2715</v>
      </c>
      <c r="F214" t="s">
        <v>2716</v>
      </c>
      <c r="G214" t="s">
        <v>2716</v>
      </c>
      <c r="H214">
        <v>4889</v>
      </c>
      <c r="I214" t="s">
        <v>2671</v>
      </c>
      <c r="J214">
        <v>18</v>
      </c>
      <c r="K214">
        <v>88002</v>
      </c>
      <c r="L214">
        <v>0.12</v>
      </c>
      <c r="M214">
        <v>77441.759999999995</v>
      </c>
      <c r="N214" s="1">
        <v>43678</v>
      </c>
      <c r="O214">
        <f>MONTH(Продажи[[#This Row],[Дата заказа]])</f>
        <v>8</v>
      </c>
      <c r="P214">
        <f>WEEKDAY(Продажи[[#This Row],[Дата заказа]],2)</f>
        <v>4</v>
      </c>
      <c r="Q214">
        <f>DAY(Продажи[[#This Row],[Дата заказа]])</f>
        <v>1</v>
      </c>
      <c r="R214" s="5">
        <f>LEFT(Продажи[[#This Row],[мин фасовка, кг]],LEN(Продажи[[#This Row],[мин фасовка, кг]])-3)*Продажи[[#This Row],[Заказанное количество, кг]]</f>
        <v>18</v>
      </c>
      <c r="S214" s="13">
        <f>YEAR(Продажи[[#This Row],[Дата заказа]])</f>
        <v>2019</v>
      </c>
      <c r="T214" s="13">
        <f>INT((Продажи[[#This Row],[Дата заказа]]-DATE(YEAR(Продажи[[#This Row],[Дата заказа]]-WEEKDAY(Продажи[[#This Row],[Дата заказа]]-1)+4),1,3) + WEEKDAY(DATE(YEAR(Продажи[[#This Row],[Дата заказа]]-WEEKDAY(Продажи[[#This Row],[Дата заказа]]-1)+4),1,3))+5)/7)</f>
        <v>31</v>
      </c>
      <c r="U214" s="13">
        <f>IF(Q214&lt;=10,Продажи[[#This Row],[Итого со скидкой]],0)</f>
        <v>77441.759999999995</v>
      </c>
    </row>
    <row r="215" spans="5:21" x14ac:dyDescent="0.3">
      <c r="E215" t="s">
        <v>2723</v>
      </c>
      <c r="F215" t="s">
        <v>2688</v>
      </c>
      <c r="G215" t="s">
        <v>2724</v>
      </c>
      <c r="H215">
        <v>1994</v>
      </c>
      <c r="I215" t="s">
        <v>2671</v>
      </c>
      <c r="J215">
        <v>10</v>
      </c>
      <c r="K215">
        <v>19940</v>
      </c>
      <c r="L215">
        <v>0.03</v>
      </c>
      <c r="M215">
        <v>19341.8</v>
      </c>
      <c r="N215" s="1">
        <v>43213</v>
      </c>
      <c r="O215">
        <f>MONTH(Продажи[[#This Row],[Дата заказа]])</f>
        <v>4</v>
      </c>
      <c r="P215">
        <f>WEEKDAY(Продажи[[#This Row],[Дата заказа]],2)</f>
        <v>1</v>
      </c>
      <c r="Q215">
        <f>DAY(Продажи[[#This Row],[Дата заказа]])</f>
        <v>23</v>
      </c>
      <c r="R215" s="5">
        <f>LEFT(Продажи[[#This Row],[мин фасовка, кг]],LEN(Продажи[[#This Row],[мин фасовка, кг]])-3)*Продажи[[#This Row],[Заказанное количество, кг]]</f>
        <v>10</v>
      </c>
      <c r="S215" s="13">
        <f>YEAR(Продажи[[#This Row],[Дата заказа]])</f>
        <v>2018</v>
      </c>
      <c r="T215"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215" s="13">
        <f>IF(Q215&lt;=10,Продажи[[#This Row],[Итого со скидкой]],0)</f>
        <v>0</v>
      </c>
    </row>
    <row r="216" spans="5:21" x14ac:dyDescent="0.3">
      <c r="E216" t="s">
        <v>2731</v>
      </c>
      <c r="F216" t="s">
        <v>2713</v>
      </c>
      <c r="G216" t="s">
        <v>2732</v>
      </c>
      <c r="H216">
        <v>887</v>
      </c>
      <c r="I216" t="s">
        <v>2671</v>
      </c>
      <c r="J216">
        <v>15</v>
      </c>
      <c r="K216">
        <v>13305</v>
      </c>
      <c r="L216">
        <v>0</v>
      </c>
      <c r="M216">
        <v>13305</v>
      </c>
      <c r="N216" s="1">
        <v>43215</v>
      </c>
      <c r="O216">
        <f>MONTH(Продажи[[#This Row],[Дата заказа]])</f>
        <v>4</v>
      </c>
      <c r="P216">
        <f>WEEKDAY(Продажи[[#This Row],[Дата заказа]],2)</f>
        <v>3</v>
      </c>
      <c r="Q216">
        <f>DAY(Продажи[[#This Row],[Дата заказа]])</f>
        <v>25</v>
      </c>
      <c r="R216" s="5">
        <f>LEFT(Продажи[[#This Row],[мин фасовка, кг]],LEN(Продажи[[#This Row],[мин фасовка, кг]])-3)*Продажи[[#This Row],[Заказанное количество, кг]]</f>
        <v>15</v>
      </c>
      <c r="S216" s="13">
        <f>YEAR(Продажи[[#This Row],[Дата заказа]])</f>
        <v>2018</v>
      </c>
      <c r="T216"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216" s="13">
        <f>IF(Q216&lt;=10,Продажи[[#This Row],[Итого со скидкой]],0)</f>
        <v>0</v>
      </c>
    </row>
    <row r="217" spans="5:21" x14ac:dyDescent="0.3">
      <c r="E217" t="s">
        <v>2679</v>
      </c>
      <c r="F217" t="s">
        <v>2673</v>
      </c>
      <c r="G217" t="s">
        <v>2680</v>
      </c>
      <c r="H217">
        <v>1879</v>
      </c>
      <c r="I217" t="s">
        <v>2675</v>
      </c>
      <c r="J217">
        <v>15</v>
      </c>
      <c r="K217">
        <v>28185</v>
      </c>
      <c r="L217">
        <v>0.03</v>
      </c>
      <c r="M217">
        <v>27339.45</v>
      </c>
      <c r="N217" s="1">
        <v>42211</v>
      </c>
      <c r="O217">
        <f>MONTH(Продажи[[#This Row],[Дата заказа]])</f>
        <v>7</v>
      </c>
      <c r="P217">
        <f>WEEKDAY(Продажи[[#This Row],[Дата заказа]],2)</f>
        <v>7</v>
      </c>
      <c r="Q217">
        <f>DAY(Продажи[[#This Row],[Дата заказа]])</f>
        <v>26</v>
      </c>
      <c r="R217" s="5">
        <f>LEFT(Продажи[[#This Row],[мин фасовка, кг]],LEN(Продажи[[#This Row],[мин фасовка, кг]])-3)*Продажи[[#This Row],[Заказанное количество, кг]]</f>
        <v>7.5</v>
      </c>
      <c r="S217" s="13">
        <f>YEAR(Продажи[[#This Row],[Дата заказа]])</f>
        <v>2015</v>
      </c>
      <c r="T217" s="13">
        <f>INT((Продажи[[#This Row],[Дата заказа]]-DATE(YEAR(Продажи[[#This Row],[Дата заказа]]-WEEKDAY(Продажи[[#This Row],[Дата заказа]]-1)+4),1,3) + WEEKDAY(DATE(YEAR(Продажи[[#This Row],[Дата заказа]]-WEEKDAY(Продажи[[#This Row],[Дата заказа]]-1)+4),1,3))+5)/7)</f>
        <v>30</v>
      </c>
      <c r="U217" s="13">
        <f>IF(Q217&lt;=10,Продажи[[#This Row],[Итого со скидкой]],0)</f>
        <v>0</v>
      </c>
    </row>
    <row r="218" spans="5:21" x14ac:dyDescent="0.3">
      <c r="E218" t="s">
        <v>2731</v>
      </c>
      <c r="F218" t="s">
        <v>2713</v>
      </c>
      <c r="G218" t="s">
        <v>2732</v>
      </c>
      <c r="H218">
        <v>887</v>
      </c>
      <c r="I218" t="s">
        <v>2671</v>
      </c>
      <c r="J218">
        <v>15</v>
      </c>
      <c r="K218">
        <v>13305</v>
      </c>
      <c r="L218">
        <v>0</v>
      </c>
      <c r="M218">
        <v>13305</v>
      </c>
      <c r="N218" s="1">
        <v>43034</v>
      </c>
      <c r="O218">
        <f>MONTH(Продажи[[#This Row],[Дата заказа]])</f>
        <v>10</v>
      </c>
      <c r="P218">
        <f>WEEKDAY(Продажи[[#This Row],[Дата заказа]],2)</f>
        <v>4</v>
      </c>
      <c r="Q218">
        <f>DAY(Продажи[[#This Row],[Дата заказа]])</f>
        <v>26</v>
      </c>
      <c r="R218" s="5">
        <f>LEFT(Продажи[[#This Row],[мин фасовка, кг]],LEN(Продажи[[#This Row],[мин фасовка, кг]])-3)*Продажи[[#This Row],[Заказанное количество, кг]]</f>
        <v>15</v>
      </c>
      <c r="S218" s="13">
        <f>YEAR(Продажи[[#This Row],[Дата заказа]])</f>
        <v>2017</v>
      </c>
      <c r="T218"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218" s="13">
        <f>IF(Q218&lt;=10,Продажи[[#This Row],[Итого со скидкой]],0)</f>
        <v>0</v>
      </c>
    </row>
    <row r="219" spans="5:21" x14ac:dyDescent="0.3">
      <c r="E219" t="s">
        <v>2687</v>
      </c>
      <c r="F219" t="s">
        <v>2688</v>
      </c>
      <c r="G219" t="s">
        <v>2689</v>
      </c>
      <c r="H219">
        <v>1994</v>
      </c>
      <c r="I219" t="s">
        <v>2671</v>
      </c>
      <c r="J219">
        <v>17</v>
      </c>
      <c r="K219">
        <v>33898</v>
      </c>
      <c r="L219">
        <v>0.06</v>
      </c>
      <c r="M219">
        <v>31864.12</v>
      </c>
      <c r="N219" s="1">
        <v>43694</v>
      </c>
      <c r="O219">
        <f>MONTH(Продажи[[#This Row],[Дата заказа]])</f>
        <v>8</v>
      </c>
      <c r="P219">
        <f>WEEKDAY(Продажи[[#This Row],[Дата заказа]],2)</f>
        <v>6</v>
      </c>
      <c r="Q219">
        <f>DAY(Продажи[[#This Row],[Дата заказа]])</f>
        <v>17</v>
      </c>
      <c r="R219" s="5">
        <f>LEFT(Продажи[[#This Row],[мин фасовка, кг]],LEN(Продажи[[#This Row],[мин фасовка, кг]])-3)*Продажи[[#This Row],[Заказанное количество, кг]]</f>
        <v>17</v>
      </c>
      <c r="S219" s="13">
        <f>YEAR(Продажи[[#This Row],[Дата заказа]])</f>
        <v>2019</v>
      </c>
      <c r="T219" s="13">
        <f>INT((Продажи[[#This Row],[Дата заказа]]-DATE(YEAR(Продажи[[#This Row],[Дата заказа]]-WEEKDAY(Продажи[[#This Row],[Дата заказа]]-1)+4),1,3) + WEEKDAY(DATE(YEAR(Продажи[[#This Row],[Дата заказа]]-WEEKDAY(Продажи[[#This Row],[Дата заказа]]-1)+4),1,3))+5)/7)</f>
        <v>33</v>
      </c>
      <c r="U219" s="13">
        <f>IF(Q219&lt;=10,Продажи[[#This Row],[Итого со скидкой]],0)</f>
        <v>0</v>
      </c>
    </row>
    <row r="220" spans="5:21" x14ac:dyDescent="0.3">
      <c r="E220" t="s">
        <v>2672</v>
      </c>
      <c r="F220" t="s">
        <v>2673</v>
      </c>
      <c r="G220" t="s">
        <v>2674</v>
      </c>
      <c r="H220">
        <v>1386</v>
      </c>
      <c r="I220" t="s">
        <v>2675</v>
      </c>
      <c r="J220">
        <v>20</v>
      </c>
      <c r="K220">
        <v>27720</v>
      </c>
      <c r="L220">
        <v>0.03</v>
      </c>
      <c r="M220">
        <v>26888.400000000001</v>
      </c>
      <c r="N220" s="1">
        <v>43061</v>
      </c>
      <c r="O220">
        <f>MONTH(Продажи[[#This Row],[Дата заказа]])</f>
        <v>11</v>
      </c>
      <c r="P220">
        <f>WEEKDAY(Продажи[[#This Row],[Дата заказа]],2)</f>
        <v>3</v>
      </c>
      <c r="Q220">
        <f>DAY(Продажи[[#This Row],[Дата заказа]])</f>
        <v>22</v>
      </c>
      <c r="R220" s="5">
        <f>LEFT(Продажи[[#This Row],[мин фасовка, кг]],LEN(Продажи[[#This Row],[мин фасовка, кг]])-3)*Продажи[[#This Row],[Заказанное количество, кг]]</f>
        <v>10</v>
      </c>
      <c r="S220" s="13">
        <f>YEAR(Продажи[[#This Row],[Дата заказа]])</f>
        <v>2017</v>
      </c>
      <c r="T220" s="13">
        <f>INT((Продажи[[#This Row],[Дата заказа]]-DATE(YEAR(Продажи[[#This Row],[Дата заказа]]-WEEKDAY(Продажи[[#This Row],[Дата заказа]]-1)+4),1,3) + WEEKDAY(DATE(YEAR(Продажи[[#This Row],[Дата заказа]]-WEEKDAY(Продажи[[#This Row],[Дата заказа]]-1)+4),1,3))+5)/7)</f>
        <v>47</v>
      </c>
      <c r="U220" s="13">
        <f>IF(Q220&lt;=10,Продажи[[#This Row],[Итого со скидкой]],0)</f>
        <v>0</v>
      </c>
    </row>
    <row r="221" spans="5:21" x14ac:dyDescent="0.3">
      <c r="E221" t="s">
        <v>2717</v>
      </c>
      <c r="F221" t="s">
        <v>2670</v>
      </c>
      <c r="G221" t="s">
        <v>2743</v>
      </c>
      <c r="H221">
        <v>2211</v>
      </c>
      <c r="I221" t="s">
        <v>2671</v>
      </c>
      <c r="J221">
        <v>25</v>
      </c>
      <c r="K221">
        <v>55275</v>
      </c>
      <c r="L221">
        <v>0.09</v>
      </c>
      <c r="M221">
        <v>50300.25</v>
      </c>
      <c r="N221" s="1">
        <v>43544</v>
      </c>
      <c r="O221">
        <f>MONTH(Продажи[[#This Row],[Дата заказа]])</f>
        <v>3</v>
      </c>
      <c r="P221">
        <f>WEEKDAY(Продажи[[#This Row],[Дата заказа]],2)</f>
        <v>3</v>
      </c>
      <c r="Q221">
        <f>DAY(Продажи[[#This Row],[Дата заказа]])</f>
        <v>20</v>
      </c>
      <c r="R221" s="5">
        <f>LEFT(Продажи[[#This Row],[мин фасовка, кг]],LEN(Продажи[[#This Row],[мин фасовка, кг]])-3)*Продажи[[#This Row],[Заказанное количество, кг]]</f>
        <v>25</v>
      </c>
      <c r="S221" s="13">
        <f>YEAR(Продажи[[#This Row],[Дата заказа]])</f>
        <v>2019</v>
      </c>
      <c r="T221" s="13">
        <f>INT((Продажи[[#This Row],[Дата заказа]]-DATE(YEAR(Продажи[[#This Row],[Дата заказа]]-WEEKDAY(Продажи[[#This Row],[Дата заказа]]-1)+4),1,3) + WEEKDAY(DATE(YEAR(Продажи[[#This Row],[Дата заказа]]-WEEKDAY(Продажи[[#This Row],[Дата заказа]]-1)+4),1,3))+5)/7)</f>
        <v>12</v>
      </c>
      <c r="U221" s="13">
        <f>IF(Q221&lt;=10,Продажи[[#This Row],[Итого со скидкой]],0)</f>
        <v>0</v>
      </c>
    </row>
    <row r="222" spans="5:21" x14ac:dyDescent="0.3">
      <c r="E222" t="s">
        <v>2690</v>
      </c>
      <c r="F222" t="s">
        <v>2677</v>
      </c>
      <c r="G222" t="s">
        <v>2691</v>
      </c>
      <c r="H222">
        <v>759</v>
      </c>
      <c r="I222" t="s">
        <v>2671</v>
      </c>
      <c r="J222">
        <v>14</v>
      </c>
      <c r="K222">
        <v>10626</v>
      </c>
      <c r="L222">
        <v>0</v>
      </c>
      <c r="M222">
        <v>10626</v>
      </c>
      <c r="N222" s="1">
        <v>42955</v>
      </c>
      <c r="O222">
        <f>MONTH(Продажи[[#This Row],[Дата заказа]])</f>
        <v>8</v>
      </c>
      <c r="P222">
        <f>WEEKDAY(Продажи[[#This Row],[Дата заказа]],2)</f>
        <v>2</v>
      </c>
      <c r="Q222">
        <f>DAY(Продажи[[#This Row],[Дата заказа]])</f>
        <v>8</v>
      </c>
      <c r="R222" s="5">
        <f>LEFT(Продажи[[#This Row],[мин фасовка, кг]],LEN(Продажи[[#This Row],[мин фасовка, кг]])-3)*Продажи[[#This Row],[Заказанное количество, кг]]</f>
        <v>14</v>
      </c>
      <c r="S222" s="13">
        <f>YEAR(Продажи[[#This Row],[Дата заказа]])</f>
        <v>2017</v>
      </c>
      <c r="T222" s="13">
        <f>INT((Продажи[[#This Row],[Дата заказа]]-DATE(YEAR(Продажи[[#This Row],[Дата заказа]]-WEEKDAY(Продажи[[#This Row],[Дата заказа]]-1)+4),1,3) + WEEKDAY(DATE(YEAR(Продажи[[#This Row],[Дата заказа]]-WEEKDAY(Продажи[[#This Row],[Дата заказа]]-1)+4),1,3))+5)/7)</f>
        <v>32</v>
      </c>
      <c r="U222" s="13">
        <f>IF(Q222&lt;=10,Продажи[[#This Row],[Итого со скидкой]],0)</f>
        <v>10626</v>
      </c>
    </row>
    <row r="223" spans="5:21" x14ac:dyDescent="0.3">
      <c r="E223" t="s">
        <v>2717</v>
      </c>
      <c r="F223" t="s">
        <v>2670</v>
      </c>
      <c r="G223" t="s">
        <v>2743</v>
      </c>
      <c r="H223">
        <v>2211</v>
      </c>
      <c r="I223" t="s">
        <v>2671</v>
      </c>
      <c r="J223">
        <v>25</v>
      </c>
      <c r="K223">
        <v>55275</v>
      </c>
      <c r="L223">
        <v>0.09</v>
      </c>
      <c r="M223">
        <v>50300.25</v>
      </c>
      <c r="N223" s="1">
        <v>43145</v>
      </c>
      <c r="O223">
        <f>MONTH(Продажи[[#This Row],[Дата заказа]])</f>
        <v>2</v>
      </c>
      <c r="P223">
        <f>WEEKDAY(Продажи[[#This Row],[Дата заказа]],2)</f>
        <v>3</v>
      </c>
      <c r="Q223">
        <f>DAY(Продажи[[#This Row],[Дата заказа]])</f>
        <v>14</v>
      </c>
      <c r="R223" s="5">
        <f>LEFT(Продажи[[#This Row],[мин фасовка, кг]],LEN(Продажи[[#This Row],[мин фасовка, кг]])-3)*Продажи[[#This Row],[Заказанное количество, кг]]</f>
        <v>25</v>
      </c>
      <c r="S223" s="13">
        <f>YEAR(Продажи[[#This Row],[Дата заказа]])</f>
        <v>2018</v>
      </c>
      <c r="T223" s="13">
        <f>INT((Продажи[[#This Row],[Дата заказа]]-DATE(YEAR(Продажи[[#This Row],[Дата заказа]]-WEEKDAY(Продажи[[#This Row],[Дата заказа]]-1)+4),1,3) + WEEKDAY(DATE(YEAR(Продажи[[#This Row],[Дата заказа]]-WEEKDAY(Продажи[[#This Row],[Дата заказа]]-1)+4),1,3))+5)/7)</f>
        <v>7</v>
      </c>
      <c r="U223" s="13">
        <f>IF(Q223&lt;=10,Продажи[[#This Row],[Итого со скидкой]],0)</f>
        <v>0</v>
      </c>
    </row>
    <row r="224" spans="5:21" x14ac:dyDescent="0.3">
      <c r="E224" t="s">
        <v>2702</v>
      </c>
      <c r="F224" t="s">
        <v>2673</v>
      </c>
      <c r="G224" t="s">
        <v>2703</v>
      </c>
      <c r="H224">
        <v>912</v>
      </c>
      <c r="I224" t="s">
        <v>2675</v>
      </c>
      <c r="J224">
        <v>15</v>
      </c>
      <c r="K224">
        <v>13680</v>
      </c>
      <c r="L224">
        <v>0</v>
      </c>
      <c r="M224">
        <v>13680</v>
      </c>
      <c r="N224" s="1">
        <v>43618</v>
      </c>
      <c r="O224">
        <f>MONTH(Продажи[[#This Row],[Дата заказа]])</f>
        <v>6</v>
      </c>
      <c r="P224">
        <f>WEEKDAY(Продажи[[#This Row],[Дата заказа]],2)</f>
        <v>7</v>
      </c>
      <c r="Q224">
        <f>DAY(Продажи[[#This Row],[Дата заказа]])</f>
        <v>2</v>
      </c>
      <c r="R224" s="5">
        <f>LEFT(Продажи[[#This Row],[мин фасовка, кг]],LEN(Продажи[[#This Row],[мин фасовка, кг]])-3)*Продажи[[#This Row],[Заказанное количество, кг]]</f>
        <v>7.5</v>
      </c>
      <c r="S224" s="13">
        <f>YEAR(Продажи[[#This Row],[Дата заказа]])</f>
        <v>2019</v>
      </c>
      <c r="T224"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224" s="13">
        <f>IF(Q224&lt;=10,Продажи[[#This Row],[Итого со скидкой]],0)</f>
        <v>13680</v>
      </c>
    </row>
    <row r="225" spans="5:21" x14ac:dyDescent="0.3">
      <c r="E225" t="s">
        <v>2717</v>
      </c>
      <c r="F225" t="s">
        <v>2670</v>
      </c>
      <c r="G225" t="s">
        <v>2743</v>
      </c>
      <c r="H225">
        <v>2211</v>
      </c>
      <c r="I225" t="s">
        <v>2671</v>
      </c>
      <c r="J225">
        <v>25</v>
      </c>
      <c r="K225">
        <v>55275</v>
      </c>
      <c r="L225">
        <v>0.09</v>
      </c>
      <c r="M225">
        <v>50300.25</v>
      </c>
      <c r="N225" s="1">
        <v>43388</v>
      </c>
      <c r="O225">
        <f>MONTH(Продажи[[#This Row],[Дата заказа]])</f>
        <v>10</v>
      </c>
      <c r="P225">
        <f>WEEKDAY(Продажи[[#This Row],[Дата заказа]],2)</f>
        <v>1</v>
      </c>
      <c r="Q225">
        <f>DAY(Продажи[[#This Row],[Дата заказа]])</f>
        <v>15</v>
      </c>
      <c r="R225" s="5">
        <f>LEFT(Продажи[[#This Row],[мин фасовка, кг]],LEN(Продажи[[#This Row],[мин фасовка, кг]])-3)*Продажи[[#This Row],[Заказанное количество, кг]]</f>
        <v>25</v>
      </c>
      <c r="S225" s="13">
        <f>YEAR(Продажи[[#This Row],[Дата заказа]])</f>
        <v>2018</v>
      </c>
      <c r="T225"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225" s="13">
        <f>IF(Q225&lt;=10,Продажи[[#This Row],[Итого со скидкой]],0)</f>
        <v>0</v>
      </c>
    </row>
    <row r="226" spans="5:21" x14ac:dyDescent="0.3">
      <c r="E226" t="s">
        <v>2721</v>
      </c>
      <c r="F226" t="s">
        <v>2698</v>
      </c>
      <c r="G226" t="s">
        <v>2722</v>
      </c>
      <c r="H226">
        <v>800</v>
      </c>
      <c r="I226" t="s">
        <v>2675</v>
      </c>
      <c r="J226">
        <v>25</v>
      </c>
      <c r="K226">
        <v>20000</v>
      </c>
      <c r="L226">
        <v>0.03</v>
      </c>
      <c r="M226">
        <v>19400</v>
      </c>
      <c r="N226" s="1">
        <v>43128</v>
      </c>
      <c r="O226">
        <f>MONTH(Продажи[[#This Row],[Дата заказа]])</f>
        <v>1</v>
      </c>
      <c r="P226">
        <f>WEEKDAY(Продажи[[#This Row],[Дата заказа]],2)</f>
        <v>7</v>
      </c>
      <c r="Q226">
        <f>DAY(Продажи[[#This Row],[Дата заказа]])</f>
        <v>28</v>
      </c>
      <c r="R226" s="5">
        <f>LEFT(Продажи[[#This Row],[мин фасовка, кг]],LEN(Продажи[[#This Row],[мин фасовка, кг]])-3)*Продажи[[#This Row],[Заказанное количество, кг]]</f>
        <v>12.5</v>
      </c>
      <c r="S226" s="13">
        <f>YEAR(Продажи[[#This Row],[Дата заказа]])</f>
        <v>2018</v>
      </c>
      <c r="T226" s="13">
        <f>INT((Продажи[[#This Row],[Дата заказа]]-DATE(YEAR(Продажи[[#This Row],[Дата заказа]]-WEEKDAY(Продажи[[#This Row],[Дата заказа]]-1)+4),1,3) + WEEKDAY(DATE(YEAR(Продажи[[#This Row],[Дата заказа]]-WEEKDAY(Продажи[[#This Row],[Дата заказа]]-1)+4),1,3))+5)/7)</f>
        <v>4</v>
      </c>
      <c r="U226" s="13">
        <f>IF(Q226&lt;=10,Продажи[[#This Row],[Итого со скидкой]],0)</f>
        <v>0</v>
      </c>
    </row>
    <row r="227" spans="5:21" x14ac:dyDescent="0.3">
      <c r="E227" t="s">
        <v>2733</v>
      </c>
      <c r="F227" t="s">
        <v>2698</v>
      </c>
      <c r="G227" t="s">
        <v>2734</v>
      </c>
      <c r="H227">
        <v>1923</v>
      </c>
      <c r="I227" t="s">
        <v>2675</v>
      </c>
      <c r="J227">
        <v>25</v>
      </c>
      <c r="K227">
        <v>48075</v>
      </c>
      <c r="L227">
        <v>0.06</v>
      </c>
      <c r="M227">
        <v>45190.5</v>
      </c>
      <c r="N227" s="1">
        <v>43089</v>
      </c>
      <c r="O227">
        <f>MONTH(Продажи[[#This Row],[Дата заказа]])</f>
        <v>12</v>
      </c>
      <c r="P227">
        <f>WEEKDAY(Продажи[[#This Row],[Дата заказа]],2)</f>
        <v>3</v>
      </c>
      <c r="Q227">
        <f>DAY(Продажи[[#This Row],[Дата заказа]])</f>
        <v>20</v>
      </c>
      <c r="R227" s="5">
        <f>LEFT(Продажи[[#This Row],[мин фасовка, кг]],LEN(Продажи[[#This Row],[мин фасовка, кг]])-3)*Продажи[[#This Row],[Заказанное количество, кг]]</f>
        <v>12.5</v>
      </c>
      <c r="S227" s="13">
        <f>YEAR(Продажи[[#This Row],[Дата заказа]])</f>
        <v>2017</v>
      </c>
      <c r="T227" s="13">
        <f>INT((Продажи[[#This Row],[Дата заказа]]-DATE(YEAR(Продажи[[#This Row],[Дата заказа]]-WEEKDAY(Продажи[[#This Row],[Дата заказа]]-1)+4),1,3) + WEEKDAY(DATE(YEAR(Продажи[[#This Row],[Дата заказа]]-WEEKDAY(Продажи[[#This Row],[Дата заказа]]-1)+4),1,3))+5)/7)</f>
        <v>51</v>
      </c>
      <c r="U227" s="13">
        <f>IF(Q227&lt;=10,Продажи[[#This Row],[Итого со скидкой]],0)</f>
        <v>0</v>
      </c>
    </row>
    <row r="228" spans="5:21" x14ac:dyDescent="0.3">
      <c r="E228" t="s">
        <v>2719</v>
      </c>
      <c r="F228" t="s">
        <v>2684</v>
      </c>
      <c r="G228" t="s">
        <v>2720</v>
      </c>
      <c r="H228">
        <v>1531</v>
      </c>
      <c r="I228" t="s">
        <v>2675</v>
      </c>
      <c r="J228">
        <v>15</v>
      </c>
      <c r="K228">
        <v>22965</v>
      </c>
      <c r="L228">
        <v>0.03</v>
      </c>
      <c r="M228">
        <v>22276.05</v>
      </c>
      <c r="N228" s="1">
        <v>42043</v>
      </c>
      <c r="O228">
        <f>MONTH(Продажи[[#This Row],[Дата заказа]])</f>
        <v>2</v>
      </c>
      <c r="P228">
        <f>WEEKDAY(Продажи[[#This Row],[Дата заказа]],2)</f>
        <v>7</v>
      </c>
      <c r="Q228">
        <f>DAY(Продажи[[#This Row],[Дата заказа]])</f>
        <v>8</v>
      </c>
      <c r="R228" s="5">
        <f>LEFT(Продажи[[#This Row],[мин фасовка, кг]],LEN(Продажи[[#This Row],[мин фасовка, кг]])-3)*Продажи[[#This Row],[Заказанное количество, кг]]</f>
        <v>7.5</v>
      </c>
      <c r="S228" s="13">
        <f>YEAR(Продажи[[#This Row],[Дата заказа]])</f>
        <v>2015</v>
      </c>
      <c r="T228"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228" s="13">
        <f>IF(Q228&lt;=10,Продажи[[#This Row],[Итого со скидкой]],0)</f>
        <v>22276.05</v>
      </c>
    </row>
    <row r="229" spans="5:21" x14ac:dyDescent="0.3">
      <c r="E229" t="s">
        <v>2735</v>
      </c>
      <c r="F229" t="s">
        <v>2713</v>
      </c>
      <c r="G229" t="s">
        <v>2736</v>
      </c>
      <c r="H229">
        <v>1228</v>
      </c>
      <c r="I229" t="s">
        <v>2675</v>
      </c>
      <c r="J229">
        <v>45</v>
      </c>
      <c r="K229">
        <v>55260</v>
      </c>
      <c r="L229">
        <v>0.09</v>
      </c>
      <c r="M229">
        <v>50286.6</v>
      </c>
      <c r="N229" s="1">
        <v>44034</v>
      </c>
      <c r="O229">
        <f>MONTH(Продажи[[#This Row],[Дата заказа]])</f>
        <v>7</v>
      </c>
      <c r="P229">
        <f>WEEKDAY(Продажи[[#This Row],[Дата заказа]],2)</f>
        <v>3</v>
      </c>
      <c r="Q229">
        <f>DAY(Продажи[[#This Row],[Дата заказа]])</f>
        <v>22</v>
      </c>
      <c r="R229" s="5">
        <f>LEFT(Продажи[[#This Row],[мин фасовка, кг]],LEN(Продажи[[#This Row],[мин фасовка, кг]])-3)*Продажи[[#This Row],[Заказанное количество, кг]]</f>
        <v>22.5</v>
      </c>
      <c r="S229" s="13">
        <f>YEAR(Продажи[[#This Row],[Дата заказа]])</f>
        <v>2020</v>
      </c>
      <c r="T229" s="13">
        <f>INT((Продажи[[#This Row],[Дата заказа]]-DATE(YEAR(Продажи[[#This Row],[Дата заказа]]-WEEKDAY(Продажи[[#This Row],[Дата заказа]]-1)+4),1,3) + WEEKDAY(DATE(YEAR(Продажи[[#This Row],[Дата заказа]]-WEEKDAY(Продажи[[#This Row],[Дата заказа]]-1)+4),1,3))+5)/7)</f>
        <v>30</v>
      </c>
      <c r="U229" s="13">
        <f>IF(Q229&lt;=10,Продажи[[#This Row],[Итого со скидкой]],0)</f>
        <v>0</v>
      </c>
    </row>
    <row r="230" spans="5:21" x14ac:dyDescent="0.3">
      <c r="E230" t="s">
        <v>2681</v>
      </c>
      <c r="F230" t="s">
        <v>2673</v>
      </c>
      <c r="G230" t="s">
        <v>2682</v>
      </c>
      <c r="H230">
        <v>847</v>
      </c>
      <c r="I230" t="s">
        <v>2675</v>
      </c>
      <c r="J230">
        <v>15</v>
      </c>
      <c r="K230">
        <v>12705</v>
      </c>
      <c r="L230">
        <v>0</v>
      </c>
      <c r="M230">
        <v>12705</v>
      </c>
      <c r="N230" s="1">
        <v>42792</v>
      </c>
      <c r="O230">
        <f>MONTH(Продажи[[#This Row],[Дата заказа]])</f>
        <v>2</v>
      </c>
      <c r="P230">
        <f>WEEKDAY(Продажи[[#This Row],[Дата заказа]],2)</f>
        <v>7</v>
      </c>
      <c r="Q230">
        <f>DAY(Продажи[[#This Row],[Дата заказа]])</f>
        <v>26</v>
      </c>
      <c r="R230" s="5">
        <f>LEFT(Продажи[[#This Row],[мин фасовка, кг]],LEN(Продажи[[#This Row],[мин фасовка, кг]])-3)*Продажи[[#This Row],[Заказанное количество, кг]]</f>
        <v>7.5</v>
      </c>
      <c r="S230" s="13">
        <f>YEAR(Продажи[[#This Row],[Дата заказа]])</f>
        <v>2017</v>
      </c>
      <c r="T230"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230" s="13">
        <f>IF(Q230&lt;=10,Продажи[[#This Row],[Итого со скидкой]],0)</f>
        <v>0</v>
      </c>
    </row>
    <row r="231" spans="5:21" x14ac:dyDescent="0.3">
      <c r="E231" t="s">
        <v>2729</v>
      </c>
      <c r="F231" t="s">
        <v>2710</v>
      </c>
      <c r="G231" t="s">
        <v>2730</v>
      </c>
      <c r="H231">
        <v>843</v>
      </c>
      <c r="I231" t="s">
        <v>2671</v>
      </c>
      <c r="J231">
        <v>5</v>
      </c>
      <c r="K231">
        <v>4215</v>
      </c>
      <c r="L231">
        <v>0</v>
      </c>
      <c r="M231">
        <v>4215</v>
      </c>
      <c r="N231" s="1">
        <v>42468</v>
      </c>
      <c r="O231">
        <f>MONTH(Продажи[[#This Row],[Дата заказа]])</f>
        <v>4</v>
      </c>
      <c r="P231">
        <f>WEEKDAY(Продажи[[#This Row],[Дата заказа]],2)</f>
        <v>5</v>
      </c>
      <c r="Q231">
        <f>DAY(Продажи[[#This Row],[Дата заказа]])</f>
        <v>8</v>
      </c>
      <c r="R231" s="5">
        <f>LEFT(Продажи[[#This Row],[мин фасовка, кг]],LEN(Продажи[[#This Row],[мин фасовка, кг]])-3)*Продажи[[#This Row],[Заказанное количество, кг]]</f>
        <v>5</v>
      </c>
      <c r="S231" s="13">
        <f>YEAR(Продажи[[#This Row],[Дата заказа]])</f>
        <v>2016</v>
      </c>
      <c r="T231"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231" s="13">
        <f>IF(Q231&lt;=10,Продажи[[#This Row],[Итого со скидкой]],0)</f>
        <v>4215</v>
      </c>
    </row>
    <row r="232" spans="5:21" x14ac:dyDescent="0.3">
      <c r="E232" t="s">
        <v>2679</v>
      </c>
      <c r="F232" t="s">
        <v>2673</v>
      </c>
      <c r="G232" t="s">
        <v>2680</v>
      </c>
      <c r="H232">
        <v>1879</v>
      </c>
      <c r="I232" t="s">
        <v>2675</v>
      </c>
      <c r="J232">
        <v>15</v>
      </c>
      <c r="K232">
        <v>28185</v>
      </c>
      <c r="L232">
        <v>0.03</v>
      </c>
      <c r="M232">
        <v>27339.45</v>
      </c>
      <c r="N232" s="1">
        <v>43150</v>
      </c>
      <c r="O232">
        <f>MONTH(Продажи[[#This Row],[Дата заказа]])</f>
        <v>2</v>
      </c>
      <c r="P232">
        <f>WEEKDAY(Продажи[[#This Row],[Дата заказа]],2)</f>
        <v>1</v>
      </c>
      <c r="Q232">
        <f>DAY(Продажи[[#This Row],[Дата заказа]])</f>
        <v>19</v>
      </c>
      <c r="R232" s="5">
        <f>LEFT(Продажи[[#This Row],[мин фасовка, кг]],LEN(Продажи[[#This Row],[мин фасовка, кг]])-3)*Продажи[[#This Row],[Заказанное количество, кг]]</f>
        <v>7.5</v>
      </c>
      <c r="S232" s="13">
        <f>YEAR(Продажи[[#This Row],[Дата заказа]])</f>
        <v>2018</v>
      </c>
      <c r="T232"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232" s="13">
        <f>IF(Q232&lt;=10,Продажи[[#This Row],[Итого со скидкой]],0)</f>
        <v>0</v>
      </c>
    </row>
    <row r="233" spans="5:21" x14ac:dyDescent="0.3">
      <c r="E233" t="s">
        <v>2676</v>
      </c>
      <c r="F233" t="s">
        <v>2677</v>
      </c>
      <c r="G233" t="s">
        <v>2678</v>
      </c>
      <c r="H233">
        <v>1182</v>
      </c>
      <c r="I233" t="s">
        <v>2675</v>
      </c>
      <c r="J233">
        <v>17</v>
      </c>
      <c r="K233">
        <v>20094</v>
      </c>
      <c r="L233">
        <v>0.03</v>
      </c>
      <c r="M233">
        <v>19491.18</v>
      </c>
      <c r="N233" s="1">
        <v>44023</v>
      </c>
      <c r="O233">
        <f>MONTH(Продажи[[#This Row],[Дата заказа]])</f>
        <v>7</v>
      </c>
      <c r="P233">
        <f>WEEKDAY(Продажи[[#This Row],[Дата заказа]],2)</f>
        <v>6</v>
      </c>
      <c r="Q233">
        <f>DAY(Продажи[[#This Row],[Дата заказа]])</f>
        <v>11</v>
      </c>
      <c r="R233" s="5">
        <f>LEFT(Продажи[[#This Row],[мин фасовка, кг]],LEN(Продажи[[#This Row],[мин фасовка, кг]])-3)*Продажи[[#This Row],[Заказанное количество, кг]]</f>
        <v>8.5</v>
      </c>
      <c r="S233" s="13">
        <f>YEAR(Продажи[[#This Row],[Дата заказа]])</f>
        <v>2020</v>
      </c>
      <c r="T233" s="13">
        <f>INT((Продажи[[#This Row],[Дата заказа]]-DATE(YEAR(Продажи[[#This Row],[Дата заказа]]-WEEKDAY(Продажи[[#This Row],[Дата заказа]]-1)+4),1,3) + WEEKDAY(DATE(YEAR(Продажи[[#This Row],[Дата заказа]]-WEEKDAY(Продажи[[#This Row],[Дата заказа]]-1)+4),1,3))+5)/7)</f>
        <v>28</v>
      </c>
      <c r="U233" s="13">
        <f>IF(Q233&lt;=10,Продажи[[#This Row],[Итого со скидкой]],0)</f>
        <v>0</v>
      </c>
    </row>
    <row r="234" spans="5:21" x14ac:dyDescent="0.3">
      <c r="E234" t="s">
        <v>2676</v>
      </c>
      <c r="F234" t="s">
        <v>2677</v>
      </c>
      <c r="G234" t="s">
        <v>2678</v>
      </c>
      <c r="H234">
        <v>1182</v>
      </c>
      <c r="I234" t="s">
        <v>2675</v>
      </c>
      <c r="J234">
        <v>17</v>
      </c>
      <c r="K234">
        <v>20094</v>
      </c>
      <c r="L234">
        <v>0.03</v>
      </c>
      <c r="M234">
        <v>19491.18</v>
      </c>
      <c r="N234" s="1">
        <v>42187</v>
      </c>
      <c r="O234">
        <f>MONTH(Продажи[[#This Row],[Дата заказа]])</f>
        <v>7</v>
      </c>
      <c r="P234">
        <f>WEEKDAY(Продажи[[#This Row],[Дата заказа]],2)</f>
        <v>4</v>
      </c>
      <c r="Q234">
        <f>DAY(Продажи[[#This Row],[Дата заказа]])</f>
        <v>2</v>
      </c>
      <c r="R234" s="5">
        <f>LEFT(Продажи[[#This Row],[мин фасовка, кг]],LEN(Продажи[[#This Row],[мин фасовка, кг]])-3)*Продажи[[#This Row],[Заказанное количество, кг]]</f>
        <v>8.5</v>
      </c>
      <c r="S234" s="13">
        <f>YEAR(Продажи[[#This Row],[Дата заказа]])</f>
        <v>2015</v>
      </c>
      <c r="T234" s="13">
        <f>INT((Продажи[[#This Row],[Дата заказа]]-DATE(YEAR(Продажи[[#This Row],[Дата заказа]]-WEEKDAY(Продажи[[#This Row],[Дата заказа]]-1)+4),1,3) + WEEKDAY(DATE(YEAR(Продажи[[#This Row],[Дата заказа]]-WEEKDAY(Продажи[[#This Row],[Дата заказа]]-1)+4),1,3))+5)/7)</f>
        <v>27</v>
      </c>
      <c r="U234" s="13">
        <f>IF(Q234&lt;=10,Продажи[[#This Row],[Итого со скидкой]],0)</f>
        <v>19491.18</v>
      </c>
    </row>
    <row r="235" spans="5:21" x14ac:dyDescent="0.3">
      <c r="E235" t="s">
        <v>2690</v>
      </c>
      <c r="F235" t="s">
        <v>2677</v>
      </c>
      <c r="G235" t="s">
        <v>2691</v>
      </c>
      <c r="H235">
        <v>759</v>
      </c>
      <c r="I235" t="s">
        <v>2671</v>
      </c>
      <c r="J235">
        <v>14</v>
      </c>
      <c r="K235">
        <v>10626</v>
      </c>
      <c r="L235">
        <v>0</v>
      </c>
      <c r="M235">
        <v>10626</v>
      </c>
      <c r="N235" s="1">
        <v>42400</v>
      </c>
      <c r="O235">
        <f>MONTH(Продажи[[#This Row],[Дата заказа]])</f>
        <v>1</v>
      </c>
      <c r="P235">
        <f>WEEKDAY(Продажи[[#This Row],[Дата заказа]],2)</f>
        <v>7</v>
      </c>
      <c r="Q235">
        <f>DAY(Продажи[[#This Row],[Дата заказа]])</f>
        <v>31</v>
      </c>
      <c r="R235" s="5">
        <f>LEFT(Продажи[[#This Row],[мин фасовка, кг]],LEN(Продажи[[#This Row],[мин фасовка, кг]])-3)*Продажи[[#This Row],[Заказанное количество, кг]]</f>
        <v>14</v>
      </c>
      <c r="S235" s="13">
        <f>YEAR(Продажи[[#This Row],[Дата заказа]])</f>
        <v>2016</v>
      </c>
      <c r="T235" s="13">
        <f>INT((Продажи[[#This Row],[Дата заказа]]-DATE(YEAR(Продажи[[#This Row],[Дата заказа]]-WEEKDAY(Продажи[[#This Row],[Дата заказа]]-1)+4),1,3) + WEEKDAY(DATE(YEAR(Продажи[[#This Row],[Дата заказа]]-WEEKDAY(Продажи[[#This Row],[Дата заказа]]-1)+4),1,3))+5)/7)</f>
        <v>4</v>
      </c>
      <c r="U235" s="13">
        <f>IF(Q235&lt;=10,Продажи[[#This Row],[Итого со скидкой]],0)</f>
        <v>0</v>
      </c>
    </row>
    <row r="236" spans="5:21" x14ac:dyDescent="0.3">
      <c r="E236" t="s">
        <v>2717</v>
      </c>
      <c r="F236" t="s">
        <v>2670</v>
      </c>
      <c r="G236" t="s">
        <v>2743</v>
      </c>
      <c r="H236">
        <v>2211</v>
      </c>
      <c r="I236" t="s">
        <v>2671</v>
      </c>
      <c r="J236">
        <v>25</v>
      </c>
      <c r="K236">
        <v>55275</v>
      </c>
      <c r="L236">
        <v>0.09</v>
      </c>
      <c r="M236">
        <v>50300.25</v>
      </c>
      <c r="N236" s="1">
        <v>42093</v>
      </c>
      <c r="O236">
        <f>MONTH(Продажи[[#This Row],[Дата заказа]])</f>
        <v>3</v>
      </c>
      <c r="P236">
        <f>WEEKDAY(Продажи[[#This Row],[Дата заказа]],2)</f>
        <v>1</v>
      </c>
      <c r="Q236">
        <f>DAY(Продажи[[#This Row],[Дата заказа]])</f>
        <v>30</v>
      </c>
      <c r="R236" s="5">
        <f>LEFT(Продажи[[#This Row],[мин фасовка, кг]],LEN(Продажи[[#This Row],[мин фасовка, кг]])-3)*Продажи[[#This Row],[Заказанное количество, кг]]</f>
        <v>25</v>
      </c>
      <c r="S236" s="13">
        <f>YEAR(Продажи[[#This Row],[Дата заказа]])</f>
        <v>2015</v>
      </c>
      <c r="T236"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236" s="13">
        <f>IF(Q236&lt;=10,Продажи[[#This Row],[Итого со скидкой]],0)</f>
        <v>0</v>
      </c>
    </row>
    <row r="237" spans="5:21" x14ac:dyDescent="0.3">
      <c r="E237" t="s">
        <v>2731</v>
      </c>
      <c r="F237" t="s">
        <v>2713</v>
      </c>
      <c r="G237" t="s">
        <v>2732</v>
      </c>
      <c r="H237">
        <v>887</v>
      </c>
      <c r="I237" t="s">
        <v>2671</v>
      </c>
      <c r="J237">
        <v>15</v>
      </c>
      <c r="K237">
        <v>13305</v>
      </c>
      <c r="L237">
        <v>0</v>
      </c>
      <c r="M237">
        <v>13305</v>
      </c>
      <c r="N237" s="1">
        <v>42767</v>
      </c>
      <c r="O237">
        <f>MONTH(Продажи[[#This Row],[Дата заказа]])</f>
        <v>2</v>
      </c>
      <c r="P237">
        <f>WEEKDAY(Продажи[[#This Row],[Дата заказа]],2)</f>
        <v>3</v>
      </c>
      <c r="Q237">
        <f>DAY(Продажи[[#This Row],[Дата заказа]])</f>
        <v>1</v>
      </c>
      <c r="R237" s="5">
        <f>LEFT(Продажи[[#This Row],[мин фасовка, кг]],LEN(Продажи[[#This Row],[мин фасовка, кг]])-3)*Продажи[[#This Row],[Заказанное количество, кг]]</f>
        <v>15</v>
      </c>
      <c r="S237" s="13">
        <f>YEAR(Продажи[[#This Row],[Дата заказа]])</f>
        <v>2017</v>
      </c>
      <c r="T237"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237" s="13">
        <f>IF(Q237&lt;=10,Продажи[[#This Row],[Итого со скидкой]],0)</f>
        <v>13305</v>
      </c>
    </row>
    <row r="238" spans="5:21" x14ac:dyDescent="0.3">
      <c r="E238" t="s">
        <v>2707</v>
      </c>
      <c r="F238" t="s">
        <v>2688</v>
      </c>
      <c r="G238" t="s">
        <v>2705</v>
      </c>
      <c r="H238">
        <v>1994</v>
      </c>
      <c r="I238" t="s">
        <v>2671</v>
      </c>
      <c r="J238">
        <v>25</v>
      </c>
      <c r="K238">
        <v>49850</v>
      </c>
      <c r="L238">
        <v>0.06</v>
      </c>
      <c r="M238">
        <v>46859</v>
      </c>
      <c r="N238" s="1">
        <v>43806</v>
      </c>
      <c r="O238">
        <f>MONTH(Продажи[[#This Row],[Дата заказа]])</f>
        <v>12</v>
      </c>
      <c r="P238">
        <f>WEEKDAY(Продажи[[#This Row],[Дата заказа]],2)</f>
        <v>6</v>
      </c>
      <c r="Q238">
        <f>DAY(Продажи[[#This Row],[Дата заказа]])</f>
        <v>7</v>
      </c>
      <c r="R238" s="5">
        <f>LEFT(Продажи[[#This Row],[мин фасовка, кг]],LEN(Продажи[[#This Row],[мин фасовка, кг]])-3)*Продажи[[#This Row],[Заказанное количество, кг]]</f>
        <v>25</v>
      </c>
      <c r="S238" s="13">
        <f>YEAR(Продажи[[#This Row],[Дата заказа]])</f>
        <v>2019</v>
      </c>
      <c r="T238"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238" s="13">
        <f>IF(Q238&lt;=10,Продажи[[#This Row],[Итого со скидкой]],0)</f>
        <v>46859</v>
      </c>
    </row>
    <row r="239" spans="5:21" x14ac:dyDescent="0.3">
      <c r="E239" t="s">
        <v>2681</v>
      </c>
      <c r="F239" t="s">
        <v>2673</v>
      </c>
      <c r="G239" t="s">
        <v>2682</v>
      </c>
      <c r="H239">
        <v>847</v>
      </c>
      <c r="I239" t="s">
        <v>2675</v>
      </c>
      <c r="J239">
        <v>15</v>
      </c>
      <c r="K239">
        <v>12705</v>
      </c>
      <c r="L239">
        <v>0</v>
      </c>
      <c r="M239">
        <v>12705</v>
      </c>
      <c r="N239" s="1">
        <v>43058</v>
      </c>
      <c r="O239">
        <f>MONTH(Продажи[[#This Row],[Дата заказа]])</f>
        <v>11</v>
      </c>
      <c r="P239">
        <f>WEEKDAY(Продажи[[#This Row],[Дата заказа]],2)</f>
        <v>7</v>
      </c>
      <c r="Q239">
        <f>DAY(Продажи[[#This Row],[Дата заказа]])</f>
        <v>19</v>
      </c>
      <c r="R239" s="5">
        <f>LEFT(Продажи[[#This Row],[мин фасовка, кг]],LEN(Продажи[[#This Row],[мин фасовка, кг]])-3)*Продажи[[#This Row],[Заказанное количество, кг]]</f>
        <v>7.5</v>
      </c>
      <c r="S239" s="13">
        <f>YEAR(Продажи[[#This Row],[Дата заказа]])</f>
        <v>2017</v>
      </c>
      <c r="T239" s="13">
        <f>INT((Продажи[[#This Row],[Дата заказа]]-DATE(YEAR(Продажи[[#This Row],[Дата заказа]]-WEEKDAY(Продажи[[#This Row],[Дата заказа]]-1)+4),1,3) + WEEKDAY(DATE(YEAR(Продажи[[#This Row],[Дата заказа]]-WEEKDAY(Продажи[[#This Row],[Дата заказа]]-1)+4),1,3))+5)/7)</f>
        <v>46</v>
      </c>
      <c r="U239" s="13">
        <f>IF(Q239&lt;=10,Продажи[[#This Row],[Итого со скидкой]],0)</f>
        <v>0</v>
      </c>
    </row>
    <row r="240" spans="5:21" x14ac:dyDescent="0.3">
      <c r="E240" t="s">
        <v>2717</v>
      </c>
      <c r="F240" t="s">
        <v>2670</v>
      </c>
      <c r="G240" t="s">
        <v>2743</v>
      </c>
      <c r="H240">
        <v>2211</v>
      </c>
      <c r="I240" t="s">
        <v>2671</v>
      </c>
      <c r="J240">
        <v>25</v>
      </c>
      <c r="K240">
        <v>55275</v>
      </c>
      <c r="L240">
        <v>0.09</v>
      </c>
      <c r="M240">
        <v>50300.25</v>
      </c>
      <c r="N240" s="1">
        <v>42039</v>
      </c>
      <c r="O240">
        <f>MONTH(Продажи[[#This Row],[Дата заказа]])</f>
        <v>2</v>
      </c>
      <c r="P240">
        <f>WEEKDAY(Продажи[[#This Row],[Дата заказа]],2)</f>
        <v>3</v>
      </c>
      <c r="Q240">
        <f>DAY(Продажи[[#This Row],[Дата заказа]])</f>
        <v>4</v>
      </c>
      <c r="R240" s="5">
        <f>LEFT(Продажи[[#This Row],[мин фасовка, кг]],LEN(Продажи[[#This Row],[мин фасовка, кг]])-3)*Продажи[[#This Row],[Заказанное количество, кг]]</f>
        <v>25</v>
      </c>
      <c r="S240" s="13">
        <f>YEAR(Продажи[[#This Row],[Дата заказа]])</f>
        <v>2015</v>
      </c>
      <c r="T240"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240" s="13">
        <f>IF(Q240&lt;=10,Продажи[[#This Row],[Итого со скидкой]],0)</f>
        <v>50300.25</v>
      </c>
    </row>
    <row r="241" spans="5:21" x14ac:dyDescent="0.3">
      <c r="E241" t="s">
        <v>2672</v>
      </c>
      <c r="F241" t="s">
        <v>2673</v>
      </c>
      <c r="G241" t="s">
        <v>2674</v>
      </c>
      <c r="H241">
        <v>1386</v>
      </c>
      <c r="I241" t="s">
        <v>2675</v>
      </c>
      <c r="J241">
        <v>20</v>
      </c>
      <c r="K241">
        <v>27720</v>
      </c>
      <c r="L241">
        <v>0.03</v>
      </c>
      <c r="M241">
        <v>26888.400000000001</v>
      </c>
      <c r="N241" s="1">
        <v>42552</v>
      </c>
      <c r="O241">
        <f>MONTH(Продажи[[#This Row],[Дата заказа]])</f>
        <v>7</v>
      </c>
      <c r="P241">
        <f>WEEKDAY(Продажи[[#This Row],[Дата заказа]],2)</f>
        <v>5</v>
      </c>
      <c r="Q241">
        <f>DAY(Продажи[[#This Row],[Дата заказа]])</f>
        <v>1</v>
      </c>
      <c r="R241" s="5">
        <f>LEFT(Продажи[[#This Row],[мин фасовка, кг]],LEN(Продажи[[#This Row],[мин фасовка, кг]])-3)*Продажи[[#This Row],[Заказанное количество, кг]]</f>
        <v>10</v>
      </c>
      <c r="S241" s="13">
        <f>YEAR(Продажи[[#This Row],[Дата заказа]])</f>
        <v>2016</v>
      </c>
      <c r="T241" s="13">
        <f>INT((Продажи[[#This Row],[Дата заказа]]-DATE(YEAR(Продажи[[#This Row],[Дата заказа]]-WEEKDAY(Продажи[[#This Row],[Дата заказа]]-1)+4),1,3) + WEEKDAY(DATE(YEAR(Продажи[[#This Row],[Дата заказа]]-WEEKDAY(Продажи[[#This Row],[Дата заказа]]-1)+4),1,3))+5)/7)</f>
        <v>26</v>
      </c>
      <c r="U241" s="13">
        <f>IF(Q241&lt;=10,Продажи[[#This Row],[Итого со скидкой]],0)</f>
        <v>26888.400000000001</v>
      </c>
    </row>
    <row r="242" spans="5:21" x14ac:dyDescent="0.3">
      <c r="E242" t="s">
        <v>2702</v>
      </c>
      <c r="F242" t="s">
        <v>2673</v>
      </c>
      <c r="G242" t="s">
        <v>2703</v>
      </c>
      <c r="H242">
        <v>912</v>
      </c>
      <c r="I242" t="s">
        <v>2675</v>
      </c>
      <c r="J242">
        <v>20</v>
      </c>
      <c r="K242">
        <v>18240</v>
      </c>
      <c r="L242">
        <v>0</v>
      </c>
      <c r="M242">
        <v>18240</v>
      </c>
      <c r="N242" s="1">
        <v>43542</v>
      </c>
      <c r="O242">
        <f>MONTH(Продажи[[#This Row],[Дата заказа]])</f>
        <v>3</v>
      </c>
      <c r="P242">
        <f>WEEKDAY(Продажи[[#This Row],[Дата заказа]],2)</f>
        <v>1</v>
      </c>
      <c r="Q242">
        <f>DAY(Продажи[[#This Row],[Дата заказа]])</f>
        <v>18</v>
      </c>
      <c r="R242" s="5">
        <f>LEFT(Продажи[[#This Row],[мин фасовка, кг]],LEN(Продажи[[#This Row],[мин фасовка, кг]])-3)*Продажи[[#This Row],[Заказанное количество, кг]]</f>
        <v>10</v>
      </c>
      <c r="S242" s="13">
        <f>YEAR(Продажи[[#This Row],[Дата заказа]])</f>
        <v>2019</v>
      </c>
      <c r="T242" s="13">
        <f>INT((Продажи[[#This Row],[Дата заказа]]-DATE(YEAR(Продажи[[#This Row],[Дата заказа]]-WEEKDAY(Продажи[[#This Row],[Дата заказа]]-1)+4),1,3) + WEEKDAY(DATE(YEAR(Продажи[[#This Row],[Дата заказа]]-WEEKDAY(Продажи[[#This Row],[Дата заказа]]-1)+4),1,3))+5)/7)</f>
        <v>12</v>
      </c>
      <c r="U242" s="13">
        <f>IF(Q242&lt;=10,Продажи[[#This Row],[Итого со скидкой]],0)</f>
        <v>0</v>
      </c>
    </row>
    <row r="243" spans="5:21" x14ac:dyDescent="0.3">
      <c r="E243" t="s">
        <v>2746</v>
      </c>
      <c r="F243" t="s">
        <v>2684</v>
      </c>
      <c r="G243" t="s">
        <v>2747</v>
      </c>
      <c r="H243">
        <v>1730</v>
      </c>
      <c r="I243" t="s">
        <v>2675</v>
      </c>
      <c r="J243">
        <v>5</v>
      </c>
      <c r="K243">
        <v>8650</v>
      </c>
      <c r="L243">
        <v>0</v>
      </c>
      <c r="M243">
        <v>8650</v>
      </c>
      <c r="N243" s="1">
        <v>42230</v>
      </c>
      <c r="O243">
        <f>MONTH(Продажи[[#This Row],[Дата заказа]])</f>
        <v>8</v>
      </c>
      <c r="P243">
        <f>WEEKDAY(Продажи[[#This Row],[Дата заказа]],2)</f>
        <v>5</v>
      </c>
      <c r="Q243">
        <f>DAY(Продажи[[#This Row],[Дата заказа]])</f>
        <v>14</v>
      </c>
      <c r="R243" s="5">
        <f>LEFT(Продажи[[#This Row],[мин фасовка, кг]],LEN(Продажи[[#This Row],[мин фасовка, кг]])-3)*Продажи[[#This Row],[Заказанное количество, кг]]</f>
        <v>2.5</v>
      </c>
      <c r="S243" s="13">
        <f>YEAR(Продажи[[#This Row],[Дата заказа]])</f>
        <v>2015</v>
      </c>
      <c r="T243" s="13">
        <f>INT((Продажи[[#This Row],[Дата заказа]]-DATE(YEAR(Продажи[[#This Row],[Дата заказа]]-WEEKDAY(Продажи[[#This Row],[Дата заказа]]-1)+4),1,3) + WEEKDAY(DATE(YEAR(Продажи[[#This Row],[Дата заказа]]-WEEKDAY(Продажи[[#This Row],[Дата заказа]]-1)+4),1,3))+5)/7)</f>
        <v>33</v>
      </c>
      <c r="U243" s="13">
        <f>IF(Q243&lt;=10,Продажи[[#This Row],[Итого со скидкой]],0)</f>
        <v>0</v>
      </c>
    </row>
    <row r="244" spans="5:21" x14ac:dyDescent="0.3">
      <c r="E244" t="s">
        <v>2669</v>
      </c>
      <c r="F244" t="s">
        <v>2670</v>
      </c>
      <c r="G244" t="s">
        <v>2670</v>
      </c>
      <c r="H244">
        <v>699</v>
      </c>
      <c r="I244" t="s">
        <v>2671</v>
      </c>
      <c r="J244">
        <v>10</v>
      </c>
      <c r="K244">
        <v>6990</v>
      </c>
      <c r="L244">
        <v>0</v>
      </c>
      <c r="M244">
        <v>6990</v>
      </c>
      <c r="N244" s="1">
        <v>43042</v>
      </c>
      <c r="O244">
        <f>MONTH(Продажи[[#This Row],[Дата заказа]])</f>
        <v>11</v>
      </c>
      <c r="P244">
        <f>WEEKDAY(Продажи[[#This Row],[Дата заказа]],2)</f>
        <v>5</v>
      </c>
      <c r="Q244">
        <f>DAY(Продажи[[#This Row],[Дата заказа]])</f>
        <v>3</v>
      </c>
      <c r="R244" s="5">
        <f>LEFT(Продажи[[#This Row],[мин фасовка, кг]],LEN(Продажи[[#This Row],[мин фасовка, кг]])-3)*Продажи[[#This Row],[Заказанное количество, кг]]</f>
        <v>10</v>
      </c>
      <c r="S244" s="13">
        <f>YEAR(Продажи[[#This Row],[Дата заказа]])</f>
        <v>2017</v>
      </c>
      <c r="T244"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244" s="13">
        <f>IF(Q244&lt;=10,Продажи[[#This Row],[Итого со скидкой]],0)</f>
        <v>6990</v>
      </c>
    </row>
    <row r="245" spans="5:21" x14ac:dyDescent="0.3">
      <c r="E245" t="s">
        <v>2746</v>
      </c>
      <c r="F245" t="s">
        <v>2684</v>
      </c>
      <c r="G245" t="s">
        <v>2747</v>
      </c>
      <c r="H245">
        <v>1730</v>
      </c>
      <c r="I245" t="s">
        <v>2675</v>
      </c>
      <c r="J245">
        <v>5</v>
      </c>
      <c r="K245">
        <v>8650</v>
      </c>
      <c r="L245">
        <v>0</v>
      </c>
      <c r="M245">
        <v>8650</v>
      </c>
      <c r="N245" s="1">
        <v>42299</v>
      </c>
      <c r="O245">
        <f>MONTH(Продажи[[#This Row],[Дата заказа]])</f>
        <v>10</v>
      </c>
      <c r="P245">
        <f>WEEKDAY(Продажи[[#This Row],[Дата заказа]],2)</f>
        <v>4</v>
      </c>
      <c r="Q245">
        <f>DAY(Продажи[[#This Row],[Дата заказа]])</f>
        <v>22</v>
      </c>
      <c r="R245" s="5">
        <f>LEFT(Продажи[[#This Row],[мин фасовка, кг]],LEN(Продажи[[#This Row],[мин фасовка, кг]])-3)*Продажи[[#This Row],[Заказанное количество, кг]]</f>
        <v>2.5</v>
      </c>
      <c r="S245" s="13">
        <f>YEAR(Продажи[[#This Row],[Дата заказа]])</f>
        <v>2015</v>
      </c>
      <c r="T245"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245" s="13">
        <f>IF(Q245&lt;=10,Продажи[[#This Row],[Итого со скидкой]],0)</f>
        <v>0</v>
      </c>
    </row>
    <row r="246" spans="5:21" x14ac:dyDescent="0.3">
      <c r="E246" t="s">
        <v>2683</v>
      </c>
      <c r="F246" t="s">
        <v>2684</v>
      </c>
      <c r="G246" t="s">
        <v>2684</v>
      </c>
      <c r="H246">
        <v>770</v>
      </c>
      <c r="I246" t="s">
        <v>2675</v>
      </c>
      <c r="J246">
        <v>20</v>
      </c>
      <c r="K246">
        <v>15400</v>
      </c>
      <c r="L246">
        <v>0.03</v>
      </c>
      <c r="M246">
        <v>14938</v>
      </c>
      <c r="N246" s="1">
        <v>44040</v>
      </c>
      <c r="O246">
        <f>MONTH(Продажи[[#This Row],[Дата заказа]])</f>
        <v>7</v>
      </c>
      <c r="P246">
        <f>WEEKDAY(Продажи[[#This Row],[Дата заказа]],2)</f>
        <v>2</v>
      </c>
      <c r="Q246">
        <f>DAY(Продажи[[#This Row],[Дата заказа]])</f>
        <v>28</v>
      </c>
      <c r="R246" s="5">
        <f>LEFT(Продажи[[#This Row],[мин фасовка, кг]],LEN(Продажи[[#This Row],[мин фасовка, кг]])-3)*Продажи[[#This Row],[Заказанное количество, кг]]</f>
        <v>10</v>
      </c>
      <c r="S246" s="13">
        <f>YEAR(Продажи[[#This Row],[Дата заказа]])</f>
        <v>2020</v>
      </c>
      <c r="T246" s="13">
        <f>INT((Продажи[[#This Row],[Дата заказа]]-DATE(YEAR(Продажи[[#This Row],[Дата заказа]]-WEEKDAY(Продажи[[#This Row],[Дата заказа]]-1)+4),1,3) + WEEKDAY(DATE(YEAR(Продажи[[#This Row],[Дата заказа]]-WEEKDAY(Продажи[[#This Row],[Дата заказа]]-1)+4),1,3))+5)/7)</f>
        <v>31</v>
      </c>
      <c r="U246" s="13">
        <f>IF(Q246&lt;=10,Продажи[[#This Row],[Итого со скидкой]],0)</f>
        <v>0</v>
      </c>
    </row>
    <row r="247" spans="5:21" x14ac:dyDescent="0.3">
      <c r="E247" t="s">
        <v>2683</v>
      </c>
      <c r="F247" t="s">
        <v>2684</v>
      </c>
      <c r="G247" t="s">
        <v>2684</v>
      </c>
      <c r="H247">
        <v>770</v>
      </c>
      <c r="I247" t="s">
        <v>2675</v>
      </c>
      <c r="J247">
        <v>20</v>
      </c>
      <c r="K247">
        <v>15400</v>
      </c>
      <c r="L247">
        <v>0.03</v>
      </c>
      <c r="M247">
        <v>14938</v>
      </c>
      <c r="N247" s="1">
        <v>43255</v>
      </c>
      <c r="O247">
        <f>MONTH(Продажи[[#This Row],[Дата заказа]])</f>
        <v>6</v>
      </c>
      <c r="P247">
        <f>WEEKDAY(Продажи[[#This Row],[Дата заказа]],2)</f>
        <v>1</v>
      </c>
      <c r="Q247">
        <f>DAY(Продажи[[#This Row],[Дата заказа]])</f>
        <v>4</v>
      </c>
      <c r="R247" s="5">
        <f>LEFT(Продажи[[#This Row],[мин фасовка, кг]],LEN(Продажи[[#This Row],[мин фасовка, кг]])-3)*Продажи[[#This Row],[Заказанное количество, кг]]</f>
        <v>10</v>
      </c>
      <c r="S247" s="13">
        <f>YEAR(Продажи[[#This Row],[Дата заказа]])</f>
        <v>2018</v>
      </c>
      <c r="T247" s="13">
        <f>INT((Продажи[[#This Row],[Дата заказа]]-DATE(YEAR(Продажи[[#This Row],[Дата заказа]]-WEEKDAY(Продажи[[#This Row],[Дата заказа]]-1)+4),1,3) + WEEKDAY(DATE(YEAR(Продажи[[#This Row],[Дата заказа]]-WEEKDAY(Продажи[[#This Row],[Дата заказа]]-1)+4),1,3))+5)/7)</f>
        <v>23</v>
      </c>
      <c r="U247" s="13">
        <f>IF(Q247&lt;=10,Продажи[[#This Row],[Итого со скидкой]],0)</f>
        <v>14938</v>
      </c>
    </row>
    <row r="248" spans="5:21" x14ac:dyDescent="0.3">
      <c r="E248" t="s">
        <v>2707</v>
      </c>
      <c r="F248" t="s">
        <v>2688</v>
      </c>
      <c r="G248" t="s">
        <v>2705</v>
      </c>
      <c r="H248">
        <v>1994</v>
      </c>
      <c r="I248" t="s">
        <v>2671</v>
      </c>
      <c r="J248">
        <v>25</v>
      </c>
      <c r="K248">
        <v>49850</v>
      </c>
      <c r="L248">
        <v>0.06</v>
      </c>
      <c r="M248">
        <v>46859</v>
      </c>
      <c r="N248" s="1">
        <v>43924</v>
      </c>
      <c r="O248">
        <f>MONTH(Продажи[[#This Row],[Дата заказа]])</f>
        <v>4</v>
      </c>
      <c r="P248">
        <f>WEEKDAY(Продажи[[#This Row],[Дата заказа]],2)</f>
        <v>5</v>
      </c>
      <c r="Q248">
        <f>DAY(Продажи[[#This Row],[Дата заказа]])</f>
        <v>3</v>
      </c>
      <c r="R248" s="5">
        <f>LEFT(Продажи[[#This Row],[мин фасовка, кг]],LEN(Продажи[[#This Row],[мин фасовка, кг]])-3)*Продажи[[#This Row],[Заказанное количество, кг]]</f>
        <v>25</v>
      </c>
      <c r="S248" s="13">
        <f>YEAR(Продажи[[#This Row],[Дата заказа]])</f>
        <v>2020</v>
      </c>
      <c r="T248"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248" s="13">
        <f>IF(Q248&lt;=10,Продажи[[#This Row],[Итого со скидкой]],0)</f>
        <v>46859</v>
      </c>
    </row>
    <row r="249" spans="5:21" x14ac:dyDescent="0.3">
      <c r="E249" t="s">
        <v>2704</v>
      </c>
      <c r="F249" t="s">
        <v>2688</v>
      </c>
      <c r="G249" t="s">
        <v>2705</v>
      </c>
      <c r="H249">
        <v>1994</v>
      </c>
      <c r="I249" t="s">
        <v>2671</v>
      </c>
      <c r="J249">
        <v>12</v>
      </c>
      <c r="K249">
        <v>23928</v>
      </c>
      <c r="L249">
        <v>0.03</v>
      </c>
      <c r="M249">
        <v>23210.16</v>
      </c>
      <c r="N249" s="1">
        <v>43137</v>
      </c>
      <c r="O249">
        <f>MONTH(Продажи[[#This Row],[Дата заказа]])</f>
        <v>2</v>
      </c>
      <c r="P249">
        <f>WEEKDAY(Продажи[[#This Row],[Дата заказа]],2)</f>
        <v>2</v>
      </c>
      <c r="Q249">
        <f>DAY(Продажи[[#This Row],[Дата заказа]])</f>
        <v>6</v>
      </c>
      <c r="R249" s="5">
        <f>LEFT(Продажи[[#This Row],[мин фасовка, кг]],LEN(Продажи[[#This Row],[мин фасовка, кг]])-3)*Продажи[[#This Row],[Заказанное количество, кг]]</f>
        <v>12</v>
      </c>
      <c r="S249" s="13">
        <f>YEAR(Продажи[[#This Row],[Дата заказа]])</f>
        <v>2018</v>
      </c>
      <c r="T249"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249" s="13">
        <f>IF(Q249&lt;=10,Продажи[[#This Row],[Итого со скидкой]],0)</f>
        <v>23210.16</v>
      </c>
    </row>
    <row r="250" spans="5:21" x14ac:dyDescent="0.3">
      <c r="E250" t="s">
        <v>2740</v>
      </c>
      <c r="F250" t="s">
        <v>2688</v>
      </c>
      <c r="G250" t="s">
        <v>2724</v>
      </c>
      <c r="H250">
        <v>1994</v>
      </c>
      <c r="I250" t="s">
        <v>2671</v>
      </c>
      <c r="J250">
        <v>40</v>
      </c>
      <c r="K250">
        <v>79760</v>
      </c>
      <c r="L250">
        <v>0.12</v>
      </c>
      <c r="M250">
        <v>70188.800000000003</v>
      </c>
      <c r="N250" s="1">
        <v>43874</v>
      </c>
      <c r="O250">
        <f>MONTH(Продажи[[#This Row],[Дата заказа]])</f>
        <v>2</v>
      </c>
      <c r="P250">
        <f>WEEKDAY(Продажи[[#This Row],[Дата заказа]],2)</f>
        <v>4</v>
      </c>
      <c r="Q250">
        <f>DAY(Продажи[[#This Row],[Дата заказа]])</f>
        <v>13</v>
      </c>
      <c r="R250" s="5">
        <f>LEFT(Продажи[[#This Row],[мин фасовка, кг]],LEN(Продажи[[#This Row],[мин фасовка, кг]])-3)*Продажи[[#This Row],[Заказанное количество, кг]]</f>
        <v>40</v>
      </c>
      <c r="S250" s="13">
        <f>YEAR(Продажи[[#This Row],[Дата заказа]])</f>
        <v>2020</v>
      </c>
      <c r="T250" s="13">
        <f>INT((Продажи[[#This Row],[Дата заказа]]-DATE(YEAR(Продажи[[#This Row],[Дата заказа]]-WEEKDAY(Продажи[[#This Row],[Дата заказа]]-1)+4),1,3) + WEEKDAY(DATE(YEAR(Продажи[[#This Row],[Дата заказа]]-WEEKDAY(Продажи[[#This Row],[Дата заказа]]-1)+4),1,3))+5)/7)</f>
        <v>7</v>
      </c>
      <c r="U250" s="13">
        <f>IF(Q250&lt;=10,Продажи[[#This Row],[Итого со скидкой]],0)</f>
        <v>0</v>
      </c>
    </row>
    <row r="251" spans="5:21" x14ac:dyDescent="0.3">
      <c r="E251" t="s">
        <v>2702</v>
      </c>
      <c r="F251" t="s">
        <v>2673</v>
      </c>
      <c r="G251" t="s">
        <v>2703</v>
      </c>
      <c r="H251">
        <v>912</v>
      </c>
      <c r="I251" t="s">
        <v>2675</v>
      </c>
      <c r="J251">
        <v>15</v>
      </c>
      <c r="K251">
        <v>13680</v>
      </c>
      <c r="L251">
        <v>0</v>
      </c>
      <c r="M251">
        <v>13680</v>
      </c>
      <c r="N251" s="1">
        <v>42681</v>
      </c>
      <c r="O251">
        <f>MONTH(Продажи[[#This Row],[Дата заказа]])</f>
        <v>11</v>
      </c>
      <c r="P251">
        <f>WEEKDAY(Продажи[[#This Row],[Дата заказа]],2)</f>
        <v>1</v>
      </c>
      <c r="Q251">
        <f>DAY(Продажи[[#This Row],[Дата заказа]])</f>
        <v>7</v>
      </c>
      <c r="R251" s="5">
        <f>LEFT(Продажи[[#This Row],[мин фасовка, кг]],LEN(Продажи[[#This Row],[мин фасовка, кг]])-3)*Продажи[[#This Row],[Заказанное количество, кг]]</f>
        <v>7.5</v>
      </c>
      <c r="S251" s="13">
        <f>YEAR(Продажи[[#This Row],[Дата заказа]])</f>
        <v>2016</v>
      </c>
      <c r="T251"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251" s="13">
        <f>IF(Q251&lt;=10,Продажи[[#This Row],[Итого со скидкой]],0)</f>
        <v>13680</v>
      </c>
    </row>
    <row r="252" spans="5:21" x14ac:dyDescent="0.3">
      <c r="E252" t="s">
        <v>2744</v>
      </c>
      <c r="F252" t="s">
        <v>2698</v>
      </c>
      <c r="G252" t="s">
        <v>2745</v>
      </c>
      <c r="H252">
        <v>876</v>
      </c>
      <c r="I252" t="s">
        <v>2671</v>
      </c>
      <c r="J252">
        <v>20</v>
      </c>
      <c r="K252">
        <v>17520</v>
      </c>
      <c r="L252">
        <v>0.03</v>
      </c>
      <c r="M252">
        <v>16994.400000000001</v>
      </c>
      <c r="N252" s="1">
        <v>43534</v>
      </c>
      <c r="O252">
        <f>MONTH(Продажи[[#This Row],[Дата заказа]])</f>
        <v>3</v>
      </c>
      <c r="P252">
        <f>WEEKDAY(Продажи[[#This Row],[Дата заказа]],2)</f>
        <v>7</v>
      </c>
      <c r="Q252">
        <f>DAY(Продажи[[#This Row],[Дата заказа]])</f>
        <v>10</v>
      </c>
      <c r="R252" s="5">
        <f>LEFT(Продажи[[#This Row],[мин фасовка, кг]],LEN(Продажи[[#This Row],[мин фасовка, кг]])-3)*Продажи[[#This Row],[Заказанное количество, кг]]</f>
        <v>20</v>
      </c>
      <c r="S252" s="13">
        <f>YEAR(Продажи[[#This Row],[Дата заказа]])</f>
        <v>2019</v>
      </c>
      <c r="T252"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252" s="13">
        <f>IF(Q252&lt;=10,Продажи[[#This Row],[Итого со скидкой]],0)</f>
        <v>16994.400000000001</v>
      </c>
    </row>
    <row r="253" spans="5:21" x14ac:dyDescent="0.3">
      <c r="E253" t="s">
        <v>2681</v>
      </c>
      <c r="F253" t="s">
        <v>2673</v>
      </c>
      <c r="G253" t="s">
        <v>2682</v>
      </c>
      <c r="H253">
        <v>847</v>
      </c>
      <c r="I253" t="s">
        <v>2675</v>
      </c>
      <c r="J253">
        <v>15</v>
      </c>
      <c r="K253">
        <v>12705</v>
      </c>
      <c r="L253">
        <v>0</v>
      </c>
      <c r="M253">
        <v>12705</v>
      </c>
      <c r="N253" s="1">
        <v>43927</v>
      </c>
      <c r="O253">
        <f>MONTH(Продажи[[#This Row],[Дата заказа]])</f>
        <v>4</v>
      </c>
      <c r="P253">
        <f>WEEKDAY(Продажи[[#This Row],[Дата заказа]],2)</f>
        <v>1</v>
      </c>
      <c r="Q253">
        <f>DAY(Продажи[[#This Row],[Дата заказа]])</f>
        <v>6</v>
      </c>
      <c r="R253" s="5">
        <f>LEFT(Продажи[[#This Row],[мин фасовка, кг]],LEN(Продажи[[#This Row],[мин фасовка, кг]])-3)*Продажи[[#This Row],[Заказанное количество, кг]]</f>
        <v>7.5</v>
      </c>
      <c r="S253" s="13">
        <f>YEAR(Продажи[[#This Row],[Дата заказа]])</f>
        <v>2020</v>
      </c>
      <c r="T253" s="13">
        <f>INT((Продажи[[#This Row],[Дата заказа]]-DATE(YEAR(Продажи[[#This Row],[Дата заказа]]-WEEKDAY(Продажи[[#This Row],[Дата заказа]]-1)+4),1,3) + WEEKDAY(DATE(YEAR(Продажи[[#This Row],[Дата заказа]]-WEEKDAY(Продажи[[#This Row],[Дата заказа]]-1)+4),1,3))+5)/7)</f>
        <v>15</v>
      </c>
      <c r="U253" s="13">
        <f>IF(Q253&lt;=10,Продажи[[#This Row],[Итого со скидкой]],0)</f>
        <v>12705</v>
      </c>
    </row>
    <row r="254" spans="5:21" x14ac:dyDescent="0.3">
      <c r="E254" t="s">
        <v>2717</v>
      </c>
      <c r="F254" t="s">
        <v>2670</v>
      </c>
      <c r="G254" t="s">
        <v>2743</v>
      </c>
      <c r="H254">
        <v>2211</v>
      </c>
      <c r="I254" t="s">
        <v>2671</v>
      </c>
      <c r="J254">
        <v>25</v>
      </c>
      <c r="K254">
        <v>55275</v>
      </c>
      <c r="L254">
        <v>0.09</v>
      </c>
      <c r="M254">
        <v>50300.25</v>
      </c>
      <c r="N254" s="1">
        <v>42550</v>
      </c>
      <c r="O254">
        <f>MONTH(Продажи[[#This Row],[Дата заказа]])</f>
        <v>6</v>
      </c>
      <c r="P254">
        <f>WEEKDAY(Продажи[[#This Row],[Дата заказа]],2)</f>
        <v>3</v>
      </c>
      <c r="Q254">
        <f>DAY(Продажи[[#This Row],[Дата заказа]])</f>
        <v>29</v>
      </c>
      <c r="R254" s="5">
        <f>LEFT(Продажи[[#This Row],[мин фасовка, кг]],LEN(Продажи[[#This Row],[мин фасовка, кг]])-3)*Продажи[[#This Row],[Заказанное количество, кг]]</f>
        <v>25</v>
      </c>
      <c r="S254" s="13">
        <f>YEAR(Продажи[[#This Row],[Дата заказа]])</f>
        <v>2016</v>
      </c>
      <c r="T254" s="13">
        <f>INT((Продажи[[#This Row],[Дата заказа]]-DATE(YEAR(Продажи[[#This Row],[Дата заказа]]-WEEKDAY(Продажи[[#This Row],[Дата заказа]]-1)+4),1,3) + WEEKDAY(DATE(YEAR(Продажи[[#This Row],[Дата заказа]]-WEEKDAY(Продажи[[#This Row],[Дата заказа]]-1)+4),1,3))+5)/7)</f>
        <v>26</v>
      </c>
      <c r="U254" s="13">
        <f>IF(Q254&lt;=10,Продажи[[#This Row],[Итого со скидкой]],0)</f>
        <v>0</v>
      </c>
    </row>
    <row r="255" spans="5:21" x14ac:dyDescent="0.3">
      <c r="E255" t="s">
        <v>2717</v>
      </c>
      <c r="F255" t="s">
        <v>2670</v>
      </c>
      <c r="G255" t="s">
        <v>2743</v>
      </c>
      <c r="H255">
        <v>2211</v>
      </c>
      <c r="I255" t="s">
        <v>2671</v>
      </c>
      <c r="J255">
        <v>25</v>
      </c>
      <c r="K255">
        <v>55275</v>
      </c>
      <c r="L255">
        <v>0.09</v>
      </c>
      <c r="M255">
        <v>50300.25</v>
      </c>
      <c r="N255" s="1">
        <v>44057</v>
      </c>
      <c r="O255">
        <f>MONTH(Продажи[[#This Row],[Дата заказа]])</f>
        <v>8</v>
      </c>
      <c r="P255">
        <f>WEEKDAY(Продажи[[#This Row],[Дата заказа]],2)</f>
        <v>5</v>
      </c>
      <c r="Q255">
        <f>DAY(Продажи[[#This Row],[Дата заказа]])</f>
        <v>14</v>
      </c>
      <c r="R255" s="5">
        <f>LEFT(Продажи[[#This Row],[мин фасовка, кг]],LEN(Продажи[[#This Row],[мин фасовка, кг]])-3)*Продажи[[#This Row],[Заказанное количество, кг]]</f>
        <v>25</v>
      </c>
      <c r="S255" s="13">
        <f>YEAR(Продажи[[#This Row],[Дата заказа]])</f>
        <v>2020</v>
      </c>
      <c r="T255" s="13">
        <f>INT((Продажи[[#This Row],[Дата заказа]]-DATE(YEAR(Продажи[[#This Row],[Дата заказа]]-WEEKDAY(Продажи[[#This Row],[Дата заказа]]-1)+4),1,3) + WEEKDAY(DATE(YEAR(Продажи[[#This Row],[Дата заказа]]-WEEKDAY(Продажи[[#This Row],[Дата заказа]]-1)+4),1,3))+5)/7)</f>
        <v>33</v>
      </c>
      <c r="U255" s="13">
        <f>IF(Q255&lt;=10,Продажи[[#This Row],[Итого со скидкой]],0)</f>
        <v>0</v>
      </c>
    </row>
    <row r="256" spans="5:21" x14ac:dyDescent="0.3">
      <c r="E256" t="s">
        <v>2721</v>
      </c>
      <c r="F256" t="s">
        <v>2698</v>
      </c>
      <c r="G256" t="s">
        <v>2722</v>
      </c>
      <c r="H256">
        <v>800</v>
      </c>
      <c r="I256" t="s">
        <v>2675</v>
      </c>
      <c r="J256">
        <v>25</v>
      </c>
      <c r="K256">
        <v>20000</v>
      </c>
      <c r="L256">
        <v>0.03</v>
      </c>
      <c r="M256">
        <v>19400</v>
      </c>
      <c r="N256" s="1">
        <v>42520</v>
      </c>
      <c r="O256">
        <f>MONTH(Продажи[[#This Row],[Дата заказа]])</f>
        <v>5</v>
      </c>
      <c r="P256">
        <f>WEEKDAY(Продажи[[#This Row],[Дата заказа]],2)</f>
        <v>1</v>
      </c>
      <c r="Q256">
        <f>DAY(Продажи[[#This Row],[Дата заказа]])</f>
        <v>30</v>
      </c>
      <c r="R256" s="5">
        <f>LEFT(Продажи[[#This Row],[мин фасовка, кг]],LEN(Продажи[[#This Row],[мин фасовка, кг]])-3)*Продажи[[#This Row],[Заказанное количество, кг]]</f>
        <v>12.5</v>
      </c>
      <c r="S256" s="13">
        <f>YEAR(Продажи[[#This Row],[Дата заказа]])</f>
        <v>2016</v>
      </c>
      <c r="T256"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256" s="13">
        <f>IF(Q256&lt;=10,Продажи[[#This Row],[Итого со скидкой]],0)</f>
        <v>0</v>
      </c>
    </row>
    <row r="257" spans="5:21" x14ac:dyDescent="0.3">
      <c r="E257" t="s">
        <v>2741</v>
      </c>
      <c r="F257" t="s">
        <v>2677</v>
      </c>
      <c r="G257" t="s">
        <v>2742</v>
      </c>
      <c r="H257">
        <v>3197</v>
      </c>
      <c r="I257" t="s">
        <v>2671</v>
      </c>
      <c r="J257">
        <v>6</v>
      </c>
      <c r="K257">
        <v>19182</v>
      </c>
      <c r="L257">
        <v>0.03</v>
      </c>
      <c r="M257">
        <v>18606.54</v>
      </c>
      <c r="N257" s="1">
        <v>43902</v>
      </c>
      <c r="O257">
        <f>MONTH(Продажи[[#This Row],[Дата заказа]])</f>
        <v>3</v>
      </c>
      <c r="P257">
        <f>WEEKDAY(Продажи[[#This Row],[Дата заказа]],2)</f>
        <v>4</v>
      </c>
      <c r="Q257">
        <f>DAY(Продажи[[#This Row],[Дата заказа]])</f>
        <v>12</v>
      </c>
      <c r="R257" s="5">
        <f>LEFT(Продажи[[#This Row],[мин фасовка, кг]],LEN(Продажи[[#This Row],[мин фасовка, кг]])-3)*Продажи[[#This Row],[Заказанное количество, кг]]</f>
        <v>6</v>
      </c>
      <c r="S257" s="13">
        <f>YEAR(Продажи[[#This Row],[Дата заказа]])</f>
        <v>2020</v>
      </c>
      <c r="T257" s="13">
        <f>INT((Продажи[[#This Row],[Дата заказа]]-DATE(YEAR(Продажи[[#This Row],[Дата заказа]]-WEEKDAY(Продажи[[#This Row],[Дата заказа]]-1)+4),1,3) + WEEKDAY(DATE(YEAR(Продажи[[#This Row],[Дата заказа]]-WEEKDAY(Продажи[[#This Row],[Дата заказа]]-1)+4),1,3))+5)/7)</f>
        <v>11</v>
      </c>
      <c r="U257" s="13">
        <f>IF(Q257&lt;=10,Продажи[[#This Row],[Итого со скидкой]],0)</f>
        <v>0</v>
      </c>
    </row>
    <row r="258" spans="5:21" x14ac:dyDescent="0.3">
      <c r="E258" t="s">
        <v>2715</v>
      </c>
      <c r="F258" t="s">
        <v>2716</v>
      </c>
      <c r="G258" t="s">
        <v>2716</v>
      </c>
      <c r="H258">
        <v>4889</v>
      </c>
      <c r="I258" t="s">
        <v>2671</v>
      </c>
      <c r="J258">
        <v>18</v>
      </c>
      <c r="K258">
        <v>88002</v>
      </c>
      <c r="L258">
        <v>0.12</v>
      </c>
      <c r="M258">
        <v>77441.759999999995</v>
      </c>
      <c r="N258" s="1">
        <v>43769</v>
      </c>
      <c r="O258">
        <f>MONTH(Продажи[[#This Row],[Дата заказа]])</f>
        <v>10</v>
      </c>
      <c r="P258">
        <f>WEEKDAY(Продажи[[#This Row],[Дата заказа]],2)</f>
        <v>4</v>
      </c>
      <c r="Q258">
        <f>DAY(Продажи[[#This Row],[Дата заказа]])</f>
        <v>31</v>
      </c>
      <c r="R258" s="5">
        <f>LEFT(Продажи[[#This Row],[мин фасовка, кг]],LEN(Продажи[[#This Row],[мин фасовка, кг]])-3)*Продажи[[#This Row],[Заказанное количество, кг]]</f>
        <v>18</v>
      </c>
      <c r="S258" s="13">
        <f>YEAR(Продажи[[#This Row],[Дата заказа]])</f>
        <v>2019</v>
      </c>
      <c r="T258"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258" s="13">
        <f>IF(Q258&lt;=10,Продажи[[#This Row],[Итого со скидкой]],0)</f>
        <v>0</v>
      </c>
    </row>
    <row r="259" spans="5:21" x14ac:dyDescent="0.3">
      <c r="E259" t="s">
        <v>2681</v>
      </c>
      <c r="F259" t="s">
        <v>2673</v>
      </c>
      <c r="G259" t="s">
        <v>2682</v>
      </c>
      <c r="H259">
        <v>847</v>
      </c>
      <c r="I259" t="s">
        <v>2675</v>
      </c>
      <c r="J259">
        <v>15</v>
      </c>
      <c r="K259">
        <v>12705</v>
      </c>
      <c r="L259">
        <v>0</v>
      </c>
      <c r="M259">
        <v>12705</v>
      </c>
      <c r="N259" s="1">
        <v>42825</v>
      </c>
      <c r="O259">
        <f>MONTH(Продажи[[#This Row],[Дата заказа]])</f>
        <v>3</v>
      </c>
      <c r="P259">
        <f>WEEKDAY(Продажи[[#This Row],[Дата заказа]],2)</f>
        <v>5</v>
      </c>
      <c r="Q259">
        <f>DAY(Продажи[[#This Row],[Дата заказа]])</f>
        <v>31</v>
      </c>
      <c r="R259" s="5">
        <f>LEFT(Продажи[[#This Row],[мин фасовка, кг]],LEN(Продажи[[#This Row],[мин фасовка, кг]])-3)*Продажи[[#This Row],[Заказанное количество, кг]]</f>
        <v>7.5</v>
      </c>
      <c r="S259" s="13">
        <f>YEAR(Продажи[[#This Row],[Дата заказа]])</f>
        <v>2017</v>
      </c>
      <c r="T259" s="13">
        <f>INT((Продажи[[#This Row],[Дата заказа]]-DATE(YEAR(Продажи[[#This Row],[Дата заказа]]-WEEKDAY(Продажи[[#This Row],[Дата заказа]]-1)+4),1,3) + WEEKDAY(DATE(YEAR(Продажи[[#This Row],[Дата заказа]]-WEEKDAY(Продажи[[#This Row],[Дата заказа]]-1)+4),1,3))+5)/7)</f>
        <v>13</v>
      </c>
      <c r="U259" s="13">
        <f>IF(Q259&lt;=10,Продажи[[#This Row],[Итого со скидкой]],0)</f>
        <v>0</v>
      </c>
    </row>
    <row r="260" spans="5:21" x14ac:dyDescent="0.3">
      <c r="E260" t="s">
        <v>2692</v>
      </c>
      <c r="F260" t="s">
        <v>2693</v>
      </c>
      <c r="G260" t="s">
        <v>2694</v>
      </c>
      <c r="H260">
        <v>957</v>
      </c>
      <c r="I260" t="s">
        <v>2675</v>
      </c>
      <c r="J260">
        <v>25</v>
      </c>
      <c r="K260">
        <v>23925</v>
      </c>
      <c r="L260">
        <v>0.03</v>
      </c>
      <c r="M260">
        <v>23207.25</v>
      </c>
      <c r="N260" s="1">
        <v>42406</v>
      </c>
      <c r="O260">
        <f>MONTH(Продажи[[#This Row],[Дата заказа]])</f>
        <v>2</v>
      </c>
      <c r="P260">
        <f>WEEKDAY(Продажи[[#This Row],[Дата заказа]],2)</f>
        <v>6</v>
      </c>
      <c r="Q260">
        <f>DAY(Продажи[[#This Row],[Дата заказа]])</f>
        <v>6</v>
      </c>
      <c r="R260" s="5">
        <f>LEFT(Продажи[[#This Row],[мин фасовка, кг]],LEN(Продажи[[#This Row],[мин фасовка, кг]])-3)*Продажи[[#This Row],[Заказанное количество, кг]]</f>
        <v>12.5</v>
      </c>
      <c r="S260" s="13">
        <f>YEAR(Продажи[[#This Row],[Дата заказа]])</f>
        <v>2016</v>
      </c>
      <c r="T260"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260" s="13">
        <f>IF(Q260&lt;=10,Продажи[[#This Row],[Итого со скидкой]],0)</f>
        <v>23207.25</v>
      </c>
    </row>
    <row r="261" spans="5:21" x14ac:dyDescent="0.3">
      <c r="E261" t="s">
        <v>2709</v>
      </c>
      <c r="F261" t="s">
        <v>2710</v>
      </c>
      <c r="G261" t="s">
        <v>2711</v>
      </c>
      <c r="H261">
        <v>843</v>
      </c>
      <c r="I261" t="s">
        <v>2671</v>
      </c>
      <c r="J261">
        <v>10</v>
      </c>
      <c r="K261">
        <v>8430</v>
      </c>
      <c r="L261">
        <v>0</v>
      </c>
      <c r="M261">
        <v>8430</v>
      </c>
      <c r="N261" s="1">
        <v>43743</v>
      </c>
      <c r="O261">
        <f>MONTH(Продажи[[#This Row],[Дата заказа]])</f>
        <v>10</v>
      </c>
      <c r="P261">
        <f>WEEKDAY(Продажи[[#This Row],[Дата заказа]],2)</f>
        <v>6</v>
      </c>
      <c r="Q261">
        <f>DAY(Продажи[[#This Row],[Дата заказа]])</f>
        <v>5</v>
      </c>
      <c r="R261" s="5">
        <f>LEFT(Продажи[[#This Row],[мин фасовка, кг]],LEN(Продажи[[#This Row],[мин фасовка, кг]])-3)*Продажи[[#This Row],[Заказанное количество, кг]]</f>
        <v>10</v>
      </c>
      <c r="S261" s="13">
        <f>YEAR(Продажи[[#This Row],[Дата заказа]])</f>
        <v>2019</v>
      </c>
      <c r="T261" s="13">
        <f>INT((Продажи[[#This Row],[Дата заказа]]-DATE(YEAR(Продажи[[#This Row],[Дата заказа]]-WEEKDAY(Продажи[[#This Row],[Дата заказа]]-1)+4),1,3) + WEEKDAY(DATE(YEAR(Продажи[[#This Row],[Дата заказа]]-WEEKDAY(Продажи[[#This Row],[Дата заказа]]-1)+4),1,3))+5)/7)</f>
        <v>40</v>
      </c>
      <c r="U261" s="13">
        <f>IF(Q261&lt;=10,Продажи[[#This Row],[Итого со скидкой]],0)</f>
        <v>8430</v>
      </c>
    </row>
    <row r="262" spans="5:21" x14ac:dyDescent="0.3">
      <c r="E262" t="s">
        <v>2740</v>
      </c>
      <c r="F262" t="s">
        <v>2688</v>
      </c>
      <c r="G262" t="s">
        <v>2724</v>
      </c>
      <c r="H262">
        <v>1994</v>
      </c>
      <c r="I262" t="s">
        <v>2671</v>
      </c>
      <c r="J262">
        <v>40</v>
      </c>
      <c r="K262">
        <v>79760</v>
      </c>
      <c r="L262">
        <v>0.12</v>
      </c>
      <c r="M262">
        <v>70188.800000000003</v>
      </c>
      <c r="N262" s="1">
        <v>42748</v>
      </c>
      <c r="O262">
        <f>MONTH(Продажи[[#This Row],[Дата заказа]])</f>
        <v>1</v>
      </c>
      <c r="P262">
        <f>WEEKDAY(Продажи[[#This Row],[Дата заказа]],2)</f>
        <v>5</v>
      </c>
      <c r="Q262">
        <f>DAY(Продажи[[#This Row],[Дата заказа]])</f>
        <v>13</v>
      </c>
      <c r="R262" s="5">
        <f>LEFT(Продажи[[#This Row],[мин фасовка, кг]],LEN(Продажи[[#This Row],[мин фасовка, кг]])-3)*Продажи[[#This Row],[Заказанное количество, кг]]</f>
        <v>40</v>
      </c>
      <c r="S262" s="13">
        <f>YEAR(Продажи[[#This Row],[Дата заказа]])</f>
        <v>2017</v>
      </c>
      <c r="T262" s="13">
        <f>INT((Продажи[[#This Row],[Дата заказа]]-DATE(YEAR(Продажи[[#This Row],[Дата заказа]]-WEEKDAY(Продажи[[#This Row],[Дата заказа]]-1)+4),1,3) + WEEKDAY(DATE(YEAR(Продажи[[#This Row],[Дата заказа]]-WEEKDAY(Продажи[[#This Row],[Дата заказа]]-1)+4),1,3))+5)/7)</f>
        <v>2</v>
      </c>
      <c r="U262" s="13">
        <f>IF(Q262&lt;=10,Продажи[[#This Row],[Итого со скидкой]],0)</f>
        <v>0</v>
      </c>
    </row>
    <row r="263" spans="5:21" x14ac:dyDescent="0.3">
      <c r="E263" t="s">
        <v>2700</v>
      </c>
      <c r="F263" t="s">
        <v>2677</v>
      </c>
      <c r="G263" t="s">
        <v>2691</v>
      </c>
      <c r="H263">
        <v>759</v>
      </c>
      <c r="I263" t="s">
        <v>2671</v>
      </c>
      <c r="J263">
        <v>10</v>
      </c>
      <c r="K263">
        <v>7590</v>
      </c>
      <c r="L263">
        <v>0</v>
      </c>
      <c r="M263">
        <v>7590</v>
      </c>
      <c r="N263" s="1">
        <v>42681</v>
      </c>
      <c r="O263">
        <f>MONTH(Продажи[[#This Row],[Дата заказа]])</f>
        <v>11</v>
      </c>
      <c r="P263">
        <f>WEEKDAY(Продажи[[#This Row],[Дата заказа]],2)</f>
        <v>1</v>
      </c>
      <c r="Q263">
        <f>DAY(Продажи[[#This Row],[Дата заказа]])</f>
        <v>7</v>
      </c>
      <c r="R263" s="5">
        <f>LEFT(Продажи[[#This Row],[мин фасовка, кг]],LEN(Продажи[[#This Row],[мин фасовка, кг]])-3)*Продажи[[#This Row],[Заказанное количество, кг]]</f>
        <v>10</v>
      </c>
      <c r="S263" s="13">
        <f>YEAR(Продажи[[#This Row],[Дата заказа]])</f>
        <v>2016</v>
      </c>
      <c r="T263"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263" s="13">
        <f>IF(Q263&lt;=10,Продажи[[#This Row],[Итого со скидкой]],0)</f>
        <v>7590</v>
      </c>
    </row>
    <row r="264" spans="5:21" x14ac:dyDescent="0.3">
      <c r="E264" t="s">
        <v>2733</v>
      </c>
      <c r="F264" t="s">
        <v>2698</v>
      </c>
      <c r="G264" t="s">
        <v>2734</v>
      </c>
      <c r="H264">
        <v>1923</v>
      </c>
      <c r="I264" t="s">
        <v>2675</v>
      </c>
      <c r="J264">
        <v>25</v>
      </c>
      <c r="K264">
        <v>48075</v>
      </c>
      <c r="L264">
        <v>0.06</v>
      </c>
      <c r="M264">
        <v>45190.5</v>
      </c>
      <c r="N264" s="1">
        <v>43016</v>
      </c>
      <c r="O264">
        <f>MONTH(Продажи[[#This Row],[Дата заказа]])</f>
        <v>10</v>
      </c>
      <c r="P264">
        <f>WEEKDAY(Продажи[[#This Row],[Дата заказа]],2)</f>
        <v>7</v>
      </c>
      <c r="Q264">
        <f>DAY(Продажи[[#This Row],[Дата заказа]])</f>
        <v>8</v>
      </c>
      <c r="R264" s="5">
        <f>LEFT(Продажи[[#This Row],[мин фасовка, кг]],LEN(Продажи[[#This Row],[мин фасовка, кг]])-3)*Продажи[[#This Row],[Заказанное количество, кг]]</f>
        <v>12.5</v>
      </c>
      <c r="S264" s="13">
        <f>YEAR(Продажи[[#This Row],[Дата заказа]])</f>
        <v>2017</v>
      </c>
      <c r="T264" s="13">
        <f>INT((Продажи[[#This Row],[Дата заказа]]-DATE(YEAR(Продажи[[#This Row],[Дата заказа]]-WEEKDAY(Продажи[[#This Row],[Дата заказа]]-1)+4),1,3) + WEEKDAY(DATE(YEAR(Продажи[[#This Row],[Дата заказа]]-WEEKDAY(Продажи[[#This Row],[Дата заказа]]-1)+4),1,3))+5)/7)</f>
        <v>40</v>
      </c>
      <c r="U264" s="13">
        <f>IF(Q264&lt;=10,Продажи[[#This Row],[Итого со скидкой]],0)</f>
        <v>45190.5</v>
      </c>
    </row>
    <row r="265" spans="5:21" x14ac:dyDescent="0.3">
      <c r="E265" t="s">
        <v>2717</v>
      </c>
      <c r="F265" t="s">
        <v>2670</v>
      </c>
      <c r="G265" t="s">
        <v>2718</v>
      </c>
      <c r="H265">
        <v>2211</v>
      </c>
      <c r="I265" t="s">
        <v>2671</v>
      </c>
      <c r="J265">
        <v>25</v>
      </c>
      <c r="K265">
        <v>55275</v>
      </c>
      <c r="L265">
        <v>0.09</v>
      </c>
      <c r="M265">
        <v>50300.25</v>
      </c>
      <c r="N265" s="1">
        <v>42523</v>
      </c>
      <c r="O265">
        <f>MONTH(Продажи[[#This Row],[Дата заказа]])</f>
        <v>6</v>
      </c>
      <c r="P265">
        <f>WEEKDAY(Продажи[[#This Row],[Дата заказа]],2)</f>
        <v>4</v>
      </c>
      <c r="Q265">
        <f>DAY(Продажи[[#This Row],[Дата заказа]])</f>
        <v>2</v>
      </c>
      <c r="R265" s="5">
        <f>LEFT(Продажи[[#This Row],[мин фасовка, кг]],LEN(Продажи[[#This Row],[мин фасовка, кг]])-3)*Продажи[[#This Row],[Заказанное количество, кг]]</f>
        <v>25</v>
      </c>
      <c r="S265" s="13">
        <f>YEAR(Продажи[[#This Row],[Дата заказа]])</f>
        <v>2016</v>
      </c>
      <c r="T265"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265" s="13">
        <f>IF(Q265&lt;=10,Продажи[[#This Row],[Итого со скидкой]],0)</f>
        <v>50300.25</v>
      </c>
    </row>
    <row r="266" spans="5:21" x14ac:dyDescent="0.3">
      <c r="E266" t="s">
        <v>2681</v>
      </c>
      <c r="F266" t="s">
        <v>2673</v>
      </c>
      <c r="G266" t="s">
        <v>2682</v>
      </c>
      <c r="H266">
        <v>847</v>
      </c>
      <c r="I266" t="s">
        <v>2675</v>
      </c>
      <c r="J266">
        <v>15</v>
      </c>
      <c r="K266">
        <v>12705</v>
      </c>
      <c r="L266">
        <v>0</v>
      </c>
      <c r="M266">
        <v>12705</v>
      </c>
      <c r="N266" s="1">
        <v>42022</v>
      </c>
      <c r="O266">
        <f>MONTH(Продажи[[#This Row],[Дата заказа]])</f>
        <v>1</v>
      </c>
      <c r="P266">
        <f>WEEKDAY(Продажи[[#This Row],[Дата заказа]],2)</f>
        <v>7</v>
      </c>
      <c r="Q266">
        <f>DAY(Продажи[[#This Row],[Дата заказа]])</f>
        <v>18</v>
      </c>
      <c r="R266" s="5">
        <f>LEFT(Продажи[[#This Row],[мин фасовка, кг]],LEN(Продажи[[#This Row],[мин фасовка, кг]])-3)*Продажи[[#This Row],[Заказанное количество, кг]]</f>
        <v>7.5</v>
      </c>
      <c r="S266" s="13">
        <f>YEAR(Продажи[[#This Row],[Дата заказа]])</f>
        <v>2015</v>
      </c>
      <c r="T266" s="13">
        <f>INT((Продажи[[#This Row],[Дата заказа]]-DATE(YEAR(Продажи[[#This Row],[Дата заказа]]-WEEKDAY(Продажи[[#This Row],[Дата заказа]]-1)+4),1,3) + WEEKDAY(DATE(YEAR(Продажи[[#This Row],[Дата заказа]]-WEEKDAY(Продажи[[#This Row],[Дата заказа]]-1)+4),1,3))+5)/7)</f>
        <v>3</v>
      </c>
      <c r="U266" s="13">
        <f>IF(Q266&lt;=10,Продажи[[#This Row],[Итого со скидкой]],0)</f>
        <v>0</v>
      </c>
    </row>
    <row r="267" spans="5:21" x14ac:dyDescent="0.3">
      <c r="E267" t="s">
        <v>2702</v>
      </c>
      <c r="F267" t="s">
        <v>2673</v>
      </c>
      <c r="G267" t="s">
        <v>2703</v>
      </c>
      <c r="H267">
        <v>912</v>
      </c>
      <c r="I267" t="s">
        <v>2675</v>
      </c>
      <c r="J267">
        <v>15</v>
      </c>
      <c r="K267">
        <v>13680</v>
      </c>
      <c r="L267">
        <v>0</v>
      </c>
      <c r="M267">
        <v>13680</v>
      </c>
      <c r="N267" s="1">
        <v>42892</v>
      </c>
      <c r="O267">
        <f>MONTH(Продажи[[#This Row],[Дата заказа]])</f>
        <v>6</v>
      </c>
      <c r="P267">
        <f>WEEKDAY(Продажи[[#This Row],[Дата заказа]],2)</f>
        <v>2</v>
      </c>
      <c r="Q267">
        <f>DAY(Продажи[[#This Row],[Дата заказа]])</f>
        <v>6</v>
      </c>
      <c r="R267" s="5">
        <f>LEFT(Продажи[[#This Row],[мин фасовка, кг]],LEN(Продажи[[#This Row],[мин фасовка, кг]])-3)*Продажи[[#This Row],[Заказанное количество, кг]]</f>
        <v>7.5</v>
      </c>
      <c r="S267" s="13">
        <f>YEAR(Продажи[[#This Row],[Дата заказа]])</f>
        <v>2017</v>
      </c>
      <c r="T267" s="13">
        <f>INT((Продажи[[#This Row],[Дата заказа]]-DATE(YEAR(Продажи[[#This Row],[Дата заказа]]-WEEKDAY(Продажи[[#This Row],[Дата заказа]]-1)+4),1,3) + WEEKDAY(DATE(YEAR(Продажи[[#This Row],[Дата заказа]]-WEEKDAY(Продажи[[#This Row],[Дата заказа]]-1)+4),1,3))+5)/7)</f>
        <v>23</v>
      </c>
      <c r="U267" s="13">
        <f>IF(Q267&lt;=10,Продажи[[#This Row],[Итого со скидкой]],0)</f>
        <v>13680</v>
      </c>
    </row>
    <row r="268" spans="5:21" x14ac:dyDescent="0.3">
      <c r="E268" t="s">
        <v>2727</v>
      </c>
      <c r="F268" t="s">
        <v>2713</v>
      </c>
      <c r="G268" t="s">
        <v>2728</v>
      </c>
      <c r="H268">
        <v>617</v>
      </c>
      <c r="I268" t="s">
        <v>2671</v>
      </c>
      <c r="J268">
        <v>10</v>
      </c>
      <c r="K268">
        <v>6170</v>
      </c>
      <c r="L268">
        <v>0</v>
      </c>
      <c r="M268">
        <v>6170</v>
      </c>
      <c r="N268" s="1">
        <v>43778</v>
      </c>
      <c r="O268">
        <f>MONTH(Продажи[[#This Row],[Дата заказа]])</f>
        <v>11</v>
      </c>
      <c r="P268">
        <f>WEEKDAY(Продажи[[#This Row],[Дата заказа]],2)</f>
        <v>6</v>
      </c>
      <c r="Q268">
        <f>DAY(Продажи[[#This Row],[Дата заказа]])</f>
        <v>9</v>
      </c>
      <c r="R268" s="5">
        <f>LEFT(Продажи[[#This Row],[мин фасовка, кг]],LEN(Продажи[[#This Row],[мин фасовка, кг]])-3)*Продажи[[#This Row],[Заказанное количество, кг]]</f>
        <v>10</v>
      </c>
      <c r="S268" s="13">
        <f>YEAR(Продажи[[#This Row],[Дата заказа]])</f>
        <v>2019</v>
      </c>
      <c r="T268"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268" s="13">
        <f>IF(Q268&lt;=10,Продажи[[#This Row],[Итого со скидкой]],0)</f>
        <v>6170</v>
      </c>
    </row>
    <row r="269" spans="5:21" x14ac:dyDescent="0.3">
      <c r="E269" t="s">
        <v>2702</v>
      </c>
      <c r="F269" t="s">
        <v>2673</v>
      </c>
      <c r="G269" t="s">
        <v>2703</v>
      </c>
      <c r="H269">
        <v>912</v>
      </c>
      <c r="I269" t="s">
        <v>2675</v>
      </c>
      <c r="J269">
        <v>15</v>
      </c>
      <c r="K269">
        <v>13680</v>
      </c>
      <c r="L269">
        <v>0</v>
      </c>
      <c r="M269">
        <v>13680</v>
      </c>
      <c r="N269" s="1">
        <v>42037</v>
      </c>
      <c r="O269">
        <f>MONTH(Продажи[[#This Row],[Дата заказа]])</f>
        <v>2</v>
      </c>
      <c r="P269">
        <f>WEEKDAY(Продажи[[#This Row],[Дата заказа]],2)</f>
        <v>1</v>
      </c>
      <c r="Q269">
        <f>DAY(Продажи[[#This Row],[Дата заказа]])</f>
        <v>2</v>
      </c>
      <c r="R269" s="5">
        <f>LEFT(Продажи[[#This Row],[мин фасовка, кг]],LEN(Продажи[[#This Row],[мин фасовка, кг]])-3)*Продажи[[#This Row],[Заказанное количество, кг]]</f>
        <v>7.5</v>
      </c>
      <c r="S269" s="13">
        <f>YEAR(Продажи[[#This Row],[Дата заказа]])</f>
        <v>2015</v>
      </c>
      <c r="T269"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269" s="13">
        <f>IF(Q269&lt;=10,Продажи[[#This Row],[Итого со скидкой]],0)</f>
        <v>13680</v>
      </c>
    </row>
    <row r="270" spans="5:21" x14ac:dyDescent="0.3">
      <c r="E270" t="s">
        <v>2715</v>
      </c>
      <c r="F270" t="s">
        <v>2716</v>
      </c>
      <c r="G270" t="s">
        <v>2716</v>
      </c>
      <c r="H270">
        <v>4889</v>
      </c>
      <c r="I270" t="s">
        <v>2671</v>
      </c>
      <c r="J270">
        <v>18</v>
      </c>
      <c r="K270">
        <v>88002</v>
      </c>
      <c r="L270">
        <v>0.12</v>
      </c>
      <c r="M270">
        <v>77441.759999999995</v>
      </c>
      <c r="N270" s="1">
        <v>43526</v>
      </c>
      <c r="O270">
        <f>MONTH(Продажи[[#This Row],[Дата заказа]])</f>
        <v>3</v>
      </c>
      <c r="P270">
        <f>WEEKDAY(Продажи[[#This Row],[Дата заказа]],2)</f>
        <v>6</v>
      </c>
      <c r="Q270">
        <f>DAY(Продажи[[#This Row],[Дата заказа]])</f>
        <v>2</v>
      </c>
      <c r="R270" s="5">
        <f>LEFT(Продажи[[#This Row],[мин фасовка, кг]],LEN(Продажи[[#This Row],[мин фасовка, кг]])-3)*Продажи[[#This Row],[Заказанное количество, кг]]</f>
        <v>18</v>
      </c>
      <c r="S270" s="13">
        <f>YEAR(Продажи[[#This Row],[Дата заказа]])</f>
        <v>2019</v>
      </c>
      <c r="T270"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270" s="13">
        <f>IF(Q270&lt;=10,Продажи[[#This Row],[Итого со скидкой]],0)</f>
        <v>77441.759999999995</v>
      </c>
    </row>
    <row r="271" spans="5:21" x14ac:dyDescent="0.3">
      <c r="E271" t="s">
        <v>2700</v>
      </c>
      <c r="F271" t="s">
        <v>2677</v>
      </c>
      <c r="G271" t="s">
        <v>2701</v>
      </c>
      <c r="H271">
        <v>3197</v>
      </c>
      <c r="I271" t="s">
        <v>2671</v>
      </c>
      <c r="J271">
        <v>10</v>
      </c>
      <c r="K271">
        <v>31970</v>
      </c>
      <c r="L271">
        <v>0</v>
      </c>
      <c r="M271">
        <v>31970</v>
      </c>
      <c r="N271" s="1">
        <v>42694</v>
      </c>
      <c r="O271">
        <f>MONTH(Продажи[[#This Row],[Дата заказа]])</f>
        <v>11</v>
      </c>
      <c r="P271">
        <f>WEEKDAY(Продажи[[#This Row],[Дата заказа]],2)</f>
        <v>7</v>
      </c>
      <c r="Q271">
        <f>DAY(Продажи[[#This Row],[Дата заказа]])</f>
        <v>20</v>
      </c>
      <c r="R271" s="5">
        <f>LEFT(Продажи[[#This Row],[мин фасовка, кг]],LEN(Продажи[[#This Row],[мин фасовка, кг]])-3)*Продажи[[#This Row],[Заказанное количество, кг]]</f>
        <v>10</v>
      </c>
      <c r="S271" s="13">
        <f>YEAR(Продажи[[#This Row],[Дата заказа]])</f>
        <v>2016</v>
      </c>
      <c r="T271" s="13">
        <f>INT((Продажи[[#This Row],[Дата заказа]]-DATE(YEAR(Продажи[[#This Row],[Дата заказа]]-WEEKDAY(Продажи[[#This Row],[Дата заказа]]-1)+4),1,3) + WEEKDAY(DATE(YEAR(Продажи[[#This Row],[Дата заказа]]-WEEKDAY(Продажи[[#This Row],[Дата заказа]]-1)+4),1,3))+5)/7)</f>
        <v>46</v>
      </c>
      <c r="U271" s="13">
        <f>IF(Q271&lt;=10,Продажи[[#This Row],[Итого со скидкой]],0)</f>
        <v>0</v>
      </c>
    </row>
    <row r="272" spans="5:21" x14ac:dyDescent="0.3">
      <c r="E272" t="s">
        <v>2715</v>
      </c>
      <c r="F272" t="s">
        <v>2716</v>
      </c>
      <c r="G272" t="s">
        <v>2716</v>
      </c>
      <c r="H272">
        <v>4889</v>
      </c>
      <c r="I272" t="s">
        <v>2671</v>
      </c>
      <c r="J272">
        <v>18</v>
      </c>
      <c r="K272">
        <v>88002</v>
      </c>
      <c r="L272">
        <v>0.12</v>
      </c>
      <c r="M272">
        <v>77441.759999999995</v>
      </c>
      <c r="N272" s="1">
        <v>42401</v>
      </c>
      <c r="O272">
        <f>MONTH(Продажи[[#This Row],[Дата заказа]])</f>
        <v>2</v>
      </c>
      <c r="P272">
        <f>WEEKDAY(Продажи[[#This Row],[Дата заказа]],2)</f>
        <v>1</v>
      </c>
      <c r="Q272">
        <f>DAY(Продажи[[#This Row],[Дата заказа]])</f>
        <v>1</v>
      </c>
      <c r="R272" s="5">
        <f>LEFT(Продажи[[#This Row],[мин фасовка, кг]],LEN(Продажи[[#This Row],[мин фасовка, кг]])-3)*Продажи[[#This Row],[Заказанное количество, кг]]</f>
        <v>18</v>
      </c>
      <c r="S272" s="13">
        <f>YEAR(Продажи[[#This Row],[Дата заказа]])</f>
        <v>2016</v>
      </c>
      <c r="T272"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272" s="13">
        <f>IF(Q272&lt;=10,Продажи[[#This Row],[Итого со скидкой]],0)</f>
        <v>77441.759999999995</v>
      </c>
    </row>
    <row r="273" spans="5:21" x14ac:dyDescent="0.3">
      <c r="E273" t="s">
        <v>2700</v>
      </c>
      <c r="F273" t="s">
        <v>2677</v>
      </c>
      <c r="G273" t="s">
        <v>2701</v>
      </c>
      <c r="H273">
        <v>3197</v>
      </c>
      <c r="I273" t="s">
        <v>2671</v>
      </c>
      <c r="J273">
        <v>10</v>
      </c>
      <c r="K273">
        <v>31970</v>
      </c>
      <c r="L273">
        <v>0</v>
      </c>
      <c r="M273">
        <v>31970</v>
      </c>
      <c r="N273" s="1">
        <v>44033</v>
      </c>
      <c r="O273">
        <f>MONTH(Продажи[[#This Row],[Дата заказа]])</f>
        <v>7</v>
      </c>
      <c r="P273">
        <f>WEEKDAY(Продажи[[#This Row],[Дата заказа]],2)</f>
        <v>2</v>
      </c>
      <c r="Q273">
        <f>DAY(Продажи[[#This Row],[Дата заказа]])</f>
        <v>21</v>
      </c>
      <c r="R273" s="5">
        <f>LEFT(Продажи[[#This Row],[мин фасовка, кг]],LEN(Продажи[[#This Row],[мин фасовка, кг]])-3)*Продажи[[#This Row],[Заказанное количество, кг]]</f>
        <v>10</v>
      </c>
      <c r="S273" s="13">
        <f>YEAR(Продажи[[#This Row],[Дата заказа]])</f>
        <v>2020</v>
      </c>
      <c r="T273" s="13">
        <f>INT((Продажи[[#This Row],[Дата заказа]]-DATE(YEAR(Продажи[[#This Row],[Дата заказа]]-WEEKDAY(Продажи[[#This Row],[Дата заказа]]-1)+4),1,3) + WEEKDAY(DATE(YEAR(Продажи[[#This Row],[Дата заказа]]-WEEKDAY(Продажи[[#This Row],[Дата заказа]]-1)+4),1,3))+5)/7)</f>
        <v>30</v>
      </c>
      <c r="U273" s="13">
        <f>IF(Q273&lt;=10,Продажи[[#This Row],[Итого со скидкой]],0)</f>
        <v>0</v>
      </c>
    </row>
    <row r="274" spans="5:21" x14ac:dyDescent="0.3">
      <c r="E274" t="s">
        <v>2685</v>
      </c>
      <c r="F274" t="s">
        <v>2670</v>
      </c>
      <c r="G274" t="s">
        <v>2686</v>
      </c>
      <c r="H274">
        <v>2645</v>
      </c>
      <c r="I274" t="s">
        <v>2671</v>
      </c>
      <c r="J274">
        <v>50</v>
      </c>
      <c r="K274">
        <v>132250</v>
      </c>
      <c r="L274">
        <v>0.15</v>
      </c>
      <c r="M274">
        <v>112412.5</v>
      </c>
      <c r="N274" s="1">
        <v>43576</v>
      </c>
      <c r="O274">
        <f>MONTH(Продажи[[#This Row],[Дата заказа]])</f>
        <v>4</v>
      </c>
      <c r="P274">
        <f>WEEKDAY(Продажи[[#This Row],[Дата заказа]],2)</f>
        <v>7</v>
      </c>
      <c r="Q274">
        <f>DAY(Продажи[[#This Row],[Дата заказа]])</f>
        <v>21</v>
      </c>
      <c r="R274" s="5">
        <f>LEFT(Продажи[[#This Row],[мин фасовка, кг]],LEN(Продажи[[#This Row],[мин фасовка, кг]])-3)*Продажи[[#This Row],[Заказанное количество, кг]]</f>
        <v>50</v>
      </c>
      <c r="S274" s="13">
        <f>YEAR(Продажи[[#This Row],[Дата заказа]])</f>
        <v>2019</v>
      </c>
      <c r="T274"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274" s="13">
        <f>IF(Q274&lt;=10,Продажи[[#This Row],[Итого со скидкой]],0)</f>
        <v>0</v>
      </c>
    </row>
    <row r="275" spans="5:21" x14ac:dyDescent="0.3">
      <c r="E275" t="s">
        <v>2692</v>
      </c>
      <c r="F275" t="s">
        <v>2693</v>
      </c>
      <c r="G275" t="s">
        <v>2694</v>
      </c>
      <c r="H275">
        <v>957</v>
      </c>
      <c r="I275" t="s">
        <v>2675</v>
      </c>
      <c r="J275">
        <v>25</v>
      </c>
      <c r="K275">
        <v>23925</v>
      </c>
      <c r="L275">
        <v>0.03</v>
      </c>
      <c r="M275">
        <v>23207.25</v>
      </c>
      <c r="N275" s="1">
        <v>43623</v>
      </c>
      <c r="O275">
        <f>MONTH(Продажи[[#This Row],[Дата заказа]])</f>
        <v>6</v>
      </c>
      <c r="P275">
        <f>WEEKDAY(Продажи[[#This Row],[Дата заказа]],2)</f>
        <v>5</v>
      </c>
      <c r="Q275">
        <f>DAY(Продажи[[#This Row],[Дата заказа]])</f>
        <v>7</v>
      </c>
      <c r="R275" s="5">
        <f>LEFT(Продажи[[#This Row],[мин фасовка, кг]],LEN(Продажи[[#This Row],[мин фасовка, кг]])-3)*Продажи[[#This Row],[Заказанное количество, кг]]</f>
        <v>12.5</v>
      </c>
      <c r="S275" s="13">
        <f>YEAR(Продажи[[#This Row],[Дата заказа]])</f>
        <v>2019</v>
      </c>
      <c r="T275" s="13">
        <f>INT((Продажи[[#This Row],[Дата заказа]]-DATE(YEAR(Продажи[[#This Row],[Дата заказа]]-WEEKDAY(Продажи[[#This Row],[Дата заказа]]-1)+4),1,3) + WEEKDAY(DATE(YEAR(Продажи[[#This Row],[Дата заказа]]-WEEKDAY(Продажи[[#This Row],[Дата заказа]]-1)+4),1,3))+5)/7)</f>
        <v>23</v>
      </c>
      <c r="U275" s="13">
        <f>IF(Q275&lt;=10,Продажи[[#This Row],[Итого со скидкой]],0)</f>
        <v>23207.25</v>
      </c>
    </row>
    <row r="276" spans="5:21" x14ac:dyDescent="0.3">
      <c r="E276" t="s">
        <v>2669</v>
      </c>
      <c r="F276" t="s">
        <v>2670</v>
      </c>
      <c r="G276" t="s">
        <v>2670</v>
      </c>
      <c r="H276">
        <v>699</v>
      </c>
      <c r="I276" t="s">
        <v>2671</v>
      </c>
      <c r="J276">
        <v>10</v>
      </c>
      <c r="K276">
        <v>6990</v>
      </c>
      <c r="L276">
        <v>0</v>
      </c>
      <c r="M276">
        <v>6990</v>
      </c>
      <c r="N276" s="1">
        <v>42030</v>
      </c>
      <c r="O276">
        <f>MONTH(Продажи[[#This Row],[Дата заказа]])</f>
        <v>1</v>
      </c>
      <c r="P276">
        <f>WEEKDAY(Продажи[[#This Row],[Дата заказа]],2)</f>
        <v>1</v>
      </c>
      <c r="Q276">
        <f>DAY(Продажи[[#This Row],[Дата заказа]])</f>
        <v>26</v>
      </c>
      <c r="R276" s="5">
        <f>LEFT(Продажи[[#This Row],[мин фасовка, кг]],LEN(Продажи[[#This Row],[мин фасовка, кг]])-3)*Продажи[[#This Row],[Заказанное количество, кг]]</f>
        <v>10</v>
      </c>
      <c r="S276" s="13">
        <f>YEAR(Продажи[[#This Row],[Дата заказа]])</f>
        <v>2015</v>
      </c>
      <c r="T276"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276" s="13">
        <f>IF(Q276&lt;=10,Продажи[[#This Row],[Итого со скидкой]],0)</f>
        <v>0</v>
      </c>
    </row>
    <row r="277" spans="5:21" x14ac:dyDescent="0.3">
      <c r="E277" t="s">
        <v>2731</v>
      </c>
      <c r="F277" t="s">
        <v>2713</v>
      </c>
      <c r="G277" t="s">
        <v>2732</v>
      </c>
      <c r="H277">
        <v>887</v>
      </c>
      <c r="I277" t="s">
        <v>2671</v>
      </c>
      <c r="J277">
        <v>15</v>
      </c>
      <c r="K277">
        <v>13305</v>
      </c>
      <c r="L277">
        <v>0</v>
      </c>
      <c r="M277">
        <v>13305</v>
      </c>
      <c r="N277" s="1">
        <v>43566</v>
      </c>
      <c r="O277">
        <f>MONTH(Продажи[[#This Row],[Дата заказа]])</f>
        <v>4</v>
      </c>
      <c r="P277">
        <f>WEEKDAY(Продажи[[#This Row],[Дата заказа]],2)</f>
        <v>4</v>
      </c>
      <c r="Q277">
        <f>DAY(Продажи[[#This Row],[Дата заказа]])</f>
        <v>11</v>
      </c>
      <c r="R277" s="5">
        <f>LEFT(Продажи[[#This Row],[мин фасовка, кг]],LEN(Продажи[[#This Row],[мин фасовка, кг]])-3)*Продажи[[#This Row],[Заказанное количество, кг]]</f>
        <v>15</v>
      </c>
      <c r="S277" s="13">
        <f>YEAR(Продажи[[#This Row],[Дата заказа]])</f>
        <v>2019</v>
      </c>
      <c r="T277" s="13">
        <f>INT((Продажи[[#This Row],[Дата заказа]]-DATE(YEAR(Продажи[[#This Row],[Дата заказа]]-WEEKDAY(Продажи[[#This Row],[Дата заказа]]-1)+4),1,3) + WEEKDAY(DATE(YEAR(Продажи[[#This Row],[Дата заказа]]-WEEKDAY(Продажи[[#This Row],[Дата заказа]]-1)+4),1,3))+5)/7)</f>
        <v>15</v>
      </c>
      <c r="U277" s="13">
        <f>IF(Q277&lt;=10,Продажи[[#This Row],[Итого со скидкой]],0)</f>
        <v>0</v>
      </c>
    </row>
    <row r="278" spans="5:21" x14ac:dyDescent="0.3">
      <c r="E278" t="s">
        <v>2702</v>
      </c>
      <c r="F278" t="s">
        <v>2673</v>
      </c>
      <c r="G278" t="s">
        <v>2703</v>
      </c>
      <c r="H278">
        <v>912</v>
      </c>
      <c r="I278" t="s">
        <v>2675</v>
      </c>
      <c r="J278">
        <v>20</v>
      </c>
      <c r="K278">
        <v>18240</v>
      </c>
      <c r="L278">
        <v>0</v>
      </c>
      <c r="M278">
        <v>18240</v>
      </c>
      <c r="N278" s="1">
        <v>42481</v>
      </c>
      <c r="O278">
        <f>MONTH(Продажи[[#This Row],[Дата заказа]])</f>
        <v>4</v>
      </c>
      <c r="P278">
        <f>WEEKDAY(Продажи[[#This Row],[Дата заказа]],2)</f>
        <v>4</v>
      </c>
      <c r="Q278">
        <f>DAY(Продажи[[#This Row],[Дата заказа]])</f>
        <v>21</v>
      </c>
      <c r="R278" s="5">
        <f>LEFT(Продажи[[#This Row],[мин фасовка, кг]],LEN(Продажи[[#This Row],[мин фасовка, кг]])-3)*Продажи[[#This Row],[Заказанное количество, кг]]</f>
        <v>10</v>
      </c>
      <c r="S278" s="13">
        <f>YEAR(Продажи[[#This Row],[Дата заказа]])</f>
        <v>2016</v>
      </c>
      <c r="T278"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278" s="13">
        <f>IF(Q278&lt;=10,Продажи[[#This Row],[Итого со скидкой]],0)</f>
        <v>0</v>
      </c>
    </row>
    <row r="279" spans="5:21" x14ac:dyDescent="0.3">
      <c r="E279" t="s">
        <v>2721</v>
      </c>
      <c r="F279" t="s">
        <v>2698</v>
      </c>
      <c r="G279" t="s">
        <v>2722</v>
      </c>
      <c r="H279">
        <v>800</v>
      </c>
      <c r="I279" t="s">
        <v>2675</v>
      </c>
      <c r="J279">
        <v>25</v>
      </c>
      <c r="K279">
        <v>20000</v>
      </c>
      <c r="L279">
        <v>0.03</v>
      </c>
      <c r="M279">
        <v>19400</v>
      </c>
      <c r="N279" s="1">
        <v>43643</v>
      </c>
      <c r="O279">
        <f>MONTH(Продажи[[#This Row],[Дата заказа]])</f>
        <v>6</v>
      </c>
      <c r="P279">
        <f>WEEKDAY(Продажи[[#This Row],[Дата заказа]],2)</f>
        <v>4</v>
      </c>
      <c r="Q279">
        <f>DAY(Продажи[[#This Row],[Дата заказа]])</f>
        <v>27</v>
      </c>
      <c r="R279" s="5">
        <f>LEFT(Продажи[[#This Row],[мин фасовка, кг]],LEN(Продажи[[#This Row],[мин фасовка, кг]])-3)*Продажи[[#This Row],[Заказанное количество, кг]]</f>
        <v>12.5</v>
      </c>
      <c r="S279" s="13">
        <f>YEAR(Продажи[[#This Row],[Дата заказа]])</f>
        <v>2019</v>
      </c>
      <c r="T279" s="13">
        <f>INT((Продажи[[#This Row],[Дата заказа]]-DATE(YEAR(Продажи[[#This Row],[Дата заказа]]-WEEKDAY(Продажи[[#This Row],[Дата заказа]]-1)+4),1,3) + WEEKDAY(DATE(YEAR(Продажи[[#This Row],[Дата заказа]]-WEEKDAY(Продажи[[#This Row],[Дата заказа]]-1)+4),1,3))+5)/7)</f>
        <v>26</v>
      </c>
      <c r="U279" s="13">
        <f>IF(Q279&lt;=10,Продажи[[#This Row],[Итого со скидкой]],0)</f>
        <v>0</v>
      </c>
    </row>
    <row r="280" spans="5:21" x14ac:dyDescent="0.3">
      <c r="E280" t="s">
        <v>2707</v>
      </c>
      <c r="F280" t="s">
        <v>2688</v>
      </c>
      <c r="G280" t="s">
        <v>2705</v>
      </c>
      <c r="H280">
        <v>1994</v>
      </c>
      <c r="I280" t="s">
        <v>2671</v>
      </c>
      <c r="J280">
        <v>25</v>
      </c>
      <c r="K280">
        <v>49850</v>
      </c>
      <c r="L280">
        <v>0.06</v>
      </c>
      <c r="M280">
        <v>46859</v>
      </c>
      <c r="N280" s="1">
        <v>42692</v>
      </c>
      <c r="O280">
        <f>MONTH(Продажи[[#This Row],[Дата заказа]])</f>
        <v>11</v>
      </c>
      <c r="P280">
        <f>WEEKDAY(Продажи[[#This Row],[Дата заказа]],2)</f>
        <v>5</v>
      </c>
      <c r="Q280">
        <f>DAY(Продажи[[#This Row],[Дата заказа]])</f>
        <v>18</v>
      </c>
      <c r="R280" s="5">
        <f>LEFT(Продажи[[#This Row],[мин фасовка, кг]],LEN(Продажи[[#This Row],[мин фасовка, кг]])-3)*Продажи[[#This Row],[Заказанное количество, кг]]</f>
        <v>25</v>
      </c>
      <c r="S280" s="13">
        <f>YEAR(Продажи[[#This Row],[Дата заказа]])</f>
        <v>2016</v>
      </c>
      <c r="T280" s="13">
        <f>INT((Продажи[[#This Row],[Дата заказа]]-DATE(YEAR(Продажи[[#This Row],[Дата заказа]]-WEEKDAY(Продажи[[#This Row],[Дата заказа]]-1)+4),1,3) + WEEKDAY(DATE(YEAR(Продажи[[#This Row],[Дата заказа]]-WEEKDAY(Продажи[[#This Row],[Дата заказа]]-1)+4),1,3))+5)/7)</f>
        <v>46</v>
      </c>
      <c r="U280" s="13">
        <f>IF(Q280&lt;=10,Продажи[[#This Row],[Итого со скидкой]],0)</f>
        <v>0</v>
      </c>
    </row>
    <row r="281" spans="5:21" x14ac:dyDescent="0.3">
      <c r="E281" t="s">
        <v>2702</v>
      </c>
      <c r="F281" t="s">
        <v>2673</v>
      </c>
      <c r="G281" t="s">
        <v>2703</v>
      </c>
      <c r="H281">
        <v>912</v>
      </c>
      <c r="I281" t="s">
        <v>2675</v>
      </c>
      <c r="J281">
        <v>15</v>
      </c>
      <c r="K281">
        <v>13680</v>
      </c>
      <c r="L281">
        <v>0</v>
      </c>
      <c r="M281">
        <v>13680</v>
      </c>
      <c r="N281" s="1">
        <v>43308</v>
      </c>
      <c r="O281">
        <f>MONTH(Продажи[[#This Row],[Дата заказа]])</f>
        <v>7</v>
      </c>
      <c r="P281">
        <f>WEEKDAY(Продажи[[#This Row],[Дата заказа]],2)</f>
        <v>5</v>
      </c>
      <c r="Q281">
        <f>DAY(Продажи[[#This Row],[Дата заказа]])</f>
        <v>27</v>
      </c>
      <c r="R281" s="5">
        <f>LEFT(Продажи[[#This Row],[мин фасовка, кг]],LEN(Продажи[[#This Row],[мин фасовка, кг]])-3)*Продажи[[#This Row],[Заказанное количество, кг]]</f>
        <v>7.5</v>
      </c>
      <c r="S281" s="13">
        <f>YEAR(Продажи[[#This Row],[Дата заказа]])</f>
        <v>2018</v>
      </c>
      <c r="T281" s="13">
        <f>INT((Продажи[[#This Row],[Дата заказа]]-DATE(YEAR(Продажи[[#This Row],[Дата заказа]]-WEEKDAY(Продажи[[#This Row],[Дата заказа]]-1)+4),1,3) + WEEKDAY(DATE(YEAR(Продажи[[#This Row],[Дата заказа]]-WEEKDAY(Продажи[[#This Row],[Дата заказа]]-1)+4),1,3))+5)/7)</f>
        <v>30</v>
      </c>
      <c r="U281" s="13">
        <f>IF(Q281&lt;=10,Продажи[[#This Row],[Итого со скидкой]],0)</f>
        <v>0</v>
      </c>
    </row>
    <row r="282" spans="5:21" x14ac:dyDescent="0.3">
      <c r="E282" t="s">
        <v>2708</v>
      </c>
      <c r="F282" t="s">
        <v>2677</v>
      </c>
      <c r="G282" t="s">
        <v>2677</v>
      </c>
      <c r="H282">
        <v>807</v>
      </c>
      <c r="I282" t="s">
        <v>2675</v>
      </c>
      <c r="J282">
        <v>18</v>
      </c>
      <c r="K282">
        <v>14526</v>
      </c>
      <c r="L282">
        <v>0</v>
      </c>
      <c r="M282">
        <v>14526</v>
      </c>
      <c r="N282" s="1">
        <v>42034</v>
      </c>
      <c r="O282">
        <f>MONTH(Продажи[[#This Row],[Дата заказа]])</f>
        <v>1</v>
      </c>
      <c r="P282">
        <f>WEEKDAY(Продажи[[#This Row],[Дата заказа]],2)</f>
        <v>5</v>
      </c>
      <c r="Q282">
        <f>DAY(Продажи[[#This Row],[Дата заказа]])</f>
        <v>30</v>
      </c>
      <c r="R282" s="5">
        <f>LEFT(Продажи[[#This Row],[мин фасовка, кг]],LEN(Продажи[[#This Row],[мин фасовка, кг]])-3)*Продажи[[#This Row],[Заказанное количество, кг]]</f>
        <v>9</v>
      </c>
      <c r="S282" s="13">
        <f>YEAR(Продажи[[#This Row],[Дата заказа]])</f>
        <v>2015</v>
      </c>
      <c r="T282"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282" s="13">
        <f>IF(Q282&lt;=10,Продажи[[#This Row],[Итого со скидкой]],0)</f>
        <v>0</v>
      </c>
    </row>
    <row r="283" spans="5:21" x14ac:dyDescent="0.3">
      <c r="E283" t="s">
        <v>2717</v>
      </c>
      <c r="F283" t="s">
        <v>2670</v>
      </c>
      <c r="G283" t="s">
        <v>2743</v>
      </c>
      <c r="H283">
        <v>2211</v>
      </c>
      <c r="I283" t="s">
        <v>2671</v>
      </c>
      <c r="J283">
        <v>25</v>
      </c>
      <c r="K283">
        <v>55275</v>
      </c>
      <c r="L283">
        <v>0.09</v>
      </c>
      <c r="M283">
        <v>50300.25</v>
      </c>
      <c r="N283" s="1">
        <v>42842</v>
      </c>
      <c r="O283">
        <f>MONTH(Продажи[[#This Row],[Дата заказа]])</f>
        <v>4</v>
      </c>
      <c r="P283">
        <f>WEEKDAY(Продажи[[#This Row],[Дата заказа]],2)</f>
        <v>1</v>
      </c>
      <c r="Q283">
        <f>DAY(Продажи[[#This Row],[Дата заказа]])</f>
        <v>17</v>
      </c>
      <c r="R283" s="5">
        <f>LEFT(Продажи[[#This Row],[мин фасовка, кг]],LEN(Продажи[[#This Row],[мин фасовка, кг]])-3)*Продажи[[#This Row],[Заказанное количество, кг]]</f>
        <v>25</v>
      </c>
      <c r="S283" s="13">
        <f>YEAR(Продажи[[#This Row],[Дата заказа]])</f>
        <v>2017</v>
      </c>
      <c r="T283"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283" s="13">
        <f>IF(Q283&lt;=10,Продажи[[#This Row],[Итого со скидкой]],0)</f>
        <v>0</v>
      </c>
    </row>
    <row r="284" spans="5:21" x14ac:dyDescent="0.3">
      <c r="E284" t="s">
        <v>2702</v>
      </c>
      <c r="F284" t="s">
        <v>2673</v>
      </c>
      <c r="G284" t="s">
        <v>2703</v>
      </c>
      <c r="H284">
        <v>912</v>
      </c>
      <c r="I284" t="s">
        <v>2675</v>
      </c>
      <c r="J284">
        <v>15</v>
      </c>
      <c r="K284">
        <v>13680</v>
      </c>
      <c r="L284">
        <v>0</v>
      </c>
      <c r="M284">
        <v>13680</v>
      </c>
      <c r="N284" s="1">
        <v>43797</v>
      </c>
      <c r="O284">
        <f>MONTH(Продажи[[#This Row],[Дата заказа]])</f>
        <v>11</v>
      </c>
      <c r="P284">
        <f>WEEKDAY(Продажи[[#This Row],[Дата заказа]],2)</f>
        <v>4</v>
      </c>
      <c r="Q284">
        <f>DAY(Продажи[[#This Row],[Дата заказа]])</f>
        <v>28</v>
      </c>
      <c r="R284" s="5">
        <f>LEFT(Продажи[[#This Row],[мин фасовка, кг]],LEN(Продажи[[#This Row],[мин фасовка, кг]])-3)*Продажи[[#This Row],[Заказанное количество, кг]]</f>
        <v>7.5</v>
      </c>
      <c r="S284" s="13">
        <f>YEAR(Продажи[[#This Row],[Дата заказа]])</f>
        <v>2019</v>
      </c>
      <c r="T284"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284" s="13">
        <f>IF(Q284&lt;=10,Продажи[[#This Row],[Итого со скидкой]],0)</f>
        <v>0</v>
      </c>
    </row>
    <row r="285" spans="5:21" x14ac:dyDescent="0.3">
      <c r="E285" t="s">
        <v>2719</v>
      </c>
      <c r="F285" t="s">
        <v>2684</v>
      </c>
      <c r="G285" t="s">
        <v>2720</v>
      </c>
      <c r="H285">
        <v>1531</v>
      </c>
      <c r="I285" t="s">
        <v>2675</v>
      </c>
      <c r="J285">
        <v>15</v>
      </c>
      <c r="K285">
        <v>22965</v>
      </c>
      <c r="L285">
        <v>0.03</v>
      </c>
      <c r="M285">
        <v>22276.05</v>
      </c>
      <c r="N285" s="1">
        <v>43479</v>
      </c>
      <c r="O285">
        <f>MONTH(Продажи[[#This Row],[Дата заказа]])</f>
        <v>1</v>
      </c>
      <c r="P285">
        <f>WEEKDAY(Продажи[[#This Row],[Дата заказа]],2)</f>
        <v>1</v>
      </c>
      <c r="Q285">
        <f>DAY(Продажи[[#This Row],[Дата заказа]])</f>
        <v>14</v>
      </c>
      <c r="R285" s="5">
        <f>LEFT(Продажи[[#This Row],[мин фасовка, кг]],LEN(Продажи[[#This Row],[мин фасовка, кг]])-3)*Продажи[[#This Row],[Заказанное количество, кг]]</f>
        <v>7.5</v>
      </c>
      <c r="S285" s="13">
        <f>YEAR(Продажи[[#This Row],[Дата заказа]])</f>
        <v>2019</v>
      </c>
      <c r="T285" s="13">
        <f>INT((Продажи[[#This Row],[Дата заказа]]-DATE(YEAR(Продажи[[#This Row],[Дата заказа]]-WEEKDAY(Продажи[[#This Row],[Дата заказа]]-1)+4),1,3) + WEEKDAY(DATE(YEAR(Продажи[[#This Row],[Дата заказа]]-WEEKDAY(Продажи[[#This Row],[Дата заказа]]-1)+4),1,3))+5)/7)</f>
        <v>3</v>
      </c>
      <c r="U285" s="13">
        <f>IF(Q285&lt;=10,Продажи[[#This Row],[Итого со скидкой]],0)</f>
        <v>0</v>
      </c>
    </row>
    <row r="286" spans="5:21" x14ac:dyDescent="0.3">
      <c r="E286" t="s">
        <v>2669</v>
      </c>
      <c r="F286" t="s">
        <v>2670</v>
      </c>
      <c r="G286" t="s">
        <v>2670</v>
      </c>
      <c r="H286">
        <v>699</v>
      </c>
      <c r="I286" t="s">
        <v>2671</v>
      </c>
      <c r="J286">
        <v>10</v>
      </c>
      <c r="K286">
        <v>6990</v>
      </c>
      <c r="L286">
        <v>0</v>
      </c>
      <c r="M286">
        <v>6990</v>
      </c>
      <c r="N286" s="1">
        <v>42881</v>
      </c>
      <c r="O286">
        <f>MONTH(Продажи[[#This Row],[Дата заказа]])</f>
        <v>5</v>
      </c>
      <c r="P286">
        <f>WEEKDAY(Продажи[[#This Row],[Дата заказа]],2)</f>
        <v>5</v>
      </c>
      <c r="Q286">
        <f>DAY(Продажи[[#This Row],[Дата заказа]])</f>
        <v>26</v>
      </c>
      <c r="R286" s="5">
        <f>LEFT(Продажи[[#This Row],[мин фасовка, кг]],LEN(Продажи[[#This Row],[мин фасовка, кг]])-3)*Продажи[[#This Row],[Заказанное количество, кг]]</f>
        <v>10</v>
      </c>
      <c r="S286" s="13">
        <f>YEAR(Продажи[[#This Row],[Дата заказа]])</f>
        <v>2017</v>
      </c>
      <c r="T286"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286" s="13">
        <f>IF(Q286&lt;=10,Продажи[[#This Row],[Итого со скидкой]],0)</f>
        <v>0</v>
      </c>
    </row>
    <row r="287" spans="5:21" x14ac:dyDescent="0.3">
      <c r="E287" t="s">
        <v>2683</v>
      </c>
      <c r="F287" t="s">
        <v>2684</v>
      </c>
      <c r="G287" t="s">
        <v>2684</v>
      </c>
      <c r="H287">
        <v>770</v>
      </c>
      <c r="I287" t="s">
        <v>2675</v>
      </c>
      <c r="J287">
        <v>20</v>
      </c>
      <c r="K287">
        <v>15400</v>
      </c>
      <c r="L287">
        <v>0.03</v>
      </c>
      <c r="M287">
        <v>14938</v>
      </c>
      <c r="N287" s="1">
        <v>43956</v>
      </c>
      <c r="O287">
        <f>MONTH(Продажи[[#This Row],[Дата заказа]])</f>
        <v>5</v>
      </c>
      <c r="P287">
        <f>WEEKDAY(Продажи[[#This Row],[Дата заказа]],2)</f>
        <v>2</v>
      </c>
      <c r="Q287">
        <f>DAY(Продажи[[#This Row],[Дата заказа]])</f>
        <v>5</v>
      </c>
      <c r="R287" s="5">
        <f>LEFT(Продажи[[#This Row],[мин фасовка, кг]],LEN(Продажи[[#This Row],[мин фасовка, кг]])-3)*Продажи[[#This Row],[Заказанное количество, кг]]</f>
        <v>10</v>
      </c>
      <c r="S287" s="13">
        <f>YEAR(Продажи[[#This Row],[Дата заказа]])</f>
        <v>2020</v>
      </c>
      <c r="T287" s="13">
        <f>INT((Продажи[[#This Row],[Дата заказа]]-DATE(YEAR(Продажи[[#This Row],[Дата заказа]]-WEEKDAY(Продажи[[#This Row],[Дата заказа]]-1)+4),1,3) + WEEKDAY(DATE(YEAR(Продажи[[#This Row],[Дата заказа]]-WEEKDAY(Продажи[[#This Row],[Дата заказа]]-1)+4),1,3))+5)/7)</f>
        <v>19</v>
      </c>
      <c r="U287" s="13">
        <f>IF(Q287&lt;=10,Продажи[[#This Row],[Итого со скидкой]],0)</f>
        <v>14938</v>
      </c>
    </row>
    <row r="288" spans="5:21" x14ac:dyDescent="0.3">
      <c r="E288" t="s">
        <v>2676</v>
      </c>
      <c r="F288" t="s">
        <v>2677</v>
      </c>
      <c r="G288" t="s">
        <v>2678</v>
      </c>
      <c r="H288">
        <v>1182</v>
      </c>
      <c r="I288" t="s">
        <v>2675</v>
      </c>
      <c r="J288">
        <v>17</v>
      </c>
      <c r="K288">
        <v>20094</v>
      </c>
      <c r="L288">
        <v>0.03</v>
      </c>
      <c r="M288">
        <v>19491.18</v>
      </c>
      <c r="N288" s="1">
        <v>43008</v>
      </c>
      <c r="O288">
        <f>MONTH(Продажи[[#This Row],[Дата заказа]])</f>
        <v>9</v>
      </c>
      <c r="P288">
        <f>WEEKDAY(Продажи[[#This Row],[Дата заказа]],2)</f>
        <v>6</v>
      </c>
      <c r="Q288">
        <f>DAY(Продажи[[#This Row],[Дата заказа]])</f>
        <v>30</v>
      </c>
      <c r="R288" s="5">
        <f>LEFT(Продажи[[#This Row],[мин фасовка, кг]],LEN(Продажи[[#This Row],[мин фасовка, кг]])-3)*Продажи[[#This Row],[Заказанное количество, кг]]</f>
        <v>8.5</v>
      </c>
      <c r="S288" s="13">
        <f>YEAR(Продажи[[#This Row],[Дата заказа]])</f>
        <v>2017</v>
      </c>
      <c r="T288" s="13">
        <f>INT((Продажи[[#This Row],[Дата заказа]]-DATE(YEAR(Продажи[[#This Row],[Дата заказа]]-WEEKDAY(Продажи[[#This Row],[Дата заказа]]-1)+4),1,3) + WEEKDAY(DATE(YEAR(Продажи[[#This Row],[Дата заказа]]-WEEKDAY(Продажи[[#This Row],[Дата заказа]]-1)+4),1,3))+5)/7)</f>
        <v>39</v>
      </c>
      <c r="U288" s="13">
        <f>IF(Q288&lt;=10,Продажи[[#This Row],[Итого со скидкой]],0)</f>
        <v>0</v>
      </c>
    </row>
    <row r="289" spans="5:21" x14ac:dyDescent="0.3">
      <c r="E289" t="s">
        <v>2672</v>
      </c>
      <c r="F289" t="s">
        <v>2673</v>
      </c>
      <c r="G289" t="s">
        <v>2674</v>
      </c>
      <c r="H289">
        <v>1386</v>
      </c>
      <c r="I289" t="s">
        <v>2675</v>
      </c>
      <c r="J289">
        <v>20</v>
      </c>
      <c r="K289">
        <v>27720</v>
      </c>
      <c r="L289">
        <v>0.03</v>
      </c>
      <c r="M289">
        <v>26888.400000000001</v>
      </c>
      <c r="N289" s="1">
        <v>42761</v>
      </c>
      <c r="O289">
        <f>MONTH(Продажи[[#This Row],[Дата заказа]])</f>
        <v>1</v>
      </c>
      <c r="P289">
        <f>WEEKDAY(Продажи[[#This Row],[Дата заказа]],2)</f>
        <v>4</v>
      </c>
      <c r="Q289">
        <f>DAY(Продажи[[#This Row],[Дата заказа]])</f>
        <v>26</v>
      </c>
      <c r="R289" s="5">
        <f>LEFT(Продажи[[#This Row],[мин фасовка, кг]],LEN(Продажи[[#This Row],[мин фасовка, кг]])-3)*Продажи[[#This Row],[Заказанное количество, кг]]</f>
        <v>10</v>
      </c>
      <c r="S289" s="13">
        <f>YEAR(Продажи[[#This Row],[Дата заказа]])</f>
        <v>2017</v>
      </c>
      <c r="T289" s="13">
        <f>INT((Продажи[[#This Row],[Дата заказа]]-DATE(YEAR(Продажи[[#This Row],[Дата заказа]]-WEEKDAY(Продажи[[#This Row],[Дата заказа]]-1)+4),1,3) + WEEKDAY(DATE(YEAR(Продажи[[#This Row],[Дата заказа]]-WEEKDAY(Продажи[[#This Row],[Дата заказа]]-1)+4),1,3))+5)/7)</f>
        <v>4</v>
      </c>
      <c r="U289" s="13">
        <f>IF(Q289&lt;=10,Продажи[[#This Row],[Итого со скидкой]],0)</f>
        <v>0</v>
      </c>
    </row>
    <row r="290" spans="5:21" x14ac:dyDescent="0.3">
      <c r="E290" t="s">
        <v>2746</v>
      </c>
      <c r="F290" t="s">
        <v>2684</v>
      </c>
      <c r="G290" t="s">
        <v>2747</v>
      </c>
      <c r="H290">
        <v>1730</v>
      </c>
      <c r="I290" t="s">
        <v>2675</v>
      </c>
      <c r="J290">
        <v>5</v>
      </c>
      <c r="K290">
        <v>8650</v>
      </c>
      <c r="L290">
        <v>0</v>
      </c>
      <c r="M290">
        <v>8650</v>
      </c>
      <c r="N290" s="1">
        <v>43377</v>
      </c>
      <c r="O290">
        <f>MONTH(Продажи[[#This Row],[Дата заказа]])</f>
        <v>10</v>
      </c>
      <c r="P290">
        <f>WEEKDAY(Продажи[[#This Row],[Дата заказа]],2)</f>
        <v>4</v>
      </c>
      <c r="Q290">
        <f>DAY(Продажи[[#This Row],[Дата заказа]])</f>
        <v>4</v>
      </c>
      <c r="R290" s="5">
        <f>LEFT(Продажи[[#This Row],[мин фасовка, кг]],LEN(Продажи[[#This Row],[мин фасовка, кг]])-3)*Продажи[[#This Row],[Заказанное количество, кг]]</f>
        <v>2.5</v>
      </c>
      <c r="S290" s="13">
        <f>YEAR(Продажи[[#This Row],[Дата заказа]])</f>
        <v>2018</v>
      </c>
      <c r="T290" s="13">
        <f>INT((Продажи[[#This Row],[Дата заказа]]-DATE(YEAR(Продажи[[#This Row],[Дата заказа]]-WEEKDAY(Продажи[[#This Row],[Дата заказа]]-1)+4),1,3) + WEEKDAY(DATE(YEAR(Продажи[[#This Row],[Дата заказа]]-WEEKDAY(Продажи[[#This Row],[Дата заказа]]-1)+4),1,3))+5)/7)</f>
        <v>40</v>
      </c>
      <c r="U290" s="13">
        <f>IF(Q290&lt;=10,Продажи[[#This Row],[Итого со скидкой]],0)</f>
        <v>8650</v>
      </c>
    </row>
    <row r="291" spans="5:21" x14ac:dyDescent="0.3">
      <c r="E291" t="s">
        <v>2704</v>
      </c>
      <c r="F291" t="s">
        <v>2688</v>
      </c>
      <c r="G291" t="s">
        <v>2705</v>
      </c>
      <c r="H291">
        <v>1994</v>
      </c>
      <c r="I291" t="s">
        <v>2671</v>
      </c>
      <c r="J291">
        <v>12</v>
      </c>
      <c r="K291">
        <v>23928</v>
      </c>
      <c r="L291">
        <v>0.03</v>
      </c>
      <c r="M291">
        <v>23210.16</v>
      </c>
      <c r="N291" s="1">
        <v>43553</v>
      </c>
      <c r="O291">
        <f>MONTH(Продажи[[#This Row],[Дата заказа]])</f>
        <v>3</v>
      </c>
      <c r="P291">
        <f>WEEKDAY(Продажи[[#This Row],[Дата заказа]],2)</f>
        <v>5</v>
      </c>
      <c r="Q291">
        <f>DAY(Продажи[[#This Row],[Дата заказа]])</f>
        <v>29</v>
      </c>
      <c r="R291" s="5">
        <f>LEFT(Продажи[[#This Row],[мин фасовка, кг]],LEN(Продажи[[#This Row],[мин фасовка, кг]])-3)*Продажи[[#This Row],[Заказанное количество, кг]]</f>
        <v>12</v>
      </c>
      <c r="S291" s="13">
        <f>YEAR(Продажи[[#This Row],[Дата заказа]])</f>
        <v>2019</v>
      </c>
      <c r="T291" s="13">
        <f>INT((Продажи[[#This Row],[Дата заказа]]-DATE(YEAR(Продажи[[#This Row],[Дата заказа]]-WEEKDAY(Продажи[[#This Row],[Дата заказа]]-1)+4),1,3) + WEEKDAY(DATE(YEAR(Продажи[[#This Row],[Дата заказа]]-WEEKDAY(Продажи[[#This Row],[Дата заказа]]-1)+4),1,3))+5)/7)</f>
        <v>13</v>
      </c>
      <c r="U291" s="13">
        <f>IF(Q291&lt;=10,Продажи[[#This Row],[Итого со скидкой]],0)</f>
        <v>0</v>
      </c>
    </row>
    <row r="292" spans="5:21" x14ac:dyDescent="0.3">
      <c r="E292" t="s">
        <v>2746</v>
      </c>
      <c r="F292" t="s">
        <v>2684</v>
      </c>
      <c r="G292" t="s">
        <v>2747</v>
      </c>
      <c r="H292">
        <v>1730</v>
      </c>
      <c r="I292" t="s">
        <v>2675</v>
      </c>
      <c r="J292">
        <v>5</v>
      </c>
      <c r="K292">
        <v>8650</v>
      </c>
      <c r="L292">
        <v>0</v>
      </c>
      <c r="M292">
        <v>8650</v>
      </c>
      <c r="N292" s="1">
        <v>43083</v>
      </c>
      <c r="O292">
        <f>MONTH(Продажи[[#This Row],[Дата заказа]])</f>
        <v>12</v>
      </c>
      <c r="P292">
        <f>WEEKDAY(Продажи[[#This Row],[Дата заказа]],2)</f>
        <v>4</v>
      </c>
      <c r="Q292">
        <f>DAY(Продажи[[#This Row],[Дата заказа]])</f>
        <v>14</v>
      </c>
      <c r="R292" s="5">
        <f>LEFT(Продажи[[#This Row],[мин фасовка, кг]],LEN(Продажи[[#This Row],[мин фасовка, кг]])-3)*Продажи[[#This Row],[Заказанное количество, кг]]</f>
        <v>2.5</v>
      </c>
      <c r="S292" s="13">
        <f>YEAR(Продажи[[#This Row],[Дата заказа]])</f>
        <v>2017</v>
      </c>
      <c r="T292" s="13">
        <f>INT((Продажи[[#This Row],[Дата заказа]]-DATE(YEAR(Продажи[[#This Row],[Дата заказа]]-WEEKDAY(Продажи[[#This Row],[Дата заказа]]-1)+4),1,3) + WEEKDAY(DATE(YEAR(Продажи[[#This Row],[Дата заказа]]-WEEKDAY(Продажи[[#This Row],[Дата заказа]]-1)+4),1,3))+5)/7)</f>
        <v>50</v>
      </c>
      <c r="U292" s="13">
        <f>IF(Q292&lt;=10,Продажи[[#This Row],[Итого со скидкой]],0)</f>
        <v>0</v>
      </c>
    </row>
    <row r="293" spans="5:21" x14ac:dyDescent="0.3">
      <c r="E293" t="s">
        <v>2676</v>
      </c>
      <c r="F293" t="s">
        <v>2677</v>
      </c>
      <c r="G293" t="s">
        <v>2678</v>
      </c>
      <c r="H293">
        <v>1182</v>
      </c>
      <c r="I293" t="s">
        <v>2675</v>
      </c>
      <c r="J293">
        <v>17</v>
      </c>
      <c r="K293">
        <v>20094</v>
      </c>
      <c r="L293">
        <v>0.03</v>
      </c>
      <c r="M293">
        <v>19491.18</v>
      </c>
      <c r="N293" s="1">
        <v>43616</v>
      </c>
      <c r="O293">
        <f>MONTH(Продажи[[#This Row],[Дата заказа]])</f>
        <v>5</v>
      </c>
      <c r="P293">
        <f>WEEKDAY(Продажи[[#This Row],[Дата заказа]],2)</f>
        <v>5</v>
      </c>
      <c r="Q293">
        <f>DAY(Продажи[[#This Row],[Дата заказа]])</f>
        <v>31</v>
      </c>
      <c r="R293" s="5">
        <f>LEFT(Продажи[[#This Row],[мин фасовка, кг]],LEN(Продажи[[#This Row],[мин фасовка, кг]])-3)*Продажи[[#This Row],[Заказанное количество, кг]]</f>
        <v>8.5</v>
      </c>
      <c r="S293" s="13">
        <f>YEAR(Продажи[[#This Row],[Дата заказа]])</f>
        <v>2019</v>
      </c>
      <c r="T293"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293" s="13">
        <f>IF(Q293&lt;=10,Продажи[[#This Row],[Итого со скидкой]],0)</f>
        <v>0</v>
      </c>
    </row>
    <row r="294" spans="5:21" x14ac:dyDescent="0.3">
      <c r="E294" t="s">
        <v>2721</v>
      </c>
      <c r="F294" t="s">
        <v>2698</v>
      </c>
      <c r="G294" t="s">
        <v>2722</v>
      </c>
      <c r="H294">
        <v>800</v>
      </c>
      <c r="I294" t="s">
        <v>2675</v>
      </c>
      <c r="J294">
        <v>25</v>
      </c>
      <c r="K294">
        <v>20000</v>
      </c>
      <c r="L294">
        <v>0.03</v>
      </c>
      <c r="M294">
        <v>19400</v>
      </c>
      <c r="N294" s="1">
        <v>42595</v>
      </c>
      <c r="O294">
        <f>MONTH(Продажи[[#This Row],[Дата заказа]])</f>
        <v>8</v>
      </c>
      <c r="P294">
        <f>WEEKDAY(Продажи[[#This Row],[Дата заказа]],2)</f>
        <v>6</v>
      </c>
      <c r="Q294">
        <f>DAY(Продажи[[#This Row],[Дата заказа]])</f>
        <v>13</v>
      </c>
      <c r="R294" s="5">
        <f>LEFT(Продажи[[#This Row],[мин фасовка, кг]],LEN(Продажи[[#This Row],[мин фасовка, кг]])-3)*Продажи[[#This Row],[Заказанное количество, кг]]</f>
        <v>12.5</v>
      </c>
      <c r="S294" s="13">
        <f>YEAR(Продажи[[#This Row],[Дата заказа]])</f>
        <v>2016</v>
      </c>
      <c r="T294" s="13">
        <f>INT((Продажи[[#This Row],[Дата заказа]]-DATE(YEAR(Продажи[[#This Row],[Дата заказа]]-WEEKDAY(Продажи[[#This Row],[Дата заказа]]-1)+4),1,3) + WEEKDAY(DATE(YEAR(Продажи[[#This Row],[Дата заказа]]-WEEKDAY(Продажи[[#This Row],[Дата заказа]]-1)+4),1,3))+5)/7)</f>
        <v>32</v>
      </c>
      <c r="U294" s="13">
        <f>IF(Q294&lt;=10,Продажи[[#This Row],[Итого со скидкой]],0)</f>
        <v>0</v>
      </c>
    </row>
    <row r="295" spans="5:21" x14ac:dyDescent="0.3">
      <c r="E295" t="s">
        <v>2669</v>
      </c>
      <c r="F295" t="s">
        <v>2670</v>
      </c>
      <c r="G295" t="s">
        <v>2670</v>
      </c>
      <c r="H295">
        <v>699</v>
      </c>
      <c r="I295" t="s">
        <v>2671</v>
      </c>
      <c r="J295">
        <v>10</v>
      </c>
      <c r="K295">
        <v>6990</v>
      </c>
      <c r="L295">
        <v>0</v>
      </c>
      <c r="M295">
        <v>6990</v>
      </c>
      <c r="N295" s="1">
        <v>42065</v>
      </c>
      <c r="O295">
        <f>MONTH(Продажи[[#This Row],[Дата заказа]])</f>
        <v>3</v>
      </c>
      <c r="P295">
        <f>WEEKDAY(Продажи[[#This Row],[Дата заказа]],2)</f>
        <v>1</v>
      </c>
      <c r="Q295">
        <f>DAY(Продажи[[#This Row],[Дата заказа]])</f>
        <v>2</v>
      </c>
      <c r="R295" s="5">
        <f>LEFT(Продажи[[#This Row],[мин фасовка, кг]],LEN(Продажи[[#This Row],[мин фасовка, кг]])-3)*Продажи[[#This Row],[Заказанное количество, кг]]</f>
        <v>10</v>
      </c>
      <c r="S295" s="13">
        <f>YEAR(Продажи[[#This Row],[Дата заказа]])</f>
        <v>2015</v>
      </c>
      <c r="T295"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295" s="13">
        <f>IF(Q295&lt;=10,Продажи[[#This Row],[Итого со скидкой]],0)</f>
        <v>6990</v>
      </c>
    </row>
    <row r="296" spans="5:21" x14ac:dyDescent="0.3">
      <c r="E296" t="s">
        <v>2681</v>
      </c>
      <c r="F296" t="s">
        <v>2673</v>
      </c>
      <c r="G296" t="s">
        <v>2682</v>
      </c>
      <c r="H296">
        <v>847</v>
      </c>
      <c r="I296" t="s">
        <v>2675</v>
      </c>
      <c r="J296">
        <v>15</v>
      </c>
      <c r="K296">
        <v>12705</v>
      </c>
      <c r="L296">
        <v>0</v>
      </c>
      <c r="M296">
        <v>12705</v>
      </c>
      <c r="N296" s="1">
        <v>44101</v>
      </c>
      <c r="O296">
        <f>MONTH(Продажи[[#This Row],[Дата заказа]])</f>
        <v>9</v>
      </c>
      <c r="P296">
        <f>WEEKDAY(Продажи[[#This Row],[Дата заказа]],2)</f>
        <v>7</v>
      </c>
      <c r="Q296">
        <f>DAY(Продажи[[#This Row],[Дата заказа]])</f>
        <v>27</v>
      </c>
      <c r="R296" s="5">
        <f>LEFT(Продажи[[#This Row],[мин фасовка, кг]],LEN(Продажи[[#This Row],[мин фасовка, кг]])-3)*Продажи[[#This Row],[Заказанное количество, кг]]</f>
        <v>7.5</v>
      </c>
      <c r="S296" s="13">
        <f>YEAR(Продажи[[#This Row],[Дата заказа]])</f>
        <v>2020</v>
      </c>
      <c r="T296" s="13">
        <f>INT((Продажи[[#This Row],[Дата заказа]]-DATE(YEAR(Продажи[[#This Row],[Дата заказа]]-WEEKDAY(Продажи[[#This Row],[Дата заказа]]-1)+4),1,3) + WEEKDAY(DATE(YEAR(Продажи[[#This Row],[Дата заказа]]-WEEKDAY(Продажи[[#This Row],[Дата заказа]]-1)+4),1,3))+5)/7)</f>
        <v>39</v>
      </c>
      <c r="U296" s="13">
        <f>IF(Q296&lt;=10,Продажи[[#This Row],[Итого со скидкой]],0)</f>
        <v>0</v>
      </c>
    </row>
    <row r="297" spans="5:21" x14ac:dyDescent="0.3">
      <c r="E297" t="s">
        <v>2741</v>
      </c>
      <c r="F297" t="s">
        <v>2677</v>
      </c>
      <c r="G297" t="s">
        <v>2742</v>
      </c>
      <c r="H297">
        <v>3197</v>
      </c>
      <c r="I297" t="s">
        <v>2671</v>
      </c>
      <c r="J297">
        <v>6</v>
      </c>
      <c r="K297">
        <v>19182</v>
      </c>
      <c r="L297">
        <v>0.03</v>
      </c>
      <c r="M297">
        <v>18606.54</v>
      </c>
      <c r="N297" s="1">
        <v>42664</v>
      </c>
      <c r="O297">
        <f>MONTH(Продажи[[#This Row],[Дата заказа]])</f>
        <v>10</v>
      </c>
      <c r="P297">
        <f>WEEKDAY(Продажи[[#This Row],[Дата заказа]],2)</f>
        <v>5</v>
      </c>
      <c r="Q297">
        <f>DAY(Продажи[[#This Row],[Дата заказа]])</f>
        <v>21</v>
      </c>
      <c r="R297" s="5">
        <f>LEFT(Продажи[[#This Row],[мин фасовка, кг]],LEN(Продажи[[#This Row],[мин фасовка, кг]])-3)*Продажи[[#This Row],[Заказанное количество, кг]]</f>
        <v>6</v>
      </c>
      <c r="S297" s="13">
        <f>YEAR(Продажи[[#This Row],[Дата заказа]])</f>
        <v>2016</v>
      </c>
      <c r="T297"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297" s="13">
        <f>IF(Q297&lt;=10,Продажи[[#This Row],[Итого со скидкой]],0)</f>
        <v>0</v>
      </c>
    </row>
    <row r="298" spans="5:21" x14ac:dyDescent="0.3">
      <c r="E298" t="s">
        <v>2737</v>
      </c>
      <c r="F298" t="s">
        <v>2677</v>
      </c>
      <c r="G298" t="s">
        <v>2738</v>
      </c>
      <c r="H298">
        <v>1178</v>
      </c>
      <c r="I298" t="s">
        <v>2671</v>
      </c>
      <c r="J298">
        <v>10</v>
      </c>
      <c r="K298">
        <v>11780</v>
      </c>
      <c r="L298">
        <v>0</v>
      </c>
      <c r="M298">
        <v>11780</v>
      </c>
      <c r="N298" s="1">
        <v>42517</v>
      </c>
      <c r="O298">
        <f>MONTH(Продажи[[#This Row],[Дата заказа]])</f>
        <v>5</v>
      </c>
      <c r="P298">
        <f>WEEKDAY(Продажи[[#This Row],[Дата заказа]],2)</f>
        <v>5</v>
      </c>
      <c r="Q298">
        <f>DAY(Продажи[[#This Row],[Дата заказа]])</f>
        <v>27</v>
      </c>
      <c r="R298" s="5">
        <f>LEFT(Продажи[[#This Row],[мин фасовка, кг]],LEN(Продажи[[#This Row],[мин фасовка, кг]])-3)*Продажи[[#This Row],[Заказанное количество, кг]]</f>
        <v>10</v>
      </c>
      <c r="S298" s="13">
        <f>YEAR(Продажи[[#This Row],[Дата заказа]])</f>
        <v>2016</v>
      </c>
      <c r="T298"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298" s="13">
        <f>IF(Q298&lt;=10,Продажи[[#This Row],[Итого со скидкой]],0)</f>
        <v>0</v>
      </c>
    </row>
    <row r="299" spans="5:21" x14ac:dyDescent="0.3">
      <c r="E299" t="s">
        <v>2669</v>
      </c>
      <c r="F299" t="s">
        <v>2670</v>
      </c>
      <c r="G299" t="s">
        <v>2670</v>
      </c>
      <c r="H299">
        <v>699</v>
      </c>
      <c r="I299" t="s">
        <v>2671</v>
      </c>
      <c r="J299">
        <v>10</v>
      </c>
      <c r="K299">
        <v>6990</v>
      </c>
      <c r="L299">
        <v>0</v>
      </c>
      <c r="M299">
        <v>6990</v>
      </c>
      <c r="N299" s="1">
        <v>43553</v>
      </c>
      <c r="O299">
        <f>MONTH(Продажи[[#This Row],[Дата заказа]])</f>
        <v>3</v>
      </c>
      <c r="P299">
        <f>WEEKDAY(Продажи[[#This Row],[Дата заказа]],2)</f>
        <v>5</v>
      </c>
      <c r="Q299">
        <f>DAY(Продажи[[#This Row],[Дата заказа]])</f>
        <v>29</v>
      </c>
      <c r="R299" s="5">
        <f>LEFT(Продажи[[#This Row],[мин фасовка, кг]],LEN(Продажи[[#This Row],[мин фасовка, кг]])-3)*Продажи[[#This Row],[Заказанное количество, кг]]</f>
        <v>10</v>
      </c>
      <c r="S299" s="13">
        <f>YEAR(Продажи[[#This Row],[Дата заказа]])</f>
        <v>2019</v>
      </c>
      <c r="T299" s="13">
        <f>INT((Продажи[[#This Row],[Дата заказа]]-DATE(YEAR(Продажи[[#This Row],[Дата заказа]]-WEEKDAY(Продажи[[#This Row],[Дата заказа]]-1)+4),1,3) + WEEKDAY(DATE(YEAR(Продажи[[#This Row],[Дата заказа]]-WEEKDAY(Продажи[[#This Row],[Дата заказа]]-1)+4),1,3))+5)/7)</f>
        <v>13</v>
      </c>
      <c r="U299" s="13">
        <f>IF(Q299&lt;=10,Продажи[[#This Row],[Итого со скидкой]],0)</f>
        <v>0</v>
      </c>
    </row>
    <row r="300" spans="5:21" x14ac:dyDescent="0.3">
      <c r="E300" t="s">
        <v>2709</v>
      </c>
      <c r="F300" t="s">
        <v>2710</v>
      </c>
      <c r="G300" t="s">
        <v>2711</v>
      </c>
      <c r="H300">
        <v>843</v>
      </c>
      <c r="I300" t="s">
        <v>2671</v>
      </c>
      <c r="J300">
        <v>10</v>
      </c>
      <c r="K300">
        <v>8430</v>
      </c>
      <c r="L300">
        <v>0</v>
      </c>
      <c r="M300">
        <v>8430</v>
      </c>
      <c r="N300" s="1">
        <v>43389</v>
      </c>
      <c r="O300">
        <f>MONTH(Продажи[[#This Row],[Дата заказа]])</f>
        <v>10</v>
      </c>
      <c r="P300">
        <f>WEEKDAY(Продажи[[#This Row],[Дата заказа]],2)</f>
        <v>2</v>
      </c>
      <c r="Q300">
        <f>DAY(Продажи[[#This Row],[Дата заказа]])</f>
        <v>16</v>
      </c>
      <c r="R300" s="5">
        <f>LEFT(Продажи[[#This Row],[мин фасовка, кг]],LEN(Продажи[[#This Row],[мин фасовка, кг]])-3)*Продажи[[#This Row],[Заказанное количество, кг]]</f>
        <v>10</v>
      </c>
      <c r="S300" s="13">
        <f>YEAR(Продажи[[#This Row],[Дата заказа]])</f>
        <v>2018</v>
      </c>
      <c r="T300"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300" s="13">
        <f>IF(Q300&lt;=10,Продажи[[#This Row],[Итого со скидкой]],0)</f>
        <v>0</v>
      </c>
    </row>
    <row r="301" spans="5:21" x14ac:dyDescent="0.3">
      <c r="E301" t="s">
        <v>2687</v>
      </c>
      <c r="F301" t="s">
        <v>2688</v>
      </c>
      <c r="G301" t="s">
        <v>2689</v>
      </c>
      <c r="H301">
        <v>1994</v>
      </c>
      <c r="I301" t="s">
        <v>2671</v>
      </c>
      <c r="J301">
        <v>17</v>
      </c>
      <c r="K301">
        <v>33898</v>
      </c>
      <c r="L301">
        <v>0.06</v>
      </c>
      <c r="M301">
        <v>31864.12</v>
      </c>
      <c r="N301" s="1">
        <v>42909</v>
      </c>
      <c r="O301">
        <f>MONTH(Продажи[[#This Row],[Дата заказа]])</f>
        <v>6</v>
      </c>
      <c r="P301">
        <f>WEEKDAY(Продажи[[#This Row],[Дата заказа]],2)</f>
        <v>5</v>
      </c>
      <c r="Q301">
        <f>DAY(Продажи[[#This Row],[Дата заказа]])</f>
        <v>23</v>
      </c>
      <c r="R301" s="5">
        <f>LEFT(Продажи[[#This Row],[мин фасовка, кг]],LEN(Продажи[[#This Row],[мин фасовка, кг]])-3)*Продажи[[#This Row],[Заказанное количество, кг]]</f>
        <v>17</v>
      </c>
      <c r="S301" s="13">
        <f>YEAR(Продажи[[#This Row],[Дата заказа]])</f>
        <v>2017</v>
      </c>
      <c r="T301" s="13">
        <f>INT((Продажи[[#This Row],[Дата заказа]]-DATE(YEAR(Продажи[[#This Row],[Дата заказа]]-WEEKDAY(Продажи[[#This Row],[Дата заказа]]-1)+4),1,3) + WEEKDAY(DATE(YEAR(Продажи[[#This Row],[Дата заказа]]-WEEKDAY(Продажи[[#This Row],[Дата заказа]]-1)+4),1,3))+5)/7)</f>
        <v>25</v>
      </c>
      <c r="U301" s="13">
        <f>IF(Q301&lt;=10,Продажи[[#This Row],[Итого со скидкой]],0)</f>
        <v>0</v>
      </c>
    </row>
    <row r="302" spans="5:21" x14ac:dyDescent="0.3">
      <c r="E302" t="s">
        <v>2692</v>
      </c>
      <c r="F302" t="s">
        <v>2693</v>
      </c>
      <c r="G302" t="s">
        <v>2694</v>
      </c>
      <c r="H302">
        <v>957</v>
      </c>
      <c r="I302" t="s">
        <v>2675</v>
      </c>
      <c r="J302">
        <v>25</v>
      </c>
      <c r="K302">
        <v>23925</v>
      </c>
      <c r="L302">
        <v>0.03</v>
      </c>
      <c r="M302">
        <v>23207.25</v>
      </c>
      <c r="N302" s="1">
        <v>43547</v>
      </c>
      <c r="O302">
        <f>MONTH(Продажи[[#This Row],[Дата заказа]])</f>
        <v>3</v>
      </c>
      <c r="P302">
        <f>WEEKDAY(Продажи[[#This Row],[Дата заказа]],2)</f>
        <v>6</v>
      </c>
      <c r="Q302">
        <f>DAY(Продажи[[#This Row],[Дата заказа]])</f>
        <v>23</v>
      </c>
      <c r="R302" s="5">
        <f>LEFT(Продажи[[#This Row],[мин фасовка, кг]],LEN(Продажи[[#This Row],[мин фасовка, кг]])-3)*Продажи[[#This Row],[Заказанное количество, кг]]</f>
        <v>12.5</v>
      </c>
      <c r="S302" s="13">
        <f>YEAR(Продажи[[#This Row],[Дата заказа]])</f>
        <v>2019</v>
      </c>
      <c r="T302" s="13">
        <f>INT((Продажи[[#This Row],[Дата заказа]]-DATE(YEAR(Продажи[[#This Row],[Дата заказа]]-WEEKDAY(Продажи[[#This Row],[Дата заказа]]-1)+4),1,3) + WEEKDAY(DATE(YEAR(Продажи[[#This Row],[Дата заказа]]-WEEKDAY(Продажи[[#This Row],[Дата заказа]]-1)+4),1,3))+5)/7)</f>
        <v>12</v>
      </c>
      <c r="U302" s="13">
        <f>IF(Q302&lt;=10,Продажи[[#This Row],[Итого со скидкой]],0)</f>
        <v>0</v>
      </c>
    </row>
    <row r="303" spans="5:21" x14ac:dyDescent="0.3">
      <c r="E303" t="s">
        <v>2733</v>
      </c>
      <c r="F303" t="s">
        <v>2698</v>
      </c>
      <c r="G303" t="s">
        <v>2734</v>
      </c>
      <c r="H303">
        <v>1923</v>
      </c>
      <c r="I303" t="s">
        <v>2675</v>
      </c>
      <c r="J303">
        <v>25</v>
      </c>
      <c r="K303">
        <v>48075</v>
      </c>
      <c r="L303">
        <v>0.06</v>
      </c>
      <c r="M303">
        <v>45190.5</v>
      </c>
      <c r="N303" s="1">
        <v>42569</v>
      </c>
      <c r="O303">
        <f>MONTH(Продажи[[#This Row],[Дата заказа]])</f>
        <v>7</v>
      </c>
      <c r="P303">
        <f>WEEKDAY(Продажи[[#This Row],[Дата заказа]],2)</f>
        <v>1</v>
      </c>
      <c r="Q303">
        <f>DAY(Продажи[[#This Row],[Дата заказа]])</f>
        <v>18</v>
      </c>
      <c r="R303" s="5">
        <f>LEFT(Продажи[[#This Row],[мин фасовка, кг]],LEN(Продажи[[#This Row],[мин фасовка, кг]])-3)*Продажи[[#This Row],[Заказанное количество, кг]]</f>
        <v>12.5</v>
      </c>
      <c r="S303" s="13">
        <f>YEAR(Продажи[[#This Row],[Дата заказа]])</f>
        <v>2016</v>
      </c>
      <c r="T303" s="13">
        <f>INT((Продажи[[#This Row],[Дата заказа]]-DATE(YEAR(Продажи[[#This Row],[Дата заказа]]-WEEKDAY(Продажи[[#This Row],[Дата заказа]]-1)+4),1,3) + WEEKDAY(DATE(YEAR(Продажи[[#This Row],[Дата заказа]]-WEEKDAY(Продажи[[#This Row],[Дата заказа]]-1)+4),1,3))+5)/7)</f>
        <v>29</v>
      </c>
      <c r="U303" s="13">
        <f>IF(Q303&lt;=10,Продажи[[#This Row],[Итого со скидкой]],0)</f>
        <v>0</v>
      </c>
    </row>
    <row r="304" spans="5:21" x14ac:dyDescent="0.3">
      <c r="E304" t="s">
        <v>2700</v>
      </c>
      <c r="F304" t="s">
        <v>2677</v>
      </c>
      <c r="G304" t="s">
        <v>2701</v>
      </c>
      <c r="H304">
        <v>3197</v>
      </c>
      <c r="I304" t="s">
        <v>2671</v>
      </c>
      <c r="J304">
        <v>10</v>
      </c>
      <c r="K304">
        <v>31970</v>
      </c>
      <c r="L304">
        <v>0</v>
      </c>
      <c r="M304">
        <v>31970</v>
      </c>
      <c r="N304" s="1">
        <v>43217</v>
      </c>
      <c r="O304">
        <f>MONTH(Продажи[[#This Row],[Дата заказа]])</f>
        <v>4</v>
      </c>
      <c r="P304">
        <f>WEEKDAY(Продажи[[#This Row],[Дата заказа]],2)</f>
        <v>5</v>
      </c>
      <c r="Q304">
        <f>DAY(Продажи[[#This Row],[Дата заказа]])</f>
        <v>27</v>
      </c>
      <c r="R304" s="5">
        <f>LEFT(Продажи[[#This Row],[мин фасовка, кг]],LEN(Продажи[[#This Row],[мин фасовка, кг]])-3)*Продажи[[#This Row],[Заказанное количество, кг]]</f>
        <v>10</v>
      </c>
      <c r="S304" s="13">
        <f>YEAR(Продажи[[#This Row],[Дата заказа]])</f>
        <v>2018</v>
      </c>
      <c r="T304"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304" s="13">
        <f>IF(Q304&lt;=10,Продажи[[#This Row],[Итого со скидкой]],0)</f>
        <v>0</v>
      </c>
    </row>
    <row r="305" spans="5:21" x14ac:dyDescent="0.3">
      <c r="E305" t="s">
        <v>2741</v>
      </c>
      <c r="F305" t="s">
        <v>2677</v>
      </c>
      <c r="G305" t="s">
        <v>2742</v>
      </c>
      <c r="H305">
        <v>3197</v>
      </c>
      <c r="I305" t="s">
        <v>2671</v>
      </c>
      <c r="J305">
        <v>6</v>
      </c>
      <c r="K305">
        <v>19182</v>
      </c>
      <c r="L305">
        <v>0.03</v>
      </c>
      <c r="M305">
        <v>18606.54</v>
      </c>
      <c r="N305" s="1">
        <v>42460</v>
      </c>
      <c r="O305">
        <f>MONTH(Продажи[[#This Row],[Дата заказа]])</f>
        <v>3</v>
      </c>
      <c r="P305">
        <f>WEEKDAY(Продажи[[#This Row],[Дата заказа]],2)</f>
        <v>4</v>
      </c>
      <c r="Q305">
        <f>DAY(Продажи[[#This Row],[Дата заказа]])</f>
        <v>31</v>
      </c>
      <c r="R305" s="5">
        <f>LEFT(Продажи[[#This Row],[мин фасовка, кг]],LEN(Продажи[[#This Row],[мин фасовка, кг]])-3)*Продажи[[#This Row],[Заказанное количество, кг]]</f>
        <v>6</v>
      </c>
      <c r="S305" s="13">
        <f>YEAR(Продажи[[#This Row],[Дата заказа]])</f>
        <v>2016</v>
      </c>
      <c r="T305" s="13">
        <f>INT((Продажи[[#This Row],[Дата заказа]]-DATE(YEAR(Продажи[[#This Row],[Дата заказа]]-WEEKDAY(Продажи[[#This Row],[Дата заказа]]-1)+4),1,3) + WEEKDAY(DATE(YEAR(Продажи[[#This Row],[Дата заказа]]-WEEKDAY(Продажи[[#This Row],[Дата заказа]]-1)+4),1,3))+5)/7)</f>
        <v>13</v>
      </c>
      <c r="U305" s="13">
        <f>IF(Q305&lt;=10,Продажи[[#This Row],[Итого со скидкой]],0)</f>
        <v>0</v>
      </c>
    </row>
    <row r="306" spans="5:21" x14ac:dyDescent="0.3">
      <c r="E306" t="s">
        <v>2741</v>
      </c>
      <c r="F306" t="s">
        <v>2677</v>
      </c>
      <c r="G306" t="s">
        <v>2742</v>
      </c>
      <c r="H306">
        <v>3197</v>
      </c>
      <c r="I306" t="s">
        <v>2671</v>
      </c>
      <c r="J306">
        <v>6</v>
      </c>
      <c r="K306">
        <v>19182</v>
      </c>
      <c r="L306">
        <v>0.03</v>
      </c>
      <c r="M306">
        <v>18606.54</v>
      </c>
      <c r="N306" s="1">
        <v>43390</v>
      </c>
      <c r="O306">
        <f>MONTH(Продажи[[#This Row],[Дата заказа]])</f>
        <v>10</v>
      </c>
      <c r="P306">
        <f>WEEKDAY(Продажи[[#This Row],[Дата заказа]],2)</f>
        <v>3</v>
      </c>
      <c r="Q306">
        <f>DAY(Продажи[[#This Row],[Дата заказа]])</f>
        <v>17</v>
      </c>
      <c r="R306" s="5">
        <f>LEFT(Продажи[[#This Row],[мин фасовка, кг]],LEN(Продажи[[#This Row],[мин фасовка, кг]])-3)*Продажи[[#This Row],[Заказанное количество, кг]]</f>
        <v>6</v>
      </c>
      <c r="S306" s="13">
        <f>YEAR(Продажи[[#This Row],[Дата заказа]])</f>
        <v>2018</v>
      </c>
      <c r="T306"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306" s="13">
        <f>IF(Q306&lt;=10,Продажи[[#This Row],[Итого со скидкой]],0)</f>
        <v>0</v>
      </c>
    </row>
    <row r="307" spans="5:21" x14ac:dyDescent="0.3">
      <c r="E307" t="s">
        <v>2685</v>
      </c>
      <c r="F307" t="s">
        <v>2670</v>
      </c>
      <c r="G307" t="s">
        <v>2686</v>
      </c>
      <c r="H307">
        <v>2645</v>
      </c>
      <c r="I307" t="s">
        <v>2671</v>
      </c>
      <c r="J307">
        <v>50</v>
      </c>
      <c r="K307">
        <v>132250</v>
      </c>
      <c r="L307">
        <v>0.15</v>
      </c>
      <c r="M307">
        <v>112412.5</v>
      </c>
      <c r="N307" s="1">
        <v>43839</v>
      </c>
      <c r="O307">
        <f>MONTH(Продажи[[#This Row],[Дата заказа]])</f>
        <v>1</v>
      </c>
      <c r="P307">
        <f>WEEKDAY(Продажи[[#This Row],[Дата заказа]],2)</f>
        <v>4</v>
      </c>
      <c r="Q307">
        <f>DAY(Продажи[[#This Row],[Дата заказа]])</f>
        <v>9</v>
      </c>
      <c r="R307" s="5">
        <f>LEFT(Продажи[[#This Row],[мин фасовка, кг]],LEN(Продажи[[#This Row],[мин фасовка, кг]])-3)*Продажи[[#This Row],[Заказанное количество, кг]]</f>
        <v>50</v>
      </c>
      <c r="S307" s="13">
        <f>YEAR(Продажи[[#This Row],[Дата заказа]])</f>
        <v>2020</v>
      </c>
      <c r="T307" s="13">
        <f>INT((Продажи[[#This Row],[Дата заказа]]-DATE(YEAR(Продажи[[#This Row],[Дата заказа]]-WEEKDAY(Продажи[[#This Row],[Дата заказа]]-1)+4),1,3) + WEEKDAY(DATE(YEAR(Продажи[[#This Row],[Дата заказа]]-WEEKDAY(Продажи[[#This Row],[Дата заказа]]-1)+4),1,3))+5)/7)</f>
        <v>2</v>
      </c>
      <c r="U307" s="13">
        <f>IF(Q307&lt;=10,Продажи[[#This Row],[Итого со скидкой]],0)</f>
        <v>112412.5</v>
      </c>
    </row>
    <row r="308" spans="5:21" x14ac:dyDescent="0.3">
      <c r="E308" t="s">
        <v>2744</v>
      </c>
      <c r="F308" t="s">
        <v>2698</v>
      </c>
      <c r="G308" t="s">
        <v>2745</v>
      </c>
      <c r="H308">
        <v>876</v>
      </c>
      <c r="I308" t="s">
        <v>2671</v>
      </c>
      <c r="J308">
        <v>20</v>
      </c>
      <c r="K308">
        <v>17520</v>
      </c>
      <c r="L308">
        <v>0.03</v>
      </c>
      <c r="M308">
        <v>16994.400000000001</v>
      </c>
      <c r="N308" s="1">
        <v>42519</v>
      </c>
      <c r="O308">
        <f>MONTH(Продажи[[#This Row],[Дата заказа]])</f>
        <v>5</v>
      </c>
      <c r="P308">
        <f>WEEKDAY(Продажи[[#This Row],[Дата заказа]],2)</f>
        <v>7</v>
      </c>
      <c r="Q308">
        <f>DAY(Продажи[[#This Row],[Дата заказа]])</f>
        <v>29</v>
      </c>
      <c r="R308" s="5">
        <f>LEFT(Продажи[[#This Row],[мин фасовка, кг]],LEN(Продажи[[#This Row],[мин фасовка, кг]])-3)*Продажи[[#This Row],[Заказанное количество, кг]]</f>
        <v>20</v>
      </c>
      <c r="S308" s="13">
        <f>YEAR(Продажи[[#This Row],[Дата заказа]])</f>
        <v>2016</v>
      </c>
      <c r="T308"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308" s="13">
        <f>IF(Q308&lt;=10,Продажи[[#This Row],[Итого со скидкой]],0)</f>
        <v>0</v>
      </c>
    </row>
    <row r="309" spans="5:21" x14ac:dyDescent="0.3">
      <c r="E309" t="s">
        <v>2676</v>
      </c>
      <c r="F309" t="s">
        <v>2677</v>
      </c>
      <c r="G309" t="s">
        <v>2678</v>
      </c>
      <c r="H309">
        <v>1182</v>
      </c>
      <c r="I309" t="s">
        <v>2675</v>
      </c>
      <c r="J309">
        <v>17</v>
      </c>
      <c r="K309">
        <v>20094</v>
      </c>
      <c r="L309">
        <v>0.03</v>
      </c>
      <c r="M309">
        <v>19491.18</v>
      </c>
      <c r="N309" s="1">
        <v>44036</v>
      </c>
      <c r="O309">
        <f>MONTH(Продажи[[#This Row],[Дата заказа]])</f>
        <v>7</v>
      </c>
      <c r="P309">
        <f>WEEKDAY(Продажи[[#This Row],[Дата заказа]],2)</f>
        <v>5</v>
      </c>
      <c r="Q309">
        <f>DAY(Продажи[[#This Row],[Дата заказа]])</f>
        <v>24</v>
      </c>
      <c r="R309" s="5">
        <f>LEFT(Продажи[[#This Row],[мин фасовка, кг]],LEN(Продажи[[#This Row],[мин фасовка, кг]])-3)*Продажи[[#This Row],[Заказанное количество, кг]]</f>
        <v>8.5</v>
      </c>
      <c r="S309" s="13">
        <f>YEAR(Продажи[[#This Row],[Дата заказа]])</f>
        <v>2020</v>
      </c>
      <c r="T309" s="13">
        <f>INT((Продажи[[#This Row],[Дата заказа]]-DATE(YEAR(Продажи[[#This Row],[Дата заказа]]-WEEKDAY(Продажи[[#This Row],[Дата заказа]]-1)+4),1,3) + WEEKDAY(DATE(YEAR(Продажи[[#This Row],[Дата заказа]]-WEEKDAY(Продажи[[#This Row],[Дата заказа]]-1)+4),1,3))+5)/7)</f>
        <v>30</v>
      </c>
      <c r="U309" s="13">
        <f>IF(Q309&lt;=10,Продажи[[#This Row],[Итого со скидкой]],0)</f>
        <v>0</v>
      </c>
    </row>
    <row r="310" spans="5:21" x14ac:dyDescent="0.3">
      <c r="E310" t="s">
        <v>2681</v>
      </c>
      <c r="F310" t="s">
        <v>2673</v>
      </c>
      <c r="G310" t="s">
        <v>2682</v>
      </c>
      <c r="H310">
        <v>847</v>
      </c>
      <c r="I310" t="s">
        <v>2675</v>
      </c>
      <c r="J310">
        <v>15</v>
      </c>
      <c r="K310">
        <v>12705</v>
      </c>
      <c r="L310">
        <v>0</v>
      </c>
      <c r="M310">
        <v>12705</v>
      </c>
      <c r="N310" s="1">
        <v>44138</v>
      </c>
      <c r="O310">
        <f>MONTH(Продажи[[#This Row],[Дата заказа]])</f>
        <v>11</v>
      </c>
      <c r="P310">
        <f>WEEKDAY(Продажи[[#This Row],[Дата заказа]],2)</f>
        <v>2</v>
      </c>
      <c r="Q310">
        <f>DAY(Продажи[[#This Row],[Дата заказа]])</f>
        <v>3</v>
      </c>
      <c r="R310" s="5">
        <f>LEFT(Продажи[[#This Row],[мин фасовка, кг]],LEN(Продажи[[#This Row],[мин фасовка, кг]])-3)*Продажи[[#This Row],[Заказанное количество, кг]]</f>
        <v>7.5</v>
      </c>
      <c r="S310" s="13">
        <f>YEAR(Продажи[[#This Row],[Дата заказа]])</f>
        <v>2020</v>
      </c>
      <c r="T310"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310" s="13">
        <f>IF(Q310&lt;=10,Продажи[[#This Row],[Итого со скидкой]],0)</f>
        <v>12705</v>
      </c>
    </row>
    <row r="311" spans="5:21" x14ac:dyDescent="0.3">
      <c r="E311" t="s">
        <v>2740</v>
      </c>
      <c r="F311" t="s">
        <v>2688</v>
      </c>
      <c r="G311" t="s">
        <v>2724</v>
      </c>
      <c r="H311">
        <v>1994</v>
      </c>
      <c r="I311" t="s">
        <v>2671</v>
      </c>
      <c r="J311">
        <v>40</v>
      </c>
      <c r="K311">
        <v>79760</v>
      </c>
      <c r="L311">
        <v>0.12</v>
      </c>
      <c r="M311">
        <v>70188.800000000003</v>
      </c>
      <c r="N311" s="1">
        <v>44042</v>
      </c>
      <c r="O311">
        <f>MONTH(Продажи[[#This Row],[Дата заказа]])</f>
        <v>7</v>
      </c>
      <c r="P311">
        <f>WEEKDAY(Продажи[[#This Row],[Дата заказа]],2)</f>
        <v>4</v>
      </c>
      <c r="Q311">
        <f>DAY(Продажи[[#This Row],[Дата заказа]])</f>
        <v>30</v>
      </c>
      <c r="R311" s="5">
        <f>LEFT(Продажи[[#This Row],[мин фасовка, кг]],LEN(Продажи[[#This Row],[мин фасовка, кг]])-3)*Продажи[[#This Row],[Заказанное количество, кг]]</f>
        <v>40</v>
      </c>
      <c r="S311" s="13">
        <f>YEAR(Продажи[[#This Row],[Дата заказа]])</f>
        <v>2020</v>
      </c>
      <c r="T311" s="13">
        <f>INT((Продажи[[#This Row],[Дата заказа]]-DATE(YEAR(Продажи[[#This Row],[Дата заказа]]-WEEKDAY(Продажи[[#This Row],[Дата заказа]]-1)+4),1,3) + WEEKDAY(DATE(YEAR(Продажи[[#This Row],[Дата заказа]]-WEEKDAY(Продажи[[#This Row],[Дата заказа]]-1)+4),1,3))+5)/7)</f>
        <v>31</v>
      </c>
      <c r="U311" s="13">
        <f>IF(Q311&lt;=10,Продажи[[#This Row],[Итого со скидкой]],0)</f>
        <v>0</v>
      </c>
    </row>
    <row r="312" spans="5:21" x14ac:dyDescent="0.3">
      <c r="E312" t="s">
        <v>2723</v>
      </c>
      <c r="F312" t="s">
        <v>2688</v>
      </c>
      <c r="G312" t="s">
        <v>2724</v>
      </c>
      <c r="H312">
        <v>1994</v>
      </c>
      <c r="I312" t="s">
        <v>2671</v>
      </c>
      <c r="J312">
        <v>10</v>
      </c>
      <c r="K312">
        <v>19940</v>
      </c>
      <c r="L312">
        <v>0.03</v>
      </c>
      <c r="M312">
        <v>19341.8</v>
      </c>
      <c r="N312" s="1">
        <v>42293</v>
      </c>
      <c r="O312">
        <f>MONTH(Продажи[[#This Row],[Дата заказа]])</f>
        <v>10</v>
      </c>
      <c r="P312">
        <f>WEEKDAY(Продажи[[#This Row],[Дата заказа]],2)</f>
        <v>5</v>
      </c>
      <c r="Q312">
        <f>DAY(Продажи[[#This Row],[Дата заказа]])</f>
        <v>16</v>
      </c>
      <c r="R312" s="5">
        <f>LEFT(Продажи[[#This Row],[мин фасовка, кг]],LEN(Продажи[[#This Row],[мин фасовка, кг]])-3)*Продажи[[#This Row],[Заказанное количество, кг]]</f>
        <v>10</v>
      </c>
      <c r="S312" s="13">
        <f>YEAR(Продажи[[#This Row],[Дата заказа]])</f>
        <v>2015</v>
      </c>
      <c r="T312" s="13">
        <f>INT((Продажи[[#This Row],[Дата заказа]]-DATE(YEAR(Продажи[[#This Row],[Дата заказа]]-WEEKDAY(Продажи[[#This Row],[Дата заказа]]-1)+4),1,3) + WEEKDAY(DATE(YEAR(Продажи[[#This Row],[Дата заказа]]-WEEKDAY(Продажи[[#This Row],[Дата заказа]]-1)+4),1,3))+5)/7)</f>
        <v>42</v>
      </c>
      <c r="U312" s="13">
        <f>IF(Q312&lt;=10,Продажи[[#This Row],[Итого со скидкой]],0)</f>
        <v>0</v>
      </c>
    </row>
    <row r="313" spans="5:21" x14ac:dyDescent="0.3">
      <c r="E313" t="s">
        <v>2676</v>
      </c>
      <c r="F313" t="s">
        <v>2677</v>
      </c>
      <c r="G313" t="s">
        <v>2678</v>
      </c>
      <c r="H313">
        <v>1182</v>
      </c>
      <c r="I313" t="s">
        <v>2675</v>
      </c>
      <c r="J313">
        <v>17</v>
      </c>
      <c r="K313">
        <v>20094</v>
      </c>
      <c r="L313">
        <v>0.03</v>
      </c>
      <c r="M313">
        <v>19491.18</v>
      </c>
      <c r="N313" s="1">
        <v>43338</v>
      </c>
      <c r="O313">
        <f>MONTH(Продажи[[#This Row],[Дата заказа]])</f>
        <v>8</v>
      </c>
      <c r="P313">
        <f>WEEKDAY(Продажи[[#This Row],[Дата заказа]],2)</f>
        <v>7</v>
      </c>
      <c r="Q313">
        <f>DAY(Продажи[[#This Row],[Дата заказа]])</f>
        <v>26</v>
      </c>
      <c r="R313" s="5">
        <f>LEFT(Продажи[[#This Row],[мин фасовка, кг]],LEN(Продажи[[#This Row],[мин фасовка, кг]])-3)*Продажи[[#This Row],[Заказанное количество, кг]]</f>
        <v>8.5</v>
      </c>
      <c r="S313" s="13">
        <f>YEAR(Продажи[[#This Row],[Дата заказа]])</f>
        <v>2018</v>
      </c>
      <c r="T313"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313" s="13">
        <f>IF(Q313&lt;=10,Продажи[[#This Row],[Итого со скидкой]],0)</f>
        <v>0</v>
      </c>
    </row>
    <row r="314" spans="5:21" x14ac:dyDescent="0.3">
      <c r="E314" t="s">
        <v>2687</v>
      </c>
      <c r="F314" t="s">
        <v>2688</v>
      </c>
      <c r="G314" t="s">
        <v>2689</v>
      </c>
      <c r="H314">
        <v>1994</v>
      </c>
      <c r="I314" t="s">
        <v>2671</v>
      </c>
      <c r="J314">
        <v>17</v>
      </c>
      <c r="K314">
        <v>33898</v>
      </c>
      <c r="L314">
        <v>0.06</v>
      </c>
      <c r="M314">
        <v>31864.12</v>
      </c>
      <c r="N314" s="1">
        <v>43272</v>
      </c>
      <c r="O314">
        <f>MONTH(Продажи[[#This Row],[Дата заказа]])</f>
        <v>6</v>
      </c>
      <c r="P314">
        <f>WEEKDAY(Продажи[[#This Row],[Дата заказа]],2)</f>
        <v>4</v>
      </c>
      <c r="Q314">
        <f>DAY(Продажи[[#This Row],[Дата заказа]])</f>
        <v>21</v>
      </c>
      <c r="R314" s="5">
        <f>LEFT(Продажи[[#This Row],[мин фасовка, кг]],LEN(Продажи[[#This Row],[мин фасовка, кг]])-3)*Продажи[[#This Row],[Заказанное количество, кг]]</f>
        <v>17</v>
      </c>
      <c r="S314" s="13">
        <f>YEAR(Продажи[[#This Row],[Дата заказа]])</f>
        <v>2018</v>
      </c>
      <c r="T314" s="13">
        <f>INT((Продажи[[#This Row],[Дата заказа]]-DATE(YEAR(Продажи[[#This Row],[Дата заказа]]-WEEKDAY(Продажи[[#This Row],[Дата заказа]]-1)+4),1,3) + WEEKDAY(DATE(YEAR(Продажи[[#This Row],[Дата заказа]]-WEEKDAY(Продажи[[#This Row],[Дата заказа]]-1)+4),1,3))+5)/7)</f>
        <v>25</v>
      </c>
      <c r="U314" s="13">
        <f>IF(Q314&lt;=10,Продажи[[#This Row],[Итого со скидкой]],0)</f>
        <v>0</v>
      </c>
    </row>
    <row r="315" spans="5:21" x14ac:dyDescent="0.3">
      <c r="E315" t="s">
        <v>2706</v>
      </c>
      <c r="F315" t="s">
        <v>2677</v>
      </c>
      <c r="G315" t="s">
        <v>2696</v>
      </c>
      <c r="H315">
        <v>967</v>
      </c>
      <c r="I315" t="s">
        <v>2671</v>
      </c>
      <c r="J315">
        <v>12</v>
      </c>
      <c r="K315">
        <v>11604</v>
      </c>
      <c r="L315">
        <v>0</v>
      </c>
      <c r="M315">
        <v>11604</v>
      </c>
      <c r="N315" s="1">
        <v>42333</v>
      </c>
      <c r="O315">
        <f>MONTH(Продажи[[#This Row],[Дата заказа]])</f>
        <v>11</v>
      </c>
      <c r="P315">
        <f>WEEKDAY(Продажи[[#This Row],[Дата заказа]],2)</f>
        <v>3</v>
      </c>
      <c r="Q315">
        <f>DAY(Продажи[[#This Row],[Дата заказа]])</f>
        <v>25</v>
      </c>
      <c r="R315" s="5">
        <f>LEFT(Продажи[[#This Row],[мин фасовка, кг]],LEN(Продажи[[#This Row],[мин фасовка, кг]])-3)*Продажи[[#This Row],[Заказанное количество, кг]]</f>
        <v>12</v>
      </c>
      <c r="S315" s="13">
        <f>YEAR(Продажи[[#This Row],[Дата заказа]])</f>
        <v>2015</v>
      </c>
      <c r="T315"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315" s="13">
        <f>IF(Q315&lt;=10,Продажи[[#This Row],[Итого со скидкой]],0)</f>
        <v>0</v>
      </c>
    </row>
    <row r="316" spans="5:21" x14ac:dyDescent="0.3">
      <c r="E316" t="s">
        <v>2721</v>
      </c>
      <c r="F316" t="s">
        <v>2698</v>
      </c>
      <c r="G316" t="s">
        <v>2722</v>
      </c>
      <c r="H316">
        <v>800</v>
      </c>
      <c r="I316" t="s">
        <v>2675</v>
      </c>
      <c r="J316">
        <v>40</v>
      </c>
      <c r="K316">
        <v>32000</v>
      </c>
      <c r="L316">
        <v>0.03</v>
      </c>
      <c r="M316">
        <v>31040</v>
      </c>
      <c r="N316" s="1">
        <v>42754</v>
      </c>
      <c r="O316">
        <f>MONTH(Продажи[[#This Row],[Дата заказа]])</f>
        <v>1</v>
      </c>
      <c r="P316">
        <f>WEEKDAY(Продажи[[#This Row],[Дата заказа]],2)</f>
        <v>4</v>
      </c>
      <c r="Q316">
        <f>DAY(Продажи[[#This Row],[Дата заказа]])</f>
        <v>19</v>
      </c>
      <c r="R316" s="5">
        <f>LEFT(Продажи[[#This Row],[мин фасовка, кг]],LEN(Продажи[[#This Row],[мин фасовка, кг]])-3)*Продажи[[#This Row],[Заказанное количество, кг]]</f>
        <v>20</v>
      </c>
      <c r="S316" s="13">
        <f>YEAR(Продажи[[#This Row],[Дата заказа]])</f>
        <v>2017</v>
      </c>
      <c r="T316" s="13">
        <f>INT((Продажи[[#This Row],[Дата заказа]]-DATE(YEAR(Продажи[[#This Row],[Дата заказа]]-WEEKDAY(Продажи[[#This Row],[Дата заказа]]-1)+4),1,3) + WEEKDAY(DATE(YEAR(Продажи[[#This Row],[Дата заказа]]-WEEKDAY(Продажи[[#This Row],[Дата заказа]]-1)+4),1,3))+5)/7)</f>
        <v>3</v>
      </c>
      <c r="U316" s="13">
        <f>IF(Q316&lt;=10,Продажи[[#This Row],[Итого со скидкой]],0)</f>
        <v>0</v>
      </c>
    </row>
    <row r="317" spans="5:21" x14ac:dyDescent="0.3">
      <c r="E317" t="s">
        <v>2669</v>
      </c>
      <c r="F317" t="s">
        <v>2670</v>
      </c>
      <c r="G317" t="s">
        <v>2670</v>
      </c>
      <c r="H317">
        <v>699</v>
      </c>
      <c r="I317" t="s">
        <v>2671</v>
      </c>
      <c r="J317">
        <v>10</v>
      </c>
      <c r="K317">
        <v>6990</v>
      </c>
      <c r="L317">
        <v>0</v>
      </c>
      <c r="M317">
        <v>6990</v>
      </c>
      <c r="N317" s="1">
        <v>42483</v>
      </c>
      <c r="O317">
        <f>MONTH(Продажи[[#This Row],[Дата заказа]])</f>
        <v>4</v>
      </c>
      <c r="P317">
        <f>WEEKDAY(Продажи[[#This Row],[Дата заказа]],2)</f>
        <v>6</v>
      </c>
      <c r="Q317">
        <f>DAY(Продажи[[#This Row],[Дата заказа]])</f>
        <v>23</v>
      </c>
      <c r="R317" s="5">
        <f>LEFT(Продажи[[#This Row],[мин фасовка, кг]],LEN(Продажи[[#This Row],[мин фасовка, кг]])-3)*Продажи[[#This Row],[Заказанное количество, кг]]</f>
        <v>10</v>
      </c>
      <c r="S317" s="13">
        <f>YEAR(Продажи[[#This Row],[Дата заказа]])</f>
        <v>2016</v>
      </c>
      <c r="T317"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317" s="13">
        <f>IF(Q317&lt;=10,Продажи[[#This Row],[Итого со скидкой]],0)</f>
        <v>0</v>
      </c>
    </row>
    <row r="318" spans="5:21" x14ac:dyDescent="0.3">
      <c r="E318" t="s">
        <v>2683</v>
      </c>
      <c r="F318" t="s">
        <v>2684</v>
      </c>
      <c r="G318" t="s">
        <v>2684</v>
      </c>
      <c r="H318">
        <v>770</v>
      </c>
      <c r="I318" t="s">
        <v>2675</v>
      </c>
      <c r="J318">
        <v>20</v>
      </c>
      <c r="K318">
        <v>15400</v>
      </c>
      <c r="L318">
        <v>0.03</v>
      </c>
      <c r="M318">
        <v>14938</v>
      </c>
      <c r="N318" s="1">
        <v>43299</v>
      </c>
      <c r="O318">
        <f>MONTH(Продажи[[#This Row],[Дата заказа]])</f>
        <v>7</v>
      </c>
      <c r="P318">
        <f>WEEKDAY(Продажи[[#This Row],[Дата заказа]],2)</f>
        <v>3</v>
      </c>
      <c r="Q318">
        <f>DAY(Продажи[[#This Row],[Дата заказа]])</f>
        <v>18</v>
      </c>
      <c r="R318" s="5">
        <f>LEFT(Продажи[[#This Row],[мин фасовка, кг]],LEN(Продажи[[#This Row],[мин фасовка, кг]])-3)*Продажи[[#This Row],[Заказанное количество, кг]]</f>
        <v>10</v>
      </c>
      <c r="S318" s="13">
        <f>YEAR(Продажи[[#This Row],[Дата заказа]])</f>
        <v>2018</v>
      </c>
      <c r="T318" s="13">
        <f>INT((Продажи[[#This Row],[Дата заказа]]-DATE(YEAR(Продажи[[#This Row],[Дата заказа]]-WEEKDAY(Продажи[[#This Row],[Дата заказа]]-1)+4),1,3) + WEEKDAY(DATE(YEAR(Продажи[[#This Row],[Дата заказа]]-WEEKDAY(Продажи[[#This Row],[Дата заказа]]-1)+4),1,3))+5)/7)</f>
        <v>29</v>
      </c>
      <c r="U318" s="13">
        <f>IF(Q318&lt;=10,Продажи[[#This Row],[Итого со скидкой]],0)</f>
        <v>0</v>
      </c>
    </row>
    <row r="319" spans="5:21" x14ac:dyDescent="0.3">
      <c r="E319" t="s">
        <v>2744</v>
      </c>
      <c r="F319" t="s">
        <v>2698</v>
      </c>
      <c r="G319" t="s">
        <v>2745</v>
      </c>
      <c r="H319">
        <v>876</v>
      </c>
      <c r="I319" t="s">
        <v>2671</v>
      </c>
      <c r="J319">
        <v>20</v>
      </c>
      <c r="K319">
        <v>17520</v>
      </c>
      <c r="L319">
        <v>0.03</v>
      </c>
      <c r="M319">
        <v>16994.400000000001</v>
      </c>
      <c r="N319" s="1">
        <v>43746</v>
      </c>
      <c r="O319">
        <f>MONTH(Продажи[[#This Row],[Дата заказа]])</f>
        <v>10</v>
      </c>
      <c r="P319">
        <f>WEEKDAY(Продажи[[#This Row],[Дата заказа]],2)</f>
        <v>2</v>
      </c>
      <c r="Q319">
        <f>DAY(Продажи[[#This Row],[Дата заказа]])</f>
        <v>8</v>
      </c>
      <c r="R319" s="5">
        <f>LEFT(Продажи[[#This Row],[мин фасовка, кг]],LEN(Продажи[[#This Row],[мин фасовка, кг]])-3)*Продажи[[#This Row],[Заказанное количество, кг]]</f>
        <v>20</v>
      </c>
      <c r="S319" s="13">
        <f>YEAR(Продажи[[#This Row],[Дата заказа]])</f>
        <v>2019</v>
      </c>
      <c r="T319" s="13">
        <f>INT((Продажи[[#This Row],[Дата заказа]]-DATE(YEAR(Продажи[[#This Row],[Дата заказа]]-WEEKDAY(Продажи[[#This Row],[Дата заказа]]-1)+4),1,3) + WEEKDAY(DATE(YEAR(Продажи[[#This Row],[Дата заказа]]-WEEKDAY(Продажи[[#This Row],[Дата заказа]]-1)+4),1,3))+5)/7)</f>
        <v>41</v>
      </c>
      <c r="U319" s="13">
        <f>IF(Q319&lt;=10,Продажи[[#This Row],[Итого со скидкой]],0)</f>
        <v>16994.400000000001</v>
      </c>
    </row>
    <row r="320" spans="5:21" x14ac:dyDescent="0.3">
      <c r="E320" t="s">
        <v>2669</v>
      </c>
      <c r="F320" t="s">
        <v>2670</v>
      </c>
      <c r="G320" t="s">
        <v>2670</v>
      </c>
      <c r="H320">
        <v>699</v>
      </c>
      <c r="I320" t="s">
        <v>2671</v>
      </c>
      <c r="J320">
        <v>10</v>
      </c>
      <c r="K320">
        <v>6990</v>
      </c>
      <c r="L320">
        <v>0</v>
      </c>
      <c r="M320">
        <v>6990</v>
      </c>
      <c r="N320" s="1">
        <v>43947</v>
      </c>
      <c r="O320">
        <f>MONTH(Продажи[[#This Row],[Дата заказа]])</f>
        <v>4</v>
      </c>
      <c r="P320">
        <f>WEEKDAY(Продажи[[#This Row],[Дата заказа]],2)</f>
        <v>7</v>
      </c>
      <c r="Q320">
        <f>DAY(Продажи[[#This Row],[Дата заказа]])</f>
        <v>26</v>
      </c>
      <c r="R320" s="5">
        <f>LEFT(Продажи[[#This Row],[мин фасовка, кг]],LEN(Продажи[[#This Row],[мин фасовка, кг]])-3)*Продажи[[#This Row],[Заказанное количество, кг]]</f>
        <v>10</v>
      </c>
      <c r="S320" s="13">
        <f>YEAR(Продажи[[#This Row],[Дата заказа]])</f>
        <v>2020</v>
      </c>
      <c r="T320"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320" s="13">
        <f>IF(Q320&lt;=10,Продажи[[#This Row],[Итого со скидкой]],0)</f>
        <v>0</v>
      </c>
    </row>
    <row r="321" spans="5:21" x14ac:dyDescent="0.3">
      <c r="E321" t="s">
        <v>2729</v>
      </c>
      <c r="F321" t="s">
        <v>2710</v>
      </c>
      <c r="G321" t="s">
        <v>2730</v>
      </c>
      <c r="H321">
        <v>843</v>
      </c>
      <c r="I321" t="s">
        <v>2671</v>
      </c>
      <c r="J321">
        <v>5</v>
      </c>
      <c r="K321">
        <v>4215</v>
      </c>
      <c r="L321">
        <v>0</v>
      </c>
      <c r="M321">
        <v>4215</v>
      </c>
      <c r="N321" s="1">
        <v>42172</v>
      </c>
      <c r="O321">
        <f>MONTH(Продажи[[#This Row],[Дата заказа]])</f>
        <v>6</v>
      </c>
      <c r="P321">
        <f>WEEKDAY(Продажи[[#This Row],[Дата заказа]],2)</f>
        <v>3</v>
      </c>
      <c r="Q321">
        <f>DAY(Продажи[[#This Row],[Дата заказа]])</f>
        <v>17</v>
      </c>
      <c r="R321" s="5">
        <f>LEFT(Продажи[[#This Row],[мин фасовка, кг]],LEN(Продажи[[#This Row],[мин фасовка, кг]])-3)*Продажи[[#This Row],[Заказанное количество, кг]]</f>
        <v>5</v>
      </c>
      <c r="S321" s="13">
        <f>YEAR(Продажи[[#This Row],[Дата заказа]])</f>
        <v>2015</v>
      </c>
      <c r="T321" s="13">
        <f>INT((Продажи[[#This Row],[Дата заказа]]-DATE(YEAR(Продажи[[#This Row],[Дата заказа]]-WEEKDAY(Продажи[[#This Row],[Дата заказа]]-1)+4),1,3) + WEEKDAY(DATE(YEAR(Продажи[[#This Row],[Дата заказа]]-WEEKDAY(Продажи[[#This Row],[Дата заказа]]-1)+4),1,3))+5)/7)</f>
        <v>25</v>
      </c>
      <c r="U321" s="13">
        <f>IF(Q321&lt;=10,Продажи[[#This Row],[Итого со скидкой]],0)</f>
        <v>0</v>
      </c>
    </row>
    <row r="322" spans="5:21" x14ac:dyDescent="0.3">
      <c r="E322" t="s">
        <v>2727</v>
      </c>
      <c r="F322" t="s">
        <v>2713</v>
      </c>
      <c r="G322" t="s">
        <v>2728</v>
      </c>
      <c r="H322">
        <v>617</v>
      </c>
      <c r="I322" t="s">
        <v>2671</v>
      </c>
      <c r="J322">
        <v>25</v>
      </c>
      <c r="K322">
        <v>15425</v>
      </c>
      <c r="L322">
        <v>0</v>
      </c>
      <c r="M322">
        <v>15425</v>
      </c>
      <c r="N322" s="1">
        <v>43717</v>
      </c>
      <c r="O322">
        <f>MONTH(Продажи[[#This Row],[Дата заказа]])</f>
        <v>9</v>
      </c>
      <c r="P322">
        <f>WEEKDAY(Продажи[[#This Row],[Дата заказа]],2)</f>
        <v>1</v>
      </c>
      <c r="Q322">
        <f>DAY(Продажи[[#This Row],[Дата заказа]])</f>
        <v>9</v>
      </c>
      <c r="R322" s="5">
        <f>LEFT(Продажи[[#This Row],[мин фасовка, кг]],LEN(Продажи[[#This Row],[мин фасовка, кг]])-3)*Продажи[[#This Row],[Заказанное количество, кг]]</f>
        <v>25</v>
      </c>
      <c r="S322" s="13">
        <f>YEAR(Продажи[[#This Row],[Дата заказа]])</f>
        <v>2019</v>
      </c>
      <c r="T322" s="13">
        <f>INT((Продажи[[#This Row],[Дата заказа]]-DATE(YEAR(Продажи[[#This Row],[Дата заказа]]-WEEKDAY(Продажи[[#This Row],[Дата заказа]]-1)+4),1,3) + WEEKDAY(DATE(YEAR(Продажи[[#This Row],[Дата заказа]]-WEEKDAY(Продажи[[#This Row],[Дата заказа]]-1)+4),1,3))+5)/7)</f>
        <v>37</v>
      </c>
      <c r="U322" s="13">
        <f>IF(Q322&lt;=10,Продажи[[#This Row],[Итого со скидкой]],0)</f>
        <v>15425</v>
      </c>
    </row>
    <row r="323" spans="5:21" x14ac:dyDescent="0.3">
      <c r="E323" t="s">
        <v>2700</v>
      </c>
      <c r="F323" t="s">
        <v>2677</v>
      </c>
      <c r="G323" t="s">
        <v>2691</v>
      </c>
      <c r="H323">
        <v>759</v>
      </c>
      <c r="I323" t="s">
        <v>2671</v>
      </c>
      <c r="J323">
        <v>10</v>
      </c>
      <c r="K323">
        <v>7590</v>
      </c>
      <c r="L323">
        <v>0</v>
      </c>
      <c r="M323">
        <v>7590</v>
      </c>
      <c r="N323" s="1">
        <v>44060</v>
      </c>
      <c r="O323">
        <f>MONTH(Продажи[[#This Row],[Дата заказа]])</f>
        <v>8</v>
      </c>
      <c r="P323">
        <f>WEEKDAY(Продажи[[#This Row],[Дата заказа]],2)</f>
        <v>1</v>
      </c>
      <c r="Q323">
        <f>DAY(Продажи[[#This Row],[Дата заказа]])</f>
        <v>17</v>
      </c>
      <c r="R323" s="5">
        <f>LEFT(Продажи[[#This Row],[мин фасовка, кг]],LEN(Продажи[[#This Row],[мин фасовка, кг]])-3)*Продажи[[#This Row],[Заказанное количество, кг]]</f>
        <v>10</v>
      </c>
      <c r="S323" s="13">
        <f>YEAR(Продажи[[#This Row],[Дата заказа]])</f>
        <v>2020</v>
      </c>
      <c r="T323"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323" s="13">
        <f>IF(Q323&lt;=10,Продажи[[#This Row],[Итого со скидкой]],0)</f>
        <v>0</v>
      </c>
    </row>
    <row r="324" spans="5:21" x14ac:dyDescent="0.3">
      <c r="E324" t="s">
        <v>2676</v>
      </c>
      <c r="F324" t="s">
        <v>2677</v>
      </c>
      <c r="G324" t="s">
        <v>2678</v>
      </c>
      <c r="H324">
        <v>1182</v>
      </c>
      <c r="I324" t="s">
        <v>2675</v>
      </c>
      <c r="J324">
        <v>17</v>
      </c>
      <c r="K324">
        <v>20094</v>
      </c>
      <c r="L324">
        <v>0.03</v>
      </c>
      <c r="M324">
        <v>19491.18</v>
      </c>
      <c r="N324" s="1">
        <v>42858</v>
      </c>
      <c r="O324">
        <f>MONTH(Продажи[[#This Row],[Дата заказа]])</f>
        <v>5</v>
      </c>
      <c r="P324">
        <f>WEEKDAY(Продажи[[#This Row],[Дата заказа]],2)</f>
        <v>3</v>
      </c>
      <c r="Q324">
        <f>DAY(Продажи[[#This Row],[Дата заказа]])</f>
        <v>3</v>
      </c>
      <c r="R324" s="5">
        <f>LEFT(Продажи[[#This Row],[мин фасовка, кг]],LEN(Продажи[[#This Row],[мин фасовка, кг]])-3)*Продажи[[#This Row],[Заказанное количество, кг]]</f>
        <v>8.5</v>
      </c>
      <c r="S324" s="13">
        <f>YEAR(Продажи[[#This Row],[Дата заказа]])</f>
        <v>2017</v>
      </c>
      <c r="T324"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324" s="13">
        <f>IF(Q324&lt;=10,Продажи[[#This Row],[Итого со скидкой]],0)</f>
        <v>19491.18</v>
      </c>
    </row>
    <row r="325" spans="5:21" x14ac:dyDescent="0.3">
      <c r="E325" t="s">
        <v>2733</v>
      </c>
      <c r="F325" t="s">
        <v>2698</v>
      </c>
      <c r="G325" t="s">
        <v>2734</v>
      </c>
      <c r="H325">
        <v>1923</v>
      </c>
      <c r="I325" t="s">
        <v>2675</v>
      </c>
      <c r="J325">
        <v>25</v>
      </c>
      <c r="K325">
        <v>48075</v>
      </c>
      <c r="L325">
        <v>0.06</v>
      </c>
      <c r="M325">
        <v>45190.5</v>
      </c>
      <c r="N325" s="1">
        <v>42676</v>
      </c>
      <c r="O325">
        <f>MONTH(Продажи[[#This Row],[Дата заказа]])</f>
        <v>11</v>
      </c>
      <c r="P325">
        <f>WEEKDAY(Продажи[[#This Row],[Дата заказа]],2)</f>
        <v>3</v>
      </c>
      <c r="Q325">
        <f>DAY(Продажи[[#This Row],[Дата заказа]])</f>
        <v>2</v>
      </c>
      <c r="R325" s="5">
        <f>LEFT(Продажи[[#This Row],[мин фасовка, кг]],LEN(Продажи[[#This Row],[мин фасовка, кг]])-3)*Продажи[[#This Row],[Заказанное количество, кг]]</f>
        <v>12.5</v>
      </c>
      <c r="S325" s="13">
        <f>YEAR(Продажи[[#This Row],[Дата заказа]])</f>
        <v>2016</v>
      </c>
      <c r="T325"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325" s="13">
        <f>IF(Q325&lt;=10,Продажи[[#This Row],[Итого со скидкой]],0)</f>
        <v>45190.5</v>
      </c>
    </row>
    <row r="326" spans="5:21" x14ac:dyDescent="0.3">
      <c r="E326" t="s">
        <v>2669</v>
      </c>
      <c r="F326" t="s">
        <v>2670</v>
      </c>
      <c r="G326" t="s">
        <v>2670</v>
      </c>
      <c r="H326">
        <v>699</v>
      </c>
      <c r="I326" t="s">
        <v>2671</v>
      </c>
      <c r="J326">
        <v>10</v>
      </c>
      <c r="K326">
        <v>6990</v>
      </c>
      <c r="L326">
        <v>0</v>
      </c>
      <c r="M326">
        <v>6990</v>
      </c>
      <c r="N326" s="1">
        <v>42050</v>
      </c>
      <c r="O326">
        <f>MONTH(Продажи[[#This Row],[Дата заказа]])</f>
        <v>2</v>
      </c>
      <c r="P326">
        <f>WEEKDAY(Продажи[[#This Row],[Дата заказа]],2)</f>
        <v>7</v>
      </c>
      <c r="Q326">
        <f>DAY(Продажи[[#This Row],[Дата заказа]])</f>
        <v>15</v>
      </c>
      <c r="R326" s="5">
        <f>LEFT(Продажи[[#This Row],[мин фасовка, кг]],LEN(Продажи[[#This Row],[мин фасовка, кг]])-3)*Продажи[[#This Row],[Заказанное количество, кг]]</f>
        <v>10</v>
      </c>
      <c r="S326" s="13">
        <f>YEAR(Продажи[[#This Row],[Дата заказа]])</f>
        <v>2015</v>
      </c>
      <c r="T326" s="13">
        <f>INT((Продажи[[#This Row],[Дата заказа]]-DATE(YEAR(Продажи[[#This Row],[Дата заказа]]-WEEKDAY(Продажи[[#This Row],[Дата заказа]]-1)+4),1,3) + WEEKDAY(DATE(YEAR(Продажи[[#This Row],[Дата заказа]]-WEEKDAY(Продажи[[#This Row],[Дата заказа]]-1)+4),1,3))+5)/7)</f>
        <v>7</v>
      </c>
      <c r="U326" s="13">
        <f>IF(Q326&lt;=10,Продажи[[#This Row],[Итого со скидкой]],0)</f>
        <v>0</v>
      </c>
    </row>
    <row r="327" spans="5:21" x14ac:dyDescent="0.3">
      <c r="E327" t="s">
        <v>2702</v>
      </c>
      <c r="F327" t="s">
        <v>2673</v>
      </c>
      <c r="G327" t="s">
        <v>2703</v>
      </c>
      <c r="H327">
        <v>912</v>
      </c>
      <c r="I327" t="s">
        <v>2675</v>
      </c>
      <c r="J327">
        <v>20</v>
      </c>
      <c r="K327">
        <v>18240</v>
      </c>
      <c r="L327">
        <v>0</v>
      </c>
      <c r="M327">
        <v>18240</v>
      </c>
      <c r="N327" s="1">
        <v>42889</v>
      </c>
      <c r="O327">
        <f>MONTH(Продажи[[#This Row],[Дата заказа]])</f>
        <v>6</v>
      </c>
      <c r="P327">
        <f>WEEKDAY(Продажи[[#This Row],[Дата заказа]],2)</f>
        <v>6</v>
      </c>
      <c r="Q327">
        <f>DAY(Продажи[[#This Row],[Дата заказа]])</f>
        <v>3</v>
      </c>
      <c r="R327" s="5">
        <f>LEFT(Продажи[[#This Row],[мин фасовка, кг]],LEN(Продажи[[#This Row],[мин фасовка, кг]])-3)*Продажи[[#This Row],[Заказанное количество, кг]]</f>
        <v>10</v>
      </c>
      <c r="S327" s="13">
        <f>YEAR(Продажи[[#This Row],[Дата заказа]])</f>
        <v>2017</v>
      </c>
      <c r="T327"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327" s="13">
        <f>IF(Q327&lt;=10,Продажи[[#This Row],[Итого со скидкой]],0)</f>
        <v>18240</v>
      </c>
    </row>
    <row r="328" spans="5:21" x14ac:dyDescent="0.3">
      <c r="E328" t="s">
        <v>2681</v>
      </c>
      <c r="F328" t="s">
        <v>2673</v>
      </c>
      <c r="G328" t="s">
        <v>2682</v>
      </c>
      <c r="H328">
        <v>847</v>
      </c>
      <c r="I328" t="s">
        <v>2675</v>
      </c>
      <c r="J328">
        <v>15</v>
      </c>
      <c r="K328">
        <v>12705</v>
      </c>
      <c r="L328">
        <v>0</v>
      </c>
      <c r="M328">
        <v>12705</v>
      </c>
      <c r="N328" s="1">
        <v>44151</v>
      </c>
      <c r="O328">
        <f>MONTH(Продажи[[#This Row],[Дата заказа]])</f>
        <v>11</v>
      </c>
      <c r="P328">
        <f>WEEKDAY(Продажи[[#This Row],[Дата заказа]],2)</f>
        <v>1</v>
      </c>
      <c r="Q328">
        <f>DAY(Продажи[[#This Row],[Дата заказа]])</f>
        <v>16</v>
      </c>
      <c r="R328" s="5">
        <f>LEFT(Продажи[[#This Row],[мин фасовка, кг]],LEN(Продажи[[#This Row],[мин фасовка, кг]])-3)*Продажи[[#This Row],[Заказанное количество, кг]]</f>
        <v>7.5</v>
      </c>
      <c r="S328" s="13">
        <f>YEAR(Продажи[[#This Row],[Дата заказа]])</f>
        <v>2020</v>
      </c>
      <c r="T328" s="13">
        <f>INT((Продажи[[#This Row],[Дата заказа]]-DATE(YEAR(Продажи[[#This Row],[Дата заказа]]-WEEKDAY(Продажи[[#This Row],[Дата заказа]]-1)+4),1,3) + WEEKDAY(DATE(YEAR(Продажи[[#This Row],[Дата заказа]]-WEEKDAY(Продажи[[#This Row],[Дата заказа]]-1)+4),1,3))+5)/7)</f>
        <v>47</v>
      </c>
      <c r="U328" s="13">
        <f>IF(Q328&lt;=10,Продажи[[#This Row],[Итого со скидкой]],0)</f>
        <v>0</v>
      </c>
    </row>
    <row r="329" spans="5:21" x14ac:dyDescent="0.3">
      <c r="E329" t="s">
        <v>2744</v>
      </c>
      <c r="F329" t="s">
        <v>2698</v>
      </c>
      <c r="G329" t="s">
        <v>2745</v>
      </c>
      <c r="H329">
        <v>876</v>
      </c>
      <c r="I329" t="s">
        <v>2671</v>
      </c>
      <c r="J329">
        <v>20</v>
      </c>
      <c r="K329">
        <v>17520</v>
      </c>
      <c r="L329">
        <v>0.03</v>
      </c>
      <c r="M329">
        <v>16994.400000000001</v>
      </c>
      <c r="N329" s="1">
        <v>43616</v>
      </c>
      <c r="O329">
        <f>MONTH(Продажи[[#This Row],[Дата заказа]])</f>
        <v>5</v>
      </c>
      <c r="P329">
        <f>WEEKDAY(Продажи[[#This Row],[Дата заказа]],2)</f>
        <v>5</v>
      </c>
      <c r="Q329">
        <f>DAY(Продажи[[#This Row],[Дата заказа]])</f>
        <v>31</v>
      </c>
      <c r="R329" s="5">
        <f>LEFT(Продажи[[#This Row],[мин фасовка, кг]],LEN(Продажи[[#This Row],[мин фасовка, кг]])-3)*Продажи[[#This Row],[Заказанное количество, кг]]</f>
        <v>20</v>
      </c>
      <c r="S329" s="13">
        <f>YEAR(Продажи[[#This Row],[Дата заказа]])</f>
        <v>2019</v>
      </c>
      <c r="T329" s="13">
        <f>INT((Продажи[[#This Row],[Дата заказа]]-DATE(YEAR(Продажи[[#This Row],[Дата заказа]]-WEEKDAY(Продажи[[#This Row],[Дата заказа]]-1)+4),1,3) + WEEKDAY(DATE(YEAR(Продажи[[#This Row],[Дата заказа]]-WEEKDAY(Продажи[[#This Row],[Дата заказа]]-1)+4),1,3))+5)/7)</f>
        <v>22</v>
      </c>
      <c r="U329" s="13">
        <f>IF(Q329&lt;=10,Продажи[[#This Row],[Итого со скидкой]],0)</f>
        <v>0</v>
      </c>
    </row>
    <row r="330" spans="5:21" x14ac:dyDescent="0.3">
      <c r="E330" t="s">
        <v>2746</v>
      </c>
      <c r="F330" t="s">
        <v>2684</v>
      </c>
      <c r="G330" t="s">
        <v>2747</v>
      </c>
      <c r="H330">
        <v>1730</v>
      </c>
      <c r="I330" t="s">
        <v>2675</v>
      </c>
      <c r="J330">
        <v>5</v>
      </c>
      <c r="K330">
        <v>8650</v>
      </c>
      <c r="L330">
        <v>0</v>
      </c>
      <c r="M330">
        <v>8650</v>
      </c>
      <c r="N330" s="1">
        <v>43632</v>
      </c>
      <c r="O330">
        <f>MONTH(Продажи[[#This Row],[Дата заказа]])</f>
        <v>6</v>
      </c>
      <c r="P330">
        <f>WEEKDAY(Продажи[[#This Row],[Дата заказа]],2)</f>
        <v>7</v>
      </c>
      <c r="Q330">
        <f>DAY(Продажи[[#This Row],[Дата заказа]])</f>
        <v>16</v>
      </c>
      <c r="R330" s="5">
        <f>LEFT(Продажи[[#This Row],[мин фасовка, кг]],LEN(Продажи[[#This Row],[мин фасовка, кг]])-3)*Продажи[[#This Row],[Заказанное количество, кг]]</f>
        <v>2.5</v>
      </c>
      <c r="S330" s="13">
        <f>YEAR(Продажи[[#This Row],[Дата заказа]])</f>
        <v>2019</v>
      </c>
      <c r="T330"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330" s="13">
        <f>IF(Q330&lt;=10,Продажи[[#This Row],[Итого со скидкой]],0)</f>
        <v>0</v>
      </c>
    </row>
    <row r="331" spans="5:21" x14ac:dyDescent="0.3">
      <c r="E331" t="s">
        <v>2700</v>
      </c>
      <c r="F331" t="s">
        <v>2677</v>
      </c>
      <c r="G331" t="s">
        <v>2701</v>
      </c>
      <c r="H331">
        <v>3197</v>
      </c>
      <c r="I331" t="s">
        <v>2671</v>
      </c>
      <c r="J331">
        <v>10</v>
      </c>
      <c r="K331">
        <v>31970</v>
      </c>
      <c r="L331">
        <v>0</v>
      </c>
      <c r="M331">
        <v>31970</v>
      </c>
      <c r="N331" s="1">
        <v>43631</v>
      </c>
      <c r="O331">
        <f>MONTH(Продажи[[#This Row],[Дата заказа]])</f>
        <v>6</v>
      </c>
      <c r="P331">
        <f>WEEKDAY(Продажи[[#This Row],[Дата заказа]],2)</f>
        <v>6</v>
      </c>
      <c r="Q331">
        <f>DAY(Продажи[[#This Row],[Дата заказа]])</f>
        <v>15</v>
      </c>
      <c r="R331" s="5">
        <f>LEFT(Продажи[[#This Row],[мин фасовка, кг]],LEN(Продажи[[#This Row],[мин фасовка, кг]])-3)*Продажи[[#This Row],[Заказанное количество, кг]]</f>
        <v>10</v>
      </c>
      <c r="S331" s="13">
        <f>YEAR(Продажи[[#This Row],[Дата заказа]])</f>
        <v>2019</v>
      </c>
      <c r="T331"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331" s="13">
        <f>IF(Q331&lt;=10,Продажи[[#This Row],[Итого со скидкой]],0)</f>
        <v>0</v>
      </c>
    </row>
    <row r="332" spans="5:21" x14ac:dyDescent="0.3">
      <c r="E332" t="s">
        <v>2669</v>
      </c>
      <c r="F332" t="s">
        <v>2670</v>
      </c>
      <c r="G332" t="s">
        <v>2670</v>
      </c>
      <c r="H332">
        <v>699</v>
      </c>
      <c r="I332" t="s">
        <v>2671</v>
      </c>
      <c r="J332">
        <v>10</v>
      </c>
      <c r="K332">
        <v>6990</v>
      </c>
      <c r="L332">
        <v>0</v>
      </c>
      <c r="M332">
        <v>6990</v>
      </c>
      <c r="N332" s="1">
        <v>43317</v>
      </c>
      <c r="O332">
        <f>MONTH(Продажи[[#This Row],[Дата заказа]])</f>
        <v>8</v>
      </c>
      <c r="P332">
        <f>WEEKDAY(Продажи[[#This Row],[Дата заказа]],2)</f>
        <v>7</v>
      </c>
      <c r="Q332">
        <f>DAY(Продажи[[#This Row],[Дата заказа]])</f>
        <v>5</v>
      </c>
      <c r="R332" s="5">
        <f>LEFT(Продажи[[#This Row],[мин фасовка, кг]],LEN(Продажи[[#This Row],[мин фасовка, кг]])-3)*Продажи[[#This Row],[Заказанное количество, кг]]</f>
        <v>10</v>
      </c>
      <c r="S332" s="13">
        <f>YEAR(Продажи[[#This Row],[Дата заказа]])</f>
        <v>2018</v>
      </c>
      <c r="T332" s="13">
        <f>INT((Продажи[[#This Row],[Дата заказа]]-DATE(YEAR(Продажи[[#This Row],[Дата заказа]]-WEEKDAY(Продажи[[#This Row],[Дата заказа]]-1)+4),1,3) + WEEKDAY(DATE(YEAR(Продажи[[#This Row],[Дата заказа]]-WEEKDAY(Продажи[[#This Row],[Дата заказа]]-1)+4),1,3))+5)/7)</f>
        <v>31</v>
      </c>
      <c r="U332" s="13">
        <f>IF(Q332&lt;=10,Продажи[[#This Row],[Итого со скидкой]],0)</f>
        <v>6990</v>
      </c>
    </row>
    <row r="333" spans="5:21" x14ac:dyDescent="0.3">
      <c r="E333" t="s">
        <v>2702</v>
      </c>
      <c r="F333" t="s">
        <v>2673</v>
      </c>
      <c r="G333" t="s">
        <v>2703</v>
      </c>
      <c r="H333">
        <v>912</v>
      </c>
      <c r="I333" t="s">
        <v>2675</v>
      </c>
      <c r="J333">
        <v>15</v>
      </c>
      <c r="K333">
        <v>13680</v>
      </c>
      <c r="L333">
        <v>0</v>
      </c>
      <c r="M333">
        <v>13680</v>
      </c>
      <c r="N333" s="1">
        <v>44039</v>
      </c>
      <c r="O333">
        <f>MONTH(Продажи[[#This Row],[Дата заказа]])</f>
        <v>7</v>
      </c>
      <c r="P333">
        <f>WEEKDAY(Продажи[[#This Row],[Дата заказа]],2)</f>
        <v>1</v>
      </c>
      <c r="Q333">
        <f>DAY(Продажи[[#This Row],[Дата заказа]])</f>
        <v>27</v>
      </c>
      <c r="R333" s="5">
        <f>LEFT(Продажи[[#This Row],[мин фасовка, кг]],LEN(Продажи[[#This Row],[мин фасовка, кг]])-3)*Продажи[[#This Row],[Заказанное количество, кг]]</f>
        <v>7.5</v>
      </c>
      <c r="S333" s="13">
        <f>YEAR(Продажи[[#This Row],[Дата заказа]])</f>
        <v>2020</v>
      </c>
      <c r="T333" s="13">
        <f>INT((Продажи[[#This Row],[Дата заказа]]-DATE(YEAR(Продажи[[#This Row],[Дата заказа]]-WEEKDAY(Продажи[[#This Row],[Дата заказа]]-1)+4),1,3) + WEEKDAY(DATE(YEAR(Продажи[[#This Row],[Дата заказа]]-WEEKDAY(Продажи[[#This Row],[Дата заказа]]-1)+4),1,3))+5)/7)</f>
        <v>31</v>
      </c>
      <c r="U333" s="13">
        <f>IF(Q333&lt;=10,Продажи[[#This Row],[Итого со скидкой]],0)</f>
        <v>0</v>
      </c>
    </row>
    <row r="334" spans="5:21" x14ac:dyDescent="0.3">
      <c r="E334" t="s">
        <v>2733</v>
      </c>
      <c r="F334" t="s">
        <v>2698</v>
      </c>
      <c r="G334" t="s">
        <v>2734</v>
      </c>
      <c r="H334">
        <v>1923</v>
      </c>
      <c r="I334" t="s">
        <v>2675</v>
      </c>
      <c r="J334">
        <v>35</v>
      </c>
      <c r="K334">
        <v>67305</v>
      </c>
      <c r="L334">
        <v>0.06</v>
      </c>
      <c r="M334">
        <v>63266.7</v>
      </c>
      <c r="N334" s="1">
        <v>42217</v>
      </c>
      <c r="O334">
        <f>MONTH(Продажи[[#This Row],[Дата заказа]])</f>
        <v>8</v>
      </c>
      <c r="P334">
        <f>WEEKDAY(Продажи[[#This Row],[Дата заказа]],2)</f>
        <v>6</v>
      </c>
      <c r="Q334">
        <f>DAY(Продажи[[#This Row],[Дата заказа]])</f>
        <v>1</v>
      </c>
      <c r="R334" s="5">
        <f>LEFT(Продажи[[#This Row],[мин фасовка, кг]],LEN(Продажи[[#This Row],[мин фасовка, кг]])-3)*Продажи[[#This Row],[Заказанное количество, кг]]</f>
        <v>17.5</v>
      </c>
      <c r="S334" s="13">
        <f>YEAR(Продажи[[#This Row],[Дата заказа]])</f>
        <v>2015</v>
      </c>
      <c r="T334" s="13">
        <f>INT((Продажи[[#This Row],[Дата заказа]]-DATE(YEAR(Продажи[[#This Row],[Дата заказа]]-WEEKDAY(Продажи[[#This Row],[Дата заказа]]-1)+4),1,3) + WEEKDAY(DATE(YEAR(Продажи[[#This Row],[Дата заказа]]-WEEKDAY(Продажи[[#This Row],[Дата заказа]]-1)+4),1,3))+5)/7)</f>
        <v>31</v>
      </c>
      <c r="U334" s="13">
        <f>IF(Q334&lt;=10,Продажи[[#This Row],[Итого со скидкой]],0)</f>
        <v>63266.7</v>
      </c>
    </row>
    <row r="335" spans="5:21" x14ac:dyDescent="0.3">
      <c r="E335" t="s">
        <v>2721</v>
      </c>
      <c r="F335" t="s">
        <v>2698</v>
      </c>
      <c r="G335" t="s">
        <v>2722</v>
      </c>
      <c r="H335">
        <v>800</v>
      </c>
      <c r="I335" t="s">
        <v>2675</v>
      </c>
      <c r="J335">
        <v>25</v>
      </c>
      <c r="K335">
        <v>20000</v>
      </c>
      <c r="L335">
        <v>0.03</v>
      </c>
      <c r="M335">
        <v>19400</v>
      </c>
      <c r="N335" s="1">
        <v>42668</v>
      </c>
      <c r="O335">
        <f>MONTH(Продажи[[#This Row],[Дата заказа]])</f>
        <v>10</v>
      </c>
      <c r="P335">
        <f>WEEKDAY(Продажи[[#This Row],[Дата заказа]],2)</f>
        <v>2</v>
      </c>
      <c r="Q335">
        <f>DAY(Продажи[[#This Row],[Дата заказа]])</f>
        <v>25</v>
      </c>
      <c r="R335" s="5">
        <f>LEFT(Продажи[[#This Row],[мин фасовка, кг]],LEN(Продажи[[#This Row],[мин фасовка, кг]])-3)*Продажи[[#This Row],[Заказанное количество, кг]]</f>
        <v>12.5</v>
      </c>
      <c r="S335" s="13">
        <f>YEAR(Продажи[[#This Row],[Дата заказа]])</f>
        <v>2016</v>
      </c>
      <c r="T335"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335" s="13">
        <f>IF(Q335&lt;=10,Продажи[[#This Row],[Итого со скидкой]],0)</f>
        <v>0</v>
      </c>
    </row>
    <row r="336" spans="5:21" x14ac:dyDescent="0.3">
      <c r="E336" t="s">
        <v>2712</v>
      </c>
      <c r="F336" t="s">
        <v>2713</v>
      </c>
      <c r="G336" t="s">
        <v>2714</v>
      </c>
      <c r="H336">
        <v>620</v>
      </c>
      <c r="I336" t="s">
        <v>2671</v>
      </c>
      <c r="J336">
        <v>30</v>
      </c>
      <c r="K336">
        <v>18600</v>
      </c>
      <c r="L336">
        <v>0.03</v>
      </c>
      <c r="M336">
        <v>18042</v>
      </c>
      <c r="N336" s="1">
        <v>43751</v>
      </c>
      <c r="O336">
        <f>MONTH(Продажи[[#This Row],[Дата заказа]])</f>
        <v>10</v>
      </c>
      <c r="P336">
        <f>WEEKDAY(Продажи[[#This Row],[Дата заказа]],2)</f>
        <v>7</v>
      </c>
      <c r="Q336">
        <f>DAY(Продажи[[#This Row],[Дата заказа]])</f>
        <v>13</v>
      </c>
      <c r="R336" s="5">
        <f>LEFT(Продажи[[#This Row],[мин фасовка, кг]],LEN(Продажи[[#This Row],[мин фасовка, кг]])-3)*Продажи[[#This Row],[Заказанное количество, кг]]</f>
        <v>30</v>
      </c>
      <c r="S336" s="13">
        <f>YEAR(Продажи[[#This Row],[Дата заказа]])</f>
        <v>2019</v>
      </c>
      <c r="T336" s="13">
        <f>INT((Продажи[[#This Row],[Дата заказа]]-DATE(YEAR(Продажи[[#This Row],[Дата заказа]]-WEEKDAY(Продажи[[#This Row],[Дата заказа]]-1)+4),1,3) + WEEKDAY(DATE(YEAR(Продажи[[#This Row],[Дата заказа]]-WEEKDAY(Продажи[[#This Row],[Дата заказа]]-1)+4),1,3))+5)/7)</f>
        <v>41</v>
      </c>
      <c r="U336" s="13">
        <f>IF(Q336&lt;=10,Продажи[[#This Row],[Итого со скидкой]],0)</f>
        <v>0</v>
      </c>
    </row>
    <row r="337" spans="5:21" x14ac:dyDescent="0.3">
      <c r="E337" t="s">
        <v>2733</v>
      </c>
      <c r="F337" t="s">
        <v>2698</v>
      </c>
      <c r="G337" t="s">
        <v>2734</v>
      </c>
      <c r="H337">
        <v>1923</v>
      </c>
      <c r="I337" t="s">
        <v>2675</v>
      </c>
      <c r="J337">
        <v>35</v>
      </c>
      <c r="K337">
        <v>67305</v>
      </c>
      <c r="L337">
        <v>0.06</v>
      </c>
      <c r="M337">
        <v>63266.7</v>
      </c>
      <c r="N337" s="1">
        <v>42803</v>
      </c>
      <c r="O337">
        <f>MONTH(Продажи[[#This Row],[Дата заказа]])</f>
        <v>3</v>
      </c>
      <c r="P337">
        <f>WEEKDAY(Продажи[[#This Row],[Дата заказа]],2)</f>
        <v>4</v>
      </c>
      <c r="Q337">
        <f>DAY(Продажи[[#This Row],[Дата заказа]])</f>
        <v>9</v>
      </c>
      <c r="R337" s="5">
        <f>LEFT(Продажи[[#This Row],[мин фасовка, кг]],LEN(Продажи[[#This Row],[мин фасовка, кг]])-3)*Продажи[[#This Row],[Заказанное количество, кг]]</f>
        <v>17.5</v>
      </c>
      <c r="S337" s="13">
        <f>YEAR(Продажи[[#This Row],[Дата заказа]])</f>
        <v>2017</v>
      </c>
      <c r="T337"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337" s="13">
        <f>IF(Q337&lt;=10,Продажи[[#This Row],[Итого со скидкой]],0)</f>
        <v>63266.7</v>
      </c>
    </row>
    <row r="338" spans="5:21" x14ac:dyDescent="0.3">
      <c r="E338" t="s">
        <v>2681</v>
      </c>
      <c r="F338" t="s">
        <v>2673</v>
      </c>
      <c r="G338" t="s">
        <v>2682</v>
      </c>
      <c r="H338">
        <v>847</v>
      </c>
      <c r="I338" t="s">
        <v>2675</v>
      </c>
      <c r="J338">
        <v>15</v>
      </c>
      <c r="K338">
        <v>12705</v>
      </c>
      <c r="L338">
        <v>0</v>
      </c>
      <c r="M338">
        <v>12705</v>
      </c>
      <c r="N338" s="1">
        <v>43214</v>
      </c>
      <c r="O338">
        <f>MONTH(Продажи[[#This Row],[Дата заказа]])</f>
        <v>4</v>
      </c>
      <c r="P338">
        <f>WEEKDAY(Продажи[[#This Row],[Дата заказа]],2)</f>
        <v>2</v>
      </c>
      <c r="Q338">
        <f>DAY(Продажи[[#This Row],[Дата заказа]])</f>
        <v>24</v>
      </c>
      <c r="R338" s="5">
        <f>LEFT(Продажи[[#This Row],[мин фасовка, кг]],LEN(Продажи[[#This Row],[мин фасовка, кг]])-3)*Продажи[[#This Row],[Заказанное количество, кг]]</f>
        <v>7.5</v>
      </c>
      <c r="S338" s="13">
        <f>YEAR(Продажи[[#This Row],[Дата заказа]])</f>
        <v>2018</v>
      </c>
      <c r="T338"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338" s="13">
        <f>IF(Q338&lt;=10,Продажи[[#This Row],[Итого со скидкой]],0)</f>
        <v>0</v>
      </c>
    </row>
    <row r="339" spans="5:21" x14ac:dyDescent="0.3">
      <c r="E339" t="s">
        <v>2683</v>
      </c>
      <c r="F339" t="s">
        <v>2684</v>
      </c>
      <c r="G339" t="s">
        <v>2684</v>
      </c>
      <c r="H339">
        <v>770</v>
      </c>
      <c r="I339" t="s">
        <v>2675</v>
      </c>
      <c r="J339">
        <v>20</v>
      </c>
      <c r="K339">
        <v>15400</v>
      </c>
      <c r="L339">
        <v>0.03</v>
      </c>
      <c r="M339">
        <v>14938</v>
      </c>
      <c r="N339" s="1">
        <v>43606</v>
      </c>
      <c r="O339">
        <f>MONTH(Продажи[[#This Row],[Дата заказа]])</f>
        <v>5</v>
      </c>
      <c r="P339">
        <f>WEEKDAY(Продажи[[#This Row],[Дата заказа]],2)</f>
        <v>2</v>
      </c>
      <c r="Q339">
        <f>DAY(Продажи[[#This Row],[Дата заказа]])</f>
        <v>21</v>
      </c>
      <c r="R339" s="5">
        <f>LEFT(Продажи[[#This Row],[мин фасовка, кг]],LEN(Продажи[[#This Row],[мин фасовка, кг]])-3)*Продажи[[#This Row],[Заказанное количество, кг]]</f>
        <v>10</v>
      </c>
      <c r="S339" s="13">
        <f>YEAR(Продажи[[#This Row],[Дата заказа]])</f>
        <v>2019</v>
      </c>
      <c r="T339"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339" s="13">
        <f>IF(Q339&lt;=10,Продажи[[#This Row],[Итого со скидкой]],0)</f>
        <v>0</v>
      </c>
    </row>
    <row r="340" spans="5:21" x14ac:dyDescent="0.3">
      <c r="E340" t="s">
        <v>2729</v>
      </c>
      <c r="F340" t="s">
        <v>2710</v>
      </c>
      <c r="G340" t="s">
        <v>2730</v>
      </c>
      <c r="H340">
        <v>843</v>
      </c>
      <c r="I340" t="s">
        <v>2671</v>
      </c>
      <c r="J340">
        <v>5</v>
      </c>
      <c r="K340">
        <v>4215</v>
      </c>
      <c r="L340">
        <v>0</v>
      </c>
      <c r="M340">
        <v>4215</v>
      </c>
      <c r="N340" s="1">
        <v>42475</v>
      </c>
      <c r="O340">
        <f>MONTH(Продажи[[#This Row],[Дата заказа]])</f>
        <v>4</v>
      </c>
      <c r="P340">
        <f>WEEKDAY(Продажи[[#This Row],[Дата заказа]],2)</f>
        <v>5</v>
      </c>
      <c r="Q340">
        <f>DAY(Продажи[[#This Row],[Дата заказа]])</f>
        <v>15</v>
      </c>
      <c r="R340" s="5">
        <f>LEFT(Продажи[[#This Row],[мин фасовка, кг]],LEN(Продажи[[#This Row],[мин фасовка, кг]])-3)*Продажи[[#This Row],[Заказанное количество, кг]]</f>
        <v>5</v>
      </c>
      <c r="S340" s="13">
        <f>YEAR(Продажи[[#This Row],[Дата заказа]])</f>
        <v>2016</v>
      </c>
      <c r="T340" s="13">
        <f>INT((Продажи[[#This Row],[Дата заказа]]-DATE(YEAR(Продажи[[#This Row],[Дата заказа]]-WEEKDAY(Продажи[[#This Row],[Дата заказа]]-1)+4),1,3) + WEEKDAY(DATE(YEAR(Продажи[[#This Row],[Дата заказа]]-WEEKDAY(Продажи[[#This Row],[Дата заказа]]-1)+4),1,3))+5)/7)</f>
        <v>15</v>
      </c>
      <c r="U340" s="13">
        <f>IF(Q340&lt;=10,Продажи[[#This Row],[Итого со скидкой]],0)</f>
        <v>0</v>
      </c>
    </row>
    <row r="341" spans="5:21" x14ac:dyDescent="0.3">
      <c r="E341" t="s">
        <v>2676</v>
      </c>
      <c r="F341" t="s">
        <v>2677</v>
      </c>
      <c r="G341" t="s">
        <v>2678</v>
      </c>
      <c r="H341">
        <v>1182</v>
      </c>
      <c r="I341" t="s">
        <v>2675</v>
      </c>
      <c r="J341">
        <v>17</v>
      </c>
      <c r="K341">
        <v>20094</v>
      </c>
      <c r="L341">
        <v>0.03</v>
      </c>
      <c r="M341">
        <v>19491.18</v>
      </c>
      <c r="N341" s="1">
        <v>43210</v>
      </c>
      <c r="O341">
        <f>MONTH(Продажи[[#This Row],[Дата заказа]])</f>
        <v>4</v>
      </c>
      <c r="P341">
        <f>WEEKDAY(Продажи[[#This Row],[Дата заказа]],2)</f>
        <v>5</v>
      </c>
      <c r="Q341">
        <f>DAY(Продажи[[#This Row],[Дата заказа]])</f>
        <v>20</v>
      </c>
      <c r="R341" s="5">
        <f>LEFT(Продажи[[#This Row],[мин фасовка, кг]],LEN(Продажи[[#This Row],[мин фасовка, кг]])-3)*Продажи[[#This Row],[Заказанное количество, кг]]</f>
        <v>8.5</v>
      </c>
      <c r="S341" s="13">
        <f>YEAR(Продажи[[#This Row],[Дата заказа]])</f>
        <v>2018</v>
      </c>
      <c r="T341"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341" s="13">
        <f>IF(Q341&lt;=10,Продажи[[#This Row],[Итого со скидкой]],0)</f>
        <v>0</v>
      </c>
    </row>
    <row r="342" spans="5:21" x14ac:dyDescent="0.3">
      <c r="E342" t="s">
        <v>2707</v>
      </c>
      <c r="F342" t="s">
        <v>2688</v>
      </c>
      <c r="G342" t="s">
        <v>2705</v>
      </c>
      <c r="H342">
        <v>1994</v>
      </c>
      <c r="I342" t="s">
        <v>2671</v>
      </c>
      <c r="J342">
        <v>25</v>
      </c>
      <c r="K342">
        <v>49850</v>
      </c>
      <c r="L342">
        <v>0.06</v>
      </c>
      <c r="M342">
        <v>46859</v>
      </c>
      <c r="N342" s="1">
        <v>42681</v>
      </c>
      <c r="O342">
        <f>MONTH(Продажи[[#This Row],[Дата заказа]])</f>
        <v>11</v>
      </c>
      <c r="P342">
        <f>WEEKDAY(Продажи[[#This Row],[Дата заказа]],2)</f>
        <v>1</v>
      </c>
      <c r="Q342">
        <f>DAY(Продажи[[#This Row],[Дата заказа]])</f>
        <v>7</v>
      </c>
      <c r="R342" s="5">
        <f>LEFT(Продажи[[#This Row],[мин фасовка, кг]],LEN(Продажи[[#This Row],[мин фасовка, кг]])-3)*Продажи[[#This Row],[Заказанное количество, кг]]</f>
        <v>25</v>
      </c>
      <c r="S342" s="13">
        <f>YEAR(Продажи[[#This Row],[Дата заказа]])</f>
        <v>2016</v>
      </c>
      <c r="T342"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342" s="13">
        <f>IF(Q342&lt;=10,Продажи[[#This Row],[Итого со скидкой]],0)</f>
        <v>46859</v>
      </c>
    </row>
    <row r="343" spans="5:21" x14ac:dyDescent="0.3">
      <c r="E343" t="s">
        <v>2685</v>
      </c>
      <c r="F343" t="s">
        <v>2670</v>
      </c>
      <c r="G343" t="s">
        <v>2686</v>
      </c>
      <c r="H343">
        <v>2645</v>
      </c>
      <c r="I343" t="s">
        <v>2671</v>
      </c>
      <c r="J343">
        <v>50</v>
      </c>
      <c r="K343">
        <v>132250</v>
      </c>
      <c r="L343">
        <v>0.15</v>
      </c>
      <c r="M343">
        <v>112412.5</v>
      </c>
      <c r="N343" s="1">
        <v>43477</v>
      </c>
      <c r="O343">
        <f>MONTH(Продажи[[#This Row],[Дата заказа]])</f>
        <v>1</v>
      </c>
      <c r="P343">
        <f>WEEKDAY(Продажи[[#This Row],[Дата заказа]],2)</f>
        <v>6</v>
      </c>
      <c r="Q343">
        <f>DAY(Продажи[[#This Row],[Дата заказа]])</f>
        <v>12</v>
      </c>
      <c r="R343" s="5">
        <f>LEFT(Продажи[[#This Row],[мин фасовка, кг]],LEN(Продажи[[#This Row],[мин фасовка, кг]])-3)*Продажи[[#This Row],[Заказанное количество, кг]]</f>
        <v>50</v>
      </c>
      <c r="S343" s="13">
        <f>YEAR(Продажи[[#This Row],[Дата заказа]])</f>
        <v>2019</v>
      </c>
      <c r="T343" s="13">
        <f>INT((Продажи[[#This Row],[Дата заказа]]-DATE(YEAR(Продажи[[#This Row],[Дата заказа]]-WEEKDAY(Продажи[[#This Row],[Дата заказа]]-1)+4),1,3) + WEEKDAY(DATE(YEAR(Продажи[[#This Row],[Дата заказа]]-WEEKDAY(Продажи[[#This Row],[Дата заказа]]-1)+4),1,3))+5)/7)</f>
        <v>2</v>
      </c>
      <c r="U343" s="13">
        <f>IF(Q343&lt;=10,Продажи[[#This Row],[Итого со скидкой]],0)</f>
        <v>0</v>
      </c>
    </row>
    <row r="344" spans="5:21" x14ac:dyDescent="0.3">
      <c r="E344" t="s">
        <v>2744</v>
      </c>
      <c r="F344" t="s">
        <v>2698</v>
      </c>
      <c r="G344" t="s">
        <v>2745</v>
      </c>
      <c r="H344">
        <v>876</v>
      </c>
      <c r="I344" t="s">
        <v>2671</v>
      </c>
      <c r="J344">
        <v>20</v>
      </c>
      <c r="K344">
        <v>17520</v>
      </c>
      <c r="L344">
        <v>0.03</v>
      </c>
      <c r="M344">
        <v>16994.400000000001</v>
      </c>
      <c r="N344" s="1">
        <v>42641</v>
      </c>
      <c r="O344">
        <f>MONTH(Продажи[[#This Row],[Дата заказа]])</f>
        <v>9</v>
      </c>
      <c r="P344">
        <f>WEEKDAY(Продажи[[#This Row],[Дата заказа]],2)</f>
        <v>3</v>
      </c>
      <c r="Q344">
        <f>DAY(Продажи[[#This Row],[Дата заказа]])</f>
        <v>28</v>
      </c>
      <c r="R344" s="5">
        <f>LEFT(Продажи[[#This Row],[мин фасовка, кг]],LEN(Продажи[[#This Row],[мин фасовка, кг]])-3)*Продажи[[#This Row],[Заказанное количество, кг]]</f>
        <v>20</v>
      </c>
      <c r="S344" s="13">
        <f>YEAR(Продажи[[#This Row],[Дата заказа]])</f>
        <v>2016</v>
      </c>
      <c r="T344" s="13">
        <f>INT((Продажи[[#This Row],[Дата заказа]]-DATE(YEAR(Продажи[[#This Row],[Дата заказа]]-WEEKDAY(Продажи[[#This Row],[Дата заказа]]-1)+4),1,3) + WEEKDAY(DATE(YEAR(Продажи[[#This Row],[Дата заказа]]-WEEKDAY(Продажи[[#This Row],[Дата заказа]]-1)+4),1,3))+5)/7)</f>
        <v>39</v>
      </c>
      <c r="U344" s="13">
        <f>IF(Q344&lt;=10,Продажи[[#This Row],[Итого со скидкой]],0)</f>
        <v>0</v>
      </c>
    </row>
    <row r="345" spans="5:21" x14ac:dyDescent="0.3">
      <c r="E345" t="s">
        <v>2721</v>
      </c>
      <c r="F345" t="s">
        <v>2698</v>
      </c>
      <c r="G345" t="s">
        <v>2722</v>
      </c>
      <c r="H345">
        <v>800</v>
      </c>
      <c r="I345" t="s">
        <v>2675</v>
      </c>
      <c r="J345">
        <v>25</v>
      </c>
      <c r="K345">
        <v>20000</v>
      </c>
      <c r="L345">
        <v>0.03</v>
      </c>
      <c r="M345">
        <v>19400</v>
      </c>
      <c r="N345" s="1">
        <v>44096</v>
      </c>
      <c r="O345">
        <f>MONTH(Продажи[[#This Row],[Дата заказа]])</f>
        <v>9</v>
      </c>
      <c r="P345">
        <f>WEEKDAY(Продажи[[#This Row],[Дата заказа]],2)</f>
        <v>2</v>
      </c>
      <c r="Q345">
        <f>DAY(Продажи[[#This Row],[Дата заказа]])</f>
        <v>22</v>
      </c>
      <c r="R345" s="5">
        <f>LEFT(Продажи[[#This Row],[мин фасовка, кг]],LEN(Продажи[[#This Row],[мин фасовка, кг]])-3)*Продажи[[#This Row],[Заказанное количество, кг]]</f>
        <v>12.5</v>
      </c>
      <c r="S345" s="13">
        <f>YEAR(Продажи[[#This Row],[Дата заказа]])</f>
        <v>2020</v>
      </c>
      <c r="T345" s="13">
        <f>INT((Продажи[[#This Row],[Дата заказа]]-DATE(YEAR(Продажи[[#This Row],[Дата заказа]]-WEEKDAY(Продажи[[#This Row],[Дата заказа]]-1)+4),1,3) + WEEKDAY(DATE(YEAR(Продажи[[#This Row],[Дата заказа]]-WEEKDAY(Продажи[[#This Row],[Дата заказа]]-1)+4),1,3))+5)/7)</f>
        <v>39</v>
      </c>
      <c r="U345" s="13">
        <f>IF(Q345&lt;=10,Продажи[[#This Row],[Итого со скидкой]],0)</f>
        <v>0</v>
      </c>
    </row>
    <row r="346" spans="5:21" x14ac:dyDescent="0.3">
      <c r="E346" t="s">
        <v>2725</v>
      </c>
      <c r="F346" t="s">
        <v>2693</v>
      </c>
      <c r="G346" t="s">
        <v>2726</v>
      </c>
      <c r="H346">
        <v>2198</v>
      </c>
      <c r="I346" t="s">
        <v>2671</v>
      </c>
      <c r="J346">
        <v>35</v>
      </c>
      <c r="K346">
        <v>76930</v>
      </c>
      <c r="L346">
        <v>0.12</v>
      </c>
      <c r="M346">
        <v>67698.399999999994</v>
      </c>
      <c r="N346" s="1">
        <v>43743</v>
      </c>
      <c r="O346">
        <f>MONTH(Продажи[[#This Row],[Дата заказа]])</f>
        <v>10</v>
      </c>
      <c r="P346">
        <f>WEEKDAY(Продажи[[#This Row],[Дата заказа]],2)</f>
        <v>6</v>
      </c>
      <c r="Q346">
        <f>DAY(Продажи[[#This Row],[Дата заказа]])</f>
        <v>5</v>
      </c>
      <c r="R346" s="5">
        <f>LEFT(Продажи[[#This Row],[мин фасовка, кг]],LEN(Продажи[[#This Row],[мин фасовка, кг]])-3)*Продажи[[#This Row],[Заказанное количество, кг]]</f>
        <v>35</v>
      </c>
      <c r="S346" s="13">
        <f>YEAR(Продажи[[#This Row],[Дата заказа]])</f>
        <v>2019</v>
      </c>
      <c r="T346" s="13">
        <f>INT((Продажи[[#This Row],[Дата заказа]]-DATE(YEAR(Продажи[[#This Row],[Дата заказа]]-WEEKDAY(Продажи[[#This Row],[Дата заказа]]-1)+4),1,3) + WEEKDAY(DATE(YEAR(Продажи[[#This Row],[Дата заказа]]-WEEKDAY(Продажи[[#This Row],[Дата заказа]]-1)+4),1,3))+5)/7)</f>
        <v>40</v>
      </c>
      <c r="U346" s="13">
        <f>IF(Q346&lt;=10,Продажи[[#This Row],[Итого со скидкой]],0)</f>
        <v>67698.399999999994</v>
      </c>
    </row>
    <row r="347" spans="5:21" x14ac:dyDescent="0.3">
      <c r="E347" t="s">
        <v>2746</v>
      </c>
      <c r="F347" t="s">
        <v>2684</v>
      </c>
      <c r="G347" t="s">
        <v>2747</v>
      </c>
      <c r="H347">
        <v>1730</v>
      </c>
      <c r="I347" t="s">
        <v>2675</v>
      </c>
      <c r="J347">
        <v>5</v>
      </c>
      <c r="K347">
        <v>8650</v>
      </c>
      <c r="L347">
        <v>0</v>
      </c>
      <c r="M347">
        <v>8650</v>
      </c>
      <c r="N347" s="1">
        <v>42877</v>
      </c>
      <c r="O347">
        <f>MONTH(Продажи[[#This Row],[Дата заказа]])</f>
        <v>5</v>
      </c>
      <c r="P347">
        <f>WEEKDAY(Продажи[[#This Row],[Дата заказа]],2)</f>
        <v>1</v>
      </c>
      <c r="Q347">
        <f>DAY(Продажи[[#This Row],[Дата заказа]])</f>
        <v>22</v>
      </c>
      <c r="R347" s="5">
        <f>LEFT(Продажи[[#This Row],[мин фасовка, кг]],LEN(Продажи[[#This Row],[мин фасовка, кг]])-3)*Продажи[[#This Row],[Заказанное количество, кг]]</f>
        <v>2.5</v>
      </c>
      <c r="S347" s="13">
        <f>YEAR(Продажи[[#This Row],[Дата заказа]])</f>
        <v>2017</v>
      </c>
      <c r="T347"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347" s="13">
        <f>IF(Q347&lt;=10,Продажи[[#This Row],[Итого со скидкой]],0)</f>
        <v>0</v>
      </c>
    </row>
    <row r="348" spans="5:21" x14ac:dyDescent="0.3">
      <c r="E348" t="s">
        <v>2712</v>
      </c>
      <c r="F348" t="s">
        <v>2713</v>
      </c>
      <c r="G348" t="s">
        <v>2714</v>
      </c>
      <c r="H348">
        <v>620</v>
      </c>
      <c r="I348" t="s">
        <v>2671</v>
      </c>
      <c r="J348">
        <v>30</v>
      </c>
      <c r="K348">
        <v>18600</v>
      </c>
      <c r="L348">
        <v>0.03</v>
      </c>
      <c r="M348">
        <v>18042</v>
      </c>
      <c r="N348" s="1">
        <v>43271</v>
      </c>
      <c r="O348">
        <f>MONTH(Продажи[[#This Row],[Дата заказа]])</f>
        <v>6</v>
      </c>
      <c r="P348">
        <f>WEEKDAY(Продажи[[#This Row],[Дата заказа]],2)</f>
        <v>3</v>
      </c>
      <c r="Q348">
        <f>DAY(Продажи[[#This Row],[Дата заказа]])</f>
        <v>20</v>
      </c>
      <c r="R348" s="5">
        <f>LEFT(Продажи[[#This Row],[мин фасовка, кг]],LEN(Продажи[[#This Row],[мин фасовка, кг]])-3)*Продажи[[#This Row],[Заказанное количество, кг]]</f>
        <v>30</v>
      </c>
      <c r="S348" s="13">
        <f>YEAR(Продажи[[#This Row],[Дата заказа]])</f>
        <v>2018</v>
      </c>
      <c r="T348" s="13">
        <f>INT((Продажи[[#This Row],[Дата заказа]]-DATE(YEAR(Продажи[[#This Row],[Дата заказа]]-WEEKDAY(Продажи[[#This Row],[Дата заказа]]-1)+4),1,3) + WEEKDAY(DATE(YEAR(Продажи[[#This Row],[Дата заказа]]-WEEKDAY(Продажи[[#This Row],[Дата заказа]]-1)+4),1,3))+5)/7)</f>
        <v>25</v>
      </c>
      <c r="U348" s="13">
        <f>IF(Q348&lt;=10,Продажи[[#This Row],[Итого со скидкой]],0)</f>
        <v>0</v>
      </c>
    </row>
    <row r="349" spans="5:21" x14ac:dyDescent="0.3">
      <c r="E349" t="s">
        <v>2676</v>
      </c>
      <c r="F349" t="s">
        <v>2677</v>
      </c>
      <c r="G349" t="s">
        <v>2678</v>
      </c>
      <c r="H349">
        <v>1182</v>
      </c>
      <c r="I349" t="s">
        <v>2675</v>
      </c>
      <c r="J349">
        <v>17</v>
      </c>
      <c r="K349">
        <v>20094</v>
      </c>
      <c r="L349">
        <v>0.03</v>
      </c>
      <c r="M349">
        <v>19491.18</v>
      </c>
      <c r="N349" s="1">
        <v>43865</v>
      </c>
      <c r="O349">
        <f>MONTH(Продажи[[#This Row],[Дата заказа]])</f>
        <v>2</v>
      </c>
      <c r="P349">
        <f>WEEKDAY(Продажи[[#This Row],[Дата заказа]],2)</f>
        <v>2</v>
      </c>
      <c r="Q349">
        <f>DAY(Продажи[[#This Row],[Дата заказа]])</f>
        <v>4</v>
      </c>
      <c r="R349" s="5">
        <f>LEFT(Продажи[[#This Row],[мин фасовка, кг]],LEN(Продажи[[#This Row],[мин фасовка, кг]])-3)*Продажи[[#This Row],[Заказанное количество, кг]]</f>
        <v>8.5</v>
      </c>
      <c r="S349" s="13">
        <f>YEAR(Продажи[[#This Row],[Дата заказа]])</f>
        <v>2020</v>
      </c>
      <c r="T349"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349" s="13">
        <f>IF(Q349&lt;=10,Продажи[[#This Row],[Итого со скидкой]],0)</f>
        <v>19491.18</v>
      </c>
    </row>
    <row r="350" spans="5:21" x14ac:dyDescent="0.3">
      <c r="E350" t="s">
        <v>2715</v>
      </c>
      <c r="F350" t="s">
        <v>2716</v>
      </c>
      <c r="G350" t="s">
        <v>2716</v>
      </c>
      <c r="H350">
        <v>4889</v>
      </c>
      <c r="I350" t="s">
        <v>2671</v>
      </c>
      <c r="J350">
        <v>18</v>
      </c>
      <c r="K350">
        <v>88002</v>
      </c>
      <c r="L350">
        <v>0.12</v>
      </c>
      <c r="M350">
        <v>77441.759999999995</v>
      </c>
      <c r="N350" s="1">
        <v>44123</v>
      </c>
      <c r="O350">
        <f>MONTH(Продажи[[#This Row],[Дата заказа]])</f>
        <v>10</v>
      </c>
      <c r="P350">
        <f>WEEKDAY(Продажи[[#This Row],[Дата заказа]],2)</f>
        <v>1</v>
      </c>
      <c r="Q350">
        <f>DAY(Продажи[[#This Row],[Дата заказа]])</f>
        <v>19</v>
      </c>
      <c r="R350" s="5">
        <f>LEFT(Продажи[[#This Row],[мин фасовка, кг]],LEN(Продажи[[#This Row],[мин фасовка, кг]])-3)*Продажи[[#This Row],[Заказанное количество, кг]]</f>
        <v>18</v>
      </c>
      <c r="S350" s="13">
        <f>YEAR(Продажи[[#This Row],[Дата заказа]])</f>
        <v>2020</v>
      </c>
      <c r="T350"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350" s="13">
        <f>IF(Q350&lt;=10,Продажи[[#This Row],[Итого со скидкой]],0)</f>
        <v>0</v>
      </c>
    </row>
    <row r="351" spans="5:21" x14ac:dyDescent="0.3">
      <c r="E351" t="s">
        <v>2669</v>
      </c>
      <c r="F351" t="s">
        <v>2670</v>
      </c>
      <c r="G351" t="s">
        <v>2670</v>
      </c>
      <c r="H351">
        <v>699</v>
      </c>
      <c r="I351" t="s">
        <v>2671</v>
      </c>
      <c r="J351">
        <v>10</v>
      </c>
      <c r="K351">
        <v>6990</v>
      </c>
      <c r="L351">
        <v>0</v>
      </c>
      <c r="M351">
        <v>6990</v>
      </c>
      <c r="N351" s="1">
        <v>43792</v>
      </c>
      <c r="O351">
        <f>MONTH(Продажи[[#This Row],[Дата заказа]])</f>
        <v>11</v>
      </c>
      <c r="P351">
        <f>WEEKDAY(Продажи[[#This Row],[Дата заказа]],2)</f>
        <v>6</v>
      </c>
      <c r="Q351">
        <f>DAY(Продажи[[#This Row],[Дата заказа]])</f>
        <v>23</v>
      </c>
      <c r="R351" s="5">
        <f>LEFT(Продажи[[#This Row],[мин фасовка, кг]],LEN(Продажи[[#This Row],[мин фасовка, кг]])-3)*Продажи[[#This Row],[Заказанное количество, кг]]</f>
        <v>10</v>
      </c>
      <c r="S351" s="13">
        <f>YEAR(Продажи[[#This Row],[Дата заказа]])</f>
        <v>2019</v>
      </c>
      <c r="T351" s="13">
        <f>INT((Продажи[[#This Row],[Дата заказа]]-DATE(YEAR(Продажи[[#This Row],[Дата заказа]]-WEEKDAY(Продажи[[#This Row],[Дата заказа]]-1)+4),1,3) + WEEKDAY(DATE(YEAR(Продажи[[#This Row],[Дата заказа]]-WEEKDAY(Продажи[[#This Row],[Дата заказа]]-1)+4),1,3))+5)/7)</f>
        <v>47</v>
      </c>
      <c r="U351" s="13">
        <f>IF(Q351&lt;=10,Продажи[[#This Row],[Итого со скидкой]],0)</f>
        <v>0</v>
      </c>
    </row>
    <row r="352" spans="5:21" x14ac:dyDescent="0.3">
      <c r="E352" t="s">
        <v>2681</v>
      </c>
      <c r="F352" t="s">
        <v>2673</v>
      </c>
      <c r="G352" t="s">
        <v>2682</v>
      </c>
      <c r="H352">
        <v>847</v>
      </c>
      <c r="I352" t="s">
        <v>2675</v>
      </c>
      <c r="J352">
        <v>15</v>
      </c>
      <c r="K352">
        <v>12705</v>
      </c>
      <c r="L352">
        <v>0</v>
      </c>
      <c r="M352">
        <v>12705</v>
      </c>
      <c r="N352" s="1">
        <v>42528</v>
      </c>
      <c r="O352">
        <f>MONTH(Продажи[[#This Row],[Дата заказа]])</f>
        <v>6</v>
      </c>
      <c r="P352">
        <f>WEEKDAY(Продажи[[#This Row],[Дата заказа]],2)</f>
        <v>2</v>
      </c>
      <c r="Q352">
        <f>DAY(Продажи[[#This Row],[Дата заказа]])</f>
        <v>7</v>
      </c>
      <c r="R352" s="5">
        <f>LEFT(Продажи[[#This Row],[мин фасовка, кг]],LEN(Продажи[[#This Row],[мин фасовка, кг]])-3)*Продажи[[#This Row],[Заказанное количество, кг]]</f>
        <v>7.5</v>
      </c>
      <c r="S352" s="13">
        <f>YEAR(Продажи[[#This Row],[Дата заказа]])</f>
        <v>2016</v>
      </c>
      <c r="T352" s="13">
        <f>INT((Продажи[[#This Row],[Дата заказа]]-DATE(YEAR(Продажи[[#This Row],[Дата заказа]]-WEEKDAY(Продажи[[#This Row],[Дата заказа]]-1)+4),1,3) + WEEKDAY(DATE(YEAR(Продажи[[#This Row],[Дата заказа]]-WEEKDAY(Продажи[[#This Row],[Дата заказа]]-1)+4),1,3))+5)/7)</f>
        <v>23</v>
      </c>
      <c r="U352" s="13">
        <f>IF(Q352&lt;=10,Продажи[[#This Row],[Итого со скидкой]],0)</f>
        <v>12705</v>
      </c>
    </row>
    <row r="353" spans="5:21" x14ac:dyDescent="0.3">
      <c r="E353" t="s">
        <v>2690</v>
      </c>
      <c r="F353" t="s">
        <v>2677</v>
      </c>
      <c r="G353" t="s">
        <v>2691</v>
      </c>
      <c r="H353">
        <v>759</v>
      </c>
      <c r="I353" t="s">
        <v>2671</v>
      </c>
      <c r="J353">
        <v>14</v>
      </c>
      <c r="K353">
        <v>10626</v>
      </c>
      <c r="L353">
        <v>0</v>
      </c>
      <c r="M353">
        <v>10626</v>
      </c>
      <c r="N353" s="1">
        <v>42618</v>
      </c>
      <c r="O353">
        <f>MONTH(Продажи[[#This Row],[Дата заказа]])</f>
        <v>9</v>
      </c>
      <c r="P353">
        <f>WEEKDAY(Продажи[[#This Row],[Дата заказа]],2)</f>
        <v>1</v>
      </c>
      <c r="Q353">
        <f>DAY(Продажи[[#This Row],[Дата заказа]])</f>
        <v>5</v>
      </c>
      <c r="R353" s="5">
        <f>LEFT(Продажи[[#This Row],[мин фасовка, кг]],LEN(Продажи[[#This Row],[мин фасовка, кг]])-3)*Продажи[[#This Row],[Заказанное количество, кг]]</f>
        <v>14</v>
      </c>
      <c r="S353" s="13">
        <f>YEAR(Продажи[[#This Row],[Дата заказа]])</f>
        <v>2016</v>
      </c>
      <c r="T353" s="13">
        <f>INT((Продажи[[#This Row],[Дата заказа]]-DATE(YEAR(Продажи[[#This Row],[Дата заказа]]-WEEKDAY(Продажи[[#This Row],[Дата заказа]]-1)+4),1,3) + WEEKDAY(DATE(YEAR(Продажи[[#This Row],[Дата заказа]]-WEEKDAY(Продажи[[#This Row],[Дата заказа]]-1)+4),1,3))+5)/7)</f>
        <v>36</v>
      </c>
      <c r="U353" s="13">
        <f>IF(Q353&lt;=10,Продажи[[#This Row],[Итого со скидкой]],0)</f>
        <v>10626</v>
      </c>
    </row>
    <row r="354" spans="5:21" x14ac:dyDescent="0.3">
      <c r="E354" t="s">
        <v>2700</v>
      </c>
      <c r="F354" t="s">
        <v>2677</v>
      </c>
      <c r="G354" t="s">
        <v>2691</v>
      </c>
      <c r="H354">
        <v>759</v>
      </c>
      <c r="I354" t="s">
        <v>2671</v>
      </c>
      <c r="J354">
        <v>10</v>
      </c>
      <c r="K354">
        <v>7590</v>
      </c>
      <c r="L354">
        <v>0</v>
      </c>
      <c r="M354">
        <v>7590</v>
      </c>
      <c r="N354" s="1">
        <v>42403</v>
      </c>
      <c r="O354">
        <f>MONTH(Продажи[[#This Row],[Дата заказа]])</f>
        <v>2</v>
      </c>
      <c r="P354">
        <f>WEEKDAY(Продажи[[#This Row],[Дата заказа]],2)</f>
        <v>3</v>
      </c>
      <c r="Q354">
        <f>DAY(Продажи[[#This Row],[Дата заказа]])</f>
        <v>3</v>
      </c>
      <c r="R354" s="5">
        <f>LEFT(Продажи[[#This Row],[мин фасовка, кг]],LEN(Продажи[[#This Row],[мин фасовка, кг]])-3)*Продажи[[#This Row],[Заказанное количество, кг]]</f>
        <v>10</v>
      </c>
      <c r="S354" s="13">
        <f>YEAR(Продажи[[#This Row],[Дата заказа]])</f>
        <v>2016</v>
      </c>
      <c r="T354"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354" s="13">
        <f>IF(Q354&lt;=10,Продажи[[#This Row],[Итого со скидкой]],0)</f>
        <v>7590</v>
      </c>
    </row>
    <row r="355" spans="5:21" x14ac:dyDescent="0.3">
      <c r="E355" t="s">
        <v>2695</v>
      </c>
      <c r="F355" t="s">
        <v>2677</v>
      </c>
      <c r="G355" t="s">
        <v>2696</v>
      </c>
      <c r="H355">
        <v>967</v>
      </c>
      <c r="I355" t="s">
        <v>2671</v>
      </c>
      <c r="J355">
        <v>8</v>
      </c>
      <c r="K355">
        <v>7736</v>
      </c>
      <c r="L355">
        <v>0</v>
      </c>
      <c r="M355">
        <v>7736</v>
      </c>
      <c r="N355" s="1">
        <v>43021</v>
      </c>
      <c r="O355">
        <f>MONTH(Продажи[[#This Row],[Дата заказа]])</f>
        <v>10</v>
      </c>
      <c r="P355">
        <f>WEEKDAY(Продажи[[#This Row],[Дата заказа]],2)</f>
        <v>5</v>
      </c>
      <c r="Q355">
        <f>DAY(Продажи[[#This Row],[Дата заказа]])</f>
        <v>13</v>
      </c>
      <c r="R355" s="5">
        <f>LEFT(Продажи[[#This Row],[мин фасовка, кг]],LEN(Продажи[[#This Row],[мин фасовка, кг]])-3)*Продажи[[#This Row],[Заказанное количество, кг]]</f>
        <v>8</v>
      </c>
      <c r="S355" s="13">
        <f>YEAR(Продажи[[#This Row],[Дата заказа]])</f>
        <v>2017</v>
      </c>
      <c r="T355" s="13">
        <f>INT((Продажи[[#This Row],[Дата заказа]]-DATE(YEAR(Продажи[[#This Row],[Дата заказа]]-WEEKDAY(Продажи[[#This Row],[Дата заказа]]-1)+4),1,3) + WEEKDAY(DATE(YEAR(Продажи[[#This Row],[Дата заказа]]-WEEKDAY(Продажи[[#This Row],[Дата заказа]]-1)+4),1,3))+5)/7)</f>
        <v>41</v>
      </c>
      <c r="U355" s="13">
        <f>IF(Q355&lt;=10,Продажи[[#This Row],[Итого со скидкой]],0)</f>
        <v>0</v>
      </c>
    </row>
    <row r="356" spans="5:21" x14ac:dyDescent="0.3">
      <c r="E356" t="s">
        <v>2746</v>
      </c>
      <c r="F356" t="s">
        <v>2684</v>
      </c>
      <c r="G356" t="s">
        <v>2747</v>
      </c>
      <c r="H356">
        <v>1730</v>
      </c>
      <c r="I356" t="s">
        <v>2675</v>
      </c>
      <c r="J356">
        <v>5</v>
      </c>
      <c r="K356">
        <v>8650</v>
      </c>
      <c r="L356">
        <v>0</v>
      </c>
      <c r="M356">
        <v>8650</v>
      </c>
      <c r="N356" s="1">
        <v>43794</v>
      </c>
      <c r="O356">
        <f>MONTH(Продажи[[#This Row],[Дата заказа]])</f>
        <v>11</v>
      </c>
      <c r="P356">
        <f>WEEKDAY(Продажи[[#This Row],[Дата заказа]],2)</f>
        <v>1</v>
      </c>
      <c r="Q356">
        <f>DAY(Продажи[[#This Row],[Дата заказа]])</f>
        <v>25</v>
      </c>
      <c r="R356" s="5">
        <f>LEFT(Продажи[[#This Row],[мин фасовка, кг]],LEN(Продажи[[#This Row],[мин фасовка, кг]])-3)*Продажи[[#This Row],[Заказанное количество, кг]]</f>
        <v>2.5</v>
      </c>
      <c r="S356" s="13">
        <f>YEAR(Продажи[[#This Row],[Дата заказа]])</f>
        <v>2019</v>
      </c>
      <c r="T356"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356" s="13">
        <f>IF(Q356&lt;=10,Продажи[[#This Row],[Итого со скидкой]],0)</f>
        <v>0</v>
      </c>
    </row>
    <row r="357" spans="5:21" x14ac:dyDescent="0.3">
      <c r="E357" t="s">
        <v>2702</v>
      </c>
      <c r="F357" t="s">
        <v>2673</v>
      </c>
      <c r="G357" t="s">
        <v>2703</v>
      </c>
      <c r="H357">
        <v>912</v>
      </c>
      <c r="I357" t="s">
        <v>2675</v>
      </c>
      <c r="J357">
        <v>15</v>
      </c>
      <c r="K357">
        <v>13680</v>
      </c>
      <c r="L357">
        <v>0</v>
      </c>
      <c r="M357">
        <v>13680</v>
      </c>
      <c r="N357" s="1">
        <v>44082</v>
      </c>
      <c r="O357">
        <f>MONTH(Продажи[[#This Row],[Дата заказа]])</f>
        <v>9</v>
      </c>
      <c r="P357">
        <f>WEEKDAY(Продажи[[#This Row],[Дата заказа]],2)</f>
        <v>2</v>
      </c>
      <c r="Q357">
        <f>DAY(Продажи[[#This Row],[Дата заказа]])</f>
        <v>8</v>
      </c>
      <c r="R357" s="5">
        <f>LEFT(Продажи[[#This Row],[мин фасовка, кг]],LEN(Продажи[[#This Row],[мин фасовка, кг]])-3)*Продажи[[#This Row],[Заказанное количество, кг]]</f>
        <v>7.5</v>
      </c>
      <c r="S357" s="13">
        <f>YEAR(Продажи[[#This Row],[Дата заказа]])</f>
        <v>2020</v>
      </c>
      <c r="T357" s="13">
        <f>INT((Продажи[[#This Row],[Дата заказа]]-DATE(YEAR(Продажи[[#This Row],[Дата заказа]]-WEEKDAY(Продажи[[#This Row],[Дата заказа]]-1)+4),1,3) + WEEKDAY(DATE(YEAR(Продажи[[#This Row],[Дата заказа]]-WEEKDAY(Продажи[[#This Row],[Дата заказа]]-1)+4),1,3))+5)/7)</f>
        <v>37</v>
      </c>
      <c r="U357" s="13">
        <f>IF(Q357&lt;=10,Продажи[[#This Row],[Итого со скидкой]],0)</f>
        <v>13680</v>
      </c>
    </row>
    <row r="358" spans="5:21" x14ac:dyDescent="0.3">
      <c r="E358" t="s">
        <v>2704</v>
      </c>
      <c r="F358" t="s">
        <v>2688</v>
      </c>
      <c r="G358" t="s">
        <v>2705</v>
      </c>
      <c r="H358">
        <v>1994</v>
      </c>
      <c r="I358" t="s">
        <v>2671</v>
      </c>
      <c r="J358">
        <v>12</v>
      </c>
      <c r="K358">
        <v>23928</v>
      </c>
      <c r="L358">
        <v>0.03</v>
      </c>
      <c r="M358">
        <v>23210.16</v>
      </c>
      <c r="N358" s="1">
        <v>42533</v>
      </c>
      <c r="O358">
        <f>MONTH(Продажи[[#This Row],[Дата заказа]])</f>
        <v>6</v>
      </c>
      <c r="P358">
        <f>WEEKDAY(Продажи[[#This Row],[Дата заказа]],2)</f>
        <v>7</v>
      </c>
      <c r="Q358">
        <f>DAY(Продажи[[#This Row],[Дата заказа]])</f>
        <v>12</v>
      </c>
      <c r="R358" s="5">
        <f>LEFT(Продажи[[#This Row],[мин фасовка, кг]],LEN(Продажи[[#This Row],[мин фасовка, кг]])-3)*Продажи[[#This Row],[Заказанное количество, кг]]</f>
        <v>12</v>
      </c>
      <c r="S358" s="13">
        <f>YEAR(Продажи[[#This Row],[Дата заказа]])</f>
        <v>2016</v>
      </c>
      <c r="T358" s="13">
        <f>INT((Продажи[[#This Row],[Дата заказа]]-DATE(YEAR(Продажи[[#This Row],[Дата заказа]]-WEEKDAY(Продажи[[#This Row],[Дата заказа]]-1)+4),1,3) + WEEKDAY(DATE(YEAR(Продажи[[#This Row],[Дата заказа]]-WEEKDAY(Продажи[[#This Row],[Дата заказа]]-1)+4),1,3))+5)/7)</f>
        <v>23</v>
      </c>
      <c r="U358" s="13">
        <f>IF(Q358&lt;=10,Продажи[[#This Row],[Итого со скидкой]],0)</f>
        <v>0</v>
      </c>
    </row>
    <row r="359" spans="5:21" x14ac:dyDescent="0.3">
      <c r="E359" t="s">
        <v>2690</v>
      </c>
      <c r="F359" t="s">
        <v>2677</v>
      </c>
      <c r="G359" t="s">
        <v>2691</v>
      </c>
      <c r="H359">
        <v>759</v>
      </c>
      <c r="I359" t="s">
        <v>2671</v>
      </c>
      <c r="J359">
        <v>14</v>
      </c>
      <c r="K359">
        <v>10626</v>
      </c>
      <c r="L359">
        <v>0</v>
      </c>
      <c r="M359">
        <v>10626</v>
      </c>
      <c r="N359" s="1">
        <v>43064</v>
      </c>
      <c r="O359">
        <f>MONTH(Продажи[[#This Row],[Дата заказа]])</f>
        <v>11</v>
      </c>
      <c r="P359">
        <f>WEEKDAY(Продажи[[#This Row],[Дата заказа]],2)</f>
        <v>6</v>
      </c>
      <c r="Q359">
        <f>DAY(Продажи[[#This Row],[Дата заказа]])</f>
        <v>25</v>
      </c>
      <c r="R359" s="5">
        <f>LEFT(Продажи[[#This Row],[мин фасовка, кг]],LEN(Продажи[[#This Row],[мин фасовка, кг]])-3)*Продажи[[#This Row],[Заказанное количество, кг]]</f>
        <v>14</v>
      </c>
      <c r="S359" s="13">
        <f>YEAR(Продажи[[#This Row],[Дата заказа]])</f>
        <v>2017</v>
      </c>
      <c r="T359" s="13">
        <f>INT((Продажи[[#This Row],[Дата заказа]]-DATE(YEAR(Продажи[[#This Row],[Дата заказа]]-WEEKDAY(Продажи[[#This Row],[Дата заказа]]-1)+4),1,3) + WEEKDAY(DATE(YEAR(Продажи[[#This Row],[Дата заказа]]-WEEKDAY(Продажи[[#This Row],[Дата заказа]]-1)+4),1,3))+5)/7)</f>
        <v>47</v>
      </c>
      <c r="U359" s="13">
        <f>IF(Q359&lt;=10,Продажи[[#This Row],[Итого со скидкой]],0)</f>
        <v>0</v>
      </c>
    </row>
    <row r="360" spans="5:21" x14ac:dyDescent="0.3">
      <c r="E360" t="s">
        <v>2669</v>
      </c>
      <c r="F360" t="s">
        <v>2670</v>
      </c>
      <c r="G360" t="s">
        <v>2670</v>
      </c>
      <c r="H360">
        <v>699</v>
      </c>
      <c r="I360" t="s">
        <v>2671</v>
      </c>
      <c r="J360">
        <v>10</v>
      </c>
      <c r="K360">
        <v>6990</v>
      </c>
      <c r="L360">
        <v>0</v>
      </c>
      <c r="M360">
        <v>6990</v>
      </c>
      <c r="N360" s="1">
        <v>43786</v>
      </c>
      <c r="O360">
        <f>MONTH(Продажи[[#This Row],[Дата заказа]])</f>
        <v>11</v>
      </c>
      <c r="P360">
        <f>WEEKDAY(Продажи[[#This Row],[Дата заказа]],2)</f>
        <v>7</v>
      </c>
      <c r="Q360">
        <f>DAY(Продажи[[#This Row],[Дата заказа]])</f>
        <v>17</v>
      </c>
      <c r="R360" s="5">
        <f>LEFT(Продажи[[#This Row],[мин фасовка, кг]],LEN(Продажи[[#This Row],[мин фасовка, кг]])-3)*Продажи[[#This Row],[Заказанное количество, кг]]</f>
        <v>10</v>
      </c>
      <c r="S360" s="13">
        <f>YEAR(Продажи[[#This Row],[Дата заказа]])</f>
        <v>2019</v>
      </c>
      <c r="T360" s="13">
        <f>INT((Продажи[[#This Row],[Дата заказа]]-DATE(YEAR(Продажи[[#This Row],[Дата заказа]]-WEEKDAY(Продажи[[#This Row],[Дата заказа]]-1)+4),1,3) + WEEKDAY(DATE(YEAR(Продажи[[#This Row],[Дата заказа]]-WEEKDAY(Продажи[[#This Row],[Дата заказа]]-1)+4),1,3))+5)/7)</f>
        <v>46</v>
      </c>
      <c r="U360" s="13">
        <f>IF(Q360&lt;=10,Продажи[[#This Row],[Итого со скидкой]],0)</f>
        <v>0</v>
      </c>
    </row>
    <row r="361" spans="5:21" x14ac:dyDescent="0.3">
      <c r="E361" t="s">
        <v>2700</v>
      </c>
      <c r="F361" t="s">
        <v>2677</v>
      </c>
      <c r="G361" t="s">
        <v>2701</v>
      </c>
      <c r="H361">
        <v>3197</v>
      </c>
      <c r="I361" t="s">
        <v>2671</v>
      </c>
      <c r="J361">
        <v>10</v>
      </c>
      <c r="K361">
        <v>31970</v>
      </c>
      <c r="L361">
        <v>0</v>
      </c>
      <c r="M361">
        <v>31970</v>
      </c>
      <c r="N361" s="1">
        <v>42499</v>
      </c>
      <c r="O361">
        <f>MONTH(Продажи[[#This Row],[Дата заказа]])</f>
        <v>5</v>
      </c>
      <c r="P361">
        <f>WEEKDAY(Продажи[[#This Row],[Дата заказа]],2)</f>
        <v>1</v>
      </c>
      <c r="Q361">
        <f>DAY(Продажи[[#This Row],[Дата заказа]])</f>
        <v>9</v>
      </c>
      <c r="R361" s="5">
        <f>LEFT(Продажи[[#This Row],[мин фасовка, кг]],LEN(Продажи[[#This Row],[мин фасовка, кг]])-3)*Продажи[[#This Row],[Заказанное количество, кг]]</f>
        <v>10</v>
      </c>
      <c r="S361" s="13">
        <f>YEAR(Продажи[[#This Row],[Дата заказа]])</f>
        <v>2016</v>
      </c>
      <c r="T361" s="13">
        <f>INT((Продажи[[#This Row],[Дата заказа]]-DATE(YEAR(Продажи[[#This Row],[Дата заказа]]-WEEKDAY(Продажи[[#This Row],[Дата заказа]]-1)+4),1,3) + WEEKDAY(DATE(YEAR(Продажи[[#This Row],[Дата заказа]]-WEEKDAY(Продажи[[#This Row],[Дата заказа]]-1)+4),1,3))+5)/7)</f>
        <v>19</v>
      </c>
      <c r="U361" s="13">
        <f>IF(Q361&lt;=10,Продажи[[#This Row],[Итого со скидкой]],0)</f>
        <v>31970</v>
      </c>
    </row>
    <row r="362" spans="5:21" x14ac:dyDescent="0.3">
      <c r="E362" t="s">
        <v>2700</v>
      </c>
      <c r="F362" t="s">
        <v>2677</v>
      </c>
      <c r="G362" t="s">
        <v>2691</v>
      </c>
      <c r="H362">
        <v>759</v>
      </c>
      <c r="I362" t="s">
        <v>2671</v>
      </c>
      <c r="J362">
        <v>10</v>
      </c>
      <c r="K362">
        <v>7590</v>
      </c>
      <c r="L362">
        <v>0</v>
      </c>
      <c r="M362">
        <v>7590</v>
      </c>
      <c r="N362" s="1">
        <v>42633</v>
      </c>
      <c r="O362">
        <f>MONTH(Продажи[[#This Row],[Дата заказа]])</f>
        <v>9</v>
      </c>
      <c r="P362">
        <f>WEEKDAY(Продажи[[#This Row],[Дата заказа]],2)</f>
        <v>2</v>
      </c>
      <c r="Q362">
        <f>DAY(Продажи[[#This Row],[Дата заказа]])</f>
        <v>20</v>
      </c>
      <c r="R362" s="5">
        <f>LEFT(Продажи[[#This Row],[мин фасовка, кг]],LEN(Продажи[[#This Row],[мин фасовка, кг]])-3)*Продажи[[#This Row],[Заказанное количество, кг]]</f>
        <v>10</v>
      </c>
      <c r="S362" s="13">
        <f>YEAR(Продажи[[#This Row],[Дата заказа]])</f>
        <v>2016</v>
      </c>
      <c r="T362"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362" s="13">
        <f>IF(Q362&lt;=10,Продажи[[#This Row],[Итого со скидкой]],0)</f>
        <v>0</v>
      </c>
    </row>
    <row r="363" spans="5:21" x14ac:dyDescent="0.3">
      <c r="E363" t="s">
        <v>2676</v>
      </c>
      <c r="F363" t="s">
        <v>2677</v>
      </c>
      <c r="G363" t="s">
        <v>2678</v>
      </c>
      <c r="H363">
        <v>1182</v>
      </c>
      <c r="I363" t="s">
        <v>2675</v>
      </c>
      <c r="J363">
        <v>17</v>
      </c>
      <c r="K363">
        <v>20094</v>
      </c>
      <c r="L363">
        <v>0.03</v>
      </c>
      <c r="M363">
        <v>19491.18</v>
      </c>
      <c r="N363" s="1">
        <v>42602</v>
      </c>
      <c r="O363">
        <f>MONTH(Продажи[[#This Row],[Дата заказа]])</f>
        <v>8</v>
      </c>
      <c r="P363">
        <f>WEEKDAY(Продажи[[#This Row],[Дата заказа]],2)</f>
        <v>6</v>
      </c>
      <c r="Q363">
        <f>DAY(Продажи[[#This Row],[Дата заказа]])</f>
        <v>20</v>
      </c>
      <c r="R363" s="5">
        <f>LEFT(Продажи[[#This Row],[мин фасовка, кг]],LEN(Продажи[[#This Row],[мин фасовка, кг]])-3)*Продажи[[#This Row],[Заказанное количество, кг]]</f>
        <v>8.5</v>
      </c>
      <c r="S363" s="13">
        <f>YEAR(Продажи[[#This Row],[Дата заказа]])</f>
        <v>2016</v>
      </c>
      <c r="T363" s="13">
        <f>INT((Продажи[[#This Row],[Дата заказа]]-DATE(YEAR(Продажи[[#This Row],[Дата заказа]]-WEEKDAY(Продажи[[#This Row],[Дата заказа]]-1)+4),1,3) + WEEKDAY(DATE(YEAR(Продажи[[#This Row],[Дата заказа]]-WEEKDAY(Продажи[[#This Row],[Дата заказа]]-1)+4),1,3))+5)/7)</f>
        <v>33</v>
      </c>
      <c r="U363" s="13">
        <f>IF(Q363&lt;=10,Продажи[[#This Row],[Итого со скидкой]],0)</f>
        <v>0</v>
      </c>
    </row>
    <row r="364" spans="5:21" x14ac:dyDescent="0.3">
      <c r="E364" t="s">
        <v>2729</v>
      </c>
      <c r="F364" t="s">
        <v>2710</v>
      </c>
      <c r="G364" t="s">
        <v>2730</v>
      </c>
      <c r="H364">
        <v>843</v>
      </c>
      <c r="I364" t="s">
        <v>2671</v>
      </c>
      <c r="J364">
        <v>5</v>
      </c>
      <c r="K364">
        <v>4215</v>
      </c>
      <c r="L364">
        <v>0</v>
      </c>
      <c r="M364">
        <v>4215</v>
      </c>
      <c r="N364" s="1">
        <v>42264</v>
      </c>
      <c r="O364">
        <f>MONTH(Продажи[[#This Row],[Дата заказа]])</f>
        <v>9</v>
      </c>
      <c r="P364">
        <f>WEEKDAY(Продажи[[#This Row],[Дата заказа]],2)</f>
        <v>4</v>
      </c>
      <c r="Q364">
        <f>DAY(Продажи[[#This Row],[Дата заказа]])</f>
        <v>17</v>
      </c>
      <c r="R364" s="5">
        <f>LEFT(Продажи[[#This Row],[мин фасовка, кг]],LEN(Продажи[[#This Row],[мин фасовка, кг]])-3)*Продажи[[#This Row],[Заказанное количество, кг]]</f>
        <v>5</v>
      </c>
      <c r="S364" s="13">
        <f>YEAR(Продажи[[#This Row],[Дата заказа]])</f>
        <v>2015</v>
      </c>
      <c r="T364"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364" s="13">
        <f>IF(Q364&lt;=10,Продажи[[#This Row],[Итого со скидкой]],0)</f>
        <v>0</v>
      </c>
    </row>
    <row r="365" spans="5:21" x14ac:dyDescent="0.3">
      <c r="E365" t="s">
        <v>2707</v>
      </c>
      <c r="F365" t="s">
        <v>2688</v>
      </c>
      <c r="G365" t="s">
        <v>2705</v>
      </c>
      <c r="H365">
        <v>1994</v>
      </c>
      <c r="I365" t="s">
        <v>2671</v>
      </c>
      <c r="J365">
        <v>25</v>
      </c>
      <c r="K365">
        <v>49850</v>
      </c>
      <c r="L365">
        <v>0.06</v>
      </c>
      <c r="M365">
        <v>46859</v>
      </c>
      <c r="N365" s="1">
        <v>44139</v>
      </c>
      <c r="O365">
        <f>MONTH(Продажи[[#This Row],[Дата заказа]])</f>
        <v>11</v>
      </c>
      <c r="P365">
        <f>WEEKDAY(Продажи[[#This Row],[Дата заказа]],2)</f>
        <v>3</v>
      </c>
      <c r="Q365">
        <f>DAY(Продажи[[#This Row],[Дата заказа]])</f>
        <v>4</v>
      </c>
      <c r="R365" s="5">
        <f>LEFT(Продажи[[#This Row],[мин фасовка, кг]],LEN(Продажи[[#This Row],[мин фасовка, кг]])-3)*Продажи[[#This Row],[Заказанное количество, кг]]</f>
        <v>25</v>
      </c>
      <c r="S365" s="13">
        <f>YEAR(Продажи[[#This Row],[Дата заказа]])</f>
        <v>2020</v>
      </c>
      <c r="T365" s="13">
        <f>INT((Продажи[[#This Row],[Дата заказа]]-DATE(YEAR(Продажи[[#This Row],[Дата заказа]]-WEEKDAY(Продажи[[#This Row],[Дата заказа]]-1)+4),1,3) + WEEKDAY(DATE(YEAR(Продажи[[#This Row],[Дата заказа]]-WEEKDAY(Продажи[[#This Row],[Дата заказа]]-1)+4),1,3))+5)/7)</f>
        <v>45</v>
      </c>
      <c r="U365" s="13">
        <f>IF(Q365&lt;=10,Продажи[[#This Row],[Итого со скидкой]],0)</f>
        <v>46859</v>
      </c>
    </row>
    <row r="366" spans="5:21" x14ac:dyDescent="0.3">
      <c r="E366" t="s">
        <v>2740</v>
      </c>
      <c r="F366" t="s">
        <v>2688</v>
      </c>
      <c r="G366" t="s">
        <v>2724</v>
      </c>
      <c r="H366">
        <v>1994</v>
      </c>
      <c r="I366" t="s">
        <v>2671</v>
      </c>
      <c r="J366">
        <v>40</v>
      </c>
      <c r="K366">
        <v>79760</v>
      </c>
      <c r="L366">
        <v>0.12</v>
      </c>
      <c r="M366">
        <v>70188.800000000003</v>
      </c>
      <c r="N366" s="1">
        <v>44111</v>
      </c>
      <c r="O366">
        <f>MONTH(Продажи[[#This Row],[Дата заказа]])</f>
        <v>10</v>
      </c>
      <c r="P366">
        <f>WEEKDAY(Продажи[[#This Row],[Дата заказа]],2)</f>
        <v>3</v>
      </c>
      <c r="Q366">
        <f>DAY(Продажи[[#This Row],[Дата заказа]])</f>
        <v>7</v>
      </c>
      <c r="R366" s="5">
        <f>LEFT(Продажи[[#This Row],[мин фасовка, кг]],LEN(Продажи[[#This Row],[мин фасовка, кг]])-3)*Продажи[[#This Row],[Заказанное количество, кг]]</f>
        <v>40</v>
      </c>
      <c r="S366" s="13">
        <f>YEAR(Продажи[[#This Row],[Дата заказа]])</f>
        <v>2020</v>
      </c>
      <c r="T366" s="13">
        <f>INT((Продажи[[#This Row],[Дата заказа]]-DATE(YEAR(Продажи[[#This Row],[Дата заказа]]-WEEKDAY(Продажи[[#This Row],[Дата заказа]]-1)+4),1,3) + WEEKDAY(DATE(YEAR(Продажи[[#This Row],[Дата заказа]]-WEEKDAY(Продажи[[#This Row],[Дата заказа]]-1)+4),1,3))+5)/7)</f>
        <v>41</v>
      </c>
      <c r="U366" s="13">
        <f>IF(Q366&lt;=10,Продажи[[#This Row],[Итого со скидкой]],0)</f>
        <v>70188.800000000003</v>
      </c>
    </row>
    <row r="367" spans="5:21" x14ac:dyDescent="0.3">
      <c r="E367" t="s">
        <v>2683</v>
      </c>
      <c r="F367" t="s">
        <v>2684</v>
      </c>
      <c r="G367" t="s">
        <v>2684</v>
      </c>
      <c r="H367">
        <v>770</v>
      </c>
      <c r="I367" t="s">
        <v>2675</v>
      </c>
      <c r="J367">
        <v>20</v>
      </c>
      <c r="K367">
        <v>15400</v>
      </c>
      <c r="L367">
        <v>0.03</v>
      </c>
      <c r="M367">
        <v>14938</v>
      </c>
      <c r="N367" s="1">
        <v>42196</v>
      </c>
      <c r="O367">
        <f>MONTH(Продажи[[#This Row],[Дата заказа]])</f>
        <v>7</v>
      </c>
      <c r="P367">
        <f>WEEKDAY(Продажи[[#This Row],[Дата заказа]],2)</f>
        <v>6</v>
      </c>
      <c r="Q367">
        <f>DAY(Продажи[[#This Row],[Дата заказа]])</f>
        <v>11</v>
      </c>
      <c r="R367" s="5">
        <f>LEFT(Продажи[[#This Row],[мин фасовка, кг]],LEN(Продажи[[#This Row],[мин фасовка, кг]])-3)*Продажи[[#This Row],[Заказанное количество, кг]]</f>
        <v>10</v>
      </c>
      <c r="S367" s="13">
        <f>YEAR(Продажи[[#This Row],[Дата заказа]])</f>
        <v>2015</v>
      </c>
      <c r="T367" s="13">
        <f>INT((Продажи[[#This Row],[Дата заказа]]-DATE(YEAR(Продажи[[#This Row],[Дата заказа]]-WEEKDAY(Продажи[[#This Row],[Дата заказа]]-1)+4),1,3) + WEEKDAY(DATE(YEAR(Продажи[[#This Row],[Дата заказа]]-WEEKDAY(Продажи[[#This Row],[Дата заказа]]-1)+4),1,3))+5)/7)</f>
        <v>28</v>
      </c>
      <c r="U367" s="13">
        <f>IF(Q367&lt;=10,Продажи[[#This Row],[Итого со скидкой]],0)</f>
        <v>0</v>
      </c>
    </row>
    <row r="368" spans="5:21" x14ac:dyDescent="0.3">
      <c r="E368" t="s">
        <v>2725</v>
      </c>
      <c r="F368" t="s">
        <v>2693</v>
      </c>
      <c r="G368" t="s">
        <v>2726</v>
      </c>
      <c r="H368">
        <v>2198</v>
      </c>
      <c r="I368" t="s">
        <v>2671</v>
      </c>
      <c r="J368">
        <v>35</v>
      </c>
      <c r="K368">
        <v>76930</v>
      </c>
      <c r="L368">
        <v>0.12</v>
      </c>
      <c r="M368">
        <v>67698.399999999994</v>
      </c>
      <c r="N368" s="1">
        <v>44064</v>
      </c>
      <c r="O368">
        <f>MONTH(Продажи[[#This Row],[Дата заказа]])</f>
        <v>8</v>
      </c>
      <c r="P368">
        <f>WEEKDAY(Продажи[[#This Row],[Дата заказа]],2)</f>
        <v>5</v>
      </c>
      <c r="Q368">
        <f>DAY(Продажи[[#This Row],[Дата заказа]])</f>
        <v>21</v>
      </c>
      <c r="R368" s="5">
        <f>LEFT(Продажи[[#This Row],[мин фасовка, кг]],LEN(Продажи[[#This Row],[мин фасовка, кг]])-3)*Продажи[[#This Row],[Заказанное количество, кг]]</f>
        <v>35</v>
      </c>
      <c r="S368" s="13">
        <f>YEAR(Продажи[[#This Row],[Дата заказа]])</f>
        <v>2020</v>
      </c>
      <c r="T368"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368" s="13">
        <f>IF(Q368&lt;=10,Продажи[[#This Row],[Итого со скидкой]],0)</f>
        <v>0</v>
      </c>
    </row>
    <row r="369" spans="5:21" x14ac:dyDescent="0.3">
      <c r="E369" t="s">
        <v>2681</v>
      </c>
      <c r="F369" t="s">
        <v>2673</v>
      </c>
      <c r="G369" t="s">
        <v>2682</v>
      </c>
      <c r="H369">
        <v>847</v>
      </c>
      <c r="I369" t="s">
        <v>2675</v>
      </c>
      <c r="J369">
        <v>15</v>
      </c>
      <c r="K369">
        <v>12705</v>
      </c>
      <c r="L369">
        <v>0</v>
      </c>
      <c r="M369">
        <v>12705</v>
      </c>
      <c r="N369" s="1">
        <v>43395</v>
      </c>
      <c r="O369">
        <f>MONTH(Продажи[[#This Row],[Дата заказа]])</f>
        <v>10</v>
      </c>
      <c r="P369">
        <f>WEEKDAY(Продажи[[#This Row],[Дата заказа]],2)</f>
        <v>1</v>
      </c>
      <c r="Q369">
        <f>DAY(Продажи[[#This Row],[Дата заказа]])</f>
        <v>22</v>
      </c>
      <c r="R369" s="5">
        <f>LEFT(Продажи[[#This Row],[мин фасовка, кг]],LEN(Продажи[[#This Row],[мин фасовка, кг]])-3)*Продажи[[#This Row],[Заказанное количество, кг]]</f>
        <v>7.5</v>
      </c>
      <c r="S369" s="13">
        <f>YEAR(Продажи[[#This Row],[Дата заказа]])</f>
        <v>2018</v>
      </c>
      <c r="T369"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369" s="13">
        <f>IF(Q369&lt;=10,Продажи[[#This Row],[Итого со скидкой]],0)</f>
        <v>0</v>
      </c>
    </row>
    <row r="370" spans="5:21" x14ac:dyDescent="0.3">
      <c r="E370" t="s">
        <v>2695</v>
      </c>
      <c r="F370" t="s">
        <v>2677</v>
      </c>
      <c r="G370" t="s">
        <v>2696</v>
      </c>
      <c r="H370">
        <v>967</v>
      </c>
      <c r="I370" t="s">
        <v>2671</v>
      </c>
      <c r="J370">
        <v>8</v>
      </c>
      <c r="K370">
        <v>7736</v>
      </c>
      <c r="L370">
        <v>0</v>
      </c>
      <c r="M370">
        <v>7736</v>
      </c>
      <c r="N370" s="1">
        <v>44066</v>
      </c>
      <c r="O370">
        <f>MONTH(Продажи[[#This Row],[Дата заказа]])</f>
        <v>8</v>
      </c>
      <c r="P370">
        <f>WEEKDAY(Продажи[[#This Row],[Дата заказа]],2)</f>
        <v>7</v>
      </c>
      <c r="Q370">
        <f>DAY(Продажи[[#This Row],[Дата заказа]])</f>
        <v>23</v>
      </c>
      <c r="R370" s="5">
        <f>LEFT(Продажи[[#This Row],[мин фасовка, кг]],LEN(Продажи[[#This Row],[мин фасовка, кг]])-3)*Продажи[[#This Row],[Заказанное количество, кг]]</f>
        <v>8</v>
      </c>
      <c r="S370" s="13">
        <f>YEAR(Продажи[[#This Row],[Дата заказа]])</f>
        <v>2020</v>
      </c>
      <c r="T370" s="13">
        <f>INT((Продажи[[#This Row],[Дата заказа]]-DATE(YEAR(Продажи[[#This Row],[Дата заказа]]-WEEKDAY(Продажи[[#This Row],[Дата заказа]]-1)+4),1,3) + WEEKDAY(DATE(YEAR(Продажи[[#This Row],[Дата заказа]]-WEEKDAY(Продажи[[#This Row],[Дата заказа]]-1)+4),1,3))+5)/7)</f>
        <v>34</v>
      </c>
      <c r="U370" s="13">
        <f>IF(Q370&lt;=10,Продажи[[#This Row],[Итого со скидкой]],0)</f>
        <v>0</v>
      </c>
    </row>
    <row r="371" spans="5:21" x14ac:dyDescent="0.3">
      <c r="E371" t="s">
        <v>2717</v>
      </c>
      <c r="F371" t="s">
        <v>2670</v>
      </c>
      <c r="G371" t="s">
        <v>2743</v>
      </c>
      <c r="H371">
        <v>2211</v>
      </c>
      <c r="I371" t="s">
        <v>2671</v>
      </c>
      <c r="J371">
        <v>25</v>
      </c>
      <c r="K371">
        <v>55275</v>
      </c>
      <c r="L371">
        <v>0.09</v>
      </c>
      <c r="M371">
        <v>50300.25</v>
      </c>
      <c r="N371" s="1">
        <v>43356</v>
      </c>
      <c r="O371">
        <f>MONTH(Продажи[[#This Row],[Дата заказа]])</f>
        <v>9</v>
      </c>
      <c r="P371">
        <f>WEEKDAY(Продажи[[#This Row],[Дата заказа]],2)</f>
        <v>4</v>
      </c>
      <c r="Q371">
        <f>DAY(Продажи[[#This Row],[Дата заказа]])</f>
        <v>13</v>
      </c>
      <c r="R371" s="5">
        <f>LEFT(Продажи[[#This Row],[мин фасовка, кг]],LEN(Продажи[[#This Row],[мин фасовка, кг]])-3)*Продажи[[#This Row],[Заказанное количество, кг]]</f>
        <v>25</v>
      </c>
      <c r="S371" s="13">
        <f>YEAR(Продажи[[#This Row],[Дата заказа]])</f>
        <v>2018</v>
      </c>
      <c r="T371" s="13">
        <f>INT((Продажи[[#This Row],[Дата заказа]]-DATE(YEAR(Продажи[[#This Row],[Дата заказа]]-WEEKDAY(Продажи[[#This Row],[Дата заказа]]-1)+4),1,3) + WEEKDAY(DATE(YEAR(Продажи[[#This Row],[Дата заказа]]-WEEKDAY(Продажи[[#This Row],[Дата заказа]]-1)+4),1,3))+5)/7)</f>
        <v>37</v>
      </c>
      <c r="U371" s="13">
        <f>IF(Q371&lt;=10,Продажи[[#This Row],[Итого со скидкой]],0)</f>
        <v>0</v>
      </c>
    </row>
    <row r="372" spans="5:21" x14ac:dyDescent="0.3">
      <c r="E372" t="s">
        <v>2727</v>
      </c>
      <c r="F372" t="s">
        <v>2713</v>
      </c>
      <c r="G372" t="s">
        <v>2728</v>
      </c>
      <c r="H372">
        <v>617</v>
      </c>
      <c r="I372" t="s">
        <v>2671</v>
      </c>
      <c r="J372">
        <v>25</v>
      </c>
      <c r="K372">
        <v>15425</v>
      </c>
      <c r="L372">
        <v>0</v>
      </c>
      <c r="M372">
        <v>15425</v>
      </c>
      <c r="N372" s="1">
        <v>43107</v>
      </c>
      <c r="O372">
        <f>MONTH(Продажи[[#This Row],[Дата заказа]])</f>
        <v>1</v>
      </c>
      <c r="P372">
        <f>WEEKDAY(Продажи[[#This Row],[Дата заказа]],2)</f>
        <v>7</v>
      </c>
      <c r="Q372">
        <f>DAY(Продажи[[#This Row],[Дата заказа]])</f>
        <v>7</v>
      </c>
      <c r="R372" s="5">
        <f>LEFT(Продажи[[#This Row],[мин фасовка, кг]],LEN(Продажи[[#This Row],[мин фасовка, кг]])-3)*Продажи[[#This Row],[Заказанное количество, кг]]</f>
        <v>25</v>
      </c>
      <c r="S372" s="13">
        <f>YEAR(Продажи[[#This Row],[Дата заказа]])</f>
        <v>2018</v>
      </c>
      <c r="T372" s="13">
        <f>INT((Продажи[[#This Row],[Дата заказа]]-DATE(YEAR(Продажи[[#This Row],[Дата заказа]]-WEEKDAY(Продажи[[#This Row],[Дата заказа]]-1)+4),1,3) + WEEKDAY(DATE(YEAR(Продажи[[#This Row],[Дата заказа]]-WEEKDAY(Продажи[[#This Row],[Дата заказа]]-1)+4),1,3))+5)/7)</f>
        <v>1</v>
      </c>
      <c r="U372" s="13">
        <f>IF(Q372&lt;=10,Продажи[[#This Row],[Итого со скидкой]],0)</f>
        <v>15425</v>
      </c>
    </row>
    <row r="373" spans="5:21" x14ac:dyDescent="0.3">
      <c r="E373" t="s">
        <v>2692</v>
      </c>
      <c r="F373" t="s">
        <v>2693</v>
      </c>
      <c r="G373" t="s">
        <v>2694</v>
      </c>
      <c r="H373">
        <v>957</v>
      </c>
      <c r="I373" t="s">
        <v>2675</v>
      </c>
      <c r="J373">
        <v>25</v>
      </c>
      <c r="K373">
        <v>23925</v>
      </c>
      <c r="L373">
        <v>0.03</v>
      </c>
      <c r="M373">
        <v>23207.25</v>
      </c>
      <c r="N373" s="1">
        <v>42568</v>
      </c>
      <c r="O373">
        <f>MONTH(Продажи[[#This Row],[Дата заказа]])</f>
        <v>7</v>
      </c>
      <c r="P373">
        <f>WEEKDAY(Продажи[[#This Row],[Дата заказа]],2)</f>
        <v>7</v>
      </c>
      <c r="Q373">
        <f>DAY(Продажи[[#This Row],[Дата заказа]])</f>
        <v>17</v>
      </c>
      <c r="R373" s="5">
        <f>LEFT(Продажи[[#This Row],[мин фасовка, кг]],LEN(Продажи[[#This Row],[мин фасовка, кг]])-3)*Продажи[[#This Row],[Заказанное количество, кг]]</f>
        <v>12.5</v>
      </c>
      <c r="S373" s="13">
        <f>YEAR(Продажи[[#This Row],[Дата заказа]])</f>
        <v>2016</v>
      </c>
      <c r="T373" s="13">
        <f>INT((Продажи[[#This Row],[Дата заказа]]-DATE(YEAR(Продажи[[#This Row],[Дата заказа]]-WEEKDAY(Продажи[[#This Row],[Дата заказа]]-1)+4),1,3) + WEEKDAY(DATE(YEAR(Продажи[[#This Row],[Дата заказа]]-WEEKDAY(Продажи[[#This Row],[Дата заказа]]-1)+4),1,3))+5)/7)</f>
        <v>28</v>
      </c>
      <c r="U373" s="13">
        <f>IF(Q373&lt;=10,Продажи[[#This Row],[Итого со скидкой]],0)</f>
        <v>0</v>
      </c>
    </row>
    <row r="374" spans="5:21" x14ac:dyDescent="0.3">
      <c r="E374" t="s">
        <v>2683</v>
      </c>
      <c r="F374" t="s">
        <v>2684</v>
      </c>
      <c r="G374" t="s">
        <v>2684</v>
      </c>
      <c r="H374">
        <v>770</v>
      </c>
      <c r="I374" t="s">
        <v>2675</v>
      </c>
      <c r="J374">
        <v>20</v>
      </c>
      <c r="K374">
        <v>15400</v>
      </c>
      <c r="L374">
        <v>0.03</v>
      </c>
      <c r="M374">
        <v>14938</v>
      </c>
      <c r="N374" s="1">
        <v>43947</v>
      </c>
      <c r="O374">
        <f>MONTH(Продажи[[#This Row],[Дата заказа]])</f>
        <v>4</v>
      </c>
      <c r="P374">
        <f>WEEKDAY(Продажи[[#This Row],[Дата заказа]],2)</f>
        <v>7</v>
      </c>
      <c r="Q374">
        <f>DAY(Продажи[[#This Row],[Дата заказа]])</f>
        <v>26</v>
      </c>
      <c r="R374" s="5">
        <f>LEFT(Продажи[[#This Row],[мин фасовка, кг]],LEN(Продажи[[#This Row],[мин фасовка, кг]])-3)*Продажи[[#This Row],[Заказанное количество, кг]]</f>
        <v>10</v>
      </c>
      <c r="S374" s="13">
        <f>YEAR(Продажи[[#This Row],[Дата заказа]])</f>
        <v>2020</v>
      </c>
      <c r="T374"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374" s="13">
        <f>IF(Q374&lt;=10,Продажи[[#This Row],[Итого со скидкой]],0)</f>
        <v>0</v>
      </c>
    </row>
    <row r="375" spans="5:21" x14ac:dyDescent="0.3">
      <c r="E375" t="s">
        <v>2706</v>
      </c>
      <c r="F375" t="s">
        <v>2677</v>
      </c>
      <c r="G375" t="s">
        <v>2696</v>
      </c>
      <c r="H375">
        <v>967</v>
      </c>
      <c r="I375" t="s">
        <v>2671</v>
      </c>
      <c r="J375">
        <v>12</v>
      </c>
      <c r="K375">
        <v>11604</v>
      </c>
      <c r="L375">
        <v>0</v>
      </c>
      <c r="M375">
        <v>11604</v>
      </c>
      <c r="N375" s="1">
        <v>43147</v>
      </c>
      <c r="O375">
        <f>MONTH(Продажи[[#This Row],[Дата заказа]])</f>
        <v>2</v>
      </c>
      <c r="P375">
        <f>WEEKDAY(Продажи[[#This Row],[Дата заказа]],2)</f>
        <v>5</v>
      </c>
      <c r="Q375">
        <f>DAY(Продажи[[#This Row],[Дата заказа]])</f>
        <v>16</v>
      </c>
      <c r="R375" s="5">
        <f>LEFT(Продажи[[#This Row],[мин фасовка, кг]],LEN(Продажи[[#This Row],[мин фасовка, кг]])-3)*Продажи[[#This Row],[Заказанное количество, кг]]</f>
        <v>12</v>
      </c>
      <c r="S375" s="13">
        <f>YEAR(Продажи[[#This Row],[Дата заказа]])</f>
        <v>2018</v>
      </c>
      <c r="T375" s="13">
        <f>INT((Продажи[[#This Row],[Дата заказа]]-DATE(YEAR(Продажи[[#This Row],[Дата заказа]]-WEEKDAY(Продажи[[#This Row],[Дата заказа]]-1)+4),1,3) + WEEKDAY(DATE(YEAR(Продажи[[#This Row],[Дата заказа]]-WEEKDAY(Продажи[[#This Row],[Дата заказа]]-1)+4),1,3))+5)/7)</f>
        <v>7</v>
      </c>
      <c r="U375" s="13">
        <f>IF(Q375&lt;=10,Продажи[[#This Row],[Итого со скидкой]],0)</f>
        <v>0</v>
      </c>
    </row>
    <row r="376" spans="5:21" x14ac:dyDescent="0.3">
      <c r="E376" t="s">
        <v>2721</v>
      </c>
      <c r="F376" t="s">
        <v>2698</v>
      </c>
      <c r="G376" t="s">
        <v>2722</v>
      </c>
      <c r="H376">
        <v>800</v>
      </c>
      <c r="I376" t="s">
        <v>2675</v>
      </c>
      <c r="J376">
        <v>40</v>
      </c>
      <c r="K376">
        <v>32000</v>
      </c>
      <c r="L376">
        <v>0.03</v>
      </c>
      <c r="M376">
        <v>31040</v>
      </c>
      <c r="N376" s="1">
        <v>42281</v>
      </c>
      <c r="O376">
        <f>MONTH(Продажи[[#This Row],[Дата заказа]])</f>
        <v>10</v>
      </c>
      <c r="P376">
        <f>WEEKDAY(Продажи[[#This Row],[Дата заказа]],2)</f>
        <v>7</v>
      </c>
      <c r="Q376">
        <f>DAY(Продажи[[#This Row],[Дата заказа]])</f>
        <v>4</v>
      </c>
      <c r="R376" s="5">
        <f>LEFT(Продажи[[#This Row],[мин фасовка, кг]],LEN(Продажи[[#This Row],[мин фасовка, кг]])-3)*Продажи[[#This Row],[Заказанное количество, кг]]</f>
        <v>20</v>
      </c>
      <c r="S376" s="13">
        <f>YEAR(Продажи[[#This Row],[Дата заказа]])</f>
        <v>2015</v>
      </c>
      <c r="T376" s="13">
        <f>INT((Продажи[[#This Row],[Дата заказа]]-DATE(YEAR(Продажи[[#This Row],[Дата заказа]]-WEEKDAY(Продажи[[#This Row],[Дата заказа]]-1)+4),1,3) + WEEKDAY(DATE(YEAR(Продажи[[#This Row],[Дата заказа]]-WEEKDAY(Продажи[[#This Row],[Дата заказа]]-1)+4),1,3))+5)/7)</f>
        <v>40</v>
      </c>
      <c r="U376" s="13">
        <f>IF(Q376&lt;=10,Продажи[[#This Row],[Итого со скидкой]],0)</f>
        <v>31040</v>
      </c>
    </row>
    <row r="377" spans="5:21" x14ac:dyDescent="0.3">
      <c r="E377" t="s">
        <v>2695</v>
      </c>
      <c r="F377" t="s">
        <v>2677</v>
      </c>
      <c r="G377" t="s">
        <v>2696</v>
      </c>
      <c r="H377">
        <v>967</v>
      </c>
      <c r="I377" t="s">
        <v>2671</v>
      </c>
      <c r="J377">
        <v>8</v>
      </c>
      <c r="K377">
        <v>7736</v>
      </c>
      <c r="L377">
        <v>0</v>
      </c>
      <c r="M377">
        <v>7736</v>
      </c>
      <c r="N377" s="1">
        <v>42717</v>
      </c>
      <c r="O377">
        <f>MONTH(Продажи[[#This Row],[Дата заказа]])</f>
        <v>12</v>
      </c>
      <c r="P377">
        <f>WEEKDAY(Продажи[[#This Row],[Дата заказа]],2)</f>
        <v>2</v>
      </c>
      <c r="Q377">
        <f>DAY(Продажи[[#This Row],[Дата заказа]])</f>
        <v>13</v>
      </c>
      <c r="R377" s="5">
        <f>LEFT(Продажи[[#This Row],[мин фасовка, кг]],LEN(Продажи[[#This Row],[мин фасовка, кг]])-3)*Продажи[[#This Row],[Заказанное количество, кг]]</f>
        <v>8</v>
      </c>
      <c r="S377" s="13">
        <f>YEAR(Продажи[[#This Row],[Дата заказа]])</f>
        <v>2016</v>
      </c>
      <c r="T377" s="13">
        <f>INT((Продажи[[#This Row],[Дата заказа]]-DATE(YEAR(Продажи[[#This Row],[Дата заказа]]-WEEKDAY(Продажи[[#This Row],[Дата заказа]]-1)+4),1,3) + WEEKDAY(DATE(YEAR(Продажи[[#This Row],[Дата заказа]]-WEEKDAY(Продажи[[#This Row],[Дата заказа]]-1)+4),1,3))+5)/7)</f>
        <v>50</v>
      </c>
      <c r="U377" s="13">
        <f>IF(Q377&lt;=10,Продажи[[#This Row],[Итого со скидкой]],0)</f>
        <v>0</v>
      </c>
    </row>
    <row r="378" spans="5:21" x14ac:dyDescent="0.3">
      <c r="E378" t="s">
        <v>2676</v>
      </c>
      <c r="F378" t="s">
        <v>2677</v>
      </c>
      <c r="G378" t="s">
        <v>2678</v>
      </c>
      <c r="H378">
        <v>1182</v>
      </c>
      <c r="I378" t="s">
        <v>2675</v>
      </c>
      <c r="J378">
        <v>17</v>
      </c>
      <c r="K378">
        <v>20094</v>
      </c>
      <c r="L378">
        <v>0.03</v>
      </c>
      <c r="M378">
        <v>19491.18</v>
      </c>
      <c r="N378" s="1">
        <v>42921</v>
      </c>
      <c r="O378">
        <f>MONTH(Продажи[[#This Row],[Дата заказа]])</f>
        <v>7</v>
      </c>
      <c r="P378">
        <f>WEEKDAY(Продажи[[#This Row],[Дата заказа]],2)</f>
        <v>3</v>
      </c>
      <c r="Q378">
        <f>DAY(Продажи[[#This Row],[Дата заказа]])</f>
        <v>5</v>
      </c>
      <c r="R378" s="5">
        <f>LEFT(Продажи[[#This Row],[мин фасовка, кг]],LEN(Продажи[[#This Row],[мин фасовка, кг]])-3)*Продажи[[#This Row],[Заказанное количество, кг]]</f>
        <v>8.5</v>
      </c>
      <c r="S378" s="13">
        <f>YEAR(Продажи[[#This Row],[Дата заказа]])</f>
        <v>2017</v>
      </c>
      <c r="T378" s="13">
        <f>INT((Продажи[[#This Row],[Дата заказа]]-DATE(YEAR(Продажи[[#This Row],[Дата заказа]]-WEEKDAY(Продажи[[#This Row],[Дата заказа]]-1)+4),1,3) + WEEKDAY(DATE(YEAR(Продажи[[#This Row],[Дата заказа]]-WEEKDAY(Продажи[[#This Row],[Дата заказа]]-1)+4),1,3))+5)/7)</f>
        <v>27</v>
      </c>
      <c r="U378" s="13">
        <f>IF(Q378&lt;=10,Продажи[[#This Row],[Итого со скидкой]],0)</f>
        <v>19491.18</v>
      </c>
    </row>
    <row r="379" spans="5:21" x14ac:dyDescent="0.3">
      <c r="E379" t="s">
        <v>2683</v>
      </c>
      <c r="F379" t="s">
        <v>2684</v>
      </c>
      <c r="G379" t="s">
        <v>2684</v>
      </c>
      <c r="H379">
        <v>770</v>
      </c>
      <c r="I379" t="s">
        <v>2675</v>
      </c>
      <c r="J379">
        <v>20</v>
      </c>
      <c r="K379">
        <v>15400</v>
      </c>
      <c r="L379">
        <v>0.03</v>
      </c>
      <c r="M379">
        <v>14938</v>
      </c>
      <c r="N379" s="1">
        <v>42114</v>
      </c>
      <c r="O379">
        <f>MONTH(Продажи[[#This Row],[Дата заказа]])</f>
        <v>4</v>
      </c>
      <c r="P379">
        <f>WEEKDAY(Продажи[[#This Row],[Дата заказа]],2)</f>
        <v>1</v>
      </c>
      <c r="Q379">
        <f>DAY(Продажи[[#This Row],[Дата заказа]])</f>
        <v>20</v>
      </c>
      <c r="R379" s="5">
        <f>LEFT(Продажи[[#This Row],[мин фасовка, кг]],LEN(Продажи[[#This Row],[мин фасовка, кг]])-3)*Продажи[[#This Row],[Заказанное количество, кг]]</f>
        <v>10</v>
      </c>
      <c r="S379" s="13">
        <f>YEAR(Продажи[[#This Row],[Дата заказа]])</f>
        <v>2015</v>
      </c>
      <c r="T379"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379" s="13">
        <f>IF(Q379&lt;=10,Продажи[[#This Row],[Итого со скидкой]],0)</f>
        <v>0</v>
      </c>
    </row>
    <row r="380" spans="5:21" x14ac:dyDescent="0.3">
      <c r="E380" t="s">
        <v>2672</v>
      </c>
      <c r="F380" t="s">
        <v>2673</v>
      </c>
      <c r="G380" t="s">
        <v>2674</v>
      </c>
      <c r="H380">
        <v>1386</v>
      </c>
      <c r="I380" t="s">
        <v>2675</v>
      </c>
      <c r="J380">
        <v>20</v>
      </c>
      <c r="K380">
        <v>27720</v>
      </c>
      <c r="L380">
        <v>0.03</v>
      </c>
      <c r="M380">
        <v>26888.400000000001</v>
      </c>
      <c r="N380" s="1">
        <v>43462</v>
      </c>
      <c r="O380">
        <f>MONTH(Продажи[[#This Row],[Дата заказа]])</f>
        <v>12</v>
      </c>
      <c r="P380">
        <f>WEEKDAY(Продажи[[#This Row],[Дата заказа]],2)</f>
        <v>5</v>
      </c>
      <c r="Q380">
        <f>DAY(Продажи[[#This Row],[Дата заказа]])</f>
        <v>28</v>
      </c>
      <c r="R380" s="5">
        <f>LEFT(Продажи[[#This Row],[мин фасовка, кг]],LEN(Продажи[[#This Row],[мин фасовка, кг]])-3)*Продажи[[#This Row],[Заказанное количество, кг]]</f>
        <v>10</v>
      </c>
      <c r="S380" s="13">
        <f>YEAR(Продажи[[#This Row],[Дата заказа]])</f>
        <v>2018</v>
      </c>
      <c r="T380" s="13">
        <f>INT((Продажи[[#This Row],[Дата заказа]]-DATE(YEAR(Продажи[[#This Row],[Дата заказа]]-WEEKDAY(Продажи[[#This Row],[Дата заказа]]-1)+4),1,3) + WEEKDAY(DATE(YEAR(Продажи[[#This Row],[Дата заказа]]-WEEKDAY(Продажи[[#This Row],[Дата заказа]]-1)+4),1,3))+5)/7)</f>
        <v>52</v>
      </c>
      <c r="U380" s="13">
        <f>IF(Q380&lt;=10,Продажи[[#This Row],[Итого со скидкой]],0)</f>
        <v>0</v>
      </c>
    </row>
    <row r="381" spans="5:21" x14ac:dyDescent="0.3">
      <c r="E381" t="s">
        <v>2723</v>
      </c>
      <c r="F381" t="s">
        <v>2688</v>
      </c>
      <c r="G381" t="s">
        <v>2724</v>
      </c>
      <c r="H381">
        <v>1994</v>
      </c>
      <c r="I381" t="s">
        <v>2671</v>
      </c>
      <c r="J381">
        <v>10</v>
      </c>
      <c r="K381">
        <v>19940</v>
      </c>
      <c r="L381">
        <v>0.03</v>
      </c>
      <c r="M381">
        <v>19341.8</v>
      </c>
      <c r="N381" s="1">
        <v>42624</v>
      </c>
      <c r="O381">
        <f>MONTH(Продажи[[#This Row],[Дата заказа]])</f>
        <v>9</v>
      </c>
      <c r="P381">
        <f>WEEKDAY(Продажи[[#This Row],[Дата заказа]],2)</f>
        <v>7</v>
      </c>
      <c r="Q381">
        <f>DAY(Продажи[[#This Row],[Дата заказа]])</f>
        <v>11</v>
      </c>
      <c r="R381" s="5">
        <f>LEFT(Продажи[[#This Row],[мин фасовка, кг]],LEN(Продажи[[#This Row],[мин фасовка, кг]])-3)*Продажи[[#This Row],[Заказанное количество, кг]]</f>
        <v>10</v>
      </c>
      <c r="S381" s="13">
        <f>YEAR(Продажи[[#This Row],[Дата заказа]])</f>
        <v>2016</v>
      </c>
      <c r="T381" s="13">
        <f>INT((Продажи[[#This Row],[Дата заказа]]-DATE(YEAR(Продажи[[#This Row],[Дата заказа]]-WEEKDAY(Продажи[[#This Row],[Дата заказа]]-1)+4),1,3) + WEEKDAY(DATE(YEAR(Продажи[[#This Row],[Дата заказа]]-WEEKDAY(Продажи[[#This Row],[Дата заказа]]-1)+4),1,3))+5)/7)</f>
        <v>36</v>
      </c>
      <c r="U381" s="13">
        <f>IF(Q381&lt;=10,Продажи[[#This Row],[Итого со скидкой]],0)</f>
        <v>0</v>
      </c>
    </row>
    <row r="382" spans="5:21" x14ac:dyDescent="0.3">
      <c r="E382" t="s">
        <v>2690</v>
      </c>
      <c r="F382" t="s">
        <v>2677</v>
      </c>
      <c r="G382" t="s">
        <v>2691</v>
      </c>
      <c r="H382">
        <v>759</v>
      </c>
      <c r="I382" t="s">
        <v>2671</v>
      </c>
      <c r="J382">
        <v>14</v>
      </c>
      <c r="K382">
        <v>10626</v>
      </c>
      <c r="L382">
        <v>0</v>
      </c>
      <c r="M382">
        <v>10626</v>
      </c>
      <c r="N382" s="1">
        <v>43076</v>
      </c>
      <c r="O382">
        <f>MONTH(Продажи[[#This Row],[Дата заказа]])</f>
        <v>12</v>
      </c>
      <c r="P382">
        <f>WEEKDAY(Продажи[[#This Row],[Дата заказа]],2)</f>
        <v>4</v>
      </c>
      <c r="Q382">
        <f>DAY(Продажи[[#This Row],[Дата заказа]])</f>
        <v>7</v>
      </c>
      <c r="R382" s="5">
        <f>LEFT(Продажи[[#This Row],[мин фасовка, кг]],LEN(Продажи[[#This Row],[мин фасовка, кг]])-3)*Продажи[[#This Row],[Заказанное количество, кг]]</f>
        <v>14</v>
      </c>
      <c r="S382" s="13">
        <f>YEAR(Продажи[[#This Row],[Дата заказа]])</f>
        <v>2017</v>
      </c>
      <c r="T382"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382" s="13">
        <f>IF(Q382&lt;=10,Продажи[[#This Row],[Итого со скидкой]],0)</f>
        <v>10626</v>
      </c>
    </row>
    <row r="383" spans="5:21" x14ac:dyDescent="0.3">
      <c r="E383" t="s">
        <v>2685</v>
      </c>
      <c r="F383" t="s">
        <v>2670</v>
      </c>
      <c r="G383" t="s">
        <v>2686</v>
      </c>
      <c r="H383">
        <v>2645</v>
      </c>
      <c r="I383" t="s">
        <v>2671</v>
      </c>
      <c r="J383">
        <v>50</v>
      </c>
      <c r="K383">
        <v>132250</v>
      </c>
      <c r="L383">
        <v>0.15</v>
      </c>
      <c r="M383">
        <v>112412.5</v>
      </c>
      <c r="N383" s="1">
        <v>43266</v>
      </c>
      <c r="O383">
        <f>MONTH(Продажи[[#This Row],[Дата заказа]])</f>
        <v>6</v>
      </c>
      <c r="P383">
        <f>WEEKDAY(Продажи[[#This Row],[Дата заказа]],2)</f>
        <v>5</v>
      </c>
      <c r="Q383">
        <f>DAY(Продажи[[#This Row],[Дата заказа]])</f>
        <v>15</v>
      </c>
      <c r="R383" s="5">
        <f>LEFT(Продажи[[#This Row],[мин фасовка, кг]],LEN(Продажи[[#This Row],[мин фасовка, кг]])-3)*Продажи[[#This Row],[Заказанное количество, кг]]</f>
        <v>50</v>
      </c>
      <c r="S383" s="13">
        <f>YEAR(Продажи[[#This Row],[Дата заказа]])</f>
        <v>2018</v>
      </c>
      <c r="T383"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383" s="13">
        <f>IF(Q383&lt;=10,Продажи[[#This Row],[Итого со скидкой]],0)</f>
        <v>0</v>
      </c>
    </row>
    <row r="384" spans="5:21" x14ac:dyDescent="0.3">
      <c r="E384" t="s">
        <v>2669</v>
      </c>
      <c r="F384" t="s">
        <v>2670</v>
      </c>
      <c r="G384" t="s">
        <v>2670</v>
      </c>
      <c r="H384">
        <v>699</v>
      </c>
      <c r="I384" t="s">
        <v>2671</v>
      </c>
      <c r="J384">
        <v>10</v>
      </c>
      <c r="K384">
        <v>6990</v>
      </c>
      <c r="L384">
        <v>0</v>
      </c>
      <c r="M384">
        <v>6990</v>
      </c>
      <c r="N384" s="1">
        <v>42197</v>
      </c>
      <c r="O384">
        <f>MONTH(Продажи[[#This Row],[Дата заказа]])</f>
        <v>7</v>
      </c>
      <c r="P384">
        <f>WEEKDAY(Продажи[[#This Row],[Дата заказа]],2)</f>
        <v>7</v>
      </c>
      <c r="Q384">
        <f>DAY(Продажи[[#This Row],[Дата заказа]])</f>
        <v>12</v>
      </c>
      <c r="R384" s="5">
        <f>LEFT(Продажи[[#This Row],[мин фасовка, кг]],LEN(Продажи[[#This Row],[мин фасовка, кг]])-3)*Продажи[[#This Row],[Заказанное количество, кг]]</f>
        <v>10</v>
      </c>
      <c r="S384" s="13">
        <f>YEAR(Продажи[[#This Row],[Дата заказа]])</f>
        <v>2015</v>
      </c>
      <c r="T384" s="13">
        <f>INT((Продажи[[#This Row],[Дата заказа]]-DATE(YEAR(Продажи[[#This Row],[Дата заказа]]-WEEKDAY(Продажи[[#This Row],[Дата заказа]]-1)+4),1,3) + WEEKDAY(DATE(YEAR(Продажи[[#This Row],[Дата заказа]]-WEEKDAY(Продажи[[#This Row],[Дата заказа]]-1)+4),1,3))+5)/7)</f>
        <v>28</v>
      </c>
      <c r="U384" s="13">
        <f>IF(Q384&lt;=10,Продажи[[#This Row],[Итого со скидкой]],0)</f>
        <v>0</v>
      </c>
    </row>
    <row r="385" spans="5:21" x14ac:dyDescent="0.3">
      <c r="E385" t="s">
        <v>2739</v>
      </c>
      <c r="F385" t="s">
        <v>2713</v>
      </c>
      <c r="G385" t="s">
        <v>2728</v>
      </c>
      <c r="H385">
        <v>2197</v>
      </c>
      <c r="I385" t="s">
        <v>2675</v>
      </c>
      <c r="J385">
        <v>40</v>
      </c>
      <c r="K385">
        <v>87880</v>
      </c>
      <c r="L385">
        <v>0.12</v>
      </c>
      <c r="M385">
        <v>77334.399999999994</v>
      </c>
      <c r="N385" s="1">
        <v>43553</v>
      </c>
      <c r="O385">
        <f>MONTH(Продажи[[#This Row],[Дата заказа]])</f>
        <v>3</v>
      </c>
      <c r="P385">
        <f>WEEKDAY(Продажи[[#This Row],[Дата заказа]],2)</f>
        <v>5</v>
      </c>
      <c r="Q385">
        <f>DAY(Продажи[[#This Row],[Дата заказа]])</f>
        <v>29</v>
      </c>
      <c r="R385" s="5">
        <f>LEFT(Продажи[[#This Row],[мин фасовка, кг]],LEN(Продажи[[#This Row],[мин фасовка, кг]])-3)*Продажи[[#This Row],[Заказанное количество, кг]]</f>
        <v>20</v>
      </c>
      <c r="S385" s="13">
        <f>YEAR(Продажи[[#This Row],[Дата заказа]])</f>
        <v>2019</v>
      </c>
      <c r="T385" s="13">
        <f>INT((Продажи[[#This Row],[Дата заказа]]-DATE(YEAR(Продажи[[#This Row],[Дата заказа]]-WEEKDAY(Продажи[[#This Row],[Дата заказа]]-1)+4),1,3) + WEEKDAY(DATE(YEAR(Продажи[[#This Row],[Дата заказа]]-WEEKDAY(Продажи[[#This Row],[Дата заказа]]-1)+4),1,3))+5)/7)</f>
        <v>13</v>
      </c>
      <c r="U385" s="13">
        <f>IF(Q385&lt;=10,Продажи[[#This Row],[Итого со скидкой]],0)</f>
        <v>0</v>
      </c>
    </row>
    <row r="386" spans="5:21" x14ac:dyDescent="0.3">
      <c r="E386" t="s">
        <v>2741</v>
      </c>
      <c r="F386" t="s">
        <v>2677</v>
      </c>
      <c r="G386" t="s">
        <v>2742</v>
      </c>
      <c r="H386">
        <v>3197</v>
      </c>
      <c r="I386" t="s">
        <v>2671</v>
      </c>
      <c r="J386">
        <v>6</v>
      </c>
      <c r="K386">
        <v>19182</v>
      </c>
      <c r="L386">
        <v>0.03</v>
      </c>
      <c r="M386">
        <v>18606.54</v>
      </c>
      <c r="N386" s="1">
        <v>43748</v>
      </c>
      <c r="O386">
        <f>MONTH(Продажи[[#This Row],[Дата заказа]])</f>
        <v>10</v>
      </c>
      <c r="P386">
        <f>WEEKDAY(Продажи[[#This Row],[Дата заказа]],2)</f>
        <v>4</v>
      </c>
      <c r="Q386">
        <f>DAY(Продажи[[#This Row],[Дата заказа]])</f>
        <v>10</v>
      </c>
      <c r="R386" s="5">
        <f>LEFT(Продажи[[#This Row],[мин фасовка, кг]],LEN(Продажи[[#This Row],[мин фасовка, кг]])-3)*Продажи[[#This Row],[Заказанное количество, кг]]</f>
        <v>6</v>
      </c>
      <c r="S386" s="13">
        <f>YEAR(Продажи[[#This Row],[Дата заказа]])</f>
        <v>2019</v>
      </c>
      <c r="T386" s="13">
        <f>INT((Продажи[[#This Row],[Дата заказа]]-DATE(YEAR(Продажи[[#This Row],[Дата заказа]]-WEEKDAY(Продажи[[#This Row],[Дата заказа]]-1)+4),1,3) + WEEKDAY(DATE(YEAR(Продажи[[#This Row],[Дата заказа]]-WEEKDAY(Продажи[[#This Row],[Дата заказа]]-1)+4),1,3))+5)/7)</f>
        <v>41</v>
      </c>
      <c r="U386" s="13">
        <f>IF(Q386&lt;=10,Продажи[[#This Row],[Итого со скидкой]],0)</f>
        <v>18606.54</v>
      </c>
    </row>
    <row r="387" spans="5:21" x14ac:dyDescent="0.3">
      <c r="E387" t="s">
        <v>2704</v>
      </c>
      <c r="F387" t="s">
        <v>2688</v>
      </c>
      <c r="G387" t="s">
        <v>2705</v>
      </c>
      <c r="H387">
        <v>1994</v>
      </c>
      <c r="I387" t="s">
        <v>2671</v>
      </c>
      <c r="J387">
        <v>12</v>
      </c>
      <c r="K387">
        <v>23928</v>
      </c>
      <c r="L387">
        <v>0.03</v>
      </c>
      <c r="M387">
        <v>23210.16</v>
      </c>
      <c r="N387" s="1">
        <v>43725</v>
      </c>
      <c r="O387">
        <f>MONTH(Продажи[[#This Row],[Дата заказа]])</f>
        <v>9</v>
      </c>
      <c r="P387">
        <f>WEEKDAY(Продажи[[#This Row],[Дата заказа]],2)</f>
        <v>2</v>
      </c>
      <c r="Q387">
        <f>DAY(Продажи[[#This Row],[Дата заказа]])</f>
        <v>17</v>
      </c>
      <c r="R387" s="5">
        <f>LEFT(Продажи[[#This Row],[мин фасовка, кг]],LEN(Продажи[[#This Row],[мин фасовка, кг]])-3)*Продажи[[#This Row],[Заказанное количество, кг]]</f>
        <v>12</v>
      </c>
      <c r="S387" s="13">
        <f>YEAR(Продажи[[#This Row],[Дата заказа]])</f>
        <v>2019</v>
      </c>
      <c r="T387"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387" s="13">
        <f>IF(Q387&lt;=10,Продажи[[#This Row],[Итого со скидкой]],0)</f>
        <v>0</v>
      </c>
    </row>
    <row r="388" spans="5:21" x14ac:dyDescent="0.3">
      <c r="E388" t="s">
        <v>2740</v>
      </c>
      <c r="F388" t="s">
        <v>2688</v>
      </c>
      <c r="G388" t="s">
        <v>2724</v>
      </c>
      <c r="H388">
        <v>1994</v>
      </c>
      <c r="I388" t="s">
        <v>2671</v>
      </c>
      <c r="J388">
        <v>40</v>
      </c>
      <c r="K388">
        <v>79760</v>
      </c>
      <c r="L388">
        <v>0.12</v>
      </c>
      <c r="M388">
        <v>70188.800000000003</v>
      </c>
      <c r="N388" s="1">
        <v>42338</v>
      </c>
      <c r="O388">
        <f>MONTH(Продажи[[#This Row],[Дата заказа]])</f>
        <v>11</v>
      </c>
      <c r="P388">
        <f>WEEKDAY(Продажи[[#This Row],[Дата заказа]],2)</f>
        <v>1</v>
      </c>
      <c r="Q388">
        <f>DAY(Продажи[[#This Row],[Дата заказа]])</f>
        <v>30</v>
      </c>
      <c r="R388" s="5">
        <f>LEFT(Продажи[[#This Row],[мин фасовка, кг]],LEN(Продажи[[#This Row],[мин фасовка, кг]])-3)*Продажи[[#This Row],[Заказанное количество, кг]]</f>
        <v>40</v>
      </c>
      <c r="S388" s="13">
        <f>YEAR(Продажи[[#This Row],[Дата заказа]])</f>
        <v>2015</v>
      </c>
      <c r="T388"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388" s="13">
        <f>IF(Q388&lt;=10,Продажи[[#This Row],[Итого со скидкой]],0)</f>
        <v>0</v>
      </c>
    </row>
    <row r="389" spans="5:21" x14ac:dyDescent="0.3">
      <c r="E389" t="s">
        <v>2676</v>
      </c>
      <c r="F389" t="s">
        <v>2677</v>
      </c>
      <c r="G389" t="s">
        <v>2678</v>
      </c>
      <c r="H389">
        <v>1182</v>
      </c>
      <c r="I389" t="s">
        <v>2675</v>
      </c>
      <c r="J389">
        <v>17</v>
      </c>
      <c r="K389">
        <v>20094</v>
      </c>
      <c r="L389">
        <v>0.03</v>
      </c>
      <c r="M389">
        <v>19491.18</v>
      </c>
      <c r="N389" s="1">
        <v>43872</v>
      </c>
      <c r="O389">
        <f>MONTH(Продажи[[#This Row],[Дата заказа]])</f>
        <v>2</v>
      </c>
      <c r="P389">
        <f>WEEKDAY(Продажи[[#This Row],[Дата заказа]],2)</f>
        <v>2</v>
      </c>
      <c r="Q389">
        <f>DAY(Продажи[[#This Row],[Дата заказа]])</f>
        <v>11</v>
      </c>
      <c r="R389" s="5">
        <f>LEFT(Продажи[[#This Row],[мин фасовка, кг]],LEN(Продажи[[#This Row],[мин фасовка, кг]])-3)*Продажи[[#This Row],[Заказанное количество, кг]]</f>
        <v>8.5</v>
      </c>
      <c r="S389" s="13">
        <f>YEAR(Продажи[[#This Row],[Дата заказа]])</f>
        <v>2020</v>
      </c>
      <c r="T389" s="13">
        <f>INT((Продажи[[#This Row],[Дата заказа]]-DATE(YEAR(Продажи[[#This Row],[Дата заказа]]-WEEKDAY(Продажи[[#This Row],[Дата заказа]]-1)+4),1,3) + WEEKDAY(DATE(YEAR(Продажи[[#This Row],[Дата заказа]]-WEEKDAY(Продажи[[#This Row],[Дата заказа]]-1)+4),1,3))+5)/7)</f>
        <v>7</v>
      </c>
      <c r="U389" s="13">
        <f>IF(Q389&lt;=10,Продажи[[#This Row],[Итого со скидкой]],0)</f>
        <v>0</v>
      </c>
    </row>
    <row r="390" spans="5:21" x14ac:dyDescent="0.3">
      <c r="E390" t="s">
        <v>2681</v>
      </c>
      <c r="F390" t="s">
        <v>2673</v>
      </c>
      <c r="G390" t="s">
        <v>2682</v>
      </c>
      <c r="H390">
        <v>847</v>
      </c>
      <c r="I390" t="s">
        <v>2675</v>
      </c>
      <c r="J390">
        <v>15</v>
      </c>
      <c r="K390">
        <v>12705</v>
      </c>
      <c r="L390">
        <v>0</v>
      </c>
      <c r="M390">
        <v>12705</v>
      </c>
      <c r="N390" s="1">
        <v>44168</v>
      </c>
      <c r="O390">
        <f>MONTH(Продажи[[#This Row],[Дата заказа]])</f>
        <v>12</v>
      </c>
      <c r="P390">
        <f>WEEKDAY(Продажи[[#This Row],[Дата заказа]],2)</f>
        <v>4</v>
      </c>
      <c r="Q390">
        <f>DAY(Продажи[[#This Row],[Дата заказа]])</f>
        <v>3</v>
      </c>
      <c r="R390" s="5">
        <f>LEFT(Продажи[[#This Row],[мин фасовка, кг]],LEN(Продажи[[#This Row],[мин фасовка, кг]])-3)*Продажи[[#This Row],[Заказанное количество, кг]]</f>
        <v>7.5</v>
      </c>
      <c r="S390" s="13">
        <f>YEAR(Продажи[[#This Row],[Дата заказа]])</f>
        <v>2020</v>
      </c>
      <c r="T390"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390" s="13">
        <f>IF(Q390&lt;=10,Продажи[[#This Row],[Итого со скидкой]],0)</f>
        <v>12705</v>
      </c>
    </row>
    <row r="391" spans="5:21" x14ac:dyDescent="0.3">
      <c r="E391" t="s">
        <v>2708</v>
      </c>
      <c r="F391" t="s">
        <v>2677</v>
      </c>
      <c r="G391" t="s">
        <v>2677</v>
      </c>
      <c r="H391">
        <v>807</v>
      </c>
      <c r="I391" t="s">
        <v>2675</v>
      </c>
      <c r="J391">
        <v>18</v>
      </c>
      <c r="K391">
        <v>14526</v>
      </c>
      <c r="L391">
        <v>0</v>
      </c>
      <c r="M391">
        <v>14526</v>
      </c>
      <c r="N391" s="1">
        <v>43039</v>
      </c>
      <c r="O391">
        <f>MONTH(Продажи[[#This Row],[Дата заказа]])</f>
        <v>10</v>
      </c>
      <c r="P391">
        <f>WEEKDAY(Продажи[[#This Row],[Дата заказа]],2)</f>
        <v>2</v>
      </c>
      <c r="Q391">
        <f>DAY(Продажи[[#This Row],[Дата заказа]])</f>
        <v>31</v>
      </c>
      <c r="R391" s="5">
        <f>LEFT(Продажи[[#This Row],[мин фасовка, кг]],LEN(Продажи[[#This Row],[мин фасовка, кг]])-3)*Продажи[[#This Row],[Заказанное количество, кг]]</f>
        <v>9</v>
      </c>
      <c r="S391" s="13">
        <f>YEAR(Продажи[[#This Row],[Дата заказа]])</f>
        <v>2017</v>
      </c>
      <c r="T391"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391" s="13">
        <f>IF(Q391&lt;=10,Продажи[[#This Row],[Итого со скидкой]],0)</f>
        <v>0</v>
      </c>
    </row>
    <row r="392" spans="5:21" x14ac:dyDescent="0.3">
      <c r="E392" t="s">
        <v>2692</v>
      </c>
      <c r="F392" t="s">
        <v>2693</v>
      </c>
      <c r="G392" t="s">
        <v>2694</v>
      </c>
      <c r="H392">
        <v>957</v>
      </c>
      <c r="I392" t="s">
        <v>2675</v>
      </c>
      <c r="J392">
        <v>25</v>
      </c>
      <c r="K392">
        <v>23925</v>
      </c>
      <c r="L392">
        <v>0.03</v>
      </c>
      <c r="M392">
        <v>23207.25</v>
      </c>
      <c r="N392" s="1">
        <v>44124</v>
      </c>
      <c r="O392">
        <f>MONTH(Продажи[[#This Row],[Дата заказа]])</f>
        <v>10</v>
      </c>
      <c r="P392">
        <f>WEEKDAY(Продажи[[#This Row],[Дата заказа]],2)</f>
        <v>2</v>
      </c>
      <c r="Q392">
        <f>DAY(Продажи[[#This Row],[Дата заказа]])</f>
        <v>20</v>
      </c>
      <c r="R392" s="5">
        <f>LEFT(Продажи[[#This Row],[мин фасовка, кг]],LEN(Продажи[[#This Row],[мин фасовка, кг]])-3)*Продажи[[#This Row],[Заказанное количество, кг]]</f>
        <v>12.5</v>
      </c>
      <c r="S392" s="13">
        <f>YEAR(Продажи[[#This Row],[Дата заказа]])</f>
        <v>2020</v>
      </c>
      <c r="T392"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392" s="13">
        <f>IF(Q392&lt;=10,Продажи[[#This Row],[Итого со скидкой]],0)</f>
        <v>0</v>
      </c>
    </row>
    <row r="393" spans="5:21" x14ac:dyDescent="0.3">
      <c r="E393" t="s">
        <v>2697</v>
      </c>
      <c r="F393" t="s">
        <v>2698</v>
      </c>
      <c r="G393" t="s">
        <v>2699</v>
      </c>
      <c r="H393">
        <v>2199</v>
      </c>
      <c r="I393" t="s">
        <v>2675</v>
      </c>
      <c r="J393">
        <v>60</v>
      </c>
      <c r="K393">
        <v>131940</v>
      </c>
      <c r="L393">
        <v>0.15</v>
      </c>
      <c r="M393">
        <v>112149</v>
      </c>
      <c r="N393" s="1">
        <v>43730</v>
      </c>
      <c r="O393">
        <f>MONTH(Продажи[[#This Row],[Дата заказа]])</f>
        <v>9</v>
      </c>
      <c r="P393">
        <f>WEEKDAY(Продажи[[#This Row],[Дата заказа]],2)</f>
        <v>7</v>
      </c>
      <c r="Q393">
        <f>DAY(Продажи[[#This Row],[Дата заказа]])</f>
        <v>22</v>
      </c>
      <c r="R393" s="5">
        <f>LEFT(Продажи[[#This Row],[мин фасовка, кг]],LEN(Продажи[[#This Row],[мин фасовка, кг]])-3)*Продажи[[#This Row],[Заказанное количество, кг]]</f>
        <v>30</v>
      </c>
      <c r="S393" s="13">
        <f>YEAR(Продажи[[#This Row],[Дата заказа]])</f>
        <v>2019</v>
      </c>
      <c r="T393"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393" s="13">
        <f>IF(Q393&lt;=10,Продажи[[#This Row],[Итого со скидкой]],0)</f>
        <v>0</v>
      </c>
    </row>
    <row r="394" spans="5:21" x14ac:dyDescent="0.3">
      <c r="E394" t="s">
        <v>2692</v>
      </c>
      <c r="F394" t="s">
        <v>2693</v>
      </c>
      <c r="G394" t="s">
        <v>2694</v>
      </c>
      <c r="H394">
        <v>957</v>
      </c>
      <c r="I394" t="s">
        <v>2675</v>
      </c>
      <c r="J394">
        <v>25</v>
      </c>
      <c r="K394">
        <v>23925</v>
      </c>
      <c r="L394">
        <v>0.03</v>
      </c>
      <c r="M394">
        <v>23207.25</v>
      </c>
      <c r="N394" s="1">
        <v>43185</v>
      </c>
      <c r="O394">
        <f>MONTH(Продажи[[#This Row],[Дата заказа]])</f>
        <v>3</v>
      </c>
      <c r="P394">
        <f>WEEKDAY(Продажи[[#This Row],[Дата заказа]],2)</f>
        <v>1</v>
      </c>
      <c r="Q394">
        <f>DAY(Продажи[[#This Row],[Дата заказа]])</f>
        <v>26</v>
      </c>
      <c r="R394" s="5">
        <f>LEFT(Продажи[[#This Row],[мин фасовка, кг]],LEN(Продажи[[#This Row],[мин фасовка, кг]])-3)*Продажи[[#This Row],[Заказанное количество, кг]]</f>
        <v>12.5</v>
      </c>
      <c r="S394" s="13">
        <f>YEAR(Продажи[[#This Row],[Дата заказа]])</f>
        <v>2018</v>
      </c>
      <c r="T394" s="13">
        <f>INT((Продажи[[#This Row],[Дата заказа]]-DATE(YEAR(Продажи[[#This Row],[Дата заказа]]-WEEKDAY(Продажи[[#This Row],[Дата заказа]]-1)+4),1,3) + WEEKDAY(DATE(YEAR(Продажи[[#This Row],[Дата заказа]]-WEEKDAY(Продажи[[#This Row],[Дата заказа]]-1)+4),1,3))+5)/7)</f>
        <v>13</v>
      </c>
      <c r="U394" s="13">
        <f>IF(Q394&lt;=10,Продажи[[#This Row],[Итого со скидкой]],0)</f>
        <v>0</v>
      </c>
    </row>
    <row r="395" spans="5:21" x14ac:dyDescent="0.3">
      <c r="E395" t="s">
        <v>2746</v>
      </c>
      <c r="F395" t="s">
        <v>2684</v>
      </c>
      <c r="G395" t="s">
        <v>2747</v>
      </c>
      <c r="H395">
        <v>1730</v>
      </c>
      <c r="I395" t="s">
        <v>2675</v>
      </c>
      <c r="J395">
        <v>5</v>
      </c>
      <c r="K395">
        <v>8650</v>
      </c>
      <c r="L395">
        <v>0</v>
      </c>
      <c r="M395">
        <v>8650</v>
      </c>
      <c r="N395" s="1">
        <v>42536</v>
      </c>
      <c r="O395">
        <f>MONTH(Продажи[[#This Row],[Дата заказа]])</f>
        <v>6</v>
      </c>
      <c r="P395">
        <f>WEEKDAY(Продажи[[#This Row],[Дата заказа]],2)</f>
        <v>3</v>
      </c>
      <c r="Q395">
        <f>DAY(Продажи[[#This Row],[Дата заказа]])</f>
        <v>15</v>
      </c>
      <c r="R395" s="5">
        <f>LEFT(Продажи[[#This Row],[мин фасовка, кг]],LEN(Продажи[[#This Row],[мин фасовка, кг]])-3)*Продажи[[#This Row],[Заказанное количество, кг]]</f>
        <v>2.5</v>
      </c>
      <c r="S395" s="13">
        <f>YEAR(Продажи[[#This Row],[Дата заказа]])</f>
        <v>2016</v>
      </c>
      <c r="T395" s="13">
        <f>INT((Продажи[[#This Row],[Дата заказа]]-DATE(YEAR(Продажи[[#This Row],[Дата заказа]]-WEEKDAY(Продажи[[#This Row],[Дата заказа]]-1)+4),1,3) + WEEKDAY(DATE(YEAR(Продажи[[#This Row],[Дата заказа]]-WEEKDAY(Продажи[[#This Row],[Дата заказа]]-1)+4),1,3))+5)/7)</f>
        <v>24</v>
      </c>
      <c r="U395" s="13">
        <f>IF(Q395&lt;=10,Продажи[[#This Row],[Итого со скидкой]],0)</f>
        <v>0</v>
      </c>
    </row>
    <row r="396" spans="5:21" x14ac:dyDescent="0.3">
      <c r="E396" t="s">
        <v>2740</v>
      </c>
      <c r="F396" t="s">
        <v>2688</v>
      </c>
      <c r="G396" t="s">
        <v>2724</v>
      </c>
      <c r="H396">
        <v>1994</v>
      </c>
      <c r="I396" t="s">
        <v>2671</v>
      </c>
      <c r="J396">
        <v>40</v>
      </c>
      <c r="K396">
        <v>79760</v>
      </c>
      <c r="L396">
        <v>0.12</v>
      </c>
      <c r="M396">
        <v>70188.800000000003</v>
      </c>
      <c r="N396" s="1">
        <v>42121</v>
      </c>
      <c r="O396">
        <f>MONTH(Продажи[[#This Row],[Дата заказа]])</f>
        <v>4</v>
      </c>
      <c r="P396">
        <f>WEEKDAY(Продажи[[#This Row],[Дата заказа]],2)</f>
        <v>1</v>
      </c>
      <c r="Q396">
        <f>DAY(Продажи[[#This Row],[Дата заказа]])</f>
        <v>27</v>
      </c>
      <c r="R396" s="5">
        <f>LEFT(Продажи[[#This Row],[мин фасовка, кг]],LEN(Продажи[[#This Row],[мин фасовка, кг]])-3)*Продажи[[#This Row],[Заказанное количество, кг]]</f>
        <v>40</v>
      </c>
      <c r="S396" s="13">
        <f>YEAR(Продажи[[#This Row],[Дата заказа]])</f>
        <v>2015</v>
      </c>
      <c r="T396"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396" s="13">
        <f>IF(Q396&lt;=10,Продажи[[#This Row],[Итого со скидкой]],0)</f>
        <v>0</v>
      </c>
    </row>
    <row r="397" spans="5:21" x14ac:dyDescent="0.3">
      <c r="E397" t="s">
        <v>2733</v>
      </c>
      <c r="F397" t="s">
        <v>2698</v>
      </c>
      <c r="G397" t="s">
        <v>2734</v>
      </c>
      <c r="H397">
        <v>1923</v>
      </c>
      <c r="I397" t="s">
        <v>2675</v>
      </c>
      <c r="J397">
        <v>25</v>
      </c>
      <c r="K397">
        <v>48075</v>
      </c>
      <c r="L397">
        <v>0.06</v>
      </c>
      <c r="M397">
        <v>45190.5</v>
      </c>
      <c r="N397" s="1">
        <v>42786</v>
      </c>
      <c r="O397">
        <f>MONTH(Продажи[[#This Row],[Дата заказа]])</f>
        <v>2</v>
      </c>
      <c r="P397">
        <f>WEEKDAY(Продажи[[#This Row],[Дата заказа]],2)</f>
        <v>1</v>
      </c>
      <c r="Q397">
        <f>DAY(Продажи[[#This Row],[Дата заказа]])</f>
        <v>20</v>
      </c>
      <c r="R397" s="5">
        <f>LEFT(Продажи[[#This Row],[мин фасовка, кг]],LEN(Продажи[[#This Row],[мин фасовка, кг]])-3)*Продажи[[#This Row],[Заказанное количество, кг]]</f>
        <v>12.5</v>
      </c>
      <c r="S397" s="13">
        <f>YEAR(Продажи[[#This Row],[Дата заказа]])</f>
        <v>2017</v>
      </c>
      <c r="T397" s="13">
        <f>INT((Продажи[[#This Row],[Дата заказа]]-DATE(YEAR(Продажи[[#This Row],[Дата заказа]]-WEEKDAY(Продажи[[#This Row],[Дата заказа]]-1)+4),1,3) + WEEKDAY(DATE(YEAR(Продажи[[#This Row],[Дата заказа]]-WEEKDAY(Продажи[[#This Row],[Дата заказа]]-1)+4),1,3))+5)/7)</f>
        <v>8</v>
      </c>
      <c r="U397" s="13">
        <f>IF(Q397&lt;=10,Продажи[[#This Row],[Итого со скидкой]],0)</f>
        <v>0</v>
      </c>
    </row>
    <row r="398" spans="5:21" x14ac:dyDescent="0.3">
      <c r="E398" t="s">
        <v>2733</v>
      </c>
      <c r="F398" t="s">
        <v>2698</v>
      </c>
      <c r="G398" t="s">
        <v>2734</v>
      </c>
      <c r="H398">
        <v>1923</v>
      </c>
      <c r="I398" t="s">
        <v>2675</v>
      </c>
      <c r="J398">
        <v>35</v>
      </c>
      <c r="K398">
        <v>67305</v>
      </c>
      <c r="L398">
        <v>0.06</v>
      </c>
      <c r="M398">
        <v>63266.7</v>
      </c>
      <c r="N398" s="1">
        <v>42408</v>
      </c>
      <c r="O398">
        <f>MONTH(Продажи[[#This Row],[Дата заказа]])</f>
        <v>2</v>
      </c>
      <c r="P398">
        <f>WEEKDAY(Продажи[[#This Row],[Дата заказа]],2)</f>
        <v>1</v>
      </c>
      <c r="Q398">
        <f>DAY(Продажи[[#This Row],[Дата заказа]])</f>
        <v>8</v>
      </c>
      <c r="R398" s="5">
        <f>LEFT(Продажи[[#This Row],[мин фасовка, кг]],LEN(Продажи[[#This Row],[мин фасовка, кг]])-3)*Продажи[[#This Row],[Заказанное количество, кг]]</f>
        <v>17.5</v>
      </c>
      <c r="S398" s="13">
        <f>YEAR(Продажи[[#This Row],[Дата заказа]])</f>
        <v>2016</v>
      </c>
      <c r="T398" s="13">
        <f>INT((Продажи[[#This Row],[Дата заказа]]-DATE(YEAR(Продажи[[#This Row],[Дата заказа]]-WEEKDAY(Продажи[[#This Row],[Дата заказа]]-1)+4),1,3) + WEEKDAY(DATE(YEAR(Продажи[[#This Row],[Дата заказа]]-WEEKDAY(Продажи[[#This Row],[Дата заказа]]-1)+4),1,3))+5)/7)</f>
        <v>6</v>
      </c>
      <c r="U398" s="13">
        <f>IF(Q398&lt;=10,Продажи[[#This Row],[Итого со скидкой]],0)</f>
        <v>63266.7</v>
      </c>
    </row>
    <row r="399" spans="5:21" x14ac:dyDescent="0.3">
      <c r="E399" t="s">
        <v>2669</v>
      </c>
      <c r="F399" t="s">
        <v>2670</v>
      </c>
      <c r="G399" t="s">
        <v>2670</v>
      </c>
      <c r="H399">
        <v>699</v>
      </c>
      <c r="I399" t="s">
        <v>2671</v>
      </c>
      <c r="J399">
        <v>10</v>
      </c>
      <c r="K399">
        <v>6990</v>
      </c>
      <c r="L399">
        <v>0</v>
      </c>
      <c r="M399">
        <v>6990</v>
      </c>
      <c r="N399" s="1">
        <v>42593</v>
      </c>
      <c r="O399">
        <f>MONTH(Продажи[[#This Row],[Дата заказа]])</f>
        <v>8</v>
      </c>
      <c r="P399">
        <f>WEEKDAY(Продажи[[#This Row],[Дата заказа]],2)</f>
        <v>4</v>
      </c>
      <c r="Q399">
        <f>DAY(Продажи[[#This Row],[Дата заказа]])</f>
        <v>11</v>
      </c>
      <c r="R399" s="5">
        <f>LEFT(Продажи[[#This Row],[мин фасовка, кг]],LEN(Продажи[[#This Row],[мин фасовка, кг]])-3)*Продажи[[#This Row],[Заказанное количество, кг]]</f>
        <v>10</v>
      </c>
      <c r="S399" s="13">
        <f>YEAR(Продажи[[#This Row],[Дата заказа]])</f>
        <v>2016</v>
      </c>
      <c r="T399" s="13">
        <f>INT((Продажи[[#This Row],[Дата заказа]]-DATE(YEAR(Продажи[[#This Row],[Дата заказа]]-WEEKDAY(Продажи[[#This Row],[Дата заказа]]-1)+4),1,3) + WEEKDAY(DATE(YEAR(Продажи[[#This Row],[Дата заказа]]-WEEKDAY(Продажи[[#This Row],[Дата заказа]]-1)+4),1,3))+5)/7)</f>
        <v>32</v>
      </c>
      <c r="U399" s="13">
        <f>IF(Q399&lt;=10,Продажи[[#This Row],[Итого со скидкой]],0)</f>
        <v>0</v>
      </c>
    </row>
    <row r="400" spans="5:21" x14ac:dyDescent="0.3">
      <c r="E400" t="s">
        <v>2712</v>
      </c>
      <c r="F400" t="s">
        <v>2713</v>
      </c>
      <c r="G400" t="s">
        <v>2714</v>
      </c>
      <c r="H400">
        <v>620</v>
      </c>
      <c r="I400" t="s">
        <v>2671</v>
      </c>
      <c r="J400">
        <v>30</v>
      </c>
      <c r="K400">
        <v>18600</v>
      </c>
      <c r="L400">
        <v>0.03</v>
      </c>
      <c r="M400">
        <v>18042</v>
      </c>
      <c r="N400" s="1">
        <v>43804</v>
      </c>
      <c r="O400">
        <f>MONTH(Продажи[[#This Row],[Дата заказа]])</f>
        <v>12</v>
      </c>
      <c r="P400">
        <f>WEEKDAY(Продажи[[#This Row],[Дата заказа]],2)</f>
        <v>4</v>
      </c>
      <c r="Q400">
        <f>DAY(Продажи[[#This Row],[Дата заказа]])</f>
        <v>5</v>
      </c>
      <c r="R400" s="5">
        <f>LEFT(Продажи[[#This Row],[мин фасовка, кг]],LEN(Продажи[[#This Row],[мин фасовка, кг]])-3)*Продажи[[#This Row],[Заказанное количество, кг]]</f>
        <v>30</v>
      </c>
      <c r="S400" s="13">
        <f>YEAR(Продажи[[#This Row],[Дата заказа]])</f>
        <v>2019</v>
      </c>
      <c r="T400"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400" s="13">
        <f>IF(Q400&lt;=10,Продажи[[#This Row],[Итого со скидкой]],0)</f>
        <v>18042</v>
      </c>
    </row>
    <row r="401" spans="5:21" x14ac:dyDescent="0.3">
      <c r="E401" t="s">
        <v>2690</v>
      </c>
      <c r="F401" t="s">
        <v>2677</v>
      </c>
      <c r="G401" t="s">
        <v>2691</v>
      </c>
      <c r="H401">
        <v>759</v>
      </c>
      <c r="I401" t="s">
        <v>2671</v>
      </c>
      <c r="J401">
        <v>14</v>
      </c>
      <c r="K401">
        <v>10626</v>
      </c>
      <c r="L401">
        <v>0</v>
      </c>
      <c r="M401">
        <v>10626</v>
      </c>
      <c r="N401" s="1">
        <v>42098</v>
      </c>
      <c r="O401">
        <f>MONTH(Продажи[[#This Row],[Дата заказа]])</f>
        <v>4</v>
      </c>
      <c r="P401">
        <f>WEEKDAY(Продажи[[#This Row],[Дата заказа]],2)</f>
        <v>6</v>
      </c>
      <c r="Q401">
        <f>DAY(Продажи[[#This Row],[Дата заказа]])</f>
        <v>4</v>
      </c>
      <c r="R401" s="5">
        <f>LEFT(Продажи[[#This Row],[мин фасовка, кг]],LEN(Продажи[[#This Row],[мин фасовка, кг]])-3)*Продажи[[#This Row],[Заказанное количество, кг]]</f>
        <v>14</v>
      </c>
      <c r="S401" s="13">
        <f>YEAR(Продажи[[#This Row],[Дата заказа]])</f>
        <v>2015</v>
      </c>
      <c r="T401"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401" s="13">
        <f>IF(Q401&lt;=10,Продажи[[#This Row],[Итого со скидкой]],0)</f>
        <v>10626</v>
      </c>
    </row>
    <row r="402" spans="5:21" x14ac:dyDescent="0.3">
      <c r="E402" t="s">
        <v>2704</v>
      </c>
      <c r="F402" t="s">
        <v>2688</v>
      </c>
      <c r="G402" t="s">
        <v>2705</v>
      </c>
      <c r="H402">
        <v>1994</v>
      </c>
      <c r="I402" t="s">
        <v>2671</v>
      </c>
      <c r="J402">
        <v>12</v>
      </c>
      <c r="K402">
        <v>23928</v>
      </c>
      <c r="L402">
        <v>0.03</v>
      </c>
      <c r="M402">
        <v>23210.16</v>
      </c>
      <c r="N402" s="1">
        <v>42071</v>
      </c>
      <c r="O402">
        <f>MONTH(Продажи[[#This Row],[Дата заказа]])</f>
        <v>3</v>
      </c>
      <c r="P402">
        <f>WEEKDAY(Продажи[[#This Row],[Дата заказа]],2)</f>
        <v>7</v>
      </c>
      <c r="Q402">
        <f>DAY(Продажи[[#This Row],[Дата заказа]])</f>
        <v>8</v>
      </c>
      <c r="R402" s="5">
        <f>LEFT(Продажи[[#This Row],[мин фасовка, кг]],LEN(Продажи[[#This Row],[мин фасовка, кг]])-3)*Продажи[[#This Row],[Заказанное количество, кг]]</f>
        <v>12</v>
      </c>
      <c r="S402" s="13">
        <f>YEAR(Продажи[[#This Row],[Дата заказа]])</f>
        <v>2015</v>
      </c>
      <c r="T402"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402" s="13">
        <f>IF(Q402&lt;=10,Продажи[[#This Row],[Итого со скидкой]],0)</f>
        <v>23210.16</v>
      </c>
    </row>
    <row r="403" spans="5:21" x14ac:dyDescent="0.3">
      <c r="E403" t="s">
        <v>2733</v>
      </c>
      <c r="F403" t="s">
        <v>2698</v>
      </c>
      <c r="G403" t="s">
        <v>2734</v>
      </c>
      <c r="H403">
        <v>1923</v>
      </c>
      <c r="I403" t="s">
        <v>2675</v>
      </c>
      <c r="J403">
        <v>25</v>
      </c>
      <c r="K403">
        <v>48075</v>
      </c>
      <c r="L403">
        <v>0.06</v>
      </c>
      <c r="M403">
        <v>45190.5</v>
      </c>
      <c r="N403" s="1">
        <v>43524</v>
      </c>
      <c r="O403">
        <f>MONTH(Продажи[[#This Row],[Дата заказа]])</f>
        <v>2</v>
      </c>
      <c r="P403">
        <f>WEEKDAY(Продажи[[#This Row],[Дата заказа]],2)</f>
        <v>4</v>
      </c>
      <c r="Q403">
        <f>DAY(Продажи[[#This Row],[Дата заказа]])</f>
        <v>28</v>
      </c>
      <c r="R403" s="5">
        <f>LEFT(Продажи[[#This Row],[мин фасовка, кг]],LEN(Продажи[[#This Row],[мин фасовка, кг]])-3)*Продажи[[#This Row],[Заказанное количество, кг]]</f>
        <v>12.5</v>
      </c>
      <c r="S403" s="13">
        <f>YEAR(Продажи[[#This Row],[Дата заказа]])</f>
        <v>2019</v>
      </c>
      <c r="T403" s="13">
        <f>INT((Продажи[[#This Row],[Дата заказа]]-DATE(YEAR(Продажи[[#This Row],[Дата заказа]]-WEEKDAY(Продажи[[#This Row],[Дата заказа]]-1)+4),1,3) + WEEKDAY(DATE(YEAR(Продажи[[#This Row],[Дата заказа]]-WEEKDAY(Продажи[[#This Row],[Дата заказа]]-1)+4),1,3))+5)/7)</f>
        <v>9</v>
      </c>
      <c r="U403" s="13">
        <f>IF(Q403&lt;=10,Продажи[[#This Row],[Итого со скидкой]],0)</f>
        <v>0</v>
      </c>
    </row>
    <row r="404" spans="5:21" x14ac:dyDescent="0.3">
      <c r="E404" t="s">
        <v>2692</v>
      </c>
      <c r="F404" t="s">
        <v>2693</v>
      </c>
      <c r="G404" t="s">
        <v>2694</v>
      </c>
      <c r="H404">
        <v>957</v>
      </c>
      <c r="I404" t="s">
        <v>2675</v>
      </c>
      <c r="J404">
        <v>25</v>
      </c>
      <c r="K404">
        <v>23925</v>
      </c>
      <c r="L404">
        <v>0.03</v>
      </c>
      <c r="M404">
        <v>23207.25</v>
      </c>
      <c r="N404" s="1">
        <v>42105</v>
      </c>
      <c r="O404">
        <f>MONTH(Продажи[[#This Row],[Дата заказа]])</f>
        <v>4</v>
      </c>
      <c r="P404">
        <f>WEEKDAY(Продажи[[#This Row],[Дата заказа]],2)</f>
        <v>6</v>
      </c>
      <c r="Q404">
        <f>DAY(Продажи[[#This Row],[Дата заказа]])</f>
        <v>11</v>
      </c>
      <c r="R404" s="5">
        <f>LEFT(Продажи[[#This Row],[мин фасовка, кг]],LEN(Продажи[[#This Row],[мин фасовка, кг]])-3)*Продажи[[#This Row],[Заказанное количество, кг]]</f>
        <v>12.5</v>
      </c>
      <c r="S404" s="13">
        <f>YEAR(Продажи[[#This Row],[Дата заказа]])</f>
        <v>2015</v>
      </c>
      <c r="T404" s="13">
        <f>INT((Продажи[[#This Row],[Дата заказа]]-DATE(YEAR(Продажи[[#This Row],[Дата заказа]]-WEEKDAY(Продажи[[#This Row],[Дата заказа]]-1)+4),1,3) + WEEKDAY(DATE(YEAR(Продажи[[#This Row],[Дата заказа]]-WEEKDAY(Продажи[[#This Row],[Дата заказа]]-1)+4),1,3))+5)/7)</f>
        <v>15</v>
      </c>
      <c r="U404" s="13">
        <f>IF(Q404&lt;=10,Продажи[[#This Row],[Итого со скидкой]],0)</f>
        <v>0</v>
      </c>
    </row>
    <row r="405" spans="5:21" x14ac:dyDescent="0.3">
      <c r="E405" t="s">
        <v>2729</v>
      </c>
      <c r="F405" t="s">
        <v>2710</v>
      </c>
      <c r="G405" t="s">
        <v>2730</v>
      </c>
      <c r="H405">
        <v>843</v>
      </c>
      <c r="I405" t="s">
        <v>2671</v>
      </c>
      <c r="J405">
        <v>5</v>
      </c>
      <c r="K405">
        <v>4215</v>
      </c>
      <c r="L405">
        <v>0</v>
      </c>
      <c r="M405">
        <v>4215</v>
      </c>
      <c r="N405" s="1">
        <v>43720</v>
      </c>
      <c r="O405">
        <f>MONTH(Продажи[[#This Row],[Дата заказа]])</f>
        <v>9</v>
      </c>
      <c r="P405">
        <f>WEEKDAY(Продажи[[#This Row],[Дата заказа]],2)</f>
        <v>4</v>
      </c>
      <c r="Q405">
        <f>DAY(Продажи[[#This Row],[Дата заказа]])</f>
        <v>12</v>
      </c>
      <c r="R405" s="5">
        <f>LEFT(Продажи[[#This Row],[мин фасовка, кг]],LEN(Продажи[[#This Row],[мин фасовка, кг]])-3)*Продажи[[#This Row],[Заказанное количество, кг]]</f>
        <v>5</v>
      </c>
      <c r="S405" s="13">
        <f>YEAR(Продажи[[#This Row],[Дата заказа]])</f>
        <v>2019</v>
      </c>
      <c r="T405" s="13">
        <f>INT((Продажи[[#This Row],[Дата заказа]]-DATE(YEAR(Продажи[[#This Row],[Дата заказа]]-WEEKDAY(Продажи[[#This Row],[Дата заказа]]-1)+4),1,3) + WEEKDAY(DATE(YEAR(Продажи[[#This Row],[Дата заказа]]-WEEKDAY(Продажи[[#This Row],[Дата заказа]]-1)+4),1,3))+5)/7)</f>
        <v>37</v>
      </c>
      <c r="U405" s="13">
        <f>IF(Q405&lt;=10,Продажи[[#This Row],[Итого со скидкой]],0)</f>
        <v>0</v>
      </c>
    </row>
    <row r="406" spans="5:21" x14ac:dyDescent="0.3">
      <c r="E406" t="s">
        <v>2685</v>
      </c>
      <c r="F406" t="s">
        <v>2670</v>
      </c>
      <c r="G406" t="s">
        <v>2686</v>
      </c>
      <c r="H406">
        <v>2645</v>
      </c>
      <c r="I406" t="s">
        <v>2671</v>
      </c>
      <c r="J406">
        <v>50</v>
      </c>
      <c r="K406">
        <v>132250</v>
      </c>
      <c r="L406">
        <v>0.15</v>
      </c>
      <c r="M406">
        <v>112412.5</v>
      </c>
      <c r="N406" s="1">
        <v>42875</v>
      </c>
      <c r="O406">
        <f>MONTH(Продажи[[#This Row],[Дата заказа]])</f>
        <v>5</v>
      </c>
      <c r="P406">
        <f>WEEKDAY(Продажи[[#This Row],[Дата заказа]],2)</f>
        <v>6</v>
      </c>
      <c r="Q406">
        <f>DAY(Продажи[[#This Row],[Дата заказа]])</f>
        <v>20</v>
      </c>
      <c r="R406" s="5">
        <f>LEFT(Продажи[[#This Row],[мин фасовка, кг]],LEN(Продажи[[#This Row],[мин фасовка, кг]])-3)*Продажи[[#This Row],[Заказанное количество, кг]]</f>
        <v>50</v>
      </c>
      <c r="S406" s="13">
        <f>YEAR(Продажи[[#This Row],[Дата заказа]])</f>
        <v>2017</v>
      </c>
      <c r="T406" s="13">
        <f>INT((Продажи[[#This Row],[Дата заказа]]-DATE(YEAR(Продажи[[#This Row],[Дата заказа]]-WEEKDAY(Продажи[[#This Row],[Дата заказа]]-1)+4),1,3) + WEEKDAY(DATE(YEAR(Продажи[[#This Row],[Дата заказа]]-WEEKDAY(Продажи[[#This Row],[Дата заказа]]-1)+4),1,3))+5)/7)</f>
        <v>20</v>
      </c>
      <c r="U406" s="13">
        <f>IF(Q406&lt;=10,Продажи[[#This Row],[Итого со скидкой]],0)</f>
        <v>0</v>
      </c>
    </row>
    <row r="407" spans="5:21" x14ac:dyDescent="0.3">
      <c r="E407" t="s">
        <v>2707</v>
      </c>
      <c r="F407" t="s">
        <v>2688</v>
      </c>
      <c r="G407" t="s">
        <v>2705</v>
      </c>
      <c r="H407">
        <v>1994</v>
      </c>
      <c r="I407" t="s">
        <v>2671</v>
      </c>
      <c r="J407">
        <v>25</v>
      </c>
      <c r="K407">
        <v>49850</v>
      </c>
      <c r="L407">
        <v>0.06</v>
      </c>
      <c r="M407">
        <v>46859</v>
      </c>
      <c r="N407" s="1">
        <v>43170</v>
      </c>
      <c r="O407">
        <f>MONTH(Продажи[[#This Row],[Дата заказа]])</f>
        <v>3</v>
      </c>
      <c r="P407">
        <f>WEEKDAY(Продажи[[#This Row],[Дата заказа]],2)</f>
        <v>7</v>
      </c>
      <c r="Q407">
        <f>DAY(Продажи[[#This Row],[Дата заказа]])</f>
        <v>11</v>
      </c>
      <c r="R407" s="5">
        <f>LEFT(Продажи[[#This Row],[мин фасовка, кг]],LEN(Продажи[[#This Row],[мин фасовка, кг]])-3)*Продажи[[#This Row],[Заказанное количество, кг]]</f>
        <v>25</v>
      </c>
      <c r="S407" s="13">
        <f>YEAR(Продажи[[#This Row],[Дата заказа]])</f>
        <v>2018</v>
      </c>
      <c r="T407" s="13">
        <f>INT((Продажи[[#This Row],[Дата заказа]]-DATE(YEAR(Продажи[[#This Row],[Дата заказа]]-WEEKDAY(Продажи[[#This Row],[Дата заказа]]-1)+4),1,3) + WEEKDAY(DATE(YEAR(Продажи[[#This Row],[Дата заказа]]-WEEKDAY(Продажи[[#This Row],[Дата заказа]]-1)+4),1,3))+5)/7)</f>
        <v>10</v>
      </c>
      <c r="U407" s="13">
        <f>IF(Q407&lt;=10,Продажи[[#This Row],[Итого со скидкой]],0)</f>
        <v>0</v>
      </c>
    </row>
    <row r="408" spans="5:21" x14ac:dyDescent="0.3">
      <c r="E408" t="s">
        <v>2697</v>
      </c>
      <c r="F408" t="s">
        <v>2698</v>
      </c>
      <c r="G408" t="s">
        <v>2699</v>
      </c>
      <c r="H408">
        <v>2199</v>
      </c>
      <c r="I408" t="s">
        <v>2675</v>
      </c>
      <c r="J408">
        <v>55</v>
      </c>
      <c r="K408">
        <v>120945</v>
      </c>
      <c r="L408">
        <v>0.15</v>
      </c>
      <c r="M408">
        <v>102803.25</v>
      </c>
      <c r="N408" s="1">
        <v>43344</v>
      </c>
      <c r="O408">
        <f>MONTH(Продажи[[#This Row],[Дата заказа]])</f>
        <v>9</v>
      </c>
      <c r="P408">
        <f>WEEKDAY(Продажи[[#This Row],[Дата заказа]],2)</f>
        <v>6</v>
      </c>
      <c r="Q408">
        <f>DAY(Продажи[[#This Row],[Дата заказа]])</f>
        <v>1</v>
      </c>
      <c r="R408" s="5">
        <f>LEFT(Продажи[[#This Row],[мин фасовка, кг]],LEN(Продажи[[#This Row],[мин фасовка, кг]])-3)*Продажи[[#This Row],[Заказанное количество, кг]]</f>
        <v>27.5</v>
      </c>
      <c r="S408" s="13">
        <f>YEAR(Продажи[[#This Row],[Дата заказа]])</f>
        <v>2018</v>
      </c>
      <c r="T408" s="13">
        <f>INT((Продажи[[#This Row],[Дата заказа]]-DATE(YEAR(Продажи[[#This Row],[Дата заказа]]-WEEKDAY(Продажи[[#This Row],[Дата заказа]]-1)+4),1,3) + WEEKDAY(DATE(YEAR(Продажи[[#This Row],[Дата заказа]]-WEEKDAY(Продажи[[#This Row],[Дата заказа]]-1)+4),1,3))+5)/7)</f>
        <v>35</v>
      </c>
      <c r="U408" s="13">
        <f>IF(Q408&lt;=10,Продажи[[#This Row],[Итого со скидкой]],0)</f>
        <v>102803.25</v>
      </c>
    </row>
    <row r="409" spans="5:21" x14ac:dyDescent="0.3">
      <c r="E409" t="s">
        <v>2669</v>
      </c>
      <c r="F409" t="s">
        <v>2670</v>
      </c>
      <c r="G409" t="s">
        <v>2670</v>
      </c>
      <c r="H409">
        <v>699</v>
      </c>
      <c r="I409" t="s">
        <v>2671</v>
      </c>
      <c r="J409">
        <v>10</v>
      </c>
      <c r="K409">
        <v>6990</v>
      </c>
      <c r="L409">
        <v>0</v>
      </c>
      <c r="M409">
        <v>6990</v>
      </c>
      <c r="N409" s="1">
        <v>43808</v>
      </c>
      <c r="O409">
        <f>MONTH(Продажи[[#This Row],[Дата заказа]])</f>
        <v>12</v>
      </c>
      <c r="P409">
        <f>WEEKDAY(Продажи[[#This Row],[Дата заказа]],2)</f>
        <v>1</v>
      </c>
      <c r="Q409">
        <f>DAY(Продажи[[#This Row],[Дата заказа]])</f>
        <v>9</v>
      </c>
      <c r="R409" s="5">
        <f>LEFT(Продажи[[#This Row],[мин фасовка, кг]],LEN(Продажи[[#This Row],[мин фасовка, кг]])-3)*Продажи[[#This Row],[Заказанное количество, кг]]</f>
        <v>10</v>
      </c>
      <c r="S409" s="13">
        <f>YEAR(Продажи[[#This Row],[Дата заказа]])</f>
        <v>2019</v>
      </c>
      <c r="T409" s="13">
        <f>INT((Продажи[[#This Row],[Дата заказа]]-DATE(YEAR(Продажи[[#This Row],[Дата заказа]]-WEEKDAY(Продажи[[#This Row],[Дата заказа]]-1)+4),1,3) + WEEKDAY(DATE(YEAR(Продажи[[#This Row],[Дата заказа]]-WEEKDAY(Продажи[[#This Row],[Дата заказа]]-1)+4),1,3))+5)/7)</f>
        <v>50</v>
      </c>
      <c r="U409" s="13">
        <f>IF(Q409&lt;=10,Продажи[[#This Row],[Итого со скидкой]],0)</f>
        <v>6990</v>
      </c>
    </row>
    <row r="410" spans="5:21" x14ac:dyDescent="0.3">
      <c r="E410" t="s">
        <v>2740</v>
      </c>
      <c r="F410" t="s">
        <v>2688</v>
      </c>
      <c r="G410" t="s">
        <v>2724</v>
      </c>
      <c r="H410">
        <v>1994</v>
      </c>
      <c r="I410" t="s">
        <v>2671</v>
      </c>
      <c r="J410">
        <v>40</v>
      </c>
      <c r="K410">
        <v>79760</v>
      </c>
      <c r="L410">
        <v>0.12</v>
      </c>
      <c r="M410">
        <v>70188.800000000003</v>
      </c>
      <c r="N410" s="1">
        <v>42337</v>
      </c>
      <c r="O410">
        <f>MONTH(Продажи[[#This Row],[Дата заказа]])</f>
        <v>11</v>
      </c>
      <c r="P410">
        <f>WEEKDAY(Продажи[[#This Row],[Дата заказа]],2)</f>
        <v>7</v>
      </c>
      <c r="Q410">
        <f>DAY(Продажи[[#This Row],[Дата заказа]])</f>
        <v>29</v>
      </c>
      <c r="R410" s="5">
        <f>LEFT(Продажи[[#This Row],[мин фасовка, кг]],LEN(Продажи[[#This Row],[мин фасовка, кг]])-3)*Продажи[[#This Row],[Заказанное количество, кг]]</f>
        <v>40</v>
      </c>
      <c r="S410" s="13">
        <f>YEAR(Продажи[[#This Row],[Дата заказа]])</f>
        <v>2015</v>
      </c>
      <c r="T410" s="13">
        <f>INT((Продажи[[#This Row],[Дата заказа]]-DATE(YEAR(Продажи[[#This Row],[Дата заказа]]-WEEKDAY(Продажи[[#This Row],[Дата заказа]]-1)+4),1,3) + WEEKDAY(DATE(YEAR(Продажи[[#This Row],[Дата заказа]]-WEEKDAY(Продажи[[#This Row],[Дата заказа]]-1)+4),1,3))+5)/7)</f>
        <v>48</v>
      </c>
      <c r="U410" s="13">
        <f>IF(Q410&lt;=10,Продажи[[#This Row],[Итого со скидкой]],0)</f>
        <v>0</v>
      </c>
    </row>
    <row r="411" spans="5:21" x14ac:dyDescent="0.3">
      <c r="E411" t="s">
        <v>2739</v>
      </c>
      <c r="F411" t="s">
        <v>2713</v>
      </c>
      <c r="G411" t="s">
        <v>2728</v>
      </c>
      <c r="H411">
        <v>2197</v>
      </c>
      <c r="I411" t="s">
        <v>2675</v>
      </c>
      <c r="J411">
        <v>40</v>
      </c>
      <c r="K411">
        <v>87880</v>
      </c>
      <c r="L411">
        <v>0.12</v>
      </c>
      <c r="M411">
        <v>77334.399999999994</v>
      </c>
      <c r="N411" s="1">
        <v>42345</v>
      </c>
      <c r="O411">
        <f>MONTH(Продажи[[#This Row],[Дата заказа]])</f>
        <v>12</v>
      </c>
      <c r="P411">
        <f>WEEKDAY(Продажи[[#This Row],[Дата заказа]],2)</f>
        <v>1</v>
      </c>
      <c r="Q411">
        <f>DAY(Продажи[[#This Row],[Дата заказа]])</f>
        <v>7</v>
      </c>
      <c r="R411" s="5">
        <f>LEFT(Продажи[[#This Row],[мин фасовка, кг]],LEN(Продажи[[#This Row],[мин фасовка, кг]])-3)*Продажи[[#This Row],[Заказанное количество, кг]]</f>
        <v>20</v>
      </c>
      <c r="S411" s="13">
        <f>YEAR(Продажи[[#This Row],[Дата заказа]])</f>
        <v>2015</v>
      </c>
      <c r="T411" s="13">
        <f>INT((Продажи[[#This Row],[Дата заказа]]-DATE(YEAR(Продажи[[#This Row],[Дата заказа]]-WEEKDAY(Продажи[[#This Row],[Дата заказа]]-1)+4),1,3) + WEEKDAY(DATE(YEAR(Продажи[[#This Row],[Дата заказа]]-WEEKDAY(Продажи[[#This Row],[Дата заказа]]-1)+4),1,3))+5)/7)</f>
        <v>50</v>
      </c>
      <c r="U411" s="13">
        <f>IF(Q411&lt;=10,Продажи[[#This Row],[Итого со скидкой]],0)</f>
        <v>77334.399999999994</v>
      </c>
    </row>
    <row r="412" spans="5:21" x14ac:dyDescent="0.3">
      <c r="E412" t="s">
        <v>2679</v>
      </c>
      <c r="F412" t="s">
        <v>2673</v>
      </c>
      <c r="G412" t="s">
        <v>2680</v>
      </c>
      <c r="H412">
        <v>1879</v>
      </c>
      <c r="I412" t="s">
        <v>2675</v>
      </c>
      <c r="J412">
        <v>15</v>
      </c>
      <c r="K412">
        <v>28185</v>
      </c>
      <c r="L412">
        <v>0.03</v>
      </c>
      <c r="M412">
        <v>27339.45</v>
      </c>
      <c r="N412" s="1">
        <v>43217</v>
      </c>
      <c r="O412">
        <f>MONTH(Продажи[[#This Row],[Дата заказа]])</f>
        <v>4</v>
      </c>
      <c r="P412">
        <f>WEEKDAY(Продажи[[#This Row],[Дата заказа]],2)</f>
        <v>5</v>
      </c>
      <c r="Q412">
        <f>DAY(Продажи[[#This Row],[Дата заказа]])</f>
        <v>27</v>
      </c>
      <c r="R412" s="5">
        <f>LEFT(Продажи[[#This Row],[мин фасовка, кг]],LEN(Продажи[[#This Row],[мин фасовка, кг]])-3)*Продажи[[#This Row],[Заказанное количество, кг]]</f>
        <v>7.5</v>
      </c>
      <c r="S412" s="13">
        <f>YEAR(Продажи[[#This Row],[Дата заказа]])</f>
        <v>2018</v>
      </c>
      <c r="T412" s="13">
        <f>INT((Продажи[[#This Row],[Дата заказа]]-DATE(YEAR(Продажи[[#This Row],[Дата заказа]]-WEEKDAY(Продажи[[#This Row],[Дата заказа]]-1)+4),1,3) + WEEKDAY(DATE(YEAR(Продажи[[#This Row],[Дата заказа]]-WEEKDAY(Продажи[[#This Row],[Дата заказа]]-1)+4),1,3))+5)/7)</f>
        <v>17</v>
      </c>
      <c r="U412" s="13">
        <f>IF(Q412&lt;=10,Продажи[[#This Row],[Итого со скидкой]],0)</f>
        <v>0</v>
      </c>
    </row>
    <row r="413" spans="5:21" x14ac:dyDescent="0.3">
      <c r="E413" t="s">
        <v>2733</v>
      </c>
      <c r="F413" t="s">
        <v>2698</v>
      </c>
      <c r="G413" t="s">
        <v>2734</v>
      </c>
      <c r="H413">
        <v>1923</v>
      </c>
      <c r="I413" t="s">
        <v>2675</v>
      </c>
      <c r="J413">
        <v>25</v>
      </c>
      <c r="K413">
        <v>48075</v>
      </c>
      <c r="L413">
        <v>0.06</v>
      </c>
      <c r="M413">
        <v>45190.5</v>
      </c>
      <c r="N413" s="1">
        <v>43131</v>
      </c>
      <c r="O413">
        <f>MONTH(Продажи[[#This Row],[Дата заказа]])</f>
        <v>1</v>
      </c>
      <c r="P413">
        <f>WEEKDAY(Продажи[[#This Row],[Дата заказа]],2)</f>
        <v>3</v>
      </c>
      <c r="Q413">
        <f>DAY(Продажи[[#This Row],[Дата заказа]])</f>
        <v>31</v>
      </c>
      <c r="R413" s="5">
        <f>LEFT(Продажи[[#This Row],[мин фасовка, кг]],LEN(Продажи[[#This Row],[мин фасовка, кг]])-3)*Продажи[[#This Row],[Заказанное количество, кг]]</f>
        <v>12.5</v>
      </c>
      <c r="S413" s="13">
        <f>YEAR(Продажи[[#This Row],[Дата заказа]])</f>
        <v>2018</v>
      </c>
      <c r="T413"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413" s="13">
        <f>IF(Q413&lt;=10,Продажи[[#This Row],[Итого со скидкой]],0)</f>
        <v>0</v>
      </c>
    </row>
    <row r="414" spans="5:21" x14ac:dyDescent="0.3">
      <c r="E414" t="s">
        <v>2707</v>
      </c>
      <c r="F414" t="s">
        <v>2688</v>
      </c>
      <c r="G414" t="s">
        <v>2705</v>
      </c>
      <c r="H414">
        <v>1994</v>
      </c>
      <c r="I414" t="s">
        <v>2671</v>
      </c>
      <c r="J414">
        <v>25</v>
      </c>
      <c r="K414">
        <v>49850</v>
      </c>
      <c r="L414">
        <v>0.06</v>
      </c>
      <c r="M414">
        <v>46859</v>
      </c>
      <c r="N414" s="1">
        <v>43997</v>
      </c>
      <c r="O414">
        <f>MONTH(Продажи[[#This Row],[Дата заказа]])</f>
        <v>6</v>
      </c>
      <c r="P414">
        <f>WEEKDAY(Продажи[[#This Row],[Дата заказа]],2)</f>
        <v>1</v>
      </c>
      <c r="Q414">
        <f>DAY(Продажи[[#This Row],[Дата заказа]])</f>
        <v>15</v>
      </c>
      <c r="R414" s="5">
        <f>LEFT(Продажи[[#This Row],[мин фасовка, кг]],LEN(Продажи[[#This Row],[мин фасовка, кг]])-3)*Продажи[[#This Row],[Заказанное количество, кг]]</f>
        <v>25</v>
      </c>
      <c r="S414" s="13">
        <f>YEAR(Продажи[[#This Row],[Дата заказа]])</f>
        <v>2020</v>
      </c>
      <c r="T414" s="13">
        <f>INT((Продажи[[#This Row],[Дата заказа]]-DATE(YEAR(Продажи[[#This Row],[Дата заказа]]-WEEKDAY(Продажи[[#This Row],[Дата заказа]]-1)+4),1,3) + WEEKDAY(DATE(YEAR(Продажи[[#This Row],[Дата заказа]]-WEEKDAY(Продажи[[#This Row],[Дата заказа]]-1)+4),1,3))+5)/7)</f>
        <v>25</v>
      </c>
      <c r="U414" s="13">
        <f>IF(Q414&lt;=10,Продажи[[#This Row],[Итого со скидкой]],0)</f>
        <v>0</v>
      </c>
    </row>
    <row r="415" spans="5:21" x14ac:dyDescent="0.3">
      <c r="E415" t="s">
        <v>2669</v>
      </c>
      <c r="F415" t="s">
        <v>2670</v>
      </c>
      <c r="G415" t="s">
        <v>2670</v>
      </c>
      <c r="H415">
        <v>699</v>
      </c>
      <c r="I415" t="s">
        <v>2671</v>
      </c>
      <c r="J415">
        <v>10</v>
      </c>
      <c r="K415">
        <v>6990</v>
      </c>
      <c r="L415">
        <v>0</v>
      </c>
      <c r="M415">
        <v>6990</v>
      </c>
      <c r="N415" s="1">
        <v>42187</v>
      </c>
      <c r="O415">
        <f>MONTH(Продажи[[#This Row],[Дата заказа]])</f>
        <v>7</v>
      </c>
      <c r="P415">
        <f>WEEKDAY(Продажи[[#This Row],[Дата заказа]],2)</f>
        <v>4</v>
      </c>
      <c r="Q415">
        <f>DAY(Продажи[[#This Row],[Дата заказа]])</f>
        <v>2</v>
      </c>
      <c r="R415" s="5">
        <f>LEFT(Продажи[[#This Row],[мин фасовка, кг]],LEN(Продажи[[#This Row],[мин фасовка, кг]])-3)*Продажи[[#This Row],[Заказанное количество, кг]]</f>
        <v>10</v>
      </c>
      <c r="S415" s="13">
        <f>YEAR(Продажи[[#This Row],[Дата заказа]])</f>
        <v>2015</v>
      </c>
      <c r="T415" s="13">
        <f>INT((Продажи[[#This Row],[Дата заказа]]-DATE(YEAR(Продажи[[#This Row],[Дата заказа]]-WEEKDAY(Продажи[[#This Row],[Дата заказа]]-1)+4),1,3) + WEEKDAY(DATE(YEAR(Продажи[[#This Row],[Дата заказа]]-WEEKDAY(Продажи[[#This Row],[Дата заказа]]-1)+4),1,3))+5)/7)</f>
        <v>27</v>
      </c>
      <c r="U415" s="13">
        <f>IF(Q415&lt;=10,Продажи[[#This Row],[Итого со скидкой]],0)</f>
        <v>6990</v>
      </c>
    </row>
    <row r="416" spans="5:21" x14ac:dyDescent="0.3">
      <c r="E416" t="s">
        <v>2672</v>
      </c>
      <c r="F416" t="s">
        <v>2673</v>
      </c>
      <c r="G416" t="s">
        <v>2674</v>
      </c>
      <c r="H416">
        <v>1386</v>
      </c>
      <c r="I416" t="s">
        <v>2675</v>
      </c>
      <c r="J416">
        <v>20</v>
      </c>
      <c r="K416">
        <v>27720</v>
      </c>
      <c r="L416">
        <v>0.03</v>
      </c>
      <c r="M416">
        <v>26888.400000000001</v>
      </c>
      <c r="N416" s="1">
        <v>42482</v>
      </c>
      <c r="O416">
        <f>MONTH(Продажи[[#This Row],[Дата заказа]])</f>
        <v>4</v>
      </c>
      <c r="P416">
        <f>WEEKDAY(Продажи[[#This Row],[Дата заказа]],2)</f>
        <v>5</v>
      </c>
      <c r="Q416">
        <f>DAY(Продажи[[#This Row],[Дата заказа]])</f>
        <v>22</v>
      </c>
      <c r="R416" s="5">
        <f>LEFT(Продажи[[#This Row],[мин фасовка, кг]],LEN(Продажи[[#This Row],[мин фасовка, кг]])-3)*Продажи[[#This Row],[Заказанное количество, кг]]</f>
        <v>10</v>
      </c>
      <c r="S416" s="13">
        <f>YEAR(Продажи[[#This Row],[Дата заказа]])</f>
        <v>2016</v>
      </c>
      <c r="T416" s="13">
        <f>INT((Продажи[[#This Row],[Дата заказа]]-DATE(YEAR(Продажи[[#This Row],[Дата заказа]]-WEEKDAY(Продажи[[#This Row],[Дата заказа]]-1)+4),1,3) + WEEKDAY(DATE(YEAR(Продажи[[#This Row],[Дата заказа]]-WEEKDAY(Продажи[[#This Row],[Дата заказа]]-1)+4),1,3))+5)/7)</f>
        <v>16</v>
      </c>
      <c r="U416" s="13">
        <f>IF(Q416&lt;=10,Продажи[[#This Row],[Итого со скидкой]],0)</f>
        <v>0</v>
      </c>
    </row>
    <row r="417" spans="5:21" x14ac:dyDescent="0.3">
      <c r="E417" t="s">
        <v>2746</v>
      </c>
      <c r="F417" t="s">
        <v>2684</v>
      </c>
      <c r="G417" t="s">
        <v>2747</v>
      </c>
      <c r="H417">
        <v>1730</v>
      </c>
      <c r="I417" t="s">
        <v>2675</v>
      </c>
      <c r="J417">
        <v>5</v>
      </c>
      <c r="K417">
        <v>8650</v>
      </c>
      <c r="L417">
        <v>0</v>
      </c>
      <c r="M417">
        <v>8650</v>
      </c>
      <c r="N417" s="1">
        <v>43710</v>
      </c>
      <c r="O417">
        <f>MONTH(Продажи[[#This Row],[Дата заказа]])</f>
        <v>9</v>
      </c>
      <c r="P417">
        <f>WEEKDAY(Продажи[[#This Row],[Дата заказа]],2)</f>
        <v>1</v>
      </c>
      <c r="Q417">
        <f>DAY(Продажи[[#This Row],[Дата заказа]])</f>
        <v>2</v>
      </c>
      <c r="R417" s="5">
        <f>LEFT(Продажи[[#This Row],[мин фасовка, кг]],LEN(Продажи[[#This Row],[мин фасовка, кг]])-3)*Продажи[[#This Row],[Заказанное количество, кг]]</f>
        <v>2.5</v>
      </c>
      <c r="S417" s="13">
        <f>YEAR(Продажи[[#This Row],[Дата заказа]])</f>
        <v>2019</v>
      </c>
      <c r="T417" s="13">
        <f>INT((Продажи[[#This Row],[Дата заказа]]-DATE(YEAR(Продажи[[#This Row],[Дата заказа]]-WEEKDAY(Продажи[[#This Row],[Дата заказа]]-1)+4),1,3) + WEEKDAY(DATE(YEAR(Продажи[[#This Row],[Дата заказа]]-WEEKDAY(Продажи[[#This Row],[Дата заказа]]-1)+4),1,3))+5)/7)</f>
        <v>36</v>
      </c>
      <c r="U417" s="13">
        <f>IF(Q417&lt;=10,Продажи[[#This Row],[Итого со скидкой]],0)</f>
        <v>8650</v>
      </c>
    </row>
    <row r="418" spans="5:21" x14ac:dyDescent="0.3">
      <c r="E418" t="s">
        <v>2733</v>
      </c>
      <c r="F418" t="s">
        <v>2698</v>
      </c>
      <c r="G418" t="s">
        <v>2734</v>
      </c>
      <c r="H418">
        <v>1923</v>
      </c>
      <c r="I418" t="s">
        <v>2675</v>
      </c>
      <c r="J418">
        <v>25</v>
      </c>
      <c r="K418">
        <v>48075</v>
      </c>
      <c r="L418">
        <v>0.06</v>
      </c>
      <c r="M418">
        <v>45190.5</v>
      </c>
      <c r="N418" s="1">
        <v>43220</v>
      </c>
      <c r="O418">
        <f>MONTH(Продажи[[#This Row],[Дата заказа]])</f>
        <v>4</v>
      </c>
      <c r="P418">
        <f>WEEKDAY(Продажи[[#This Row],[Дата заказа]],2)</f>
        <v>1</v>
      </c>
      <c r="Q418">
        <f>DAY(Продажи[[#This Row],[Дата заказа]])</f>
        <v>30</v>
      </c>
      <c r="R418" s="5">
        <f>LEFT(Продажи[[#This Row],[мин фасовка, кг]],LEN(Продажи[[#This Row],[мин фасовка, кг]])-3)*Продажи[[#This Row],[Заказанное количество, кг]]</f>
        <v>12.5</v>
      </c>
      <c r="S418" s="13">
        <f>YEAR(Продажи[[#This Row],[Дата заказа]])</f>
        <v>2018</v>
      </c>
      <c r="T418" s="13">
        <f>INT((Продажи[[#This Row],[Дата заказа]]-DATE(YEAR(Продажи[[#This Row],[Дата заказа]]-WEEKDAY(Продажи[[#This Row],[Дата заказа]]-1)+4),1,3) + WEEKDAY(DATE(YEAR(Продажи[[#This Row],[Дата заказа]]-WEEKDAY(Продажи[[#This Row],[Дата заказа]]-1)+4),1,3))+5)/7)</f>
        <v>18</v>
      </c>
      <c r="U418" s="13">
        <f>IF(Q418&lt;=10,Продажи[[#This Row],[Итого со скидкой]],0)</f>
        <v>0</v>
      </c>
    </row>
    <row r="419" spans="5:21" x14ac:dyDescent="0.3">
      <c r="E419" t="s">
        <v>2702</v>
      </c>
      <c r="F419" t="s">
        <v>2673</v>
      </c>
      <c r="G419" t="s">
        <v>2703</v>
      </c>
      <c r="H419">
        <v>912</v>
      </c>
      <c r="I419" t="s">
        <v>2675</v>
      </c>
      <c r="J419">
        <v>20</v>
      </c>
      <c r="K419">
        <v>18240</v>
      </c>
      <c r="L419">
        <v>0</v>
      </c>
      <c r="M419">
        <v>18240</v>
      </c>
      <c r="N419" s="1">
        <v>42270</v>
      </c>
      <c r="O419">
        <f>MONTH(Продажи[[#This Row],[Дата заказа]])</f>
        <v>9</v>
      </c>
      <c r="P419">
        <f>WEEKDAY(Продажи[[#This Row],[Дата заказа]],2)</f>
        <v>3</v>
      </c>
      <c r="Q419">
        <f>DAY(Продажи[[#This Row],[Дата заказа]])</f>
        <v>23</v>
      </c>
      <c r="R419" s="5">
        <f>LEFT(Продажи[[#This Row],[мин фасовка, кг]],LEN(Продажи[[#This Row],[мин фасовка, кг]])-3)*Продажи[[#This Row],[Заказанное количество, кг]]</f>
        <v>10</v>
      </c>
      <c r="S419" s="13">
        <f>YEAR(Продажи[[#This Row],[Дата заказа]])</f>
        <v>2015</v>
      </c>
      <c r="T419" s="13">
        <f>INT((Продажи[[#This Row],[Дата заказа]]-DATE(YEAR(Продажи[[#This Row],[Дата заказа]]-WEEKDAY(Продажи[[#This Row],[Дата заказа]]-1)+4),1,3) + WEEKDAY(DATE(YEAR(Продажи[[#This Row],[Дата заказа]]-WEEKDAY(Продажи[[#This Row],[Дата заказа]]-1)+4),1,3))+5)/7)</f>
        <v>39</v>
      </c>
      <c r="U419" s="13">
        <f>IF(Q419&lt;=10,Продажи[[#This Row],[Итого со скидкой]],0)</f>
        <v>0</v>
      </c>
    </row>
    <row r="420" spans="5:21" x14ac:dyDescent="0.3">
      <c r="E420" t="s">
        <v>2681</v>
      </c>
      <c r="F420" t="s">
        <v>2673</v>
      </c>
      <c r="G420" t="s">
        <v>2682</v>
      </c>
      <c r="H420">
        <v>847</v>
      </c>
      <c r="I420" t="s">
        <v>2675</v>
      </c>
      <c r="J420">
        <v>15</v>
      </c>
      <c r="K420">
        <v>12705</v>
      </c>
      <c r="L420">
        <v>0</v>
      </c>
      <c r="M420">
        <v>12705</v>
      </c>
      <c r="N420" s="1">
        <v>43803</v>
      </c>
      <c r="O420">
        <f>MONTH(Продажи[[#This Row],[Дата заказа]])</f>
        <v>12</v>
      </c>
      <c r="P420">
        <f>WEEKDAY(Продажи[[#This Row],[Дата заказа]],2)</f>
        <v>3</v>
      </c>
      <c r="Q420">
        <f>DAY(Продажи[[#This Row],[Дата заказа]])</f>
        <v>4</v>
      </c>
      <c r="R420" s="5">
        <f>LEFT(Продажи[[#This Row],[мин фасовка, кг]],LEN(Продажи[[#This Row],[мин фасовка, кг]])-3)*Продажи[[#This Row],[Заказанное количество, кг]]</f>
        <v>7.5</v>
      </c>
      <c r="S420" s="13">
        <f>YEAR(Продажи[[#This Row],[Дата заказа]])</f>
        <v>2019</v>
      </c>
      <c r="T420" s="13">
        <f>INT((Продажи[[#This Row],[Дата заказа]]-DATE(YEAR(Продажи[[#This Row],[Дата заказа]]-WEEKDAY(Продажи[[#This Row],[Дата заказа]]-1)+4),1,3) + WEEKDAY(DATE(YEAR(Продажи[[#This Row],[Дата заказа]]-WEEKDAY(Продажи[[#This Row],[Дата заказа]]-1)+4),1,3))+5)/7)</f>
        <v>49</v>
      </c>
      <c r="U420" s="13">
        <f>IF(Q420&lt;=10,Продажи[[#This Row],[Итого со скидкой]],0)</f>
        <v>12705</v>
      </c>
    </row>
    <row r="421" spans="5:21" x14ac:dyDescent="0.3">
      <c r="E421" t="s">
        <v>2697</v>
      </c>
      <c r="F421" t="s">
        <v>2698</v>
      </c>
      <c r="G421" t="s">
        <v>2699</v>
      </c>
      <c r="H421">
        <v>2199</v>
      </c>
      <c r="I421" t="s">
        <v>2675</v>
      </c>
      <c r="J421">
        <v>60</v>
      </c>
      <c r="K421">
        <v>131940</v>
      </c>
      <c r="L421">
        <v>0.15</v>
      </c>
      <c r="M421">
        <v>112149</v>
      </c>
      <c r="N421" s="1">
        <v>42519</v>
      </c>
      <c r="O421">
        <f>MONTH(Продажи[[#This Row],[Дата заказа]])</f>
        <v>5</v>
      </c>
      <c r="P421">
        <f>WEEKDAY(Продажи[[#This Row],[Дата заказа]],2)</f>
        <v>7</v>
      </c>
      <c r="Q421">
        <f>DAY(Продажи[[#This Row],[Дата заказа]])</f>
        <v>29</v>
      </c>
      <c r="R421" s="5">
        <f>LEFT(Продажи[[#This Row],[мин фасовка, кг]],LEN(Продажи[[#This Row],[мин фасовка, кг]])-3)*Продажи[[#This Row],[Заказанное количество, кг]]</f>
        <v>30</v>
      </c>
      <c r="S421" s="13">
        <f>YEAR(Продажи[[#This Row],[Дата заказа]])</f>
        <v>2016</v>
      </c>
      <c r="T421" s="13">
        <f>INT((Продажи[[#This Row],[Дата заказа]]-DATE(YEAR(Продажи[[#This Row],[Дата заказа]]-WEEKDAY(Продажи[[#This Row],[Дата заказа]]-1)+4),1,3) + WEEKDAY(DATE(YEAR(Продажи[[#This Row],[Дата заказа]]-WEEKDAY(Продажи[[#This Row],[Дата заказа]]-1)+4),1,3))+5)/7)</f>
        <v>21</v>
      </c>
      <c r="U421" s="13">
        <f>IF(Q421&lt;=10,Продажи[[#This Row],[Итого со скидкой]],0)</f>
        <v>0</v>
      </c>
    </row>
    <row r="422" spans="5:21" x14ac:dyDescent="0.3">
      <c r="E422" t="s">
        <v>2704</v>
      </c>
      <c r="F422" t="s">
        <v>2688</v>
      </c>
      <c r="G422" t="s">
        <v>2705</v>
      </c>
      <c r="H422">
        <v>1994</v>
      </c>
      <c r="I422" t="s">
        <v>2671</v>
      </c>
      <c r="J422">
        <v>12</v>
      </c>
      <c r="K422">
        <v>23928</v>
      </c>
      <c r="L422">
        <v>0.03</v>
      </c>
      <c r="M422">
        <v>23210.16</v>
      </c>
      <c r="N422" s="1">
        <v>43197</v>
      </c>
      <c r="O422">
        <f>MONTH(Продажи[[#This Row],[Дата заказа]])</f>
        <v>4</v>
      </c>
      <c r="P422">
        <f>WEEKDAY(Продажи[[#This Row],[Дата заказа]],2)</f>
        <v>6</v>
      </c>
      <c r="Q422">
        <f>DAY(Продажи[[#This Row],[Дата заказа]])</f>
        <v>7</v>
      </c>
      <c r="R422" s="5">
        <f>LEFT(Продажи[[#This Row],[мин фасовка, кг]],LEN(Продажи[[#This Row],[мин фасовка, кг]])-3)*Продажи[[#This Row],[Заказанное количество, кг]]</f>
        <v>12</v>
      </c>
      <c r="S422" s="13">
        <f>YEAR(Продажи[[#This Row],[Дата заказа]])</f>
        <v>2018</v>
      </c>
      <c r="T422" s="13">
        <f>INT((Продажи[[#This Row],[Дата заказа]]-DATE(YEAR(Продажи[[#This Row],[Дата заказа]]-WEEKDAY(Продажи[[#This Row],[Дата заказа]]-1)+4),1,3) + WEEKDAY(DATE(YEAR(Продажи[[#This Row],[Дата заказа]]-WEEKDAY(Продажи[[#This Row],[Дата заказа]]-1)+4),1,3))+5)/7)</f>
        <v>14</v>
      </c>
      <c r="U422" s="13">
        <f>IF(Q422&lt;=10,Продажи[[#This Row],[Итого со скидкой]],0)</f>
        <v>23210.16</v>
      </c>
    </row>
    <row r="423" spans="5:21" x14ac:dyDescent="0.3">
      <c r="E423" t="s">
        <v>2669</v>
      </c>
      <c r="F423" t="s">
        <v>2670</v>
      </c>
      <c r="G423" t="s">
        <v>2670</v>
      </c>
      <c r="H423">
        <v>699</v>
      </c>
      <c r="I423" t="s">
        <v>2671</v>
      </c>
      <c r="J423">
        <v>10</v>
      </c>
      <c r="K423">
        <v>6990</v>
      </c>
      <c r="L423">
        <v>0</v>
      </c>
      <c r="M423">
        <v>6990</v>
      </c>
      <c r="N423" s="1">
        <v>42227</v>
      </c>
      <c r="O423">
        <f>MONTH(Продажи[[#This Row],[Дата заказа]])</f>
        <v>8</v>
      </c>
      <c r="P423">
        <f>WEEKDAY(Продажи[[#This Row],[Дата заказа]],2)</f>
        <v>2</v>
      </c>
      <c r="Q423">
        <f>DAY(Продажи[[#This Row],[Дата заказа]])</f>
        <v>11</v>
      </c>
      <c r="R423" s="5">
        <f>LEFT(Продажи[[#This Row],[мин фасовка, кг]],LEN(Продажи[[#This Row],[мин фасовка, кг]])-3)*Продажи[[#This Row],[Заказанное количество, кг]]</f>
        <v>10</v>
      </c>
      <c r="S423" s="13">
        <f>YEAR(Продажи[[#This Row],[Дата заказа]])</f>
        <v>2015</v>
      </c>
      <c r="T423" s="13">
        <f>INT((Продажи[[#This Row],[Дата заказа]]-DATE(YEAR(Продажи[[#This Row],[Дата заказа]]-WEEKDAY(Продажи[[#This Row],[Дата заказа]]-1)+4),1,3) + WEEKDAY(DATE(YEAR(Продажи[[#This Row],[Дата заказа]]-WEEKDAY(Продажи[[#This Row],[Дата заказа]]-1)+4),1,3))+5)/7)</f>
        <v>33</v>
      </c>
      <c r="U423" s="13">
        <f>IF(Q423&lt;=10,Продажи[[#This Row],[Итого со скидкой]],0)</f>
        <v>0</v>
      </c>
    </row>
    <row r="424" spans="5:21" x14ac:dyDescent="0.3">
      <c r="E424" t="s">
        <v>2706</v>
      </c>
      <c r="F424" t="s">
        <v>2677</v>
      </c>
      <c r="G424" t="s">
        <v>2696</v>
      </c>
      <c r="H424">
        <v>967</v>
      </c>
      <c r="I424" t="s">
        <v>2671</v>
      </c>
      <c r="J424">
        <v>12</v>
      </c>
      <c r="K424">
        <v>11604</v>
      </c>
      <c r="L424">
        <v>0</v>
      </c>
      <c r="M424">
        <v>11604</v>
      </c>
      <c r="N424" s="1">
        <v>43038</v>
      </c>
      <c r="O424">
        <f>MONTH(Продажи[[#This Row],[Дата заказа]])</f>
        <v>10</v>
      </c>
      <c r="P424">
        <f>WEEKDAY(Продажи[[#This Row],[Дата заказа]],2)</f>
        <v>1</v>
      </c>
      <c r="Q424">
        <f>DAY(Продажи[[#This Row],[Дата заказа]])</f>
        <v>30</v>
      </c>
      <c r="R424" s="5">
        <f>LEFT(Продажи[[#This Row],[мин фасовка, кг]],LEN(Продажи[[#This Row],[мин фасовка, кг]])-3)*Продажи[[#This Row],[Заказанное количество, кг]]</f>
        <v>12</v>
      </c>
      <c r="S424" s="13">
        <f>YEAR(Продажи[[#This Row],[Дата заказа]])</f>
        <v>2017</v>
      </c>
      <c r="T424" s="13">
        <f>INT((Продажи[[#This Row],[Дата заказа]]-DATE(YEAR(Продажи[[#This Row],[Дата заказа]]-WEEKDAY(Продажи[[#This Row],[Дата заказа]]-1)+4),1,3) + WEEKDAY(DATE(YEAR(Продажи[[#This Row],[Дата заказа]]-WEEKDAY(Продажи[[#This Row],[Дата заказа]]-1)+4),1,3))+5)/7)</f>
        <v>44</v>
      </c>
      <c r="U424" s="13">
        <f>IF(Q424&lt;=10,Продажи[[#This Row],[Итого со скидкой]],0)</f>
        <v>0</v>
      </c>
    </row>
    <row r="425" spans="5:21" x14ac:dyDescent="0.3">
      <c r="E425" t="s">
        <v>2681</v>
      </c>
      <c r="F425" t="s">
        <v>2673</v>
      </c>
      <c r="G425" t="s">
        <v>2682</v>
      </c>
      <c r="H425">
        <v>847</v>
      </c>
      <c r="I425" t="s">
        <v>2675</v>
      </c>
      <c r="J425">
        <v>15</v>
      </c>
      <c r="K425">
        <v>12705</v>
      </c>
      <c r="L425">
        <v>0</v>
      </c>
      <c r="M425">
        <v>12705</v>
      </c>
      <c r="N425" s="1">
        <v>42299</v>
      </c>
      <c r="O425">
        <f>MONTH(Продажи[[#This Row],[Дата заказа]])</f>
        <v>10</v>
      </c>
      <c r="P425">
        <f>WEEKDAY(Продажи[[#This Row],[Дата заказа]],2)</f>
        <v>4</v>
      </c>
      <c r="Q425">
        <f>DAY(Продажи[[#This Row],[Дата заказа]])</f>
        <v>22</v>
      </c>
      <c r="R425" s="5">
        <f>LEFT(Продажи[[#This Row],[мин фасовка, кг]],LEN(Продажи[[#This Row],[мин фасовка, кг]])-3)*Продажи[[#This Row],[Заказанное количество, кг]]</f>
        <v>7.5</v>
      </c>
      <c r="S425" s="13">
        <f>YEAR(Продажи[[#This Row],[Дата заказа]])</f>
        <v>2015</v>
      </c>
      <c r="T425" s="13">
        <f>INT((Продажи[[#This Row],[Дата заказа]]-DATE(YEAR(Продажи[[#This Row],[Дата заказа]]-WEEKDAY(Продажи[[#This Row],[Дата заказа]]-1)+4),1,3) + WEEKDAY(DATE(YEAR(Продажи[[#This Row],[Дата заказа]]-WEEKDAY(Продажи[[#This Row],[Дата заказа]]-1)+4),1,3))+5)/7)</f>
        <v>43</v>
      </c>
      <c r="U425" s="13">
        <f>IF(Q425&lt;=10,Продажи[[#This Row],[Итого со скидкой]],0)</f>
        <v>0</v>
      </c>
    </row>
    <row r="426" spans="5:21" x14ac:dyDescent="0.3">
      <c r="E426" t="s">
        <v>2740</v>
      </c>
      <c r="F426" t="s">
        <v>2688</v>
      </c>
      <c r="G426" t="s">
        <v>2724</v>
      </c>
      <c r="H426">
        <v>1994</v>
      </c>
      <c r="I426" t="s">
        <v>2671</v>
      </c>
      <c r="J426">
        <v>40</v>
      </c>
      <c r="K426">
        <v>79760</v>
      </c>
      <c r="L426">
        <v>0.12</v>
      </c>
      <c r="M426">
        <v>70188.800000000003</v>
      </c>
      <c r="N426" s="1">
        <v>42264</v>
      </c>
      <c r="O426">
        <f>MONTH(Продажи[[#This Row],[Дата заказа]])</f>
        <v>9</v>
      </c>
      <c r="P426">
        <f>WEEKDAY(Продажи[[#This Row],[Дата заказа]],2)</f>
        <v>4</v>
      </c>
      <c r="Q426">
        <f>DAY(Продажи[[#This Row],[Дата заказа]])</f>
        <v>17</v>
      </c>
      <c r="R426" s="5">
        <f>LEFT(Продажи[[#This Row],[мин фасовка, кг]],LEN(Продажи[[#This Row],[мин фасовка, кг]])-3)*Продажи[[#This Row],[Заказанное количество, кг]]</f>
        <v>40</v>
      </c>
      <c r="S426" s="13">
        <f>YEAR(Продажи[[#This Row],[Дата заказа]])</f>
        <v>2015</v>
      </c>
      <c r="T426"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426" s="13">
        <f>IF(Q426&lt;=10,Продажи[[#This Row],[Итого со скидкой]],0)</f>
        <v>0</v>
      </c>
    </row>
    <row r="427" spans="5:21" x14ac:dyDescent="0.3">
      <c r="E427" t="s">
        <v>2687</v>
      </c>
      <c r="F427" t="s">
        <v>2688</v>
      </c>
      <c r="G427" t="s">
        <v>2689</v>
      </c>
      <c r="H427">
        <v>1994</v>
      </c>
      <c r="I427" t="s">
        <v>2671</v>
      </c>
      <c r="J427">
        <v>17</v>
      </c>
      <c r="K427">
        <v>33898</v>
      </c>
      <c r="L427">
        <v>0.06</v>
      </c>
      <c r="M427">
        <v>31864.12</v>
      </c>
      <c r="N427" s="1">
        <v>43498</v>
      </c>
      <c r="O427">
        <f>MONTH(Продажи[[#This Row],[Дата заказа]])</f>
        <v>2</v>
      </c>
      <c r="P427">
        <f>WEEKDAY(Продажи[[#This Row],[Дата заказа]],2)</f>
        <v>6</v>
      </c>
      <c r="Q427">
        <f>DAY(Продажи[[#This Row],[Дата заказа]])</f>
        <v>2</v>
      </c>
      <c r="R427" s="5">
        <f>LEFT(Продажи[[#This Row],[мин фасовка, кг]],LEN(Продажи[[#This Row],[мин фасовка, кг]])-3)*Продажи[[#This Row],[Заказанное количество, кг]]</f>
        <v>17</v>
      </c>
      <c r="S427" s="13">
        <f>YEAR(Продажи[[#This Row],[Дата заказа]])</f>
        <v>2019</v>
      </c>
      <c r="T427"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427" s="13">
        <f>IF(Q427&lt;=10,Продажи[[#This Row],[Итого со скидкой]],0)</f>
        <v>31864.12</v>
      </c>
    </row>
    <row r="428" spans="5:21" x14ac:dyDescent="0.3">
      <c r="E428" t="s">
        <v>2704</v>
      </c>
      <c r="F428" t="s">
        <v>2688</v>
      </c>
      <c r="G428" t="s">
        <v>2705</v>
      </c>
      <c r="H428">
        <v>1994</v>
      </c>
      <c r="I428" t="s">
        <v>2671</v>
      </c>
      <c r="J428">
        <v>12</v>
      </c>
      <c r="K428">
        <v>23928</v>
      </c>
      <c r="L428">
        <v>0.03</v>
      </c>
      <c r="M428">
        <v>23210.16</v>
      </c>
      <c r="N428" s="1">
        <v>43132</v>
      </c>
      <c r="O428">
        <f>MONTH(Продажи[[#This Row],[Дата заказа]])</f>
        <v>2</v>
      </c>
      <c r="P428">
        <f>WEEKDAY(Продажи[[#This Row],[Дата заказа]],2)</f>
        <v>4</v>
      </c>
      <c r="Q428">
        <f>DAY(Продажи[[#This Row],[Дата заказа]])</f>
        <v>1</v>
      </c>
      <c r="R428" s="5">
        <f>LEFT(Продажи[[#This Row],[мин фасовка, кг]],LEN(Продажи[[#This Row],[мин фасовка, кг]])-3)*Продажи[[#This Row],[Заказанное количество, кг]]</f>
        <v>12</v>
      </c>
      <c r="S428" s="13">
        <f>YEAR(Продажи[[#This Row],[Дата заказа]])</f>
        <v>2018</v>
      </c>
      <c r="T428" s="13">
        <f>INT((Продажи[[#This Row],[Дата заказа]]-DATE(YEAR(Продажи[[#This Row],[Дата заказа]]-WEEKDAY(Продажи[[#This Row],[Дата заказа]]-1)+4),1,3) + WEEKDAY(DATE(YEAR(Продажи[[#This Row],[Дата заказа]]-WEEKDAY(Продажи[[#This Row],[Дата заказа]]-1)+4),1,3))+5)/7)</f>
        <v>5</v>
      </c>
      <c r="U428" s="13">
        <f>IF(Q428&lt;=10,Продажи[[#This Row],[Итого со скидкой]],0)</f>
        <v>23210.16</v>
      </c>
    </row>
    <row r="429" spans="5:21" x14ac:dyDescent="0.3">
      <c r="E429" t="s">
        <v>2733</v>
      </c>
      <c r="F429" t="s">
        <v>2698</v>
      </c>
      <c r="G429" t="s">
        <v>2734</v>
      </c>
      <c r="H429">
        <v>1923</v>
      </c>
      <c r="I429" t="s">
        <v>2675</v>
      </c>
      <c r="J429">
        <v>25</v>
      </c>
      <c r="K429">
        <v>48075</v>
      </c>
      <c r="L429">
        <v>0.06</v>
      </c>
      <c r="M429">
        <v>45190.5</v>
      </c>
      <c r="N429" s="1">
        <v>43730</v>
      </c>
      <c r="O429">
        <f>MONTH(Продажи[[#This Row],[Дата заказа]])</f>
        <v>9</v>
      </c>
      <c r="P429">
        <f>WEEKDAY(Продажи[[#This Row],[Дата заказа]],2)</f>
        <v>7</v>
      </c>
      <c r="Q429">
        <f>DAY(Продажи[[#This Row],[Дата заказа]])</f>
        <v>22</v>
      </c>
      <c r="R429" s="5">
        <f>LEFT(Продажи[[#This Row],[мин фасовка, кг]],LEN(Продажи[[#This Row],[мин фасовка, кг]])-3)*Продажи[[#This Row],[Заказанное количество, кг]]</f>
        <v>12.5</v>
      </c>
      <c r="S429" s="13">
        <f>YEAR(Продажи[[#This Row],[Дата заказа]])</f>
        <v>2019</v>
      </c>
      <c r="T429" s="13">
        <f>INT((Продажи[[#This Row],[Дата заказа]]-DATE(YEAR(Продажи[[#This Row],[Дата заказа]]-WEEKDAY(Продажи[[#This Row],[Дата заказа]]-1)+4),1,3) + WEEKDAY(DATE(YEAR(Продажи[[#This Row],[Дата заказа]]-WEEKDAY(Продажи[[#This Row],[Дата заказа]]-1)+4),1,3))+5)/7)</f>
        <v>38</v>
      </c>
      <c r="U429" s="13">
        <f>IF(Q429&lt;=10,Продажи[[#This Row],[Итого со скидкой]],0)</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E401B-21EB-4ED6-8A81-C42C72A86524}">
  <dimension ref="B3:AB32"/>
  <sheetViews>
    <sheetView topLeftCell="F16" workbookViewId="0">
      <selection activeCell="AA11" sqref="AA11"/>
    </sheetView>
  </sheetViews>
  <sheetFormatPr defaultRowHeight="14.4" x14ac:dyDescent="0.3"/>
  <sheetData>
    <row r="3" spans="2:28" x14ac:dyDescent="0.3">
      <c r="C3" s="15">
        <v>1</v>
      </c>
      <c r="D3" s="15">
        <v>2</v>
      </c>
      <c r="E3" s="15">
        <v>3</v>
      </c>
      <c r="F3" s="15">
        <v>4</v>
      </c>
      <c r="G3" s="15">
        <v>5</v>
      </c>
      <c r="H3" s="15">
        <v>6</v>
      </c>
      <c r="I3" s="15">
        <v>7</v>
      </c>
      <c r="J3" s="15">
        <v>8</v>
      </c>
      <c r="K3" s="15">
        <v>9</v>
      </c>
      <c r="L3" s="15">
        <v>10</v>
      </c>
      <c r="M3" s="15">
        <v>11</v>
      </c>
      <c r="N3" s="15">
        <v>12</v>
      </c>
      <c r="O3" s="15">
        <v>13</v>
      </c>
      <c r="P3" s="15">
        <v>14</v>
      </c>
      <c r="Q3" s="15">
        <v>15</v>
      </c>
      <c r="R3" s="15">
        <v>16</v>
      </c>
      <c r="S3" s="15">
        <v>17</v>
      </c>
      <c r="T3" s="15">
        <v>18</v>
      </c>
      <c r="U3" s="15">
        <v>19</v>
      </c>
      <c r="V3" s="15">
        <v>20</v>
      </c>
      <c r="W3" s="15">
        <v>21</v>
      </c>
      <c r="X3" s="15">
        <v>22</v>
      </c>
      <c r="Y3" s="15">
        <v>23</v>
      </c>
      <c r="Z3" s="15">
        <v>24</v>
      </c>
      <c r="AA3" s="15">
        <v>25</v>
      </c>
      <c r="AB3" s="15">
        <v>26</v>
      </c>
    </row>
    <row r="4" spans="2:28" x14ac:dyDescent="0.3">
      <c r="B4" s="16">
        <v>1</v>
      </c>
      <c r="C4">
        <v>53</v>
      </c>
      <c r="D4">
        <v>80</v>
      </c>
      <c r="E4">
        <v>22</v>
      </c>
      <c r="F4">
        <v>82</v>
      </c>
      <c r="G4">
        <v>8</v>
      </c>
      <c r="H4">
        <v>96</v>
      </c>
      <c r="I4">
        <v>83</v>
      </c>
      <c r="J4">
        <v>90</v>
      </c>
      <c r="K4">
        <v>78</v>
      </c>
      <c r="L4">
        <v>61</v>
      </c>
      <c r="M4">
        <v>29</v>
      </c>
      <c r="N4">
        <v>68</v>
      </c>
      <c r="O4">
        <v>82</v>
      </c>
      <c r="P4">
        <v>73</v>
      </c>
      <c r="Q4">
        <v>18</v>
      </c>
      <c r="R4">
        <v>72</v>
      </c>
      <c r="S4">
        <v>98</v>
      </c>
      <c r="T4">
        <v>52</v>
      </c>
      <c r="U4">
        <v>41</v>
      </c>
      <c r="V4">
        <v>35</v>
      </c>
      <c r="W4">
        <v>46</v>
      </c>
      <c r="X4">
        <v>10</v>
      </c>
      <c r="Y4">
        <v>11</v>
      </c>
      <c r="Z4">
        <v>36</v>
      </c>
      <c r="AA4">
        <v>57</v>
      </c>
      <c r="AB4">
        <v>24</v>
      </c>
    </row>
    <row r="5" spans="2:28" x14ac:dyDescent="0.3">
      <c r="B5" s="16">
        <v>2</v>
      </c>
      <c r="C5">
        <v>66</v>
      </c>
      <c r="D5">
        <v>66</v>
      </c>
      <c r="E5">
        <v>4</v>
      </c>
      <c r="F5">
        <v>13</v>
      </c>
      <c r="G5">
        <v>45</v>
      </c>
      <c r="H5">
        <v>45</v>
      </c>
      <c r="I5">
        <v>98</v>
      </c>
      <c r="J5">
        <v>57</v>
      </c>
      <c r="K5">
        <v>77</v>
      </c>
      <c r="L5">
        <v>58</v>
      </c>
      <c r="M5">
        <v>79</v>
      </c>
      <c r="N5">
        <v>18</v>
      </c>
      <c r="O5">
        <v>87</v>
      </c>
      <c r="P5">
        <v>84</v>
      </c>
      <c r="Q5">
        <v>42</v>
      </c>
      <c r="R5">
        <v>31</v>
      </c>
      <c r="S5">
        <v>56</v>
      </c>
      <c r="T5">
        <v>62</v>
      </c>
      <c r="U5">
        <v>1</v>
      </c>
      <c r="V5">
        <v>19</v>
      </c>
      <c r="W5">
        <v>23</v>
      </c>
      <c r="X5">
        <v>60</v>
      </c>
      <c r="Y5">
        <v>95</v>
      </c>
      <c r="Z5">
        <v>69</v>
      </c>
      <c r="AA5">
        <v>29</v>
      </c>
      <c r="AB5">
        <v>77</v>
      </c>
    </row>
    <row r="6" spans="2:28" x14ac:dyDescent="0.3">
      <c r="B6" s="16">
        <v>3</v>
      </c>
      <c r="C6">
        <v>18</v>
      </c>
      <c r="D6">
        <v>72</v>
      </c>
      <c r="E6">
        <v>22</v>
      </c>
      <c r="F6">
        <v>83</v>
      </c>
      <c r="G6">
        <v>49</v>
      </c>
      <c r="H6">
        <v>61</v>
      </c>
      <c r="I6">
        <v>12</v>
      </c>
      <c r="J6">
        <v>59</v>
      </c>
      <c r="K6">
        <v>46</v>
      </c>
      <c r="L6">
        <v>12</v>
      </c>
      <c r="M6">
        <v>78</v>
      </c>
      <c r="N6">
        <v>59</v>
      </c>
      <c r="O6">
        <v>80</v>
      </c>
      <c r="P6">
        <v>44</v>
      </c>
      <c r="Q6">
        <v>65</v>
      </c>
      <c r="R6">
        <v>16</v>
      </c>
      <c r="S6">
        <v>49</v>
      </c>
      <c r="T6">
        <v>77</v>
      </c>
      <c r="U6">
        <v>50</v>
      </c>
      <c r="V6">
        <v>56</v>
      </c>
      <c r="W6">
        <v>32</v>
      </c>
      <c r="X6">
        <v>33</v>
      </c>
      <c r="Y6">
        <v>89</v>
      </c>
      <c r="Z6">
        <v>86</v>
      </c>
      <c r="AA6">
        <v>52</v>
      </c>
      <c r="AB6">
        <v>41</v>
      </c>
    </row>
    <row r="7" spans="2:28" x14ac:dyDescent="0.3">
      <c r="B7" s="16">
        <v>4</v>
      </c>
      <c r="C7">
        <v>60</v>
      </c>
      <c r="D7">
        <v>28</v>
      </c>
      <c r="E7">
        <v>2</v>
      </c>
      <c r="F7">
        <v>91</v>
      </c>
      <c r="G7">
        <v>99</v>
      </c>
      <c r="H7">
        <v>18</v>
      </c>
      <c r="I7">
        <v>10</v>
      </c>
      <c r="J7">
        <v>38</v>
      </c>
      <c r="K7">
        <v>59</v>
      </c>
      <c r="L7">
        <v>78</v>
      </c>
      <c r="M7">
        <v>55</v>
      </c>
      <c r="N7">
        <v>47</v>
      </c>
      <c r="O7">
        <v>2</v>
      </c>
      <c r="P7">
        <v>37</v>
      </c>
      <c r="Q7">
        <v>65</v>
      </c>
      <c r="R7">
        <v>48</v>
      </c>
      <c r="S7">
        <v>13</v>
      </c>
      <c r="T7">
        <v>12</v>
      </c>
      <c r="U7">
        <v>50</v>
      </c>
      <c r="V7">
        <v>36</v>
      </c>
      <c r="W7">
        <v>39</v>
      </c>
      <c r="X7">
        <v>17</v>
      </c>
      <c r="Y7">
        <v>66</v>
      </c>
      <c r="Z7">
        <v>34</v>
      </c>
      <c r="AA7">
        <v>25</v>
      </c>
      <c r="AB7">
        <v>4</v>
      </c>
    </row>
    <row r="8" spans="2:28" x14ac:dyDescent="0.3">
      <c r="B8" s="16">
        <v>5</v>
      </c>
      <c r="C8">
        <v>34</v>
      </c>
      <c r="D8">
        <v>60</v>
      </c>
      <c r="E8">
        <v>61</v>
      </c>
      <c r="F8">
        <v>71</v>
      </c>
      <c r="G8">
        <v>65</v>
      </c>
      <c r="H8">
        <v>34</v>
      </c>
      <c r="I8">
        <v>79</v>
      </c>
      <c r="J8">
        <v>85</v>
      </c>
      <c r="K8">
        <v>15</v>
      </c>
      <c r="L8">
        <v>35</v>
      </c>
      <c r="M8">
        <v>54</v>
      </c>
      <c r="N8">
        <v>67</v>
      </c>
      <c r="O8">
        <v>19</v>
      </c>
      <c r="P8">
        <v>49</v>
      </c>
      <c r="Q8">
        <v>92</v>
      </c>
      <c r="R8">
        <v>16</v>
      </c>
      <c r="S8">
        <v>50</v>
      </c>
      <c r="T8">
        <v>53</v>
      </c>
      <c r="U8">
        <v>44</v>
      </c>
      <c r="V8">
        <v>8</v>
      </c>
      <c r="W8">
        <v>43</v>
      </c>
      <c r="X8">
        <v>23</v>
      </c>
      <c r="Y8">
        <v>56</v>
      </c>
      <c r="Z8">
        <v>18</v>
      </c>
      <c r="AA8">
        <v>65</v>
      </c>
      <c r="AB8">
        <v>2</v>
      </c>
    </row>
    <row r="9" spans="2:28" x14ac:dyDescent="0.3">
      <c r="B9" s="16">
        <v>6</v>
      </c>
      <c r="C9">
        <v>91</v>
      </c>
      <c r="D9">
        <v>46</v>
      </c>
      <c r="E9">
        <v>87</v>
      </c>
      <c r="F9">
        <v>17</v>
      </c>
      <c r="G9">
        <v>4</v>
      </c>
      <c r="H9">
        <v>7</v>
      </c>
      <c r="I9">
        <v>14</v>
      </c>
      <c r="J9">
        <v>80</v>
      </c>
      <c r="K9">
        <v>97</v>
      </c>
      <c r="L9">
        <v>24</v>
      </c>
      <c r="M9">
        <v>45</v>
      </c>
      <c r="N9">
        <v>53</v>
      </c>
      <c r="O9">
        <v>93</v>
      </c>
      <c r="P9">
        <v>51</v>
      </c>
      <c r="Q9">
        <v>39</v>
      </c>
      <c r="R9">
        <v>16</v>
      </c>
      <c r="S9">
        <v>88</v>
      </c>
      <c r="T9">
        <v>42</v>
      </c>
      <c r="U9">
        <v>58</v>
      </c>
      <c r="V9">
        <v>81</v>
      </c>
      <c r="W9">
        <v>31</v>
      </c>
      <c r="X9">
        <v>16</v>
      </c>
      <c r="Y9">
        <v>32</v>
      </c>
      <c r="Z9">
        <v>93</v>
      </c>
      <c r="AA9">
        <v>96</v>
      </c>
      <c r="AB9">
        <v>68</v>
      </c>
    </row>
    <row r="10" spans="2:28" x14ac:dyDescent="0.3">
      <c r="B10" s="16">
        <v>7</v>
      </c>
      <c r="C10">
        <v>20</v>
      </c>
      <c r="D10">
        <v>36</v>
      </c>
      <c r="E10">
        <v>81</v>
      </c>
      <c r="F10">
        <v>77</v>
      </c>
      <c r="G10">
        <v>6</v>
      </c>
      <c r="H10">
        <v>25</v>
      </c>
      <c r="I10">
        <v>11</v>
      </c>
      <c r="J10">
        <v>20</v>
      </c>
      <c r="K10">
        <v>22</v>
      </c>
      <c r="L10">
        <v>98</v>
      </c>
      <c r="M10">
        <v>43</v>
      </c>
      <c r="N10">
        <v>95</v>
      </c>
      <c r="O10">
        <v>34</v>
      </c>
      <c r="P10">
        <v>60</v>
      </c>
      <c r="Q10">
        <v>47</v>
      </c>
      <c r="R10">
        <v>80</v>
      </c>
      <c r="S10">
        <v>56</v>
      </c>
      <c r="T10">
        <v>42</v>
      </c>
      <c r="U10">
        <v>20</v>
      </c>
      <c r="V10">
        <v>49</v>
      </c>
      <c r="W10">
        <v>76</v>
      </c>
      <c r="X10">
        <v>99</v>
      </c>
      <c r="Y10">
        <v>39</v>
      </c>
      <c r="Z10">
        <v>63</v>
      </c>
      <c r="AA10">
        <v>81</v>
      </c>
      <c r="AB10">
        <v>46</v>
      </c>
    </row>
    <row r="11" spans="2:28" x14ac:dyDescent="0.3">
      <c r="B11" s="16">
        <v>8</v>
      </c>
      <c r="C11">
        <v>60</v>
      </c>
      <c r="D11">
        <v>28</v>
      </c>
      <c r="E11">
        <v>78</v>
      </c>
      <c r="F11">
        <v>72</v>
      </c>
      <c r="G11">
        <v>18</v>
      </c>
      <c r="H11">
        <v>63</v>
      </c>
      <c r="I11">
        <v>83</v>
      </c>
      <c r="J11">
        <v>57</v>
      </c>
      <c r="K11">
        <v>74</v>
      </c>
      <c r="L11">
        <v>32</v>
      </c>
      <c r="M11">
        <v>31</v>
      </c>
      <c r="N11">
        <v>28</v>
      </c>
      <c r="O11">
        <v>10</v>
      </c>
      <c r="P11">
        <v>36</v>
      </c>
      <c r="Q11">
        <v>48</v>
      </c>
      <c r="R11">
        <v>87</v>
      </c>
      <c r="S11">
        <v>88</v>
      </c>
      <c r="T11">
        <v>94</v>
      </c>
      <c r="U11">
        <v>43</v>
      </c>
      <c r="V11">
        <v>76</v>
      </c>
      <c r="W11">
        <v>4</v>
      </c>
      <c r="X11">
        <v>37</v>
      </c>
      <c r="Y11">
        <v>87</v>
      </c>
      <c r="Z11">
        <v>51</v>
      </c>
      <c r="AA11">
        <v>13</v>
      </c>
      <c r="AB11">
        <v>65</v>
      </c>
    </row>
    <row r="12" spans="2:28" x14ac:dyDescent="0.3">
      <c r="B12" s="16">
        <v>9</v>
      </c>
      <c r="C12">
        <v>63</v>
      </c>
      <c r="D12">
        <v>95</v>
      </c>
      <c r="E12">
        <v>46</v>
      </c>
      <c r="F12">
        <v>96</v>
      </c>
      <c r="G12">
        <v>96</v>
      </c>
      <c r="H12">
        <v>41</v>
      </c>
      <c r="I12">
        <v>97</v>
      </c>
      <c r="J12">
        <v>42</v>
      </c>
      <c r="K12">
        <v>23</v>
      </c>
      <c r="L12">
        <v>68</v>
      </c>
      <c r="M12">
        <v>60</v>
      </c>
      <c r="N12">
        <v>50</v>
      </c>
      <c r="O12">
        <v>37</v>
      </c>
      <c r="P12">
        <v>44</v>
      </c>
      <c r="Q12">
        <v>3</v>
      </c>
      <c r="R12">
        <v>39</v>
      </c>
      <c r="S12">
        <v>53</v>
      </c>
      <c r="T12">
        <v>64</v>
      </c>
      <c r="U12">
        <v>69</v>
      </c>
      <c r="V12">
        <v>12</v>
      </c>
      <c r="W12">
        <v>79</v>
      </c>
      <c r="X12">
        <v>14</v>
      </c>
      <c r="Y12">
        <v>1</v>
      </c>
      <c r="Z12">
        <v>71</v>
      </c>
      <c r="AA12">
        <v>68</v>
      </c>
      <c r="AB12">
        <v>53</v>
      </c>
    </row>
    <row r="13" spans="2:28" x14ac:dyDescent="0.3">
      <c r="B13" s="16">
        <v>10</v>
      </c>
      <c r="C13">
        <v>29</v>
      </c>
      <c r="D13">
        <v>39</v>
      </c>
      <c r="E13">
        <v>7</v>
      </c>
      <c r="F13">
        <v>66</v>
      </c>
      <c r="G13">
        <v>98</v>
      </c>
      <c r="H13">
        <v>97</v>
      </c>
      <c r="I13">
        <v>6</v>
      </c>
      <c r="J13">
        <v>25</v>
      </c>
      <c r="K13">
        <v>60</v>
      </c>
      <c r="L13">
        <v>80</v>
      </c>
      <c r="M13">
        <v>57</v>
      </c>
      <c r="N13">
        <v>94</v>
      </c>
      <c r="O13">
        <v>94</v>
      </c>
      <c r="P13">
        <v>59</v>
      </c>
      <c r="Q13">
        <v>22</v>
      </c>
      <c r="R13">
        <v>69</v>
      </c>
      <c r="S13">
        <v>90</v>
      </c>
      <c r="T13">
        <v>59</v>
      </c>
      <c r="U13">
        <v>52</v>
      </c>
      <c r="V13">
        <v>16</v>
      </c>
      <c r="W13">
        <v>72</v>
      </c>
      <c r="X13">
        <v>37</v>
      </c>
      <c r="Y13">
        <v>19</v>
      </c>
      <c r="Z13">
        <v>79</v>
      </c>
      <c r="AA13">
        <v>83</v>
      </c>
      <c r="AB13">
        <v>74</v>
      </c>
    </row>
    <row r="14" spans="2:28" x14ac:dyDescent="0.3">
      <c r="B14" s="16">
        <v>11</v>
      </c>
      <c r="C14">
        <v>45</v>
      </c>
      <c r="D14">
        <v>36</v>
      </c>
      <c r="E14">
        <v>99</v>
      </c>
      <c r="F14">
        <v>95</v>
      </c>
      <c r="G14">
        <v>31</v>
      </c>
      <c r="H14">
        <v>54</v>
      </c>
      <c r="I14">
        <v>21</v>
      </c>
      <c r="J14">
        <v>44</v>
      </c>
      <c r="K14">
        <v>42</v>
      </c>
      <c r="L14">
        <v>8</v>
      </c>
      <c r="M14">
        <v>40</v>
      </c>
      <c r="N14">
        <v>30</v>
      </c>
      <c r="O14">
        <v>99</v>
      </c>
      <c r="P14">
        <v>77</v>
      </c>
      <c r="Q14">
        <v>44</v>
      </c>
      <c r="R14">
        <v>1</v>
      </c>
      <c r="S14">
        <v>50</v>
      </c>
      <c r="T14">
        <v>9</v>
      </c>
      <c r="U14">
        <v>87</v>
      </c>
      <c r="V14">
        <v>85</v>
      </c>
      <c r="W14">
        <v>56</v>
      </c>
      <c r="X14">
        <v>28</v>
      </c>
      <c r="Y14">
        <v>81</v>
      </c>
      <c r="Z14">
        <v>3</v>
      </c>
      <c r="AA14">
        <v>25</v>
      </c>
      <c r="AB14">
        <v>1</v>
      </c>
    </row>
    <row r="15" spans="2:28" x14ac:dyDescent="0.3">
      <c r="B15" s="16">
        <v>12</v>
      </c>
      <c r="C15">
        <v>58</v>
      </c>
      <c r="D15">
        <v>8</v>
      </c>
      <c r="E15">
        <v>84</v>
      </c>
      <c r="F15">
        <v>33</v>
      </c>
      <c r="G15">
        <v>81</v>
      </c>
      <c r="H15">
        <v>95</v>
      </c>
      <c r="I15">
        <v>75</v>
      </c>
      <c r="J15">
        <v>40</v>
      </c>
      <c r="K15">
        <v>10</v>
      </c>
      <c r="L15">
        <v>70</v>
      </c>
      <c r="M15">
        <v>23</v>
      </c>
      <c r="N15">
        <v>62</v>
      </c>
      <c r="O15">
        <v>82</v>
      </c>
      <c r="P15">
        <v>73</v>
      </c>
      <c r="Q15">
        <v>26</v>
      </c>
      <c r="R15">
        <v>10</v>
      </c>
      <c r="S15">
        <v>73</v>
      </c>
      <c r="T15">
        <v>72</v>
      </c>
      <c r="U15">
        <v>28</v>
      </c>
      <c r="V15">
        <v>73</v>
      </c>
      <c r="W15">
        <v>32</v>
      </c>
      <c r="X15">
        <v>13</v>
      </c>
      <c r="Y15">
        <v>10</v>
      </c>
      <c r="Z15">
        <v>62</v>
      </c>
      <c r="AA15">
        <v>60</v>
      </c>
      <c r="AB15">
        <v>31</v>
      </c>
    </row>
    <row r="16" spans="2:28" x14ac:dyDescent="0.3">
      <c r="B16" s="16">
        <v>13</v>
      </c>
      <c r="C16">
        <v>69</v>
      </c>
      <c r="D16">
        <v>89</v>
      </c>
      <c r="E16">
        <v>30</v>
      </c>
      <c r="F16">
        <v>48</v>
      </c>
      <c r="G16">
        <v>21</v>
      </c>
      <c r="H16">
        <v>97</v>
      </c>
      <c r="I16">
        <v>56</v>
      </c>
      <c r="J16">
        <v>1</v>
      </c>
      <c r="K16">
        <v>14</v>
      </c>
      <c r="L16">
        <v>50</v>
      </c>
      <c r="M16">
        <v>11</v>
      </c>
      <c r="N16">
        <v>14</v>
      </c>
      <c r="O16">
        <v>81</v>
      </c>
      <c r="P16">
        <v>71</v>
      </c>
      <c r="Q16">
        <v>29</v>
      </c>
      <c r="R16">
        <v>5</v>
      </c>
      <c r="S16">
        <v>23</v>
      </c>
      <c r="T16">
        <v>22</v>
      </c>
      <c r="U16">
        <v>55</v>
      </c>
      <c r="V16">
        <v>83</v>
      </c>
      <c r="W16">
        <v>36</v>
      </c>
      <c r="X16">
        <v>63</v>
      </c>
      <c r="Y16">
        <v>46</v>
      </c>
      <c r="Z16">
        <v>26</v>
      </c>
      <c r="AA16">
        <v>94</v>
      </c>
      <c r="AB16">
        <v>68</v>
      </c>
    </row>
    <row r="17" spans="2:28" x14ac:dyDescent="0.3">
      <c r="B17" s="16">
        <v>14</v>
      </c>
      <c r="C17">
        <v>63</v>
      </c>
      <c r="D17">
        <v>7</v>
      </c>
      <c r="E17">
        <v>96</v>
      </c>
      <c r="F17">
        <v>69</v>
      </c>
      <c r="G17">
        <v>68</v>
      </c>
      <c r="H17">
        <v>51</v>
      </c>
      <c r="I17">
        <v>39</v>
      </c>
      <c r="J17">
        <v>91</v>
      </c>
      <c r="K17">
        <v>24</v>
      </c>
      <c r="L17">
        <v>59</v>
      </c>
      <c r="M17">
        <v>44</v>
      </c>
      <c r="N17">
        <v>72</v>
      </c>
      <c r="O17">
        <v>6</v>
      </c>
      <c r="P17">
        <v>25</v>
      </c>
      <c r="Q17">
        <v>46</v>
      </c>
      <c r="R17">
        <v>20</v>
      </c>
      <c r="S17">
        <v>82</v>
      </c>
      <c r="T17">
        <v>6</v>
      </c>
      <c r="U17">
        <v>45</v>
      </c>
      <c r="V17">
        <v>70</v>
      </c>
      <c r="W17">
        <v>86</v>
      </c>
      <c r="X17">
        <v>11</v>
      </c>
      <c r="Y17">
        <v>24</v>
      </c>
      <c r="Z17">
        <v>68</v>
      </c>
      <c r="AA17">
        <v>65</v>
      </c>
      <c r="AB17">
        <v>66</v>
      </c>
    </row>
    <row r="18" spans="2:28" x14ac:dyDescent="0.3">
      <c r="B18" s="16">
        <v>15</v>
      </c>
      <c r="C18">
        <v>32</v>
      </c>
      <c r="D18">
        <v>4</v>
      </c>
      <c r="E18">
        <v>60</v>
      </c>
      <c r="F18">
        <v>45</v>
      </c>
      <c r="G18">
        <v>70</v>
      </c>
      <c r="H18">
        <v>70</v>
      </c>
      <c r="I18">
        <v>13</v>
      </c>
      <c r="J18">
        <v>83</v>
      </c>
      <c r="K18">
        <v>65</v>
      </c>
      <c r="L18">
        <v>42</v>
      </c>
      <c r="M18">
        <v>98</v>
      </c>
      <c r="N18">
        <v>83</v>
      </c>
      <c r="O18">
        <v>38</v>
      </c>
      <c r="P18">
        <v>15</v>
      </c>
      <c r="Q18">
        <v>3</v>
      </c>
      <c r="R18">
        <v>52</v>
      </c>
      <c r="S18">
        <v>36</v>
      </c>
      <c r="T18">
        <v>25</v>
      </c>
      <c r="U18">
        <v>53</v>
      </c>
      <c r="V18">
        <v>45</v>
      </c>
      <c r="W18">
        <v>11</v>
      </c>
      <c r="X18">
        <v>11</v>
      </c>
      <c r="Y18">
        <v>32</v>
      </c>
      <c r="Z18">
        <v>99</v>
      </c>
      <c r="AA18">
        <v>55</v>
      </c>
      <c r="AB18">
        <v>53</v>
      </c>
    </row>
    <row r="19" spans="2:28" x14ac:dyDescent="0.3">
      <c r="B19" s="16">
        <v>16</v>
      </c>
      <c r="C19">
        <v>26</v>
      </c>
      <c r="D19">
        <v>51</v>
      </c>
      <c r="E19">
        <v>28</v>
      </c>
      <c r="F19">
        <v>90</v>
      </c>
      <c r="G19">
        <v>65</v>
      </c>
      <c r="H19">
        <v>49</v>
      </c>
      <c r="I19">
        <v>12</v>
      </c>
      <c r="J19">
        <v>18</v>
      </c>
      <c r="K19">
        <v>80</v>
      </c>
      <c r="L19">
        <v>56</v>
      </c>
      <c r="M19">
        <v>73</v>
      </c>
      <c r="N19">
        <v>37</v>
      </c>
      <c r="O19">
        <v>37</v>
      </c>
      <c r="P19">
        <v>51</v>
      </c>
      <c r="Q19">
        <v>95</v>
      </c>
      <c r="R19">
        <v>72</v>
      </c>
      <c r="S19">
        <v>18</v>
      </c>
      <c r="T19">
        <v>61</v>
      </c>
      <c r="U19">
        <v>97</v>
      </c>
      <c r="V19">
        <v>81</v>
      </c>
      <c r="W19">
        <v>11</v>
      </c>
      <c r="X19">
        <v>20</v>
      </c>
      <c r="Y19">
        <v>94</v>
      </c>
      <c r="Z19">
        <v>31</v>
      </c>
      <c r="AA19">
        <v>81</v>
      </c>
      <c r="AB19">
        <v>92</v>
      </c>
    </row>
    <row r="20" spans="2:28" x14ac:dyDescent="0.3">
      <c r="B20" s="16">
        <v>17</v>
      </c>
      <c r="C20">
        <v>35</v>
      </c>
      <c r="D20">
        <v>80</v>
      </c>
      <c r="E20">
        <v>82</v>
      </c>
      <c r="F20">
        <v>1</v>
      </c>
      <c r="G20">
        <v>79</v>
      </c>
      <c r="H20">
        <v>87</v>
      </c>
      <c r="I20">
        <v>18</v>
      </c>
      <c r="J20">
        <v>96</v>
      </c>
      <c r="K20">
        <v>1</v>
      </c>
      <c r="L20">
        <v>58</v>
      </c>
      <c r="M20">
        <v>3</v>
      </c>
      <c r="N20">
        <v>85</v>
      </c>
      <c r="O20">
        <v>3</v>
      </c>
      <c r="P20">
        <v>27</v>
      </c>
      <c r="Q20">
        <v>87</v>
      </c>
      <c r="R20">
        <v>59</v>
      </c>
      <c r="S20">
        <v>10</v>
      </c>
      <c r="T20">
        <v>85</v>
      </c>
      <c r="U20">
        <v>69</v>
      </c>
      <c r="V20">
        <v>42</v>
      </c>
      <c r="W20">
        <v>35</v>
      </c>
      <c r="X20">
        <v>46</v>
      </c>
      <c r="Y20">
        <v>43</v>
      </c>
      <c r="Z20">
        <v>48</v>
      </c>
      <c r="AA20">
        <v>25</v>
      </c>
      <c r="AB20">
        <v>28</v>
      </c>
    </row>
    <row r="21" spans="2:28" x14ac:dyDescent="0.3">
      <c r="B21" s="16">
        <v>18</v>
      </c>
      <c r="C21">
        <v>26</v>
      </c>
      <c r="D21">
        <v>59</v>
      </c>
      <c r="E21">
        <v>74</v>
      </c>
      <c r="F21">
        <v>80</v>
      </c>
      <c r="G21">
        <v>90</v>
      </c>
      <c r="H21">
        <v>24</v>
      </c>
      <c r="I21">
        <v>7</v>
      </c>
      <c r="J21">
        <v>47</v>
      </c>
      <c r="K21">
        <v>96</v>
      </c>
      <c r="L21">
        <v>72</v>
      </c>
      <c r="M21">
        <v>72</v>
      </c>
      <c r="N21">
        <v>75</v>
      </c>
      <c r="O21">
        <v>77</v>
      </c>
      <c r="P21">
        <v>81</v>
      </c>
      <c r="Q21">
        <v>63</v>
      </c>
      <c r="R21">
        <v>54</v>
      </c>
      <c r="S21">
        <v>37</v>
      </c>
      <c r="T21">
        <v>76</v>
      </c>
      <c r="U21">
        <v>58</v>
      </c>
      <c r="V21">
        <v>80</v>
      </c>
      <c r="W21">
        <v>97</v>
      </c>
      <c r="X21">
        <v>18</v>
      </c>
      <c r="Y21">
        <v>7</v>
      </c>
      <c r="Z21">
        <v>37</v>
      </c>
      <c r="AA21">
        <v>14</v>
      </c>
      <c r="AB21">
        <v>18</v>
      </c>
    </row>
    <row r="22" spans="2:28" x14ac:dyDescent="0.3">
      <c r="B22" s="16">
        <v>19</v>
      </c>
      <c r="C22">
        <v>2</v>
      </c>
      <c r="D22">
        <v>72</v>
      </c>
      <c r="E22">
        <v>35</v>
      </c>
      <c r="F22">
        <v>37</v>
      </c>
      <c r="G22">
        <v>8</v>
      </c>
      <c r="H22">
        <v>36</v>
      </c>
      <c r="I22">
        <v>50</v>
      </c>
      <c r="J22">
        <v>94</v>
      </c>
      <c r="K22">
        <v>42</v>
      </c>
      <c r="L22">
        <v>29</v>
      </c>
      <c r="M22">
        <v>73</v>
      </c>
      <c r="N22">
        <v>55</v>
      </c>
      <c r="O22">
        <v>73</v>
      </c>
      <c r="P22">
        <v>26</v>
      </c>
      <c r="Q22">
        <v>5</v>
      </c>
      <c r="R22">
        <v>68</v>
      </c>
      <c r="S22">
        <v>4</v>
      </c>
      <c r="T22">
        <v>21</v>
      </c>
      <c r="U22">
        <v>8</v>
      </c>
      <c r="V22">
        <v>38</v>
      </c>
      <c r="W22">
        <v>62</v>
      </c>
      <c r="X22">
        <v>68</v>
      </c>
      <c r="Y22">
        <v>13</v>
      </c>
      <c r="Z22">
        <v>85</v>
      </c>
      <c r="AA22">
        <v>15</v>
      </c>
      <c r="AB22">
        <v>34</v>
      </c>
    </row>
    <row r="23" spans="2:28" x14ac:dyDescent="0.3">
      <c r="B23" s="16">
        <v>20</v>
      </c>
      <c r="C23">
        <v>22</v>
      </c>
      <c r="D23">
        <v>51</v>
      </c>
      <c r="E23">
        <v>52</v>
      </c>
      <c r="F23">
        <v>47</v>
      </c>
      <c r="G23">
        <v>36</v>
      </c>
      <c r="H23">
        <v>13</v>
      </c>
      <c r="I23">
        <v>40</v>
      </c>
      <c r="J23">
        <v>23</v>
      </c>
      <c r="K23">
        <v>83</v>
      </c>
      <c r="L23">
        <v>1</v>
      </c>
      <c r="M23">
        <v>22</v>
      </c>
      <c r="N23">
        <v>28</v>
      </c>
      <c r="O23">
        <v>39</v>
      </c>
      <c r="P23">
        <v>93</v>
      </c>
      <c r="Q23">
        <v>58</v>
      </c>
      <c r="R23">
        <v>28</v>
      </c>
      <c r="S23">
        <v>24</v>
      </c>
      <c r="T23">
        <v>8</v>
      </c>
      <c r="U23">
        <v>68</v>
      </c>
      <c r="V23">
        <v>47</v>
      </c>
      <c r="W23">
        <v>15</v>
      </c>
      <c r="X23">
        <v>53</v>
      </c>
      <c r="Y23">
        <v>64</v>
      </c>
      <c r="Z23">
        <v>98</v>
      </c>
      <c r="AA23">
        <v>28</v>
      </c>
      <c r="AB23">
        <v>35</v>
      </c>
    </row>
    <row r="24" spans="2:28" x14ac:dyDescent="0.3">
      <c r="B24" s="16">
        <v>21</v>
      </c>
      <c r="C24">
        <v>42</v>
      </c>
      <c r="D24">
        <v>10</v>
      </c>
      <c r="E24">
        <v>25</v>
      </c>
      <c r="F24">
        <v>95</v>
      </c>
      <c r="G24">
        <v>38</v>
      </c>
      <c r="H24">
        <v>4</v>
      </c>
      <c r="I24">
        <v>63</v>
      </c>
      <c r="J24">
        <v>96</v>
      </c>
      <c r="K24">
        <v>27</v>
      </c>
      <c r="L24">
        <v>45</v>
      </c>
      <c r="M24">
        <v>83</v>
      </c>
      <c r="N24">
        <v>62</v>
      </c>
      <c r="O24">
        <v>56</v>
      </c>
      <c r="P24">
        <v>12</v>
      </c>
      <c r="Q24">
        <v>93</v>
      </c>
      <c r="R24">
        <v>57</v>
      </c>
      <c r="S24">
        <v>95</v>
      </c>
      <c r="T24">
        <v>99</v>
      </c>
      <c r="U24">
        <v>35</v>
      </c>
      <c r="V24">
        <v>80</v>
      </c>
      <c r="W24">
        <v>44</v>
      </c>
      <c r="X24">
        <v>30</v>
      </c>
      <c r="Y24">
        <v>55</v>
      </c>
      <c r="Z24">
        <v>55</v>
      </c>
      <c r="AA24">
        <v>58</v>
      </c>
      <c r="AB24">
        <v>57</v>
      </c>
    </row>
    <row r="25" spans="2:28" x14ac:dyDescent="0.3">
      <c r="B25" s="16">
        <v>22</v>
      </c>
      <c r="C25">
        <v>94</v>
      </c>
      <c r="D25">
        <v>27</v>
      </c>
      <c r="E25">
        <v>59</v>
      </c>
      <c r="F25">
        <v>94</v>
      </c>
      <c r="G25">
        <v>77</v>
      </c>
      <c r="H25">
        <v>55</v>
      </c>
      <c r="I25">
        <v>37</v>
      </c>
      <c r="J25">
        <v>75</v>
      </c>
      <c r="K25">
        <v>22</v>
      </c>
      <c r="L25">
        <v>61</v>
      </c>
      <c r="M25">
        <v>94</v>
      </c>
      <c r="N25">
        <v>10</v>
      </c>
      <c r="O25">
        <v>47</v>
      </c>
      <c r="P25">
        <v>30</v>
      </c>
      <c r="Q25">
        <v>39</v>
      </c>
      <c r="R25">
        <v>59</v>
      </c>
      <c r="S25">
        <v>65</v>
      </c>
      <c r="T25">
        <v>79</v>
      </c>
      <c r="U25">
        <v>82</v>
      </c>
      <c r="V25">
        <v>24</v>
      </c>
      <c r="W25">
        <v>95</v>
      </c>
      <c r="X25">
        <v>30</v>
      </c>
      <c r="Y25">
        <v>46</v>
      </c>
      <c r="Z25">
        <v>38</v>
      </c>
      <c r="AA25">
        <v>63</v>
      </c>
      <c r="AB25">
        <v>29</v>
      </c>
    </row>
    <row r="26" spans="2:28" x14ac:dyDescent="0.3">
      <c r="B26" s="16">
        <v>23</v>
      </c>
      <c r="C26">
        <v>47</v>
      </c>
      <c r="D26">
        <v>23</v>
      </c>
      <c r="E26">
        <v>11</v>
      </c>
      <c r="F26">
        <v>88</v>
      </c>
      <c r="G26">
        <v>36</v>
      </c>
      <c r="H26">
        <v>5</v>
      </c>
      <c r="I26">
        <v>40</v>
      </c>
      <c r="J26">
        <v>50</v>
      </c>
      <c r="K26">
        <v>99</v>
      </c>
      <c r="L26">
        <v>76</v>
      </c>
      <c r="M26">
        <v>32</v>
      </c>
      <c r="N26">
        <v>97</v>
      </c>
      <c r="O26">
        <v>58</v>
      </c>
      <c r="P26">
        <v>5</v>
      </c>
      <c r="Q26">
        <v>60</v>
      </c>
      <c r="R26">
        <v>33</v>
      </c>
      <c r="S26">
        <v>15</v>
      </c>
      <c r="T26">
        <v>76</v>
      </c>
      <c r="U26">
        <v>55</v>
      </c>
      <c r="V26">
        <v>35</v>
      </c>
      <c r="W26">
        <v>58</v>
      </c>
      <c r="X26">
        <v>81</v>
      </c>
      <c r="Y26">
        <v>69</v>
      </c>
      <c r="Z26">
        <v>95</v>
      </c>
      <c r="AA26">
        <v>30</v>
      </c>
      <c r="AB26">
        <v>49</v>
      </c>
    </row>
    <row r="27" spans="2:28" x14ac:dyDescent="0.3">
      <c r="B27" s="16">
        <v>24</v>
      </c>
      <c r="C27">
        <v>28</v>
      </c>
      <c r="D27">
        <v>57</v>
      </c>
      <c r="E27">
        <v>63</v>
      </c>
      <c r="F27">
        <v>9</v>
      </c>
      <c r="G27">
        <v>68</v>
      </c>
      <c r="H27">
        <v>91</v>
      </c>
      <c r="I27">
        <v>32</v>
      </c>
      <c r="J27">
        <v>71</v>
      </c>
      <c r="K27">
        <v>28</v>
      </c>
      <c r="L27">
        <v>74</v>
      </c>
      <c r="M27">
        <v>43</v>
      </c>
      <c r="N27">
        <v>91</v>
      </c>
      <c r="O27">
        <v>13</v>
      </c>
      <c r="P27">
        <v>84</v>
      </c>
      <c r="Q27">
        <v>9</v>
      </c>
      <c r="R27">
        <v>30</v>
      </c>
      <c r="S27">
        <v>31</v>
      </c>
      <c r="T27">
        <v>7</v>
      </c>
      <c r="U27">
        <v>52</v>
      </c>
      <c r="V27">
        <v>53</v>
      </c>
      <c r="W27">
        <v>85</v>
      </c>
      <c r="X27">
        <v>53</v>
      </c>
      <c r="Y27">
        <v>1</v>
      </c>
      <c r="Z27">
        <v>1</v>
      </c>
      <c r="AA27">
        <v>32</v>
      </c>
      <c r="AB27">
        <v>60</v>
      </c>
    </row>
    <row r="28" spans="2:28" x14ac:dyDescent="0.3">
      <c r="B28" s="16">
        <v>25</v>
      </c>
      <c r="C28">
        <v>68</v>
      </c>
      <c r="D28">
        <v>16</v>
      </c>
      <c r="E28">
        <v>74</v>
      </c>
      <c r="F28">
        <v>11</v>
      </c>
      <c r="G28">
        <v>37</v>
      </c>
      <c r="H28">
        <v>18</v>
      </c>
      <c r="I28">
        <v>36</v>
      </c>
      <c r="J28">
        <v>70</v>
      </c>
      <c r="K28">
        <v>66</v>
      </c>
      <c r="L28">
        <v>57</v>
      </c>
      <c r="M28">
        <v>18</v>
      </c>
      <c r="N28">
        <v>35</v>
      </c>
      <c r="O28">
        <v>70</v>
      </c>
      <c r="P28">
        <v>4</v>
      </c>
      <c r="Q28">
        <v>81</v>
      </c>
      <c r="R28">
        <v>65</v>
      </c>
      <c r="S28">
        <v>56</v>
      </c>
      <c r="T28">
        <v>11</v>
      </c>
      <c r="U28">
        <v>20</v>
      </c>
      <c r="V28">
        <v>6</v>
      </c>
      <c r="W28">
        <v>43</v>
      </c>
      <c r="X28">
        <v>37</v>
      </c>
      <c r="Y28">
        <v>12</v>
      </c>
      <c r="Z28">
        <v>28</v>
      </c>
      <c r="AA28">
        <v>30</v>
      </c>
      <c r="AB28">
        <v>8</v>
      </c>
    </row>
    <row r="29" spans="2:28" x14ac:dyDescent="0.3">
      <c r="B29" s="16">
        <v>26</v>
      </c>
      <c r="C29">
        <v>71</v>
      </c>
      <c r="D29">
        <v>83</v>
      </c>
      <c r="E29">
        <v>85</v>
      </c>
      <c r="F29">
        <v>90</v>
      </c>
      <c r="G29">
        <v>48</v>
      </c>
      <c r="H29">
        <v>33</v>
      </c>
      <c r="I29">
        <v>55</v>
      </c>
      <c r="J29">
        <v>79</v>
      </c>
      <c r="K29">
        <v>71</v>
      </c>
      <c r="L29">
        <v>72</v>
      </c>
      <c r="M29">
        <v>18</v>
      </c>
      <c r="N29">
        <v>80</v>
      </c>
      <c r="O29">
        <v>50</v>
      </c>
      <c r="P29">
        <v>70</v>
      </c>
      <c r="Q29">
        <v>22</v>
      </c>
      <c r="R29">
        <v>24</v>
      </c>
      <c r="S29">
        <v>94</v>
      </c>
      <c r="T29">
        <v>57</v>
      </c>
      <c r="U29">
        <v>58</v>
      </c>
      <c r="V29">
        <v>39</v>
      </c>
      <c r="W29">
        <v>62</v>
      </c>
      <c r="X29">
        <v>85</v>
      </c>
      <c r="Y29">
        <v>92</v>
      </c>
      <c r="Z29">
        <v>40</v>
      </c>
      <c r="AA29">
        <v>34</v>
      </c>
      <c r="AB29">
        <v>66</v>
      </c>
    </row>
    <row r="31" spans="2:28" x14ac:dyDescent="0.3">
      <c r="B31" t="s">
        <v>2752</v>
      </c>
      <c r="C31">
        <f t="array" ref="C31:AB31">TRANSPOSE(O4:O29)</f>
        <v>82</v>
      </c>
      <c r="D31">
        <v>87</v>
      </c>
      <c r="E31">
        <v>80</v>
      </c>
      <c r="F31">
        <v>2</v>
      </c>
      <c r="G31">
        <v>19</v>
      </c>
      <c r="H31">
        <v>93</v>
      </c>
      <c r="I31">
        <v>34</v>
      </c>
      <c r="J31">
        <v>10</v>
      </c>
      <c r="K31">
        <v>37</v>
      </c>
      <c r="L31">
        <v>94</v>
      </c>
      <c r="M31">
        <v>99</v>
      </c>
      <c r="N31">
        <v>82</v>
      </c>
      <c r="O31">
        <v>81</v>
      </c>
      <c r="P31">
        <v>6</v>
      </c>
      <c r="Q31">
        <v>38</v>
      </c>
      <c r="R31">
        <v>37</v>
      </c>
      <c r="S31">
        <v>3</v>
      </c>
      <c r="T31">
        <v>77</v>
      </c>
      <c r="U31">
        <v>73</v>
      </c>
      <c r="V31">
        <v>39</v>
      </c>
      <c r="W31">
        <v>56</v>
      </c>
      <c r="X31">
        <v>47</v>
      </c>
      <c r="Y31">
        <v>58</v>
      </c>
      <c r="Z31">
        <v>13</v>
      </c>
      <c r="AA31">
        <v>70</v>
      </c>
      <c r="AB31">
        <v>50</v>
      </c>
    </row>
    <row r="32" spans="2:28" x14ac:dyDescent="0.3">
      <c r="B32" t="s">
        <v>2753</v>
      </c>
      <c r="C32">
        <f t="array" ref="C32:AB32">TRANSPOSE(M4:M29)</f>
        <v>29</v>
      </c>
      <c r="D32">
        <v>79</v>
      </c>
      <c r="E32">
        <v>78</v>
      </c>
      <c r="F32">
        <v>55</v>
      </c>
      <c r="G32">
        <v>54</v>
      </c>
      <c r="H32">
        <v>45</v>
      </c>
      <c r="I32">
        <v>43</v>
      </c>
      <c r="J32">
        <v>31</v>
      </c>
      <c r="K32">
        <v>60</v>
      </c>
      <c r="L32">
        <v>57</v>
      </c>
      <c r="M32">
        <v>40</v>
      </c>
      <c r="N32">
        <v>23</v>
      </c>
      <c r="O32">
        <v>11</v>
      </c>
      <c r="P32">
        <v>44</v>
      </c>
      <c r="Q32">
        <v>98</v>
      </c>
      <c r="R32">
        <v>73</v>
      </c>
      <c r="S32">
        <v>3</v>
      </c>
      <c r="T32">
        <v>72</v>
      </c>
      <c r="U32">
        <v>73</v>
      </c>
      <c r="V32">
        <v>22</v>
      </c>
      <c r="W32">
        <v>83</v>
      </c>
      <c r="X32">
        <v>94</v>
      </c>
      <c r="Y32">
        <v>32</v>
      </c>
      <c r="Z32">
        <v>43</v>
      </c>
      <c r="AA32">
        <v>18</v>
      </c>
      <c r="AB3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F0D4-16A3-4D4F-A677-37FFC7CC4EBE}">
  <dimension ref="A1:E494"/>
  <sheetViews>
    <sheetView topLeftCell="A2" workbookViewId="0">
      <selection activeCell="E494" activeCellId="1" sqref="A1:A494 E1:E494"/>
    </sheetView>
  </sheetViews>
  <sheetFormatPr defaultRowHeight="14.4" x14ac:dyDescent="0.3"/>
  <cols>
    <col min="1" max="1" width="10.109375" bestFit="1" customWidth="1"/>
    <col min="5" max="5" width="10.109375" bestFit="1" customWidth="1"/>
  </cols>
  <sheetData>
    <row r="1" spans="1:5" x14ac:dyDescent="0.3">
      <c r="A1" s="3" t="s">
        <v>2783</v>
      </c>
      <c r="B1" s="3" t="s">
        <v>2784</v>
      </c>
      <c r="C1" s="3" t="s">
        <v>2785</v>
      </c>
      <c r="D1" s="3" t="s">
        <v>2786</v>
      </c>
      <c r="E1" s="3" t="s">
        <v>2787</v>
      </c>
    </row>
    <row r="2" spans="1:5" x14ac:dyDescent="0.3">
      <c r="A2" s="1">
        <v>42116</v>
      </c>
      <c r="B2" t="s">
        <v>2788</v>
      </c>
      <c r="C2">
        <v>490</v>
      </c>
      <c r="D2">
        <f>IF(Сделки[[#This Row],[Тип сделки]]="Продажа",-Сделки[[#This Row],[Количество]],Сделки[[#This Row],[Количество]])</f>
        <v>490</v>
      </c>
      <c r="E2" s="5">
        <f>VLOOKUP(Сделки[[#This Row],[Дата сделки]],Акции[],2)*Сделки[[#This Row],[Количество_net]]</f>
        <v>31614.799999999999</v>
      </c>
    </row>
    <row r="3" spans="1:5" x14ac:dyDescent="0.3">
      <c r="A3" s="1">
        <v>42117</v>
      </c>
      <c r="B3" t="s">
        <v>2789</v>
      </c>
      <c r="C3">
        <v>210</v>
      </c>
      <c r="D3">
        <f>IF(Сделки[[#This Row],[Тип сделки]]="Продажа",-1*Сделки[[#This Row],[Количество]],Сделки[[#This Row],[Количество]])</f>
        <v>-210</v>
      </c>
      <c r="E3" s="5">
        <f>VLOOKUP(Сделки[[#This Row],[Дата сделки]],[1]!Таблица1[#Data],2)*Сделки[[#This Row],[Количество_net]]</f>
        <v>-13492.5</v>
      </c>
    </row>
    <row r="4" spans="1:5" x14ac:dyDescent="0.3">
      <c r="A4" s="1">
        <v>42122</v>
      </c>
      <c r="B4" t="s">
        <v>2788</v>
      </c>
      <c r="C4">
        <v>40</v>
      </c>
      <c r="D4">
        <f>IF(Сделки[[#This Row],[Тип сделки]]="Продажа",-1*Сделки[[#This Row],[Количество]],Сделки[[#This Row],[Количество]])</f>
        <v>40</v>
      </c>
      <c r="E4" s="5">
        <f>VLOOKUP(Сделки[[#This Row],[Дата сделки]],[1]!Таблица1[#Data],2)*Сделки[[#This Row],[Количество_net]]</f>
        <v>2659.6</v>
      </c>
    </row>
    <row r="5" spans="1:5" x14ac:dyDescent="0.3">
      <c r="A5" s="1">
        <v>42124</v>
      </c>
      <c r="B5" t="s">
        <v>2789</v>
      </c>
      <c r="C5">
        <v>10</v>
      </c>
      <c r="D5">
        <f>IF(Сделки[[#This Row],[Тип сделки]]="Продажа",-1*Сделки[[#This Row],[Количество]],Сделки[[#This Row],[Количество]])</f>
        <v>-10</v>
      </c>
      <c r="E5" s="5">
        <f>VLOOKUP(Сделки[[#This Row],[Дата сделки]],[1]!Таблица1[#Data],2)*Сделки[[#This Row],[Количество_net]]</f>
        <v>-646.59999999999991</v>
      </c>
    </row>
    <row r="6" spans="1:5" x14ac:dyDescent="0.3">
      <c r="A6" s="1">
        <v>42128</v>
      </c>
      <c r="B6" t="s">
        <v>2788</v>
      </c>
      <c r="C6">
        <v>110</v>
      </c>
      <c r="D6">
        <f>IF(Сделки[[#This Row],[Тип сделки]]="Продажа",-1*Сделки[[#This Row],[Количество]],Сделки[[#This Row],[Количество]])</f>
        <v>110</v>
      </c>
      <c r="E6" s="5">
        <f>VLOOKUP(Сделки[[#This Row],[Дата сделки]],[1]!Таблица1[#Data],2)*Сделки[[#This Row],[Количество_net]]</f>
        <v>7114.8000000000011</v>
      </c>
    </row>
    <row r="7" spans="1:5" x14ac:dyDescent="0.3">
      <c r="A7" s="1">
        <v>42128</v>
      </c>
      <c r="B7" t="s">
        <v>2788</v>
      </c>
      <c r="C7">
        <v>130</v>
      </c>
      <c r="D7">
        <f>IF(Сделки[[#This Row],[Тип сделки]]="Продажа",-1*Сделки[[#This Row],[Количество]],Сделки[[#This Row],[Количество]])</f>
        <v>130</v>
      </c>
      <c r="E7" s="5">
        <f>VLOOKUP(Сделки[[#This Row],[Дата сделки]],[1]!Таблица1[#Data],2)*Сделки[[#This Row],[Количество_net]]</f>
        <v>8408.4000000000015</v>
      </c>
    </row>
    <row r="8" spans="1:5" x14ac:dyDescent="0.3">
      <c r="A8" s="1">
        <v>42129</v>
      </c>
      <c r="B8" t="s">
        <v>2789</v>
      </c>
      <c r="C8">
        <v>110</v>
      </c>
      <c r="D8">
        <f>IF(Сделки[[#This Row],[Тип сделки]]="Продажа",-1*Сделки[[#This Row],[Количество]],Сделки[[#This Row],[Количество]])</f>
        <v>-110</v>
      </c>
      <c r="E8" s="5">
        <f>VLOOKUP(Сделки[[#This Row],[Дата сделки]],[1]!Таблица1[#Data],2)*Сделки[[#This Row],[Количество_net]]</f>
        <v>-7024.6</v>
      </c>
    </row>
    <row r="9" spans="1:5" x14ac:dyDescent="0.3">
      <c r="A9" s="1">
        <v>42131</v>
      </c>
      <c r="B9" t="s">
        <v>2789</v>
      </c>
      <c r="C9">
        <v>390</v>
      </c>
      <c r="D9">
        <f>IF(Сделки[[#This Row],[Тип сделки]]="Продажа",-1*Сделки[[#This Row],[Количество]],Сделки[[#This Row],[Количество]])</f>
        <v>-390</v>
      </c>
      <c r="E9" s="5">
        <f>VLOOKUP(Сделки[[#This Row],[Дата сделки]],[1]!Таблица1[#Data],2)*Сделки[[#This Row],[Количество_net]]</f>
        <v>-25233</v>
      </c>
    </row>
    <row r="10" spans="1:5" x14ac:dyDescent="0.3">
      <c r="A10" s="1">
        <v>42139</v>
      </c>
      <c r="B10" t="s">
        <v>2789</v>
      </c>
      <c r="C10">
        <v>50</v>
      </c>
      <c r="D10">
        <f>IF(Сделки[[#This Row],[Тип сделки]]="Продажа",-1*Сделки[[#This Row],[Количество]],Сделки[[#This Row],[Количество]])</f>
        <v>-50</v>
      </c>
      <c r="E10" s="5">
        <f>VLOOKUP(Сделки[[#This Row],[Дата сделки]],[1]!Таблица1[#Data],2)*Сделки[[#This Row],[Количество_net]]</f>
        <v>-3299.4999999999995</v>
      </c>
    </row>
    <row r="11" spans="1:5" x14ac:dyDescent="0.3">
      <c r="A11" s="1">
        <v>42171</v>
      </c>
      <c r="B11" t="s">
        <v>2788</v>
      </c>
      <c r="C11">
        <v>410</v>
      </c>
      <c r="D11">
        <f>IF(Сделки[[#This Row],[Тип сделки]]="Продажа",-1*Сделки[[#This Row],[Количество]],Сделки[[#This Row],[Количество]])</f>
        <v>410</v>
      </c>
      <c r="E11" s="5">
        <f>VLOOKUP(Сделки[[#This Row],[Дата сделки]],[1]!Таблица1[#Data],2)*Сделки[[#This Row],[Количество_net]]</f>
        <v>27375.699999999997</v>
      </c>
    </row>
    <row r="12" spans="1:5" x14ac:dyDescent="0.3">
      <c r="A12" s="1">
        <v>42177</v>
      </c>
      <c r="B12" t="s">
        <v>2788</v>
      </c>
      <c r="C12">
        <v>90</v>
      </c>
      <c r="D12">
        <f>IF(Сделки[[#This Row],[Тип сделки]]="Продажа",-1*Сделки[[#This Row],[Количество]],Сделки[[#This Row],[Количество]])</f>
        <v>90</v>
      </c>
      <c r="E12" s="5">
        <f>VLOOKUP(Сделки[[#This Row],[Дата сделки]],[1]!Таблица1[#Data],2)*Сделки[[#This Row],[Количество_net]]</f>
        <v>6310.8</v>
      </c>
    </row>
    <row r="13" spans="1:5" x14ac:dyDescent="0.3">
      <c r="A13" s="1">
        <v>42178</v>
      </c>
      <c r="B13" t="s">
        <v>2788</v>
      </c>
      <c r="C13">
        <v>20</v>
      </c>
      <c r="D13">
        <f>IF(Сделки[[#This Row],[Тип сделки]]="Продажа",-1*Сделки[[#This Row],[Количество]],Сделки[[#This Row],[Количество]])</f>
        <v>20</v>
      </c>
      <c r="E13" s="5">
        <f>VLOOKUP(Сделки[[#This Row],[Дата сделки]],[1]!Таблица1[#Data],2)*Сделки[[#This Row],[Количество_net]]</f>
        <v>1400.3999999999999</v>
      </c>
    </row>
    <row r="14" spans="1:5" x14ac:dyDescent="0.3">
      <c r="A14" s="1">
        <v>42180</v>
      </c>
      <c r="B14" t="s">
        <v>2789</v>
      </c>
      <c r="C14">
        <v>50</v>
      </c>
      <c r="D14">
        <f>IF(Сделки[[#This Row],[Тип сделки]]="Продажа",-1*Сделки[[#This Row],[Количество]],Сделки[[#This Row],[Количество]])</f>
        <v>-50</v>
      </c>
      <c r="E14" s="5">
        <f>VLOOKUP(Сделки[[#This Row],[Дата сделки]],[1]!Таблица1[#Data],2)*Сделки[[#This Row],[Количество_net]]</f>
        <v>-3490.9999999999995</v>
      </c>
    </row>
    <row r="15" spans="1:5" x14ac:dyDescent="0.3">
      <c r="A15" s="1">
        <v>42185</v>
      </c>
      <c r="B15" t="s">
        <v>2789</v>
      </c>
      <c r="C15">
        <v>120</v>
      </c>
      <c r="D15">
        <f>IF(Сделки[[#This Row],[Тип сделки]]="Продажа",-1*Сделки[[#This Row],[Количество]],Сделки[[#This Row],[Количество]])</f>
        <v>-120</v>
      </c>
      <c r="E15" s="5">
        <f>VLOOKUP(Сделки[[#This Row],[Дата сделки]],[1]!Таблица1[#Data],2)*Сделки[[#This Row],[Количество_net]]</f>
        <v>-8062.7999999999993</v>
      </c>
    </row>
    <row r="16" spans="1:5" x14ac:dyDescent="0.3">
      <c r="A16" s="1">
        <v>42185</v>
      </c>
      <c r="B16" t="s">
        <v>2788</v>
      </c>
      <c r="C16">
        <v>150</v>
      </c>
      <c r="D16">
        <f>IF(Сделки[[#This Row],[Тип сделки]]="Продажа",-1*Сделки[[#This Row],[Количество]],Сделки[[#This Row],[Количество]])</f>
        <v>150</v>
      </c>
      <c r="E16" s="5">
        <f>VLOOKUP(Сделки[[#This Row],[Дата сделки]],[1]!Таблица1[#Data],2)*Сделки[[#This Row],[Количество_net]]</f>
        <v>10078.5</v>
      </c>
    </row>
    <row r="17" spans="1:5" x14ac:dyDescent="0.3">
      <c r="A17" s="1">
        <v>42186</v>
      </c>
      <c r="B17" t="s">
        <v>2789</v>
      </c>
      <c r="C17">
        <v>260</v>
      </c>
      <c r="D17">
        <f>IF(Сделки[[#This Row],[Тип сделки]]="Продажа",-1*Сделки[[#This Row],[Количество]],Сделки[[#This Row],[Количество]])</f>
        <v>-260</v>
      </c>
      <c r="E17" s="5">
        <f>VLOOKUP(Сделки[[#This Row],[Дата сделки]],[1]!Таблица1[#Data],2)*Сделки[[#This Row],[Количество_net]]</f>
        <v>-17812.600000000002</v>
      </c>
    </row>
    <row r="18" spans="1:5" x14ac:dyDescent="0.3">
      <c r="A18" s="1">
        <v>42187</v>
      </c>
      <c r="B18" t="s">
        <v>2789</v>
      </c>
      <c r="C18">
        <v>270</v>
      </c>
      <c r="D18">
        <f>IF(Сделки[[#This Row],[Тип сделки]]="Продажа",-1*Сделки[[#This Row],[Количество]],Сделки[[#This Row],[Количество]])</f>
        <v>-270</v>
      </c>
      <c r="E18" s="5">
        <f>VLOOKUP(Сделки[[#This Row],[Дата сделки]],[1]!Таблица1[#Data],2)*Сделки[[#This Row],[Количество_net]]</f>
        <v>-18416.699999999997</v>
      </c>
    </row>
    <row r="19" spans="1:5" x14ac:dyDescent="0.3">
      <c r="A19" s="1">
        <v>42191</v>
      </c>
      <c r="B19" t="s">
        <v>2789</v>
      </c>
      <c r="C19">
        <v>330</v>
      </c>
      <c r="D19">
        <f>IF(Сделки[[#This Row],[Тип сделки]]="Продажа",-1*Сделки[[#This Row],[Количество]],Сделки[[#This Row],[Количество]])</f>
        <v>-330</v>
      </c>
      <c r="E19" s="5">
        <f>VLOOKUP(Сделки[[#This Row],[Дата сделки]],[1]!Таблица1[#Data],2)*Сделки[[#This Row],[Количество_net]]</f>
        <v>-22512.6</v>
      </c>
    </row>
    <row r="20" spans="1:5" x14ac:dyDescent="0.3">
      <c r="A20" s="1">
        <v>42198</v>
      </c>
      <c r="B20" t="s">
        <v>2788</v>
      </c>
      <c r="C20">
        <v>0</v>
      </c>
      <c r="D20">
        <f>IF(Сделки[[#This Row],[Тип сделки]]="Продажа",-1*Сделки[[#This Row],[Количество]],Сделки[[#This Row],[Количество]])</f>
        <v>0</v>
      </c>
      <c r="E20" s="5">
        <f>VLOOKUP(Сделки[[#This Row],[Дата сделки]],[1]!Таблица1[#Data],2)*Сделки[[#This Row],[Количество_net]]</f>
        <v>0</v>
      </c>
    </row>
    <row r="21" spans="1:5" x14ac:dyDescent="0.3">
      <c r="A21" s="1">
        <v>42199</v>
      </c>
      <c r="B21" t="s">
        <v>2788</v>
      </c>
      <c r="C21">
        <v>170</v>
      </c>
      <c r="D21">
        <f>IF(Сделки[[#This Row],[Тип сделки]]="Продажа",-1*Сделки[[#This Row],[Количество]],Сделки[[#This Row],[Количество]])</f>
        <v>170</v>
      </c>
      <c r="E21" s="5">
        <f>VLOOKUP(Сделки[[#This Row],[Дата сделки]],[1]!Таблица1[#Data],2)*Сделки[[#This Row],[Количество_net]]</f>
        <v>11866</v>
      </c>
    </row>
    <row r="22" spans="1:5" x14ac:dyDescent="0.3">
      <c r="A22" s="1">
        <v>42199</v>
      </c>
      <c r="B22" t="s">
        <v>2789</v>
      </c>
      <c r="C22">
        <v>220</v>
      </c>
      <c r="D22">
        <f>IF(Сделки[[#This Row],[Тип сделки]]="Продажа",-1*Сделки[[#This Row],[Количество]],Сделки[[#This Row],[Количество]])</f>
        <v>-220</v>
      </c>
      <c r="E22" s="5">
        <f>VLOOKUP(Сделки[[#This Row],[Дата сделки]],[1]!Таблица1[#Data],2)*Сделки[[#This Row],[Количество_net]]</f>
        <v>-15356</v>
      </c>
    </row>
    <row r="23" spans="1:5" x14ac:dyDescent="0.3">
      <c r="A23" s="1">
        <v>42202</v>
      </c>
      <c r="B23" t="s">
        <v>2788</v>
      </c>
      <c r="C23">
        <v>270</v>
      </c>
      <c r="D23">
        <f>IF(Сделки[[#This Row],[Тип сделки]]="Продажа",-1*Сделки[[#This Row],[Количество]],Сделки[[#This Row],[Количество]])</f>
        <v>270</v>
      </c>
      <c r="E23" s="5">
        <f>VLOOKUP(Сделки[[#This Row],[Дата сделки]],[1]!Таблица1[#Data],2)*Сделки[[#This Row],[Количество_net]]</f>
        <v>18897.3</v>
      </c>
    </row>
    <row r="24" spans="1:5" x14ac:dyDescent="0.3">
      <c r="A24" s="1">
        <v>42207</v>
      </c>
      <c r="B24" t="s">
        <v>2789</v>
      </c>
      <c r="C24">
        <v>340</v>
      </c>
      <c r="D24">
        <f>IF(Сделки[[#This Row],[Тип сделки]]="Продажа",-1*Сделки[[#This Row],[Количество]],Сделки[[#This Row],[Количество]])</f>
        <v>-340</v>
      </c>
      <c r="E24" s="5">
        <f>VLOOKUP(Сделки[[#This Row],[Дата сделки]],[1]!Таблица1[#Data],2)*Сделки[[#This Row],[Количество_net]]</f>
        <v>-23990.400000000001</v>
      </c>
    </row>
    <row r="25" spans="1:5" x14ac:dyDescent="0.3">
      <c r="A25" s="1">
        <v>42212</v>
      </c>
      <c r="B25" t="s">
        <v>2788</v>
      </c>
      <c r="C25">
        <v>290</v>
      </c>
      <c r="D25">
        <f>IF(Сделки[[#This Row],[Тип сделки]]="Продажа",-1*Сделки[[#This Row],[Количество]],Сделки[[#This Row],[Количество]])</f>
        <v>290</v>
      </c>
      <c r="E25" s="5">
        <f>VLOOKUP(Сделки[[#This Row],[Дата сделки]],[1]!Таблица1[#Data],2)*Сделки[[#This Row],[Количество_net]]</f>
        <v>20108.600000000002</v>
      </c>
    </row>
    <row r="26" spans="1:5" x14ac:dyDescent="0.3">
      <c r="A26" s="1">
        <v>42212</v>
      </c>
      <c r="B26" t="s">
        <v>2788</v>
      </c>
      <c r="C26">
        <v>320</v>
      </c>
      <c r="D26">
        <f>IF(Сделки[[#This Row],[Тип сделки]]="Продажа",-1*Сделки[[#This Row],[Количество]],Сделки[[#This Row],[Количество]])</f>
        <v>320</v>
      </c>
      <c r="E26" s="5">
        <f>VLOOKUP(Сделки[[#This Row],[Дата сделки]],[1]!Таблица1[#Data],2)*Сделки[[#This Row],[Количество_net]]</f>
        <v>22188.800000000003</v>
      </c>
    </row>
    <row r="27" spans="1:5" x14ac:dyDescent="0.3">
      <c r="A27" s="1">
        <v>42214</v>
      </c>
      <c r="B27" t="s">
        <v>2789</v>
      </c>
      <c r="C27">
        <v>40</v>
      </c>
      <c r="D27">
        <f>IF(Сделки[[#This Row],[Тип сделки]]="Продажа",-1*Сделки[[#This Row],[Количество]],Сделки[[#This Row],[Количество]])</f>
        <v>-40</v>
      </c>
      <c r="E27" s="5">
        <f>VLOOKUP(Сделки[[#This Row],[Дата сделки]],[1]!Таблица1[#Data],2)*Сделки[[#This Row],[Количество_net]]</f>
        <v>-2830.7999999999997</v>
      </c>
    </row>
    <row r="28" spans="1:5" x14ac:dyDescent="0.3">
      <c r="A28" s="1">
        <v>42230</v>
      </c>
      <c r="B28" t="s">
        <v>2788</v>
      </c>
      <c r="C28">
        <v>40</v>
      </c>
      <c r="D28">
        <f>IF(Сделки[[#This Row],[Тип сделки]]="Продажа",-1*Сделки[[#This Row],[Количество]],Сделки[[#This Row],[Количество]])</f>
        <v>40</v>
      </c>
      <c r="E28" s="5">
        <f>VLOOKUP(Сделки[[#This Row],[Дата сделки]],[1]!Таблица1[#Data],2)*Сделки[[#This Row],[Количество_net]]</f>
        <v>2746</v>
      </c>
    </row>
    <row r="29" spans="1:5" x14ac:dyDescent="0.3">
      <c r="A29" s="1">
        <v>42233</v>
      </c>
      <c r="B29" t="s">
        <v>2788</v>
      </c>
      <c r="C29">
        <v>60</v>
      </c>
      <c r="D29">
        <f>IF(Сделки[[#This Row],[Тип сделки]]="Продажа",-1*Сделки[[#This Row],[Количество]],Сделки[[#This Row],[Количество]])</f>
        <v>60</v>
      </c>
      <c r="E29" s="5">
        <f>VLOOKUP(Сделки[[#This Row],[Дата сделки]],[1]!Таблица1[#Data],2)*Сделки[[#This Row],[Количество_net]]</f>
        <v>4162.2000000000007</v>
      </c>
    </row>
    <row r="30" spans="1:5" x14ac:dyDescent="0.3">
      <c r="A30" s="1">
        <v>42233</v>
      </c>
      <c r="B30" t="s">
        <v>2788</v>
      </c>
      <c r="C30">
        <v>300</v>
      </c>
      <c r="D30">
        <f>IF(Сделки[[#This Row],[Тип сделки]]="Продажа",-1*Сделки[[#This Row],[Количество]],Сделки[[#This Row],[Количество]])</f>
        <v>300</v>
      </c>
      <c r="E30" s="5">
        <f>VLOOKUP(Сделки[[#This Row],[Дата сделки]],[1]!Таблица1[#Data],2)*Сделки[[#This Row],[Количество_net]]</f>
        <v>20811</v>
      </c>
    </row>
    <row r="31" spans="1:5" x14ac:dyDescent="0.3">
      <c r="A31" s="1">
        <v>42237</v>
      </c>
      <c r="B31" t="s">
        <v>2789</v>
      </c>
      <c r="C31">
        <v>270</v>
      </c>
      <c r="D31">
        <f>IF(Сделки[[#This Row],[Тип сделки]]="Продажа",-1*Сделки[[#This Row],[Количество]],Сделки[[#This Row],[Количество]])</f>
        <v>-270</v>
      </c>
      <c r="E31" s="5">
        <f>VLOOKUP(Сделки[[#This Row],[Дата сделки]],[1]!Таблица1[#Data],2)*Сделки[[#This Row],[Количество_net]]</f>
        <v>-17793</v>
      </c>
    </row>
    <row r="32" spans="1:5" x14ac:dyDescent="0.3">
      <c r="A32" s="1">
        <v>42242</v>
      </c>
      <c r="B32" t="s">
        <v>2788</v>
      </c>
      <c r="C32">
        <v>490</v>
      </c>
      <c r="D32">
        <f>IF(Сделки[[#This Row],[Тип сделки]]="Продажа",-1*Сделки[[#This Row],[Количество]],Сделки[[#This Row],[Количество]])</f>
        <v>490</v>
      </c>
      <c r="E32" s="5">
        <f>VLOOKUP(Сделки[[#This Row],[Дата сделки]],[1]!Таблица1[#Data],2)*Сделки[[#This Row],[Количество_net]]</f>
        <v>30938.6</v>
      </c>
    </row>
    <row r="33" spans="1:5" x14ac:dyDescent="0.3">
      <c r="A33" s="1">
        <v>42242</v>
      </c>
      <c r="B33" t="s">
        <v>2788</v>
      </c>
      <c r="C33">
        <v>130</v>
      </c>
      <c r="D33">
        <f>IF(Сделки[[#This Row],[Тип сделки]]="Продажа",-1*Сделки[[#This Row],[Количество]],Сделки[[#This Row],[Количество]])</f>
        <v>130</v>
      </c>
      <c r="E33" s="5">
        <f>VLOOKUP(Сделки[[#This Row],[Дата сделки]],[1]!Таблица1[#Data],2)*Сделки[[#This Row],[Количество_net]]</f>
        <v>8208.2000000000007</v>
      </c>
    </row>
    <row r="34" spans="1:5" x14ac:dyDescent="0.3">
      <c r="A34" s="1">
        <v>42248</v>
      </c>
      <c r="B34" t="s">
        <v>2788</v>
      </c>
      <c r="C34">
        <v>430</v>
      </c>
      <c r="D34">
        <f>IF(Сделки[[#This Row],[Тип сделки]]="Продажа",-1*Сделки[[#This Row],[Количество]],Сделки[[#This Row],[Количество]])</f>
        <v>430</v>
      </c>
      <c r="E34" s="5">
        <f>VLOOKUP(Сделки[[#This Row],[Дата сделки]],[1]!Таблица1[#Data],2)*Сделки[[#This Row],[Количество_net]]</f>
        <v>26015</v>
      </c>
    </row>
    <row r="35" spans="1:5" x14ac:dyDescent="0.3">
      <c r="A35" s="1">
        <v>42251</v>
      </c>
      <c r="B35" t="s">
        <v>2789</v>
      </c>
      <c r="C35">
        <v>360</v>
      </c>
      <c r="D35">
        <f>IF(Сделки[[#This Row],[Тип сделки]]="Продажа",-1*Сделки[[#This Row],[Количество]],Сделки[[#This Row],[Количество]])</f>
        <v>-360</v>
      </c>
      <c r="E35" s="5">
        <f>VLOOKUP(Сделки[[#This Row],[Дата сделки]],[1]!Таблица1[#Data],2)*Сделки[[#This Row],[Количество_net]]</f>
        <v>-21517.200000000001</v>
      </c>
    </row>
    <row r="36" spans="1:5" x14ac:dyDescent="0.3">
      <c r="A36" s="1">
        <v>42255</v>
      </c>
      <c r="B36" t="s">
        <v>2789</v>
      </c>
      <c r="C36">
        <v>360</v>
      </c>
      <c r="D36">
        <f>IF(Сделки[[#This Row],[Тип сделки]]="Продажа",-1*Сделки[[#This Row],[Количество]],Сделки[[#This Row],[Количество]])</f>
        <v>-360</v>
      </c>
      <c r="E36" s="5">
        <f>VLOOKUP(Сделки[[#This Row],[Дата сделки]],[1]!Таблица1[#Data],2)*Сделки[[#This Row],[Количество_net]]</f>
        <v>-21805.200000000001</v>
      </c>
    </row>
    <row r="37" spans="1:5" x14ac:dyDescent="0.3">
      <c r="A37" s="1">
        <v>42258</v>
      </c>
      <c r="B37" t="s">
        <v>2789</v>
      </c>
      <c r="C37">
        <v>260</v>
      </c>
      <c r="D37">
        <f>IF(Сделки[[#This Row],[Тип сделки]]="Продажа",-1*Сделки[[#This Row],[Количество]],Сделки[[#This Row],[Количество]])</f>
        <v>-260</v>
      </c>
      <c r="E37" s="5">
        <f>VLOOKUP(Сделки[[#This Row],[Дата сделки]],[1]!Таблица1[#Data],2)*Сделки[[#This Row],[Количество_net]]</f>
        <v>-15431</v>
      </c>
    </row>
    <row r="38" spans="1:5" x14ac:dyDescent="0.3">
      <c r="A38" s="1">
        <v>42268</v>
      </c>
      <c r="B38" t="s">
        <v>2789</v>
      </c>
      <c r="C38">
        <v>280</v>
      </c>
      <c r="D38">
        <f>IF(Сделки[[#This Row],[Тип сделки]]="Продажа",-1*Сделки[[#This Row],[Количество]],Сделки[[#This Row],[Количество]])</f>
        <v>-280</v>
      </c>
      <c r="E38" s="5">
        <f>VLOOKUP(Сделки[[#This Row],[Дата сделки]],[1]!Таблица1[#Data],2)*Сделки[[#This Row],[Количество_net]]</f>
        <v>-16629.2</v>
      </c>
    </row>
    <row r="39" spans="1:5" x14ac:dyDescent="0.3">
      <c r="A39" s="1">
        <v>42272</v>
      </c>
      <c r="B39" t="s">
        <v>2789</v>
      </c>
      <c r="C39">
        <v>50</v>
      </c>
      <c r="D39">
        <f>IF(Сделки[[#This Row],[Тип сделки]]="Продажа",-1*Сделки[[#This Row],[Количество]],Сделки[[#This Row],[Количество]])</f>
        <v>-50</v>
      </c>
      <c r="E39" s="5">
        <f>VLOOKUP(Сделки[[#This Row],[Дата сделки]],[1]!Таблица1[#Data],2)*Сделки[[#This Row],[Количество_net]]</f>
        <v>-2787</v>
      </c>
    </row>
    <row r="40" spans="1:5" x14ac:dyDescent="0.3">
      <c r="A40" s="1">
        <v>42277</v>
      </c>
      <c r="B40" t="s">
        <v>2789</v>
      </c>
      <c r="C40">
        <v>200</v>
      </c>
      <c r="D40">
        <f>IF(Сделки[[#This Row],[Тип сделки]]="Продажа",-1*Сделки[[#This Row],[Количество]],Сделки[[#This Row],[Количество]])</f>
        <v>-200</v>
      </c>
      <c r="E40" s="5">
        <f>VLOOKUP(Сделки[[#This Row],[Дата сделки]],[1]!Таблица1[#Data],2)*Сделки[[#This Row],[Количество_net]]</f>
        <v>-10882</v>
      </c>
    </row>
    <row r="41" spans="1:5" x14ac:dyDescent="0.3">
      <c r="A41" s="1">
        <v>42285</v>
      </c>
      <c r="B41" t="s">
        <v>2789</v>
      </c>
      <c r="C41">
        <v>270</v>
      </c>
      <c r="D41">
        <f>IF(Сделки[[#This Row],[Тип сделки]]="Продажа",-1*Сделки[[#This Row],[Количество]],Сделки[[#This Row],[Количество]])</f>
        <v>-270</v>
      </c>
      <c r="E41" s="5">
        <f>VLOOKUP(Сделки[[#This Row],[Дата сделки]],[1]!Таблица1[#Data],2)*Сделки[[#This Row],[Количество_net]]</f>
        <v>-15130.8</v>
      </c>
    </row>
    <row r="42" spans="1:5" x14ac:dyDescent="0.3">
      <c r="A42" s="1">
        <v>42286</v>
      </c>
      <c r="B42" t="s">
        <v>2788</v>
      </c>
      <c r="C42">
        <v>280</v>
      </c>
      <c r="D42">
        <f>IF(Сделки[[#This Row],[Тип сделки]]="Продажа",-1*Сделки[[#This Row],[Количество]],Сделки[[#This Row],[Количество]])</f>
        <v>280</v>
      </c>
      <c r="E42" s="5">
        <f>VLOOKUP(Сделки[[#This Row],[Дата сделки]],[1]!Таблица1[#Data],2)*Сделки[[#This Row],[Количество_net]]</f>
        <v>15579.2</v>
      </c>
    </row>
    <row r="43" spans="1:5" x14ac:dyDescent="0.3">
      <c r="A43" s="1">
        <v>42291</v>
      </c>
      <c r="B43" t="s">
        <v>2789</v>
      </c>
      <c r="C43">
        <v>410</v>
      </c>
      <c r="D43">
        <f>IF(Сделки[[#This Row],[Тип сделки]]="Продажа",-1*Сделки[[#This Row],[Количество]],Сделки[[#This Row],[Количество]])</f>
        <v>-410</v>
      </c>
      <c r="E43" s="5">
        <f>VLOOKUP(Сделки[[#This Row],[Дата сделки]],[1]!Таблица1[#Data],2)*Сделки[[#This Row],[Количество_net]]</f>
        <v>-22115.399999999998</v>
      </c>
    </row>
    <row r="44" spans="1:5" x14ac:dyDescent="0.3">
      <c r="A44" s="1">
        <v>42300</v>
      </c>
      <c r="B44" t="s">
        <v>2789</v>
      </c>
      <c r="C44">
        <v>60</v>
      </c>
      <c r="D44">
        <f>IF(Сделки[[#This Row],[Тип сделки]]="Продажа",-1*Сделки[[#This Row],[Количество]],Сделки[[#This Row],[Количество]])</f>
        <v>-60</v>
      </c>
      <c r="E44" s="5">
        <f>VLOOKUP(Сделки[[#This Row],[Дата сделки]],[1]!Таблица1[#Data],2)*Сделки[[#This Row],[Количество_net]]</f>
        <v>-3020.4</v>
      </c>
    </row>
    <row r="45" spans="1:5" x14ac:dyDescent="0.3">
      <c r="A45" s="1">
        <v>42303</v>
      </c>
      <c r="B45" t="s">
        <v>2789</v>
      </c>
      <c r="C45">
        <v>100</v>
      </c>
      <c r="D45">
        <f>IF(Сделки[[#This Row],[Тип сделки]]="Продажа",-1*Сделки[[#This Row],[Количество]],Сделки[[#This Row],[Количество]])</f>
        <v>-100</v>
      </c>
      <c r="E45" s="5">
        <f>VLOOKUP(Сделки[[#This Row],[Дата сделки]],[1]!Таблица1[#Data],2)*Сделки[[#This Row],[Количество_net]]</f>
        <v>-5187</v>
      </c>
    </row>
    <row r="46" spans="1:5" x14ac:dyDescent="0.3">
      <c r="A46" s="1">
        <v>42311</v>
      </c>
      <c r="B46" t="s">
        <v>2788</v>
      </c>
      <c r="C46">
        <v>80</v>
      </c>
      <c r="D46">
        <f>IF(Сделки[[#This Row],[Тип сделки]]="Продажа",-1*Сделки[[#This Row],[Количество]],Сделки[[#This Row],[Количество]])</f>
        <v>80</v>
      </c>
      <c r="E46" s="5">
        <f>VLOOKUP(Сделки[[#This Row],[Дата сделки]],[1]!Таблица1[#Data],2)*Сделки[[#This Row],[Количество_net]]</f>
        <v>4994.3999999999996</v>
      </c>
    </row>
    <row r="47" spans="1:5" x14ac:dyDescent="0.3">
      <c r="A47" s="1">
        <v>42319</v>
      </c>
      <c r="B47" t="s">
        <v>2789</v>
      </c>
      <c r="C47">
        <v>240</v>
      </c>
      <c r="D47">
        <f>IF(Сделки[[#This Row],[Тип сделки]]="Продажа",-1*Сделки[[#This Row],[Количество]],Сделки[[#This Row],[Количество]])</f>
        <v>-240</v>
      </c>
      <c r="E47" s="5">
        <f>VLOOKUP(Сделки[[#This Row],[Дата сделки]],[1]!Таблица1[#Data],2)*Сделки[[#This Row],[Количество_net]]</f>
        <v>-14606.4</v>
      </c>
    </row>
    <row r="48" spans="1:5" x14ac:dyDescent="0.3">
      <c r="A48" s="1">
        <v>42320</v>
      </c>
      <c r="B48" t="s">
        <v>2788</v>
      </c>
      <c r="C48">
        <v>210</v>
      </c>
      <c r="D48">
        <f>IF(Сделки[[#This Row],[Тип сделки]]="Продажа",-1*Сделки[[#This Row],[Количество]],Сделки[[#This Row],[Количество]])</f>
        <v>210</v>
      </c>
      <c r="E48" s="5">
        <f>VLOOKUP(Сделки[[#This Row],[Дата сделки]],[1]!Таблица1[#Data],2)*Сделки[[#This Row],[Количество_net]]</f>
        <v>12648.3</v>
      </c>
    </row>
    <row r="49" spans="1:5" x14ac:dyDescent="0.3">
      <c r="A49" s="1">
        <v>42327</v>
      </c>
      <c r="B49" t="s">
        <v>2789</v>
      </c>
      <c r="C49">
        <v>330</v>
      </c>
      <c r="D49">
        <f>IF(Сделки[[#This Row],[Тип сделки]]="Продажа",-1*Сделки[[#This Row],[Количество]],Сделки[[#This Row],[Количество]])</f>
        <v>-330</v>
      </c>
      <c r="E49" s="5">
        <f>VLOOKUP(Сделки[[#This Row],[Дата сделки]],[1]!Таблица1[#Data],2)*Сделки[[#This Row],[Количество_net]]</f>
        <v>-19981.5</v>
      </c>
    </row>
    <row r="50" spans="1:5" x14ac:dyDescent="0.3">
      <c r="A50" s="1">
        <v>42331</v>
      </c>
      <c r="B50" t="s">
        <v>2788</v>
      </c>
      <c r="C50">
        <v>470</v>
      </c>
      <c r="D50">
        <f>IF(Сделки[[#This Row],[Тип сделки]]="Продажа",-1*Сделки[[#This Row],[Количество]],Сделки[[#This Row],[Количество]])</f>
        <v>470</v>
      </c>
      <c r="E50" s="5">
        <f>VLOOKUP(Сделки[[#This Row],[Дата сделки]],[1]!Таблица1[#Data],2)*Сделки[[#This Row],[Количество_net]]</f>
        <v>28740.5</v>
      </c>
    </row>
    <row r="51" spans="1:5" x14ac:dyDescent="0.3">
      <c r="A51" s="1">
        <v>42338</v>
      </c>
      <c r="B51" t="s">
        <v>2788</v>
      </c>
      <c r="C51">
        <v>70</v>
      </c>
      <c r="D51">
        <f>IF(Сделки[[#This Row],[Тип сделки]]="Продажа",-1*Сделки[[#This Row],[Количество]],Сделки[[#This Row],[Количество]])</f>
        <v>70</v>
      </c>
      <c r="E51" s="5">
        <f>VLOOKUP(Сделки[[#This Row],[Дата сделки]],[1]!Таблица1[#Data],2)*Сделки[[#This Row],[Количество_net]]</f>
        <v>4070.5</v>
      </c>
    </row>
    <row r="52" spans="1:5" x14ac:dyDescent="0.3">
      <c r="A52" s="1">
        <v>42339</v>
      </c>
      <c r="B52" t="s">
        <v>2789</v>
      </c>
      <c r="C52">
        <v>490</v>
      </c>
      <c r="D52">
        <f>IF(Сделки[[#This Row],[Тип сделки]]="Продажа",-1*Сделки[[#This Row],[Количество]],Сделки[[#This Row],[Количество]])</f>
        <v>-490</v>
      </c>
      <c r="E52" s="5">
        <f>VLOOKUP(Сделки[[#This Row],[Дата сделки]],[1]!Таблица1[#Data],2)*Сделки[[#This Row],[Количество_net]]</f>
        <v>-28919.800000000003</v>
      </c>
    </row>
    <row r="53" spans="1:5" x14ac:dyDescent="0.3">
      <c r="A53" s="1">
        <v>42340</v>
      </c>
      <c r="B53" t="s">
        <v>2788</v>
      </c>
      <c r="C53">
        <v>260</v>
      </c>
      <c r="D53">
        <f>IF(Сделки[[#This Row],[Тип сделки]]="Продажа",-1*Сделки[[#This Row],[Количество]],Сделки[[#This Row],[Количество]])</f>
        <v>260</v>
      </c>
      <c r="E53" s="5">
        <f>VLOOKUP(Сделки[[#This Row],[Дата сделки]],[1]!Таблица1[#Data],2)*Сделки[[#This Row],[Количество_net]]</f>
        <v>15007.199999999999</v>
      </c>
    </row>
    <row r="54" spans="1:5" x14ac:dyDescent="0.3">
      <c r="A54" s="1">
        <v>42346</v>
      </c>
      <c r="B54" t="s">
        <v>2789</v>
      </c>
      <c r="C54">
        <v>270</v>
      </c>
      <c r="D54">
        <f>IF(Сделки[[#This Row],[Тип сделки]]="Продажа",-1*Сделки[[#This Row],[Количество]],Сделки[[#This Row],[Количество]])</f>
        <v>-270</v>
      </c>
      <c r="E54" s="5">
        <f>VLOOKUP(Сделки[[#This Row],[Дата сделки]],[1]!Таблица1[#Data],2)*Сделки[[#This Row],[Количество_net]]</f>
        <v>-15300.9</v>
      </c>
    </row>
    <row r="55" spans="1:5" x14ac:dyDescent="0.3">
      <c r="A55" s="1">
        <v>42348</v>
      </c>
      <c r="B55" t="s">
        <v>2789</v>
      </c>
      <c r="C55">
        <v>420</v>
      </c>
      <c r="D55">
        <f>IF(Сделки[[#This Row],[Тип сделки]]="Продажа",-1*Сделки[[#This Row],[Количество]],Сделки[[#This Row],[Количество]])</f>
        <v>-420</v>
      </c>
      <c r="E55" s="5">
        <f>VLOOKUP(Сделки[[#This Row],[Дата сделки]],[1]!Таблица1[#Data],2)*Сделки[[#This Row],[Количество_net]]</f>
        <v>-23427.600000000002</v>
      </c>
    </row>
    <row r="56" spans="1:5" x14ac:dyDescent="0.3">
      <c r="A56" s="1">
        <v>42348</v>
      </c>
      <c r="B56" t="s">
        <v>2789</v>
      </c>
      <c r="C56">
        <v>180</v>
      </c>
      <c r="D56">
        <f>IF(Сделки[[#This Row],[Тип сделки]]="Продажа",-1*Сделки[[#This Row],[Количество]],Сделки[[#This Row],[Количество]])</f>
        <v>-180</v>
      </c>
      <c r="E56" s="5">
        <f>VLOOKUP(Сделки[[#This Row],[Дата сделки]],[1]!Таблица1[#Data],2)*Сделки[[#This Row],[Количество_net]]</f>
        <v>-10040.4</v>
      </c>
    </row>
    <row r="57" spans="1:5" x14ac:dyDescent="0.3">
      <c r="A57" s="1">
        <v>42348</v>
      </c>
      <c r="B57" t="s">
        <v>2788</v>
      </c>
      <c r="C57">
        <v>480</v>
      </c>
      <c r="D57">
        <f>IF(Сделки[[#This Row],[Тип сделки]]="Продажа",-1*Сделки[[#This Row],[Количество]],Сделки[[#This Row],[Количество]])</f>
        <v>480</v>
      </c>
      <c r="E57" s="5">
        <f>VLOOKUP(Сделки[[#This Row],[Дата сделки]],[1]!Таблица1[#Data],2)*Сделки[[#This Row],[Количество_net]]</f>
        <v>26774.400000000001</v>
      </c>
    </row>
    <row r="58" spans="1:5" x14ac:dyDescent="0.3">
      <c r="A58" s="1">
        <v>42349</v>
      </c>
      <c r="B58" t="s">
        <v>2789</v>
      </c>
      <c r="C58">
        <v>130</v>
      </c>
      <c r="D58">
        <f>IF(Сделки[[#This Row],[Тип сделки]]="Продажа",-1*Сделки[[#This Row],[Количество]],Сделки[[#This Row],[Количество]])</f>
        <v>-130</v>
      </c>
      <c r="E58" s="5">
        <f>VLOOKUP(Сделки[[#This Row],[Дата сделки]],[1]!Таблица1[#Data],2)*Сделки[[#This Row],[Количество_net]]</f>
        <v>-7025.2</v>
      </c>
    </row>
    <row r="59" spans="1:5" x14ac:dyDescent="0.3">
      <c r="A59" s="1">
        <v>42352</v>
      </c>
      <c r="B59" t="s">
        <v>2789</v>
      </c>
      <c r="C59">
        <v>320</v>
      </c>
      <c r="D59">
        <f>IF(Сделки[[#This Row],[Тип сделки]]="Продажа",-1*Сделки[[#This Row],[Количество]],Сделки[[#This Row],[Количество]])</f>
        <v>-320</v>
      </c>
      <c r="E59" s="5">
        <f>VLOOKUP(Сделки[[#This Row],[Дата сделки]],[1]!Таблица1[#Data],2)*Сделки[[#This Row],[Количество_net]]</f>
        <v>-17740.8</v>
      </c>
    </row>
    <row r="60" spans="1:5" x14ac:dyDescent="0.3">
      <c r="A60" s="1">
        <v>42356</v>
      </c>
      <c r="B60" t="s">
        <v>2789</v>
      </c>
      <c r="C60">
        <v>350</v>
      </c>
      <c r="D60">
        <f>IF(Сделки[[#This Row],[Тип сделки]]="Продажа",-1*Сделки[[#This Row],[Количество]],Сделки[[#This Row],[Количество]])</f>
        <v>-350</v>
      </c>
      <c r="E60" s="5">
        <f>VLOOKUP(Сделки[[#This Row],[Дата сделки]],[1]!Таблица1[#Data],2)*Сделки[[#This Row],[Количество_net]]</f>
        <v>-19509</v>
      </c>
    </row>
    <row r="61" spans="1:5" x14ac:dyDescent="0.3">
      <c r="A61" s="1">
        <v>42361</v>
      </c>
      <c r="B61" t="s">
        <v>2788</v>
      </c>
      <c r="C61">
        <v>30</v>
      </c>
      <c r="D61">
        <f>IF(Сделки[[#This Row],[Тип сделки]]="Продажа",-1*Сделки[[#This Row],[Количество]],Сделки[[#This Row],[Количество]])</f>
        <v>30</v>
      </c>
      <c r="E61" s="5">
        <f>VLOOKUP(Сделки[[#This Row],[Дата сделки]],[1]!Таблица1[#Data],2)*Сделки[[#This Row],[Количество_net]]</f>
        <v>1757.3999999999999</v>
      </c>
    </row>
    <row r="62" spans="1:5" x14ac:dyDescent="0.3">
      <c r="A62" s="1">
        <v>42366</v>
      </c>
      <c r="B62" t="s">
        <v>2788</v>
      </c>
      <c r="C62">
        <v>390</v>
      </c>
      <c r="D62">
        <f>IF(Сделки[[#This Row],[Тип сделки]]="Продажа",-1*Сделки[[#This Row],[Количество]],Сделки[[#This Row],[Количество]])</f>
        <v>390</v>
      </c>
      <c r="E62" s="5">
        <f>VLOOKUP(Сделки[[#This Row],[Дата сделки]],[1]!Таблица1[#Data],2)*Сделки[[#This Row],[Количество_net]]</f>
        <v>22912.5</v>
      </c>
    </row>
    <row r="63" spans="1:5" x14ac:dyDescent="0.3">
      <c r="A63" s="1">
        <v>42367</v>
      </c>
      <c r="B63" t="s">
        <v>2788</v>
      </c>
      <c r="C63">
        <v>330</v>
      </c>
      <c r="D63">
        <f>IF(Сделки[[#This Row],[Тип сделки]]="Продажа",-1*Сделки[[#This Row],[Количество]],Сделки[[#This Row],[Количество]])</f>
        <v>330</v>
      </c>
      <c r="E63" s="5">
        <f>VLOOKUP(Сделки[[#This Row],[Дата сделки]],[1]!Таблица1[#Data],2)*Сделки[[#This Row],[Количество_net]]</f>
        <v>19618.5</v>
      </c>
    </row>
    <row r="64" spans="1:5" x14ac:dyDescent="0.3">
      <c r="A64" s="1">
        <v>42373</v>
      </c>
      <c r="B64" t="s">
        <v>2789</v>
      </c>
      <c r="C64">
        <v>40</v>
      </c>
      <c r="D64">
        <f>IF(Сделки[[#This Row],[Тип сделки]]="Продажа",-1*Сделки[[#This Row],[Количество]],Сделки[[#This Row],[Количество]])</f>
        <v>-40</v>
      </c>
      <c r="E64" s="5">
        <f>VLOOKUP(Сделки[[#This Row],[Дата сделки]],[1]!Таблица1[#Data],2)*Сделки[[#This Row],[Количество_net]]</f>
        <v>-2304.4</v>
      </c>
    </row>
    <row r="65" spans="1:5" x14ac:dyDescent="0.3">
      <c r="A65" s="1">
        <v>42373</v>
      </c>
      <c r="B65" t="s">
        <v>2789</v>
      </c>
      <c r="C65">
        <v>270</v>
      </c>
      <c r="D65">
        <f>IF(Сделки[[#This Row],[Тип сделки]]="Продажа",-1*Сделки[[#This Row],[Количество]],Сделки[[#This Row],[Количество]])</f>
        <v>-270</v>
      </c>
      <c r="E65" s="5">
        <f>VLOOKUP(Сделки[[#This Row],[Дата сделки]],[1]!Таблица1[#Data],2)*Сделки[[#This Row],[Количество_net]]</f>
        <v>-15554.7</v>
      </c>
    </row>
    <row r="66" spans="1:5" x14ac:dyDescent="0.3">
      <c r="A66" s="1">
        <v>42377</v>
      </c>
      <c r="B66" t="s">
        <v>2788</v>
      </c>
      <c r="C66">
        <v>310</v>
      </c>
      <c r="D66">
        <f>IF(Сделки[[#This Row],[Тип сделки]]="Продажа",-1*Сделки[[#This Row],[Количество]],Сделки[[#This Row],[Количество]])</f>
        <v>310</v>
      </c>
      <c r="E66" s="5">
        <f>VLOOKUP(Сделки[[#This Row],[Дата сделки]],[1]!Таблица1[#Data],2)*Сделки[[#This Row],[Количество_net]]</f>
        <v>17251.5</v>
      </c>
    </row>
    <row r="67" spans="1:5" x14ac:dyDescent="0.3">
      <c r="A67" s="1">
        <v>42377</v>
      </c>
      <c r="B67" t="s">
        <v>2789</v>
      </c>
      <c r="C67">
        <v>120</v>
      </c>
      <c r="D67">
        <f>IF(Сделки[[#This Row],[Тип сделки]]="Продажа",-1*Сделки[[#This Row],[Количество]],Сделки[[#This Row],[Количество]])</f>
        <v>-120</v>
      </c>
      <c r="E67" s="5">
        <f>VLOOKUP(Сделки[[#This Row],[Дата сделки]],[1]!Таблица1[#Data],2)*Сделки[[#This Row],[Количество_net]]</f>
        <v>-6678</v>
      </c>
    </row>
    <row r="68" spans="1:5" x14ac:dyDescent="0.3">
      <c r="A68" s="1">
        <v>42382</v>
      </c>
      <c r="B68" t="s">
        <v>2788</v>
      </c>
      <c r="C68">
        <v>200</v>
      </c>
      <c r="D68">
        <f>IF(Сделки[[#This Row],[Тип сделки]]="Продажа",-1*Сделки[[#This Row],[Количество]],Сделки[[#This Row],[Количество]])</f>
        <v>200</v>
      </c>
      <c r="E68" s="5">
        <f>VLOOKUP(Сделки[[#This Row],[Дата сделки]],[1]!Таблица1[#Data],2)*Сделки[[#This Row],[Количество_net]]</f>
        <v>10236</v>
      </c>
    </row>
    <row r="69" spans="1:5" x14ac:dyDescent="0.3">
      <c r="A69" s="1">
        <v>42384</v>
      </c>
      <c r="B69" t="s">
        <v>2788</v>
      </c>
      <c r="C69">
        <v>480</v>
      </c>
      <c r="D69">
        <f>IF(Сделки[[#This Row],[Тип сделки]]="Продажа",-1*Сделки[[#This Row],[Количество]],Сделки[[#This Row],[Количество]])</f>
        <v>480</v>
      </c>
      <c r="E69" s="5">
        <f>VLOOKUP(Сделки[[#This Row],[Дата сделки]],[1]!Таблица1[#Data],2)*Сделки[[#This Row],[Количество_net]]</f>
        <v>27523.200000000001</v>
      </c>
    </row>
    <row r="70" spans="1:5" x14ac:dyDescent="0.3">
      <c r="A70" s="1">
        <v>42390</v>
      </c>
      <c r="B70" t="s">
        <v>2789</v>
      </c>
      <c r="C70">
        <v>210</v>
      </c>
      <c r="D70">
        <f>IF(Сделки[[#This Row],[Тип сделки]]="Продажа",-1*Сделки[[#This Row],[Количество]],Сделки[[#This Row],[Количество]])</f>
        <v>-210</v>
      </c>
      <c r="E70" s="5">
        <f>VLOOKUP(Сделки[[#This Row],[Дата сделки]],[1]!Таблица1[#Data],2)*Сделки[[#This Row],[Количество_net]]</f>
        <v>-12255.6</v>
      </c>
    </row>
    <row r="71" spans="1:5" x14ac:dyDescent="0.3">
      <c r="A71" s="1">
        <v>42402</v>
      </c>
      <c r="B71" t="s">
        <v>2789</v>
      </c>
      <c r="C71">
        <v>220</v>
      </c>
      <c r="D71">
        <f>IF(Сделки[[#This Row],[Тип сделки]]="Продажа",-1*Сделки[[#This Row],[Количество]],Сделки[[#This Row],[Количество]])</f>
        <v>-220</v>
      </c>
      <c r="E71" s="5">
        <f>VLOOKUP(Сделки[[#This Row],[Дата сделки]],[1]!Таблица1[#Data],2)*Сделки[[#This Row],[Количество_net]]</f>
        <v>-11869</v>
      </c>
    </row>
    <row r="72" spans="1:5" x14ac:dyDescent="0.3">
      <c r="A72" s="1">
        <v>42410</v>
      </c>
      <c r="B72" t="s">
        <v>2788</v>
      </c>
      <c r="C72">
        <v>140</v>
      </c>
      <c r="D72">
        <f>IF(Сделки[[#This Row],[Тип сделки]]="Продажа",-1*Сделки[[#This Row],[Количество]],Сделки[[#This Row],[Количество]])</f>
        <v>140</v>
      </c>
      <c r="E72" s="5">
        <f>VLOOKUP(Сделки[[#This Row],[Дата сделки]],[1]!Таблица1[#Data],2)*Сделки[[#This Row],[Количество_net]]</f>
        <v>7380.8</v>
      </c>
    </row>
    <row r="73" spans="1:5" x14ac:dyDescent="0.3">
      <c r="A73" s="1">
        <v>42411</v>
      </c>
      <c r="B73" t="s">
        <v>2789</v>
      </c>
      <c r="C73">
        <v>230</v>
      </c>
      <c r="D73">
        <f>IF(Сделки[[#This Row],[Тип сделки]]="Продажа",-1*Сделки[[#This Row],[Количество]],Сделки[[#This Row],[Количество]])</f>
        <v>-230</v>
      </c>
      <c r="E73" s="5">
        <f>VLOOKUP(Сделки[[#This Row],[Дата сделки]],[1]!Таблица1[#Data],2)*Сделки[[#This Row],[Количество_net]]</f>
        <v>-12001.4</v>
      </c>
    </row>
    <row r="74" spans="1:5" x14ac:dyDescent="0.3">
      <c r="A74" s="1">
        <v>42412</v>
      </c>
      <c r="B74" t="s">
        <v>2788</v>
      </c>
      <c r="C74">
        <v>0</v>
      </c>
      <c r="D74">
        <f>IF(Сделки[[#This Row],[Тип сделки]]="Продажа",-1*Сделки[[#This Row],[Количество]],Сделки[[#This Row],[Количество]])</f>
        <v>0</v>
      </c>
      <c r="E74" s="5">
        <f>VLOOKUP(Сделки[[#This Row],[Дата сделки]],[1]!Таблица1[#Data],2)*Сделки[[#This Row],[Количество_net]]</f>
        <v>0</v>
      </c>
    </row>
    <row r="75" spans="1:5" x14ac:dyDescent="0.3">
      <c r="A75" s="1">
        <v>42417</v>
      </c>
      <c r="B75" t="s">
        <v>2789</v>
      </c>
      <c r="C75">
        <v>260</v>
      </c>
      <c r="D75">
        <f>IF(Сделки[[#This Row],[Тип сделки]]="Продажа",-1*Сделки[[#This Row],[Количество]],Сделки[[#This Row],[Количество]])</f>
        <v>-260</v>
      </c>
      <c r="E75" s="5">
        <f>VLOOKUP(Сделки[[#This Row],[Дата сделки]],[1]!Таблица1[#Data],2)*Сделки[[#This Row],[Количество_net]]</f>
        <v>-14302.6</v>
      </c>
    </row>
    <row r="76" spans="1:5" x14ac:dyDescent="0.3">
      <c r="A76" s="1">
        <v>42417</v>
      </c>
      <c r="B76" t="s">
        <v>2789</v>
      </c>
      <c r="C76">
        <v>70</v>
      </c>
      <c r="D76">
        <f>IF(Сделки[[#This Row],[Тип сделки]]="Продажа",-1*Сделки[[#This Row],[Количество]],Сделки[[#This Row],[Количество]])</f>
        <v>-70</v>
      </c>
      <c r="E76" s="5">
        <f>VLOOKUP(Сделки[[#This Row],[Дата сделки]],[1]!Таблица1[#Data],2)*Сделки[[#This Row],[Количество_net]]</f>
        <v>-3850.7</v>
      </c>
    </row>
    <row r="77" spans="1:5" x14ac:dyDescent="0.3">
      <c r="A77" s="1">
        <v>42429</v>
      </c>
      <c r="B77" t="s">
        <v>2788</v>
      </c>
      <c r="C77">
        <v>460</v>
      </c>
      <c r="D77">
        <f>IF(Сделки[[#This Row],[Тип сделки]]="Продажа",-1*Сделки[[#This Row],[Количество]],Сделки[[#This Row],[Количество]])</f>
        <v>460</v>
      </c>
      <c r="E77" s="5">
        <f>VLOOKUP(Сделки[[#This Row],[Дата сделки]],[1]!Таблица1[#Data],2)*Сделки[[#This Row],[Количество_net]]</f>
        <v>25120.6</v>
      </c>
    </row>
    <row r="78" spans="1:5" x14ac:dyDescent="0.3">
      <c r="A78" s="1">
        <v>42431</v>
      </c>
      <c r="B78" t="s">
        <v>2788</v>
      </c>
      <c r="C78">
        <v>170</v>
      </c>
      <c r="D78">
        <f>IF(Сделки[[#This Row],[Тип сделки]]="Продажа",-1*Сделки[[#This Row],[Количество]],Сделки[[#This Row],[Количество]])</f>
        <v>170</v>
      </c>
      <c r="E78" s="5">
        <f>VLOOKUP(Сделки[[#This Row],[Дата сделки]],[1]!Таблица1[#Data],2)*Сделки[[#This Row],[Количество_net]]</f>
        <v>9469</v>
      </c>
    </row>
    <row r="79" spans="1:5" x14ac:dyDescent="0.3">
      <c r="A79" s="1">
        <v>42431</v>
      </c>
      <c r="B79" t="s">
        <v>2789</v>
      </c>
      <c r="C79">
        <v>80</v>
      </c>
      <c r="D79">
        <f>IF(Сделки[[#This Row],[Тип сделки]]="Продажа",-1*Сделки[[#This Row],[Количество]],Сделки[[#This Row],[Количество]])</f>
        <v>-80</v>
      </c>
      <c r="E79" s="5">
        <f>VLOOKUP(Сделки[[#This Row],[Дата сделки]],[1]!Таблица1[#Data],2)*Сделки[[#This Row],[Количество_net]]</f>
        <v>-4456</v>
      </c>
    </row>
    <row r="80" spans="1:5" x14ac:dyDescent="0.3">
      <c r="A80" s="1">
        <v>42444</v>
      </c>
      <c r="B80" t="s">
        <v>2788</v>
      </c>
      <c r="C80">
        <v>270</v>
      </c>
      <c r="D80">
        <f>IF(Сделки[[#This Row],[Тип сделки]]="Продажа",-1*Сделки[[#This Row],[Количество]],Сделки[[#This Row],[Количество]])</f>
        <v>270</v>
      </c>
      <c r="E80" s="5">
        <f>VLOOKUP(Сделки[[#This Row],[Дата сделки]],[1]!Таблица1[#Data],2)*Сделки[[#This Row],[Количество_net]]</f>
        <v>15017.4</v>
      </c>
    </row>
    <row r="81" spans="1:5" x14ac:dyDescent="0.3">
      <c r="A81" s="1">
        <v>42447</v>
      </c>
      <c r="B81" t="s">
        <v>2789</v>
      </c>
      <c r="C81">
        <v>60</v>
      </c>
      <c r="D81">
        <f>IF(Сделки[[#This Row],[Тип сделки]]="Продажа",-1*Сделки[[#This Row],[Количество]],Сделки[[#This Row],[Количество]])</f>
        <v>-60</v>
      </c>
      <c r="E81" s="5">
        <f>VLOOKUP(Сделки[[#This Row],[Дата сделки]],[1]!Таблица1[#Data],2)*Сделки[[#This Row],[Количество_net]]</f>
        <v>-3394.2</v>
      </c>
    </row>
    <row r="82" spans="1:5" x14ac:dyDescent="0.3">
      <c r="A82" s="1">
        <v>42451</v>
      </c>
      <c r="B82" t="s">
        <v>2788</v>
      </c>
      <c r="C82">
        <v>220</v>
      </c>
      <c r="D82">
        <f>IF(Сделки[[#This Row],[Тип сделки]]="Продажа",-1*Сделки[[#This Row],[Количество]],Сделки[[#This Row],[Количество]])</f>
        <v>220</v>
      </c>
      <c r="E82" s="5">
        <f>VLOOKUP(Сделки[[#This Row],[Дата сделки]],[1]!Таблица1[#Data],2)*Сделки[[#This Row],[Количество_net]]</f>
        <v>12650</v>
      </c>
    </row>
    <row r="83" spans="1:5" x14ac:dyDescent="0.3">
      <c r="A83" s="1">
        <v>42453</v>
      </c>
      <c r="B83" t="s">
        <v>2788</v>
      </c>
      <c r="C83">
        <v>190</v>
      </c>
      <c r="D83">
        <f>IF(Сделки[[#This Row],[Тип сделки]]="Продажа",-1*Сделки[[#This Row],[Количество]],Сделки[[#This Row],[Количество]])</f>
        <v>190</v>
      </c>
      <c r="E83" s="5">
        <f>VLOOKUP(Сделки[[#This Row],[Дата сделки]],[1]!Таблица1[#Data],2)*Сделки[[#This Row],[Количество_net]]</f>
        <v>10662.8</v>
      </c>
    </row>
    <row r="84" spans="1:5" x14ac:dyDescent="0.3">
      <c r="A84" s="1">
        <v>42457</v>
      </c>
      <c r="B84" t="s">
        <v>2789</v>
      </c>
      <c r="C84">
        <v>120</v>
      </c>
      <c r="D84">
        <f>IF(Сделки[[#This Row],[Тип сделки]]="Продажа",-1*Сделки[[#This Row],[Количество]],Сделки[[#This Row],[Количество]])</f>
        <v>-120</v>
      </c>
      <c r="E84" s="5">
        <f>VLOOKUP(Сделки[[#This Row],[Дата сделки]],[1]!Таблица1[#Data],2)*Сделки[[#This Row],[Количество_net]]</f>
        <v>-6733.2</v>
      </c>
    </row>
    <row r="85" spans="1:5" x14ac:dyDescent="0.3">
      <c r="A85" s="1">
        <v>42458</v>
      </c>
      <c r="B85" t="s">
        <v>2789</v>
      </c>
      <c r="C85">
        <v>20</v>
      </c>
      <c r="D85">
        <f>IF(Сделки[[#This Row],[Тип сделки]]="Продажа",-1*Сделки[[#This Row],[Количество]],Сделки[[#This Row],[Количество]])</f>
        <v>-20</v>
      </c>
      <c r="E85" s="5">
        <f>VLOOKUP(Сделки[[#This Row],[Дата сделки]],[1]!Таблица1[#Data],2)*Сделки[[#This Row],[Количество_net]]</f>
        <v>-1141</v>
      </c>
    </row>
    <row r="86" spans="1:5" x14ac:dyDescent="0.3">
      <c r="A86" s="1">
        <v>42460</v>
      </c>
      <c r="B86" t="s">
        <v>2788</v>
      </c>
      <c r="C86">
        <v>160</v>
      </c>
      <c r="D86">
        <f>IF(Сделки[[#This Row],[Тип сделки]]="Продажа",-1*Сделки[[#This Row],[Количество]],Сделки[[#This Row],[Количество]])</f>
        <v>160</v>
      </c>
      <c r="E86" s="5">
        <f>VLOOKUP(Сделки[[#This Row],[Дата сделки]],[1]!Таблица1[#Data],2)*Сделки[[#This Row],[Количество_net]]</f>
        <v>9139.1999999999989</v>
      </c>
    </row>
    <row r="87" spans="1:5" x14ac:dyDescent="0.3">
      <c r="A87" s="1">
        <v>42461</v>
      </c>
      <c r="B87" t="s">
        <v>2789</v>
      </c>
      <c r="C87">
        <v>300</v>
      </c>
      <c r="D87">
        <f>IF(Сделки[[#This Row],[Тип сделки]]="Продажа",-1*Сделки[[#This Row],[Количество]],Сделки[[#This Row],[Количество]])</f>
        <v>-300</v>
      </c>
      <c r="E87" s="5">
        <f>VLOOKUP(Сделки[[#This Row],[Дата сделки]],[1]!Таблица1[#Data],2)*Сделки[[#This Row],[Количество_net]]</f>
        <v>-17226</v>
      </c>
    </row>
    <row r="88" spans="1:5" x14ac:dyDescent="0.3">
      <c r="A88" s="1">
        <v>42461</v>
      </c>
      <c r="B88" t="s">
        <v>2788</v>
      </c>
      <c r="C88">
        <v>150</v>
      </c>
      <c r="D88">
        <f>IF(Сделки[[#This Row],[Тип сделки]]="Продажа",-1*Сделки[[#This Row],[Количество]],Сделки[[#This Row],[Количество]])</f>
        <v>150</v>
      </c>
      <c r="E88" s="5">
        <f>VLOOKUP(Сделки[[#This Row],[Дата сделки]],[1]!Таблица1[#Data],2)*Сделки[[#This Row],[Количество_net]]</f>
        <v>8613</v>
      </c>
    </row>
    <row r="89" spans="1:5" x14ac:dyDescent="0.3">
      <c r="A89" s="1">
        <v>42472</v>
      </c>
      <c r="B89" t="s">
        <v>2788</v>
      </c>
      <c r="C89">
        <v>480</v>
      </c>
      <c r="D89">
        <f>IF(Сделки[[#This Row],[Тип сделки]]="Продажа",-1*Сделки[[#This Row],[Количество]],Сделки[[#This Row],[Количество]])</f>
        <v>480</v>
      </c>
      <c r="E89" s="5">
        <f>VLOOKUP(Сделки[[#This Row],[Дата сделки]],[1]!Таблица1[#Data],2)*Сделки[[#This Row],[Количество_net]]</f>
        <v>28747.200000000001</v>
      </c>
    </row>
    <row r="90" spans="1:5" x14ac:dyDescent="0.3">
      <c r="A90" s="1">
        <v>42474</v>
      </c>
      <c r="B90" t="s">
        <v>2788</v>
      </c>
      <c r="C90">
        <v>90</v>
      </c>
      <c r="D90">
        <f>IF(Сделки[[#This Row],[Тип сделки]]="Продажа",-1*Сделки[[#This Row],[Количество]],Сделки[[#This Row],[Количество]])</f>
        <v>90</v>
      </c>
      <c r="E90" s="5">
        <f>VLOOKUP(Сделки[[#This Row],[Дата сделки]],[1]!Таблица1[#Data],2)*Сделки[[#This Row],[Количество_net]]</f>
        <v>5335.2</v>
      </c>
    </row>
    <row r="91" spans="1:5" x14ac:dyDescent="0.3">
      <c r="A91" s="1">
        <v>42478</v>
      </c>
      <c r="B91" t="s">
        <v>2789</v>
      </c>
      <c r="C91">
        <v>260</v>
      </c>
      <c r="D91">
        <f>IF(Сделки[[#This Row],[Тип сделки]]="Продажа",-1*Сделки[[#This Row],[Количество]],Сделки[[#This Row],[Количество]])</f>
        <v>-260</v>
      </c>
      <c r="E91" s="5">
        <f>VLOOKUP(Сделки[[#This Row],[Дата сделки]],[1]!Таблица1[#Data],2)*Сделки[[#This Row],[Количество_net]]</f>
        <v>-15568.800000000001</v>
      </c>
    </row>
    <row r="92" spans="1:5" x14ac:dyDescent="0.3">
      <c r="A92" s="1">
        <v>42479</v>
      </c>
      <c r="B92" t="s">
        <v>2788</v>
      </c>
      <c r="C92">
        <v>480</v>
      </c>
      <c r="D92">
        <f>IF(Сделки[[#This Row],[Тип сделки]]="Продажа",-1*Сделки[[#This Row],[Количество]],Сделки[[#This Row],[Количество]])</f>
        <v>480</v>
      </c>
      <c r="E92" s="5">
        <f>VLOOKUP(Сделки[[#This Row],[Дата сделки]],[1]!Таблица1[#Data],2)*Сделки[[#This Row],[Количество_net]]</f>
        <v>28881.600000000002</v>
      </c>
    </row>
    <row r="93" spans="1:5" x14ac:dyDescent="0.3">
      <c r="A93" s="1">
        <v>42481</v>
      </c>
      <c r="B93" t="s">
        <v>2788</v>
      </c>
      <c r="C93">
        <v>280</v>
      </c>
      <c r="D93">
        <f>IF(Сделки[[#This Row],[Тип сделки]]="Продажа",-1*Сделки[[#This Row],[Количество]],Сделки[[#This Row],[Количество]])</f>
        <v>280</v>
      </c>
      <c r="E93" s="5">
        <f>VLOOKUP(Сделки[[#This Row],[Дата сделки]],[1]!Таблица1[#Data],2)*Сделки[[#This Row],[Количество_net]]</f>
        <v>17183.599999999999</v>
      </c>
    </row>
    <row r="94" spans="1:5" x14ac:dyDescent="0.3">
      <c r="A94" s="1">
        <v>42486</v>
      </c>
      <c r="B94" t="s">
        <v>2788</v>
      </c>
      <c r="C94">
        <v>400</v>
      </c>
      <c r="D94">
        <f>IF(Сделки[[#This Row],[Тип сделки]]="Продажа",-1*Сделки[[#This Row],[Количество]],Сделки[[#This Row],[Количество]])</f>
        <v>400</v>
      </c>
      <c r="E94" s="5">
        <f>VLOOKUP(Сделки[[#This Row],[Дата сделки]],[1]!Таблица1[#Data],2)*Сделки[[#This Row],[Количество_net]]</f>
        <v>24372</v>
      </c>
    </row>
    <row r="95" spans="1:5" x14ac:dyDescent="0.3">
      <c r="A95" s="1">
        <v>42494</v>
      </c>
      <c r="B95" t="s">
        <v>2788</v>
      </c>
      <c r="C95">
        <v>410</v>
      </c>
      <c r="D95">
        <f>IF(Сделки[[#This Row],[Тип сделки]]="Продажа",-1*Сделки[[#This Row],[Количество]],Сделки[[#This Row],[Количество]])</f>
        <v>410</v>
      </c>
      <c r="E95" s="5">
        <f>VLOOKUP(Сделки[[#This Row],[Дата сделки]],[1]!Таблица1[#Data],2)*Сделки[[#This Row],[Количество_net]]</f>
        <v>25198.6</v>
      </c>
    </row>
    <row r="96" spans="1:5" x14ac:dyDescent="0.3">
      <c r="A96" s="1">
        <v>42495</v>
      </c>
      <c r="B96" t="s">
        <v>2789</v>
      </c>
      <c r="C96">
        <v>240</v>
      </c>
      <c r="D96">
        <f>IF(Сделки[[#This Row],[Тип сделки]]="Продажа",-1*Сделки[[#This Row],[Количество]],Сделки[[#This Row],[Количество]])</f>
        <v>-240</v>
      </c>
      <c r="E96" s="5">
        <f>VLOOKUP(Сделки[[#This Row],[Дата сделки]],[1]!Таблица1[#Data],2)*Сделки[[#This Row],[Количество_net]]</f>
        <v>-14961.6</v>
      </c>
    </row>
    <row r="97" spans="1:5" x14ac:dyDescent="0.3">
      <c r="A97" s="1">
        <v>42500</v>
      </c>
      <c r="B97" t="s">
        <v>2789</v>
      </c>
      <c r="C97">
        <v>370</v>
      </c>
      <c r="D97">
        <f>IF(Сделки[[#This Row],[Тип сделки]]="Продажа",-1*Сделки[[#This Row],[Количество]],Сделки[[#This Row],[Количество]])</f>
        <v>-370</v>
      </c>
      <c r="E97" s="5">
        <f>VLOOKUP(Сделки[[#This Row],[Дата сделки]],[1]!Таблица1[#Data],2)*Сделки[[#This Row],[Количество_net]]</f>
        <v>-23583.8</v>
      </c>
    </row>
    <row r="98" spans="1:5" x14ac:dyDescent="0.3">
      <c r="A98" s="1">
        <v>42508</v>
      </c>
      <c r="B98" t="s">
        <v>2788</v>
      </c>
      <c r="C98">
        <v>490</v>
      </c>
      <c r="D98">
        <f>IF(Сделки[[#This Row],[Тип сделки]]="Продажа",-1*Сделки[[#This Row],[Количество]],Сделки[[#This Row],[Количество]])</f>
        <v>490</v>
      </c>
      <c r="E98" s="5">
        <f>VLOOKUP(Сделки[[#This Row],[Дата сделки]],[1]!Таблица1[#Data],2)*Сделки[[#This Row],[Количество_net]]</f>
        <v>29625.4</v>
      </c>
    </row>
    <row r="99" spans="1:5" x14ac:dyDescent="0.3">
      <c r="A99" s="1">
        <v>42522</v>
      </c>
      <c r="B99" t="s">
        <v>2789</v>
      </c>
      <c r="C99">
        <v>340</v>
      </c>
      <c r="D99">
        <f>IF(Сделки[[#This Row],[Тип сделки]]="Продажа",-1*Сделки[[#This Row],[Количество]],Сделки[[#This Row],[Количество]])</f>
        <v>-340</v>
      </c>
      <c r="E99" s="5">
        <f>VLOOKUP(Сделки[[#This Row],[Дата сделки]],[1]!Таблица1[#Data],2)*Сделки[[#This Row],[Количество_net]]</f>
        <v>-21362.2</v>
      </c>
    </row>
    <row r="100" spans="1:5" x14ac:dyDescent="0.3">
      <c r="A100" s="1">
        <v>42534</v>
      </c>
      <c r="B100" t="s">
        <v>2788</v>
      </c>
      <c r="C100">
        <v>370</v>
      </c>
      <c r="D100">
        <f>IF(Сделки[[#This Row],[Тип сделки]]="Продажа",-1*Сделки[[#This Row],[Количество]],Сделки[[#This Row],[Количество]])</f>
        <v>370</v>
      </c>
      <c r="E100" s="5">
        <f>VLOOKUP(Сделки[[#This Row],[Дата сделки]],[1]!Таблица1[#Data],2)*Сделки[[#This Row],[Количество_net]]</f>
        <v>22174.1</v>
      </c>
    </row>
    <row r="101" spans="1:5" x14ac:dyDescent="0.3">
      <c r="A101" s="1">
        <v>42535</v>
      </c>
      <c r="B101" t="s">
        <v>2789</v>
      </c>
      <c r="C101">
        <v>170</v>
      </c>
      <c r="D101">
        <f>IF(Сделки[[#This Row],[Тип сделки]]="Продажа",-1*Сделки[[#This Row],[Количество]],Сделки[[#This Row],[Количество]])</f>
        <v>-170</v>
      </c>
      <c r="E101" s="5">
        <f>VLOOKUP(Сделки[[#This Row],[Дата сделки]],[1]!Таблица1[#Data],2)*Сделки[[#This Row],[Количество_net]]</f>
        <v>-10183</v>
      </c>
    </row>
    <row r="102" spans="1:5" x14ac:dyDescent="0.3">
      <c r="A102" s="1">
        <v>42550</v>
      </c>
      <c r="B102" t="s">
        <v>2789</v>
      </c>
      <c r="C102">
        <v>430</v>
      </c>
      <c r="D102">
        <f>IF(Сделки[[#This Row],[Тип сделки]]="Продажа",-1*Сделки[[#This Row],[Количество]],Сделки[[#This Row],[Количество]])</f>
        <v>-430</v>
      </c>
      <c r="E102" s="5">
        <f>VLOOKUP(Сделки[[#This Row],[Дата сделки]],[1]!Таблица1[#Data],2)*Сделки[[#This Row],[Количество_net]]</f>
        <v>-26578.3</v>
      </c>
    </row>
    <row r="103" spans="1:5" x14ac:dyDescent="0.3">
      <c r="A103" s="1">
        <v>42550</v>
      </c>
      <c r="B103" t="s">
        <v>2788</v>
      </c>
      <c r="C103">
        <v>350</v>
      </c>
      <c r="D103">
        <f>IF(Сделки[[#This Row],[Тип сделки]]="Продажа",-1*Сделки[[#This Row],[Количество]],Сделки[[#This Row],[Количество]])</f>
        <v>350</v>
      </c>
      <c r="E103" s="5">
        <f>VLOOKUP(Сделки[[#This Row],[Дата сделки]],[1]!Таблица1[#Data],2)*Сделки[[#This Row],[Количество_net]]</f>
        <v>21633.5</v>
      </c>
    </row>
    <row r="104" spans="1:5" x14ac:dyDescent="0.3">
      <c r="A104" s="1">
        <v>42559</v>
      </c>
      <c r="B104" t="s">
        <v>2788</v>
      </c>
      <c r="C104">
        <v>460</v>
      </c>
      <c r="D104">
        <f>IF(Сделки[[#This Row],[Тип сделки]]="Продажа",-1*Сделки[[#This Row],[Количество]],Сделки[[#This Row],[Количество]])</f>
        <v>460</v>
      </c>
      <c r="E104" s="5">
        <f>VLOOKUP(Сделки[[#This Row],[Дата сделки]],[1]!Таблица1[#Data],2)*Сделки[[#This Row],[Количество_net]]</f>
        <v>29513.599999999999</v>
      </c>
    </row>
    <row r="105" spans="1:5" x14ac:dyDescent="0.3">
      <c r="A105" s="1">
        <v>42570</v>
      </c>
      <c r="B105" t="s">
        <v>2788</v>
      </c>
      <c r="C105">
        <v>450</v>
      </c>
      <c r="D105">
        <f>IF(Сделки[[#This Row],[Тип сделки]]="Продажа",-1*Сделки[[#This Row],[Количество]],Сделки[[#This Row],[Количество]])</f>
        <v>450</v>
      </c>
      <c r="E105" s="5">
        <f>VLOOKUP(Сделки[[#This Row],[Дата сделки]],[1]!Таблица1[#Data],2)*Сделки[[#This Row],[Количество_net]]</f>
        <v>28494</v>
      </c>
    </row>
    <row r="106" spans="1:5" x14ac:dyDescent="0.3">
      <c r="A106" s="1">
        <v>42570</v>
      </c>
      <c r="B106" t="s">
        <v>2789</v>
      </c>
      <c r="C106">
        <v>460</v>
      </c>
      <c r="D106">
        <f>IF(Сделки[[#This Row],[Тип сделки]]="Продажа",-1*Сделки[[#This Row],[Количество]],Сделки[[#This Row],[Количество]])</f>
        <v>-460</v>
      </c>
      <c r="E106" s="5">
        <f>VLOOKUP(Сделки[[#This Row],[Дата сделки]],[1]!Таблица1[#Data],2)*Сделки[[#This Row],[Количество_net]]</f>
        <v>-29127.200000000001</v>
      </c>
    </row>
    <row r="107" spans="1:5" x14ac:dyDescent="0.3">
      <c r="A107" s="1">
        <v>42573</v>
      </c>
      <c r="B107" t="s">
        <v>2788</v>
      </c>
      <c r="C107">
        <v>480</v>
      </c>
      <c r="D107">
        <f>IF(Сделки[[#This Row],[Тип сделки]]="Продажа",-1*Сделки[[#This Row],[Количество]],Сделки[[#This Row],[Количество]])</f>
        <v>480</v>
      </c>
      <c r="E107" s="5">
        <f>VLOOKUP(Сделки[[#This Row],[Дата сделки]],[1]!Таблица1[#Data],2)*Сделки[[#This Row],[Количество_net]]</f>
        <v>30628.800000000003</v>
      </c>
    </row>
    <row r="108" spans="1:5" x14ac:dyDescent="0.3">
      <c r="A108" s="1">
        <v>42577</v>
      </c>
      <c r="B108" t="s">
        <v>2788</v>
      </c>
      <c r="C108">
        <v>300</v>
      </c>
      <c r="D108">
        <f>IF(Сделки[[#This Row],[Тип сделки]]="Продажа",-1*Сделки[[#This Row],[Количество]],Сделки[[#This Row],[Количество]])</f>
        <v>300</v>
      </c>
      <c r="E108" s="5">
        <f>VLOOKUP(Сделки[[#This Row],[Дата сделки]],[1]!Таблица1[#Data],2)*Сделки[[#This Row],[Количество_net]]</f>
        <v>19335</v>
      </c>
    </row>
    <row r="109" spans="1:5" x14ac:dyDescent="0.3">
      <c r="A109" s="1">
        <v>42579</v>
      </c>
      <c r="B109" t="s">
        <v>2789</v>
      </c>
      <c r="C109">
        <v>130</v>
      </c>
      <c r="D109">
        <f>IF(Сделки[[#This Row],[Тип сделки]]="Продажа",-1*Сделки[[#This Row],[Количество]],Сделки[[#This Row],[Количество]])</f>
        <v>-130</v>
      </c>
      <c r="E109" s="5">
        <f>VLOOKUP(Сделки[[#This Row],[Дата сделки]],[1]!Таблица1[#Data],2)*Сделки[[#This Row],[Количество_net]]</f>
        <v>-8413.6</v>
      </c>
    </row>
    <row r="110" spans="1:5" x14ac:dyDescent="0.3">
      <c r="A110" s="1">
        <v>42579</v>
      </c>
      <c r="B110" t="s">
        <v>2788</v>
      </c>
      <c r="C110">
        <v>250</v>
      </c>
      <c r="D110">
        <f>IF(Сделки[[#This Row],[Тип сделки]]="Продажа",-1*Сделки[[#This Row],[Количество]],Сделки[[#This Row],[Количество]])</f>
        <v>250</v>
      </c>
      <c r="E110" s="5">
        <f>VLOOKUP(Сделки[[#This Row],[Дата сделки]],[1]!Таблица1[#Data],2)*Сделки[[#This Row],[Количество_net]]</f>
        <v>16180</v>
      </c>
    </row>
    <row r="111" spans="1:5" x14ac:dyDescent="0.3">
      <c r="A111" s="1">
        <v>42583</v>
      </c>
      <c r="B111" t="s">
        <v>2788</v>
      </c>
      <c r="C111">
        <v>160</v>
      </c>
      <c r="D111">
        <f>IF(Сделки[[#This Row],[Тип сделки]]="Продажа",-1*Сделки[[#This Row],[Количество]],Сделки[[#This Row],[Количество]])</f>
        <v>160</v>
      </c>
      <c r="E111" s="5">
        <f>VLOOKUP(Сделки[[#This Row],[Дата сделки]],[1]!Таблица1[#Data],2)*Сделки[[#This Row],[Количество_net]]</f>
        <v>10710.4</v>
      </c>
    </row>
    <row r="112" spans="1:5" x14ac:dyDescent="0.3">
      <c r="A112" s="1">
        <v>42584</v>
      </c>
      <c r="B112" t="s">
        <v>2788</v>
      </c>
      <c r="C112">
        <v>250</v>
      </c>
      <c r="D112">
        <f>IF(Сделки[[#This Row],[Тип сделки]]="Продажа",-1*Сделки[[#This Row],[Количество]],Сделки[[#This Row],[Количество]])</f>
        <v>250</v>
      </c>
      <c r="E112" s="5">
        <f>VLOOKUP(Сделки[[#This Row],[Дата сделки]],[1]!Таблица1[#Data],2)*Сделки[[#This Row],[Количество_net]]</f>
        <v>16695</v>
      </c>
    </row>
    <row r="113" spans="1:5" x14ac:dyDescent="0.3">
      <c r="A113" s="1">
        <v>42584</v>
      </c>
      <c r="B113" t="s">
        <v>2789</v>
      </c>
      <c r="C113">
        <v>470</v>
      </c>
      <c r="D113">
        <f>IF(Сделки[[#This Row],[Тип сделки]]="Продажа",-1*Сделки[[#This Row],[Количество]],Сделки[[#This Row],[Количество]])</f>
        <v>-470</v>
      </c>
      <c r="E113" s="5">
        <f>VLOOKUP(Сделки[[#This Row],[Дата сделки]],[1]!Таблица1[#Data],2)*Сделки[[#This Row],[Количество_net]]</f>
        <v>-31386.600000000002</v>
      </c>
    </row>
    <row r="114" spans="1:5" x14ac:dyDescent="0.3">
      <c r="A114" s="1">
        <v>42590</v>
      </c>
      <c r="B114" t="s">
        <v>2789</v>
      </c>
      <c r="C114">
        <v>220</v>
      </c>
      <c r="D114">
        <f>IF(Сделки[[#This Row],[Тип сделки]]="Продажа",-1*Сделки[[#This Row],[Количество]],Сделки[[#This Row],[Количество]])</f>
        <v>-220</v>
      </c>
      <c r="E114" s="5">
        <f>VLOOKUP(Сделки[[#This Row],[Дата сделки]],[1]!Таблица1[#Data],2)*Сделки[[#This Row],[Количество_net]]</f>
        <v>-14594.800000000001</v>
      </c>
    </row>
    <row r="115" spans="1:5" x14ac:dyDescent="0.3">
      <c r="A115" s="1">
        <v>42590</v>
      </c>
      <c r="B115" t="s">
        <v>2788</v>
      </c>
      <c r="C115">
        <v>160</v>
      </c>
      <c r="D115">
        <f>IF(Сделки[[#This Row],[Тип сделки]]="Продажа",-1*Сделки[[#This Row],[Количество]],Сделки[[#This Row],[Количество]])</f>
        <v>160</v>
      </c>
      <c r="E115" s="5">
        <f>VLOOKUP(Сделки[[#This Row],[Дата сделки]],[1]!Таблица1[#Data],2)*Сделки[[#This Row],[Количество_net]]</f>
        <v>10614.400000000001</v>
      </c>
    </row>
    <row r="116" spans="1:5" x14ac:dyDescent="0.3">
      <c r="A116" s="1">
        <v>42593</v>
      </c>
      <c r="B116" t="s">
        <v>2789</v>
      </c>
      <c r="C116">
        <v>10</v>
      </c>
      <c r="D116">
        <f>IF(Сделки[[#This Row],[Тип сделки]]="Продажа",-1*Сделки[[#This Row],[Количество]],Сделки[[#This Row],[Количество]])</f>
        <v>-10</v>
      </c>
      <c r="E116" s="5">
        <f>VLOOKUP(Сделки[[#This Row],[Дата сделки]],[1]!Таблица1[#Data],2)*Сделки[[#This Row],[Количество_net]]</f>
        <v>-669.5</v>
      </c>
    </row>
    <row r="117" spans="1:5" x14ac:dyDescent="0.3">
      <c r="A117" s="1">
        <v>42594</v>
      </c>
      <c r="B117" t="s">
        <v>2788</v>
      </c>
      <c r="C117">
        <v>460</v>
      </c>
      <c r="D117">
        <f>IF(Сделки[[#This Row],[Тип сделки]]="Продажа",-1*Сделки[[#This Row],[Количество]],Сделки[[#This Row],[Количество]])</f>
        <v>460</v>
      </c>
      <c r="E117" s="5">
        <f>VLOOKUP(Сделки[[#This Row],[Дата сделки]],[1]!Таблица1[#Data],2)*Сделки[[#This Row],[Количество_net]]</f>
        <v>30907.399999999998</v>
      </c>
    </row>
    <row r="118" spans="1:5" x14ac:dyDescent="0.3">
      <c r="A118" s="1">
        <v>42598</v>
      </c>
      <c r="B118" t="s">
        <v>2788</v>
      </c>
      <c r="C118">
        <v>350</v>
      </c>
      <c r="D118">
        <f>IF(Сделки[[#This Row],[Тип сделки]]="Продажа",-1*Сделки[[#This Row],[Количество]],Сделки[[#This Row],[Количество]])</f>
        <v>350</v>
      </c>
      <c r="E118" s="5">
        <f>VLOOKUP(Сделки[[#This Row],[Дата сделки]],[1]!Таблица1[#Data],2)*Сделки[[#This Row],[Количество_net]]</f>
        <v>23359</v>
      </c>
    </row>
    <row r="119" spans="1:5" x14ac:dyDescent="0.3">
      <c r="A119" s="1">
        <v>42600</v>
      </c>
      <c r="B119" t="s">
        <v>2788</v>
      </c>
      <c r="C119">
        <v>250</v>
      </c>
      <c r="D119">
        <f>IF(Сделки[[#This Row],[Тип сделки]]="Продажа",-1*Сделки[[#This Row],[Количество]],Сделки[[#This Row],[Количество]])</f>
        <v>250</v>
      </c>
      <c r="E119" s="5">
        <f>VLOOKUP(Сделки[[#This Row],[Дата сделки]],[1]!Таблица1[#Data],2)*Сделки[[#This Row],[Количество_net]]</f>
        <v>16692.5</v>
      </c>
    </row>
    <row r="120" spans="1:5" x14ac:dyDescent="0.3">
      <c r="A120" s="1">
        <v>42607</v>
      </c>
      <c r="B120" t="s">
        <v>2789</v>
      </c>
      <c r="C120">
        <v>340</v>
      </c>
      <c r="D120">
        <f>IF(Сделки[[#This Row],[Тип сделки]]="Продажа",-1*Сделки[[#This Row],[Количество]],Сделки[[#This Row],[Количество]])</f>
        <v>-340</v>
      </c>
      <c r="E120" s="5">
        <f>VLOOKUP(Сделки[[#This Row],[Дата сделки]],[1]!Таблица1[#Data],2)*Сделки[[#This Row],[Количество_net]]</f>
        <v>-22004.799999999999</v>
      </c>
    </row>
    <row r="121" spans="1:5" x14ac:dyDescent="0.3">
      <c r="A121" s="1">
        <v>42614</v>
      </c>
      <c r="B121" t="s">
        <v>2788</v>
      </c>
      <c r="C121">
        <v>330</v>
      </c>
      <c r="D121">
        <f>IF(Сделки[[#This Row],[Тип сделки]]="Продажа",-1*Сделки[[#This Row],[Количество]],Сделки[[#This Row],[Количество]])</f>
        <v>330</v>
      </c>
      <c r="E121" s="5">
        <f>VLOOKUP(Сделки[[#This Row],[Дата сделки]],[1]!Таблица1[#Data],2)*Сделки[[#This Row],[Количество_net]]</f>
        <v>21129.9</v>
      </c>
    </row>
    <row r="122" spans="1:5" x14ac:dyDescent="0.3">
      <c r="A122" s="1">
        <v>42622</v>
      </c>
      <c r="B122" t="s">
        <v>2788</v>
      </c>
      <c r="C122">
        <v>90</v>
      </c>
      <c r="D122">
        <f>IF(Сделки[[#This Row],[Тип сделки]]="Продажа",-1*Сделки[[#This Row],[Количество]],Сделки[[#This Row],[Количество]])</f>
        <v>90</v>
      </c>
      <c r="E122" s="5">
        <f>VLOOKUP(Сделки[[#This Row],[Дата сделки]],[1]!Таблица1[#Data],2)*Сделки[[#This Row],[Количество_net]]</f>
        <v>5702.4</v>
      </c>
    </row>
    <row r="123" spans="1:5" x14ac:dyDescent="0.3">
      <c r="A123" s="1">
        <v>42634</v>
      </c>
      <c r="B123" t="s">
        <v>2788</v>
      </c>
      <c r="C123">
        <v>330</v>
      </c>
      <c r="D123">
        <f>IF(Сделки[[#This Row],[Тип сделки]]="Продажа",-1*Сделки[[#This Row],[Количество]],Сделки[[#This Row],[Количество]])</f>
        <v>330</v>
      </c>
      <c r="E123" s="5">
        <f>VLOOKUP(Сделки[[#This Row],[Дата сделки]],[1]!Таблица1[#Data],2)*Сделки[[#This Row],[Количество_net]]</f>
        <v>21152.999999999996</v>
      </c>
    </row>
    <row r="124" spans="1:5" x14ac:dyDescent="0.3">
      <c r="A124" s="1">
        <v>42640</v>
      </c>
      <c r="B124" t="s">
        <v>2789</v>
      </c>
      <c r="C124">
        <v>300</v>
      </c>
      <c r="D124">
        <f>IF(Сделки[[#This Row],[Тип сделки]]="Продажа",-1*Сделки[[#This Row],[Количество]],Сделки[[#This Row],[Количество]])</f>
        <v>-300</v>
      </c>
      <c r="E124" s="5">
        <f>VLOOKUP(Сделки[[#This Row],[Дата сделки]],[1]!Таблица1[#Data],2)*Сделки[[#This Row],[Количество_net]]</f>
        <v>-19370.999999999996</v>
      </c>
    </row>
    <row r="125" spans="1:5" x14ac:dyDescent="0.3">
      <c r="A125" s="1">
        <v>42643</v>
      </c>
      <c r="B125" t="s">
        <v>2788</v>
      </c>
      <c r="C125">
        <v>110</v>
      </c>
      <c r="D125">
        <f>IF(Сделки[[#This Row],[Тип сделки]]="Продажа",-1*Сделки[[#This Row],[Количество]],Сделки[[#This Row],[Количество]])</f>
        <v>110</v>
      </c>
      <c r="E125" s="5">
        <f>VLOOKUP(Сделки[[#This Row],[Дата сделки]],[1]!Таблица1[#Data],2)*Сделки[[#This Row],[Количество_net]]</f>
        <v>6937.7</v>
      </c>
    </row>
    <row r="126" spans="1:5" x14ac:dyDescent="0.3">
      <c r="A126" s="1">
        <v>42648</v>
      </c>
      <c r="B126" t="s">
        <v>2789</v>
      </c>
      <c r="C126">
        <v>240</v>
      </c>
      <c r="D126">
        <f>IF(Сделки[[#This Row],[Тип сделки]]="Продажа",-1*Сделки[[#This Row],[Количество]],Сделки[[#This Row],[Количество]])</f>
        <v>-240</v>
      </c>
      <c r="E126" s="5">
        <f>VLOOKUP(Сделки[[#This Row],[Дата сделки]],[1]!Таблица1[#Data],2)*Сделки[[#This Row],[Количество_net]]</f>
        <v>-15213.6</v>
      </c>
    </row>
    <row r="127" spans="1:5" x14ac:dyDescent="0.3">
      <c r="A127" s="1">
        <v>42649</v>
      </c>
      <c r="B127" t="s">
        <v>2788</v>
      </c>
      <c r="C127">
        <v>40</v>
      </c>
      <c r="D127">
        <f>IF(Сделки[[#This Row],[Тип сделки]]="Продажа",-1*Сделки[[#This Row],[Количество]],Сделки[[#This Row],[Количество]])</f>
        <v>40</v>
      </c>
      <c r="E127" s="5">
        <f>VLOOKUP(Сделки[[#This Row],[Дата сделки]],[1]!Таблица1[#Data],2)*Сделки[[#This Row],[Количество_net]]</f>
        <v>2513.1999999999998</v>
      </c>
    </row>
    <row r="128" spans="1:5" x14ac:dyDescent="0.3">
      <c r="A128" s="1">
        <v>42649</v>
      </c>
      <c r="B128" t="s">
        <v>2789</v>
      </c>
      <c r="C128">
        <v>150</v>
      </c>
      <c r="D128">
        <f>IF(Сделки[[#This Row],[Тип сделки]]="Продажа",-1*Сделки[[#This Row],[Количество]],Сделки[[#This Row],[Количество]])</f>
        <v>-150</v>
      </c>
      <c r="E128" s="5">
        <f>VLOOKUP(Сделки[[#This Row],[Дата сделки]],[1]!Таблица1[#Data],2)*Сделки[[#This Row],[Количество_net]]</f>
        <v>-9424.5</v>
      </c>
    </row>
    <row r="129" spans="1:5" x14ac:dyDescent="0.3">
      <c r="A129" s="1">
        <v>42655</v>
      </c>
      <c r="B129" t="s">
        <v>2788</v>
      </c>
      <c r="C129">
        <v>260</v>
      </c>
      <c r="D129">
        <f>IF(Сделки[[#This Row],[Тип сделки]]="Продажа",-1*Сделки[[#This Row],[Количество]],Сделки[[#This Row],[Количество]])</f>
        <v>260</v>
      </c>
      <c r="E129" s="5">
        <f>VLOOKUP(Сделки[[#This Row],[Дата сделки]],[1]!Таблица1[#Data],2)*Сделки[[#This Row],[Количество_net]]</f>
        <v>15914.6</v>
      </c>
    </row>
    <row r="130" spans="1:5" x14ac:dyDescent="0.3">
      <c r="A130" s="1">
        <v>42657</v>
      </c>
      <c r="B130" t="s">
        <v>2789</v>
      </c>
      <c r="C130">
        <v>160</v>
      </c>
      <c r="D130">
        <f>IF(Сделки[[#This Row],[Тип сделки]]="Продажа",-1*Сделки[[#This Row],[Количество]],Сделки[[#This Row],[Количество]])</f>
        <v>-160</v>
      </c>
      <c r="E130" s="5">
        <f>VLOOKUP(Сделки[[#This Row],[Дата сделки]],[1]!Таблица1[#Data],2)*Сделки[[#This Row],[Количество_net]]</f>
        <v>-9627.2000000000007</v>
      </c>
    </row>
    <row r="131" spans="1:5" x14ac:dyDescent="0.3">
      <c r="A131" s="1">
        <v>42661</v>
      </c>
      <c r="B131" t="s">
        <v>2789</v>
      </c>
      <c r="C131">
        <v>430</v>
      </c>
      <c r="D131">
        <f>IF(Сделки[[#This Row],[Тип сделки]]="Продажа",-1*Сделки[[#This Row],[Количество]],Сделки[[#This Row],[Количество]])</f>
        <v>-430</v>
      </c>
      <c r="E131" s="5">
        <f>VLOOKUP(Сделки[[#This Row],[Дата сделки]],[1]!Таблица1[#Data],2)*Сделки[[#This Row],[Количество_net]]</f>
        <v>-26466.5</v>
      </c>
    </row>
    <row r="132" spans="1:5" x14ac:dyDescent="0.3">
      <c r="A132" s="1">
        <v>42674</v>
      </c>
      <c r="B132" t="s">
        <v>2788</v>
      </c>
      <c r="C132">
        <v>70</v>
      </c>
      <c r="D132">
        <f>IF(Сделки[[#This Row],[Тип сделки]]="Продажа",-1*Сделки[[#This Row],[Количество]],Сделки[[#This Row],[Количество]])</f>
        <v>70</v>
      </c>
      <c r="E132" s="5">
        <f>VLOOKUP(Сделки[[#This Row],[Дата сделки]],[1]!Таблица1[#Data],2)*Сделки[[#This Row],[Количество_net]]</f>
        <v>3904.6</v>
      </c>
    </row>
    <row r="133" spans="1:5" x14ac:dyDescent="0.3">
      <c r="A133" s="1">
        <v>42675</v>
      </c>
      <c r="B133" t="s">
        <v>2788</v>
      </c>
      <c r="C133">
        <v>220</v>
      </c>
      <c r="D133">
        <f>IF(Сделки[[#This Row],[Тип сделки]]="Продажа",-1*Сделки[[#This Row],[Количество]],Сделки[[#This Row],[Количество]])</f>
        <v>220</v>
      </c>
      <c r="E133" s="5">
        <f>VLOOKUP(Сделки[[#This Row],[Дата сделки]],[1]!Таблица1[#Data],2)*Сделки[[#This Row],[Количество_net]]</f>
        <v>12419</v>
      </c>
    </row>
    <row r="134" spans="1:5" x14ac:dyDescent="0.3">
      <c r="A134" s="1">
        <v>42676</v>
      </c>
      <c r="B134" t="s">
        <v>2789</v>
      </c>
      <c r="C134">
        <v>120</v>
      </c>
      <c r="D134">
        <f>IF(Сделки[[#This Row],[Тип сделки]]="Продажа",-1*Сделки[[#This Row],[Количество]],Сделки[[#This Row],[Количество]])</f>
        <v>-120</v>
      </c>
      <c r="E134" s="5">
        <f>VLOOKUP(Сделки[[#This Row],[Дата сделки]],[1]!Таблица1[#Data],2)*Сделки[[#This Row],[Количество_net]]</f>
        <v>-6814.8</v>
      </c>
    </row>
    <row r="135" spans="1:5" x14ac:dyDescent="0.3">
      <c r="A135" s="1">
        <v>42677</v>
      </c>
      <c r="B135" t="s">
        <v>2789</v>
      </c>
      <c r="C135">
        <v>30</v>
      </c>
      <c r="D135">
        <f>IF(Сделки[[#This Row],[Тип сделки]]="Продажа",-1*Сделки[[#This Row],[Количество]],Сделки[[#This Row],[Количество]])</f>
        <v>-30</v>
      </c>
      <c r="E135" s="5">
        <f>VLOOKUP(Сделки[[#This Row],[Дата сделки]],[1]!Таблица1[#Data],2)*Сделки[[#This Row],[Количество_net]]</f>
        <v>-1676.7</v>
      </c>
    </row>
    <row r="136" spans="1:5" x14ac:dyDescent="0.3">
      <c r="A136" s="1">
        <v>42682</v>
      </c>
      <c r="B136" t="s">
        <v>2789</v>
      </c>
      <c r="C136">
        <v>190</v>
      </c>
      <c r="D136">
        <f>IF(Сделки[[#This Row],[Тип сделки]]="Продажа",-1*Сделки[[#This Row],[Количество]],Сделки[[#This Row],[Количество]])</f>
        <v>-190</v>
      </c>
      <c r="E136" s="5">
        <f>VLOOKUP(Сделки[[#This Row],[Дата сделки]],[1]!Таблица1[#Data],2)*Сделки[[#This Row],[Количество_net]]</f>
        <v>-11173.9</v>
      </c>
    </row>
    <row r="137" spans="1:5" x14ac:dyDescent="0.3">
      <c r="A137" s="1">
        <v>42683</v>
      </c>
      <c r="B137" t="s">
        <v>2789</v>
      </c>
      <c r="C137">
        <v>60</v>
      </c>
      <c r="D137">
        <f>IF(Сделки[[#This Row],[Тип сделки]]="Продажа",-1*Сделки[[#This Row],[Количество]],Сделки[[#This Row],[Количество]])</f>
        <v>-60</v>
      </c>
      <c r="E137" s="5">
        <f>VLOOKUP(Сделки[[#This Row],[Дата сделки]],[1]!Таблица1[#Data],2)*Сделки[[#This Row],[Количество_net]]</f>
        <v>-3758.4</v>
      </c>
    </row>
    <row r="138" spans="1:5" x14ac:dyDescent="0.3">
      <c r="A138" s="1">
        <v>42684</v>
      </c>
      <c r="B138" t="s">
        <v>2789</v>
      </c>
      <c r="C138">
        <v>190</v>
      </c>
      <c r="D138">
        <f>IF(Сделки[[#This Row],[Тип сделки]]="Продажа",-1*Сделки[[#This Row],[Количество]],Сделки[[#This Row],[Количество]])</f>
        <v>-190</v>
      </c>
      <c r="E138" s="5">
        <f>VLOOKUP(Сделки[[#This Row],[Дата сделки]],[1]!Таблица1[#Data],2)*Сделки[[#This Row],[Количество_net]]</f>
        <v>-12160</v>
      </c>
    </row>
    <row r="139" spans="1:5" x14ac:dyDescent="0.3">
      <c r="A139" s="1">
        <v>42685</v>
      </c>
      <c r="B139" t="s">
        <v>2788</v>
      </c>
      <c r="C139">
        <v>170</v>
      </c>
      <c r="D139">
        <f>IF(Сделки[[#This Row],[Тип сделки]]="Продажа",-1*Сделки[[#This Row],[Количество]],Сделки[[#This Row],[Количество]])</f>
        <v>170</v>
      </c>
      <c r="E139" s="5">
        <f>VLOOKUP(Сделки[[#This Row],[Дата сделки]],[1]!Таблица1[#Data],2)*Сделки[[#This Row],[Количество_net]]</f>
        <v>10727</v>
      </c>
    </row>
    <row r="140" spans="1:5" x14ac:dyDescent="0.3">
      <c r="A140" s="1">
        <v>42696</v>
      </c>
      <c r="B140" t="s">
        <v>2788</v>
      </c>
      <c r="C140">
        <v>400</v>
      </c>
      <c r="D140">
        <f>IF(Сделки[[#This Row],[Тип сделки]]="Продажа",-1*Сделки[[#This Row],[Количество]],Сделки[[#This Row],[Количество]])</f>
        <v>400</v>
      </c>
      <c r="E140" s="5">
        <f>VLOOKUP(Сделки[[#This Row],[Дата сделки]],[1]!Таблица1[#Data],2)*Сделки[[#This Row],[Количество_net]]</f>
        <v>23572</v>
      </c>
    </row>
    <row r="141" spans="1:5" x14ac:dyDescent="0.3">
      <c r="A141" s="1">
        <v>42697</v>
      </c>
      <c r="B141" t="s">
        <v>2789</v>
      </c>
      <c r="C141">
        <v>480</v>
      </c>
      <c r="D141">
        <f>IF(Сделки[[#This Row],[Тип сделки]]="Продажа",-1*Сделки[[#This Row],[Количество]],Сделки[[#This Row],[Количество]])</f>
        <v>-480</v>
      </c>
      <c r="E141" s="5">
        <f>VLOOKUP(Сделки[[#This Row],[Дата сделки]],[1]!Таблица1[#Data],2)*Сделки[[#This Row],[Количество_net]]</f>
        <v>-28886.400000000001</v>
      </c>
    </row>
    <row r="142" spans="1:5" x14ac:dyDescent="0.3">
      <c r="A142" s="1">
        <v>42704</v>
      </c>
      <c r="B142" t="s">
        <v>2789</v>
      </c>
      <c r="C142">
        <v>370</v>
      </c>
      <c r="D142">
        <f>IF(Сделки[[#This Row],[Тип сделки]]="Продажа",-1*Сделки[[#This Row],[Количество]],Сделки[[#This Row],[Количество]])</f>
        <v>-370</v>
      </c>
      <c r="E142" s="5">
        <f>VLOOKUP(Сделки[[#This Row],[Дата сделки]],[1]!Таблица1[#Data],2)*Сделки[[#This Row],[Количество_net]]</f>
        <v>-22496</v>
      </c>
    </row>
    <row r="143" spans="1:5" x14ac:dyDescent="0.3">
      <c r="A143" s="1">
        <v>42705</v>
      </c>
      <c r="B143" t="s">
        <v>2788</v>
      </c>
      <c r="C143">
        <v>500</v>
      </c>
      <c r="D143">
        <f>IF(Сделки[[#This Row],[Тип сделки]]="Продажа",-1*Сделки[[#This Row],[Количество]],Сделки[[#This Row],[Количество]])</f>
        <v>500</v>
      </c>
      <c r="E143" s="5">
        <f>VLOOKUP(Сделки[[#This Row],[Дата сделки]],[1]!Таблица1[#Data],2)*Сделки[[#This Row],[Количество_net]]</f>
        <v>29580</v>
      </c>
    </row>
    <row r="144" spans="1:5" x14ac:dyDescent="0.3">
      <c r="A144" s="1">
        <v>42709</v>
      </c>
      <c r="B144" t="s">
        <v>2788</v>
      </c>
      <c r="C144">
        <v>480</v>
      </c>
      <c r="D144">
        <f>IF(Сделки[[#This Row],[Тип сделки]]="Продажа",-1*Сделки[[#This Row],[Количество]],Сделки[[#This Row],[Количество]])</f>
        <v>480</v>
      </c>
      <c r="E144" s="5">
        <f>VLOOKUP(Сделки[[#This Row],[Дата сделки]],[1]!Таблица1[#Data],2)*Сделки[[#This Row],[Количество_net]]</f>
        <v>29212.799999999999</v>
      </c>
    </row>
    <row r="145" spans="1:5" x14ac:dyDescent="0.3">
      <c r="A145" s="1">
        <v>42712</v>
      </c>
      <c r="B145" t="s">
        <v>2789</v>
      </c>
      <c r="C145">
        <v>60</v>
      </c>
      <c r="D145">
        <f>IF(Сделки[[#This Row],[Тип сделки]]="Продажа",-1*Сделки[[#This Row],[Количество]],Сделки[[#This Row],[Количество]])</f>
        <v>-60</v>
      </c>
      <c r="E145" s="5">
        <f>VLOOKUP(Сделки[[#This Row],[Дата сделки]],[1]!Таблица1[#Data],2)*Сделки[[#This Row],[Количество_net]]</f>
        <v>-3654</v>
      </c>
    </row>
    <row r="146" spans="1:5" x14ac:dyDescent="0.3">
      <c r="A146" s="1">
        <v>42716</v>
      </c>
      <c r="B146" t="s">
        <v>2788</v>
      </c>
      <c r="C146">
        <v>0</v>
      </c>
      <c r="D146">
        <f>IF(Сделки[[#This Row],[Тип сделки]]="Продажа",-1*Сделки[[#This Row],[Количество]],Сделки[[#This Row],[Количество]])</f>
        <v>0</v>
      </c>
      <c r="E146" s="5">
        <f>VLOOKUP(Сделки[[#This Row],[Дата сделки]],[1]!Таблица1[#Data],2)*Сделки[[#This Row],[Количество_net]]</f>
        <v>0</v>
      </c>
    </row>
    <row r="147" spans="1:5" x14ac:dyDescent="0.3">
      <c r="A147" s="1">
        <v>42716</v>
      </c>
      <c r="B147" t="s">
        <v>2789</v>
      </c>
      <c r="C147">
        <v>170</v>
      </c>
      <c r="D147">
        <f>IF(Сделки[[#This Row],[Тип сделки]]="Продажа",-1*Сделки[[#This Row],[Количество]],Сделки[[#This Row],[Количество]])</f>
        <v>-170</v>
      </c>
      <c r="E147" s="5">
        <f>VLOOKUP(Сделки[[#This Row],[Дата сделки]],[1]!Таблица1[#Data],2)*Сделки[[#This Row],[Количество_net]]</f>
        <v>-10546.8</v>
      </c>
    </row>
    <row r="148" spans="1:5" x14ac:dyDescent="0.3">
      <c r="A148" s="1">
        <v>42718</v>
      </c>
      <c r="B148" t="s">
        <v>2789</v>
      </c>
      <c r="C148">
        <v>440</v>
      </c>
      <c r="D148">
        <f>IF(Сделки[[#This Row],[Тип сделки]]="Продажа",-1*Сделки[[#This Row],[Количество]],Сделки[[#This Row],[Количество]])</f>
        <v>-440</v>
      </c>
      <c r="E148" s="5">
        <f>VLOOKUP(Сделки[[#This Row],[Дата сделки]],[1]!Таблица1[#Data],2)*Сделки[[#This Row],[Количество_net]]</f>
        <v>-27134.799999999999</v>
      </c>
    </row>
    <row r="149" spans="1:5" x14ac:dyDescent="0.3">
      <c r="A149" s="1">
        <v>42725</v>
      </c>
      <c r="B149" t="s">
        <v>2788</v>
      </c>
      <c r="C149">
        <v>360</v>
      </c>
      <c r="D149">
        <f>IF(Сделки[[#This Row],[Тип сделки]]="Продажа",-1*Сделки[[#This Row],[Количество]],Сделки[[#This Row],[Количество]])</f>
        <v>360</v>
      </c>
      <c r="E149" s="5">
        <f>VLOOKUP(Сделки[[#This Row],[Дата сделки]],[1]!Таблица1[#Data],2)*Сделки[[#This Row],[Количество_net]]</f>
        <v>22122</v>
      </c>
    </row>
    <row r="150" spans="1:5" x14ac:dyDescent="0.3">
      <c r="A150" s="1">
        <v>42733</v>
      </c>
      <c r="B150" t="s">
        <v>2789</v>
      </c>
      <c r="C150">
        <v>30</v>
      </c>
      <c r="D150">
        <f>IF(Сделки[[#This Row],[Тип сделки]]="Продажа",-1*Сделки[[#This Row],[Количество]],Сделки[[#This Row],[Количество]])</f>
        <v>-30</v>
      </c>
      <c r="E150" s="5">
        <f>VLOOKUP(Сделки[[#This Row],[Дата сделки]],[1]!Таблица1[#Data],2)*Сделки[[#This Row],[Количество_net]]</f>
        <v>-1881.8999999999999</v>
      </c>
    </row>
    <row r="151" spans="1:5" x14ac:dyDescent="0.3">
      <c r="A151" s="1">
        <v>42734</v>
      </c>
      <c r="B151" t="s">
        <v>2789</v>
      </c>
      <c r="C151">
        <v>20</v>
      </c>
      <c r="D151">
        <f>IF(Сделки[[#This Row],[Тип сделки]]="Продажа",-1*Сделки[[#This Row],[Количество]],Сделки[[#This Row],[Количество]])</f>
        <v>-20</v>
      </c>
      <c r="E151" s="5">
        <f>VLOOKUP(Сделки[[#This Row],[Дата сделки]],[1]!Таблица1[#Data],2)*Сделки[[#This Row],[Количество_net]]</f>
        <v>-1252.3999999999999</v>
      </c>
    </row>
    <row r="152" spans="1:5" x14ac:dyDescent="0.3">
      <c r="A152" s="1">
        <v>42734</v>
      </c>
      <c r="B152" t="s">
        <v>2788</v>
      </c>
      <c r="C152">
        <v>160</v>
      </c>
      <c r="D152">
        <f>IF(Сделки[[#This Row],[Тип сделки]]="Продажа",-1*Сделки[[#This Row],[Количество]],Сделки[[#This Row],[Количество]])</f>
        <v>160</v>
      </c>
      <c r="E152" s="5">
        <f>VLOOKUP(Сделки[[#This Row],[Дата сделки]],[1]!Таблица1[#Data],2)*Сделки[[#This Row],[Количество_net]]</f>
        <v>10019.199999999999</v>
      </c>
    </row>
    <row r="153" spans="1:5" x14ac:dyDescent="0.3">
      <c r="A153" s="1">
        <v>42739</v>
      </c>
      <c r="B153" t="s">
        <v>2788</v>
      </c>
      <c r="C153">
        <v>50</v>
      </c>
      <c r="D153">
        <f>IF(Сделки[[#This Row],[Тип сделки]]="Продажа",-1*Сделки[[#This Row],[Количество]],Сделки[[#This Row],[Количество]])</f>
        <v>50</v>
      </c>
      <c r="E153" s="5">
        <f>VLOOKUP(Сделки[[#This Row],[Дата сделки]],[1]!Таблица1[#Data],2)*Сделки[[#This Row],[Количество_net]]</f>
        <v>3164.5</v>
      </c>
    </row>
    <row r="154" spans="1:5" x14ac:dyDescent="0.3">
      <c r="A154" s="1">
        <v>42744</v>
      </c>
      <c r="B154" t="s">
        <v>2789</v>
      </c>
      <c r="C154">
        <v>440</v>
      </c>
      <c r="D154">
        <f>IF(Сделки[[#This Row],[Тип сделки]]="Продажа",-1*Сделки[[#This Row],[Количество]],Сделки[[#This Row],[Количество]])</f>
        <v>-440</v>
      </c>
      <c r="E154" s="5">
        <f>VLOOKUP(Сделки[[#This Row],[Дата сделки]],[1]!Таблица1[#Data],2)*Сделки[[#This Row],[Количество_net]]</f>
        <v>-28252.399999999998</v>
      </c>
    </row>
    <row r="155" spans="1:5" x14ac:dyDescent="0.3">
      <c r="A155" s="1">
        <v>42746</v>
      </c>
      <c r="B155" t="s">
        <v>2788</v>
      </c>
      <c r="C155">
        <v>0</v>
      </c>
      <c r="D155">
        <f>IF(Сделки[[#This Row],[Тип сделки]]="Продажа",-1*Сделки[[#This Row],[Количество]],Сделки[[#This Row],[Количество]])</f>
        <v>0</v>
      </c>
      <c r="E155" s="5">
        <f>VLOOKUP(Сделки[[#This Row],[Дата сделки]],[1]!Таблица1[#Data],2)*Сделки[[#This Row],[Количество_net]]</f>
        <v>0</v>
      </c>
    </row>
    <row r="156" spans="1:5" x14ac:dyDescent="0.3">
      <c r="A156" s="1">
        <v>42754</v>
      </c>
      <c r="B156" t="s">
        <v>2788</v>
      </c>
      <c r="C156">
        <v>20</v>
      </c>
      <c r="D156">
        <f>IF(Сделки[[#This Row],[Тип сделки]]="Продажа",-1*Сделки[[#This Row],[Количество]],Сделки[[#This Row],[Количество]])</f>
        <v>20</v>
      </c>
      <c r="E156" s="5">
        <f>VLOOKUP(Сделки[[#This Row],[Дата сделки]],[1]!Таблица1[#Data],2)*Сделки[[#This Row],[Количество_net]]</f>
        <v>1227.6000000000001</v>
      </c>
    </row>
    <row r="157" spans="1:5" x14ac:dyDescent="0.3">
      <c r="A157" s="1">
        <v>42758</v>
      </c>
      <c r="B157" t="s">
        <v>2788</v>
      </c>
      <c r="C157">
        <v>120</v>
      </c>
      <c r="D157">
        <f>IF(Сделки[[#This Row],[Тип сделки]]="Продажа",-1*Сделки[[#This Row],[Количество]],Сделки[[#This Row],[Количество]])</f>
        <v>120</v>
      </c>
      <c r="E157" s="5">
        <f>VLOOKUP(Сделки[[#This Row],[Дата сделки]],[1]!Таблица1[#Data],2)*Сделки[[#This Row],[Количество_net]]</f>
        <v>7315.2</v>
      </c>
    </row>
    <row r="158" spans="1:5" x14ac:dyDescent="0.3">
      <c r="A158" s="1">
        <v>42765</v>
      </c>
      <c r="B158" t="s">
        <v>2789</v>
      </c>
      <c r="C158">
        <v>430</v>
      </c>
      <c r="D158">
        <f>IF(Сделки[[#This Row],[Тип сделки]]="Продажа",-1*Сделки[[#This Row],[Количество]],Сделки[[#This Row],[Количество]])</f>
        <v>-430</v>
      </c>
      <c r="E158" s="5">
        <f>VLOOKUP(Сделки[[#This Row],[Дата сделки]],[1]!Таблица1[#Data],2)*Сделки[[#This Row],[Количество_net]]</f>
        <v>-25984.9</v>
      </c>
    </row>
    <row r="159" spans="1:5" x14ac:dyDescent="0.3">
      <c r="A159" s="1">
        <v>42773</v>
      </c>
      <c r="B159" t="s">
        <v>2789</v>
      </c>
      <c r="C159">
        <v>110</v>
      </c>
      <c r="D159">
        <f>IF(Сделки[[#This Row],[Тип сделки]]="Продажа",-1*Сделки[[#This Row],[Количество]],Сделки[[#This Row],[Количество]])</f>
        <v>-110</v>
      </c>
      <c r="E159" s="5">
        <f>VLOOKUP(Сделки[[#This Row],[Дата сделки]],[1]!Таблица1[#Data],2)*Сделки[[#This Row],[Количество_net]]</f>
        <v>-6661.6</v>
      </c>
    </row>
    <row r="160" spans="1:5" x14ac:dyDescent="0.3">
      <c r="A160" s="1">
        <v>42779</v>
      </c>
      <c r="B160" t="s">
        <v>2788</v>
      </c>
      <c r="C160">
        <v>460</v>
      </c>
      <c r="D160">
        <f>IF(Сделки[[#This Row],[Тип сделки]]="Продажа",-1*Сделки[[#This Row],[Количество]],Сделки[[#This Row],[Количество]])</f>
        <v>460</v>
      </c>
      <c r="E160" s="5">
        <f>VLOOKUP(Сделки[[#This Row],[Дата сделки]],[1]!Таблица1[#Data],2)*Сделки[[#This Row],[Количество_net]]</f>
        <v>27834.6</v>
      </c>
    </row>
    <row r="161" spans="1:5" x14ac:dyDescent="0.3">
      <c r="A161" s="1">
        <v>42780</v>
      </c>
      <c r="B161" t="s">
        <v>2789</v>
      </c>
      <c r="C161">
        <v>240</v>
      </c>
      <c r="D161">
        <f>IF(Сделки[[#This Row],[Тип сделки]]="Продажа",-1*Сделки[[#This Row],[Количество]],Сделки[[#This Row],[Количество]])</f>
        <v>-240</v>
      </c>
      <c r="E161" s="5">
        <f>VLOOKUP(Сделки[[#This Row],[Дата сделки]],[1]!Таблица1[#Data],2)*Сделки[[#This Row],[Количество_net]]</f>
        <v>-14596.8</v>
      </c>
    </row>
    <row r="162" spans="1:5" x14ac:dyDescent="0.3">
      <c r="A162" s="1">
        <v>42781</v>
      </c>
      <c r="B162" t="s">
        <v>2788</v>
      </c>
      <c r="C162">
        <v>270</v>
      </c>
      <c r="D162">
        <f>IF(Сделки[[#This Row],[Тип сделки]]="Продажа",-1*Сделки[[#This Row],[Количество]],Сделки[[#This Row],[Количество]])</f>
        <v>270</v>
      </c>
      <c r="E162" s="5">
        <f>VLOOKUP(Сделки[[#This Row],[Дата сделки]],[1]!Таблица1[#Data],2)*Сделки[[#This Row],[Количество_net]]</f>
        <v>16645.5</v>
      </c>
    </row>
    <row r="163" spans="1:5" x14ac:dyDescent="0.3">
      <c r="A163" s="1">
        <v>42782</v>
      </c>
      <c r="B163" t="s">
        <v>2789</v>
      </c>
      <c r="C163">
        <v>410</v>
      </c>
      <c r="D163">
        <f>IF(Сделки[[#This Row],[Тип сделки]]="Продажа",-1*Сделки[[#This Row],[Количество]],Сделки[[#This Row],[Количество]])</f>
        <v>-410</v>
      </c>
      <c r="E163" s="5">
        <f>VLOOKUP(Сделки[[#This Row],[Дата сделки]],[1]!Таблица1[#Data],2)*Сделки[[#This Row],[Количество_net]]</f>
        <v>-25206.799999999999</v>
      </c>
    </row>
    <row r="164" spans="1:5" x14ac:dyDescent="0.3">
      <c r="A164" s="1">
        <v>42789</v>
      </c>
      <c r="B164" t="s">
        <v>2788</v>
      </c>
      <c r="C164">
        <v>400</v>
      </c>
      <c r="D164">
        <f>IF(Сделки[[#This Row],[Тип сделки]]="Продажа",-1*Сделки[[#This Row],[Количество]],Сделки[[#This Row],[Количество]])</f>
        <v>400</v>
      </c>
      <c r="E164" s="5">
        <f>VLOOKUP(Сделки[[#This Row],[Дата сделки]],[1]!Таблица1[#Data],2)*Сделки[[#This Row],[Количество_net]]</f>
        <v>24776</v>
      </c>
    </row>
    <row r="165" spans="1:5" x14ac:dyDescent="0.3">
      <c r="A165" s="1">
        <v>42793</v>
      </c>
      <c r="B165" t="s">
        <v>2788</v>
      </c>
      <c r="C165">
        <v>240</v>
      </c>
      <c r="D165">
        <f>IF(Сделки[[#This Row],[Тип сделки]]="Продажа",-1*Сделки[[#This Row],[Количество]],Сделки[[#This Row],[Количество]])</f>
        <v>240</v>
      </c>
      <c r="E165" s="5">
        <f>VLOOKUP(Сделки[[#This Row],[Дата сделки]],[1]!Таблица1[#Data],2)*Сделки[[#This Row],[Количество_net]]</f>
        <v>14932.8</v>
      </c>
    </row>
    <row r="166" spans="1:5" x14ac:dyDescent="0.3">
      <c r="A166" s="1">
        <v>42793</v>
      </c>
      <c r="B166" t="s">
        <v>2789</v>
      </c>
      <c r="C166">
        <v>500</v>
      </c>
      <c r="D166">
        <f>IF(Сделки[[#This Row],[Тип сделки]]="Продажа",-1*Сделки[[#This Row],[Количество]],Сделки[[#This Row],[Количество]])</f>
        <v>-500</v>
      </c>
      <c r="E166" s="5">
        <f>VLOOKUP(Сделки[[#This Row],[Дата сделки]],[1]!Таблица1[#Data],2)*Сделки[[#This Row],[Количество_net]]</f>
        <v>-31110</v>
      </c>
    </row>
    <row r="167" spans="1:5" x14ac:dyDescent="0.3">
      <c r="A167" s="1">
        <v>42802</v>
      </c>
      <c r="B167" t="s">
        <v>2788</v>
      </c>
      <c r="C167">
        <v>290</v>
      </c>
      <c r="D167">
        <f>IF(Сделки[[#This Row],[Тип сделки]]="Продажа",-1*Сделки[[#This Row],[Количество]],Сделки[[#This Row],[Количество]])</f>
        <v>290</v>
      </c>
      <c r="E167" s="5">
        <f>VLOOKUP(Сделки[[#This Row],[Дата сделки]],[1]!Таблица1[#Data],2)*Сделки[[#This Row],[Количество_net]]</f>
        <v>18600.599999999999</v>
      </c>
    </row>
    <row r="168" spans="1:5" x14ac:dyDescent="0.3">
      <c r="A168" s="1">
        <v>42803</v>
      </c>
      <c r="B168" t="s">
        <v>2789</v>
      </c>
      <c r="C168">
        <v>420</v>
      </c>
      <c r="D168">
        <f>IF(Сделки[[#This Row],[Тип сделки]]="Продажа",-1*Сделки[[#This Row],[Количество]],Сделки[[#This Row],[Количество]])</f>
        <v>-420</v>
      </c>
      <c r="E168" s="5">
        <f>VLOOKUP(Сделки[[#This Row],[Дата сделки]],[1]!Таблица1[#Data],2)*Сделки[[#This Row],[Количество_net]]</f>
        <v>-27090</v>
      </c>
    </row>
    <row r="169" spans="1:5" x14ac:dyDescent="0.3">
      <c r="A169" s="1">
        <v>42803</v>
      </c>
      <c r="B169" t="s">
        <v>2788</v>
      </c>
      <c r="C169">
        <v>270</v>
      </c>
      <c r="D169">
        <f>IF(Сделки[[#This Row],[Тип сделки]]="Продажа",-1*Сделки[[#This Row],[Количество]],Сделки[[#This Row],[Количество]])</f>
        <v>270</v>
      </c>
      <c r="E169" s="5">
        <f>VLOOKUP(Сделки[[#This Row],[Дата сделки]],[1]!Таблица1[#Data],2)*Сделки[[#This Row],[Количество_net]]</f>
        <v>17415</v>
      </c>
    </row>
    <row r="170" spans="1:5" x14ac:dyDescent="0.3">
      <c r="A170" s="1">
        <v>42804</v>
      </c>
      <c r="B170" t="s">
        <v>2788</v>
      </c>
      <c r="C170">
        <v>350</v>
      </c>
      <c r="D170">
        <f>IF(Сделки[[#This Row],[Тип сделки]]="Продажа",-1*Сделки[[#This Row],[Количество]],Сделки[[#This Row],[Количество]])</f>
        <v>350</v>
      </c>
      <c r="E170" s="5">
        <f>VLOOKUP(Сделки[[#This Row],[Дата сделки]],[1]!Таблица1[#Data],2)*Сделки[[#This Row],[Количество_net]]</f>
        <v>23058</v>
      </c>
    </row>
    <row r="171" spans="1:5" x14ac:dyDescent="0.3">
      <c r="A171" s="1">
        <v>42808</v>
      </c>
      <c r="B171" t="s">
        <v>2789</v>
      </c>
      <c r="C171">
        <v>500</v>
      </c>
      <c r="D171">
        <f>IF(Сделки[[#This Row],[Тип сделки]]="Продажа",-1*Сделки[[#This Row],[Количество]],Сделки[[#This Row],[Количество]])</f>
        <v>-500</v>
      </c>
      <c r="E171" s="5">
        <f>VLOOKUP(Сделки[[#This Row],[Дата сделки]],[1]!Таблица1[#Data],2)*Сделки[[#This Row],[Количество_net]]</f>
        <v>-32835</v>
      </c>
    </row>
    <row r="172" spans="1:5" x14ac:dyDescent="0.3">
      <c r="A172" s="1">
        <v>42809</v>
      </c>
      <c r="B172" t="s">
        <v>2788</v>
      </c>
      <c r="C172">
        <v>40</v>
      </c>
      <c r="D172">
        <f>IF(Сделки[[#This Row],[Тип сделки]]="Продажа",-1*Сделки[[#This Row],[Количество]],Сделки[[#This Row],[Количество]])</f>
        <v>40</v>
      </c>
      <c r="E172" s="5">
        <f>VLOOKUP(Сделки[[#This Row],[Дата сделки]],[1]!Таблица1[#Data],2)*Сделки[[#This Row],[Количество_net]]</f>
        <v>2662</v>
      </c>
    </row>
    <row r="173" spans="1:5" x14ac:dyDescent="0.3">
      <c r="A173" s="1">
        <v>42810</v>
      </c>
      <c r="B173" t="s">
        <v>2789</v>
      </c>
      <c r="C173">
        <v>120</v>
      </c>
      <c r="D173">
        <f>IF(Сделки[[#This Row],[Тип сделки]]="Продажа",-1*Сделки[[#This Row],[Количество]],Сделки[[#This Row],[Количество]])</f>
        <v>-120</v>
      </c>
      <c r="E173" s="5">
        <f>VLOOKUP(Сделки[[#This Row],[Дата сделки]],[1]!Таблица1[#Data],2)*Сделки[[#This Row],[Количество_net]]</f>
        <v>-7908.0000000000009</v>
      </c>
    </row>
    <row r="174" spans="1:5" x14ac:dyDescent="0.3">
      <c r="A174" s="1">
        <v>42811</v>
      </c>
      <c r="B174" t="s">
        <v>2788</v>
      </c>
      <c r="C174">
        <v>360</v>
      </c>
      <c r="D174">
        <f>IF(Сделки[[#This Row],[Тип сделки]]="Продажа",-1*Сделки[[#This Row],[Количество]],Сделки[[#This Row],[Количество]])</f>
        <v>360</v>
      </c>
      <c r="E174" s="5">
        <f>VLOOKUP(Сделки[[#This Row],[Дата сделки]],[1]!Таблица1[#Data],2)*Сделки[[#This Row],[Количество_net]]</f>
        <v>23648.399999999998</v>
      </c>
    </row>
    <row r="175" spans="1:5" x14ac:dyDescent="0.3">
      <c r="A175" s="1">
        <v>42817</v>
      </c>
      <c r="B175" t="s">
        <v>2789</v>
      </c>
      <c r="C175">
        <v>370</v>
      </c>
      <c r="D175">
        <f>IF(Сделки[[#This Row],[Тип сделки]]="Продажа",-1*Сделки[[#This Row],[Количество]],Сделки[[#This Row],[Количество]])</f>
        <v>-370</v>
      </c>
      <c r="E175" s="5">
        <f>VLOOKUP(Сделки[[#This Row],[Дата сделки]],[1]!Таблица1[#Data],2)*Сделки[[#This Row],[Количество_net]]</f>
        <v>-24290.500000000004</v>
      </c>
    </row>
    <row r="176" spans="1:5" x14ac:dyDescent="0.3">
      <c r="A176" s="1">
        <v>42817</v>
      </c>
      <c r="B176" t="s">
        <v>2788</v>
      </c>
      <c r="C176">
        <v>20</v>
      </c>
      <c r="D176">
        <f>IF(Сделки[[#This Row],[Тип сделки]]="Продажа",-1*Сделки[[#This Row],[Количество]],Сделки[[#This Row],[Количество]])</f>
        <v>20</v>
      </c>
      <c r="E176" s="5">
        <f>VLOOKUP(Сделки[[#This Row],[Дата сделки]],[1]!Таблица1[#Data],2)*Сделки[[#This Row],[Количество_net]]</f>
        <v>1313</v>
      </c>
    </row>
    <row r="177" spans="1:5" x14ac:dyDescent="0.3">
      <c r="A177" s="1">
        <v>42822</v>
      </c>
      <c r="B177" t="s">
        <v>2788</v>
      </c>
      <c r="C177">
        <v>480</v>
      </c>
      <c r="D177">
        <f>IF(Сделки[[#This Row],[Тип сделки]]="Продажа",-1*Сделки[[#This Row],[Количество]],Сделки[[#This Row],[Количество]])</f>
        <v>480</v>
      </c>
      <c r="E177" s="5">
        <f>VLOOKUP(Сделки[[#This Row],[Дата сделки]],[1]!Таблица1[#Data],2)*Сделки[[#This Row],[Количество_net]]</f>
        <v>31670.400000000001</v>
      </c>
    </row>
    <row r="178" spans="1:5" x14ac:dyDescent="0.3">
      <c r="A178" s="1">
        <v>42822</v>
      </c>
      <c r="B178" t="s">
        <v>2789</v>
      </c>
      <c r="C178">
        <v>410</v>
      </c>
      <c r="D178">
        <f>IF(Сделки[[#This Row],[Тип сделки]]="Продажа",-1*Сделки[[#This Row],[Количество]],Сделки[[#This Row],[Количество]])</f>
        <v>-410</v>
      </c>
      <c r="E178" s="5">
        <f>VLOOKUP(Сделки[[#This Row],[Дата сделки]],[1]!Таблица1[#Data],2)*Сделки[[#This Row],[Количество_net]]</f>
        <v>-27051.800000000003</v>
      </c>
    </row>
    <row r="179" spans="1:5" x14ac:dyDescent="0.3">
      <c r="A179" s="1">
        <v>42822</v>
      </c>
      <c r="B179" t="s">
        <v>2788</v>
      </c>
      <c r="C179">
        <v>280</v>
      </c>
      <c r="D179">
        <f>IF(Сделки[[#This Row],[Тип сделки]]="Продажа",-1*Сделки[[#This Row],[Количество]],Сделки[[#This Row],[Количество]])</f>
        <v>280</v>
      </c>
      <c r="E179" s="5">
        <f>VLOOKUP(Сделки[[#This Row],[Дата сделки]],[1]!Таблица1[#Data],2)*Сделки[[#This Row],[Количество_net]]</f>
        <v>18474.400000000001</v>
      </c>
    </row>
    <row r="180" spans="1:5" x14ac:dyDescent="0.3">
      <c r="A180" s="1">
        <v>42824</v>
      </c>
      <c r="B180" t="s">
        <v>2789</v>
      </c>
      <c r="C180">
        <v>260</v>
      </c>
      <c r="D180">
        <f>IF(Сделки[[#This Row],[Тип сделки]]="Продажа",-1*Сделки[[#This Row],[Количество]],Сделки[[#This Row],[Количество]])</f>
        <v>-260</v>
      </c>
      <c r="E180" s="5">
        <f>VLOOKUP(Сделки[[#This Row],[Дата сделки]],[1]!Таблица1[#Data],2)*Сделки[[#This Row],[Количество_net]]</f>
        <v>-17019.599999999999</v>
      </c>
    </row>
    <row r="181" spans="1:5" x14ac:dyDescent="0.3">
      <c r="A181" s="1">
        <v>42829</v>
      </c>
      <c r="B181" t="s">
        <v>2788</v>
      </c>
      <c r="C181">
        <v>110</v>
      </c>
      <c r="D181">
        <f>IF(Сделки[[#This Row],[Тип сделки]]="Продажа",-1*Сделки[[#This Row],[Количество]],Сделки[[#This Row],[Количество]])</f>
        <v>110</v>
      </c>
      <c r="E181" s="5">
        <f>VLOOKUP(Сделки[[#This Row],[Дата сделки]],[1]!Таблица1[#Data],2)*Сделки[[#This Row],[Количество_net]]</f>
        <v>7162.1</v>
      </c>
    </row>
    <row r="182" spans="1:5" x14ac:dyDescent="0.3">
      <c r="A182" s="1">
        <v>42831</v>
      </c>
      <c r="B182" t="s">
        <v>2789</v>
      </c>
      <c r="C182">
        <v>360</v>
      </c>
      <c r="D182">
        <f>IF(Сделки[[#This Row],[Тип сделки]]="Продажа",-1*Сделки[[#This Row],[Количество]],Сделки[[#This Row],[Количество]])</f>
        <v>-360</v>
      </c>
      <c r="E182" s="5">
        <f>VLOOKUP(Сделки[[#This Row],[Дата сделки]],[1]!Таблица1[#Data],2)*Сделки[[#This Row],[Количество_net]]</f>
        <v>-23428.799999999999</v>
      </c>
    </row>
    <row r="183" spans="1:5" x14ac:dyDescent="0.3">
      <c r="A183" s="1">
        <v>42836</v>
      </c>
      <c r="B183" t="s">
        <v>2788</v>
      </c>
      <c r="C183">
        <v>130</v>
      </c>
      <c r="D183">
        <f>IF(Сделки[[#This Row],[Тип сделки]]="Продажа",-1*Сделки[[#This Row],[Количество]],Сделки[[#This Row],[Количество]])</f>
        <v>130</v>
      </c>
      <c r="E183" s="5">
        <f>VLOOKUP(Сделки[[#This Row],[Дата сделки]],[1]!Таблица1[#Data],2)*Сделки[[#This Row],[Количество_net]]</f>
        <v>8343.4000000000015</v>
      </c>
    </row>
    <row r="184" spans="1:5" x14ac:dyDescent="0.3">
      <c r="A184" s="1">
        <v>42838</v>
      </c>
      <c r="B184" t="s">
        <v>2788</v>
      </c>
      <c r="C184">
        <v>280</v>
      </c>
      <c r="D184">
        <f>IF(Сделки[[#This Row],[Тип сделки]]="Продажа",-1*Сделки[[#This Row],[Количество]],Сделки[[#This Row],[Количество]])</f>
        <v>280</v>
      </c>
      <c r="E184" s="5">
        <f>VLOOKUP(Сделки[[#This Row],[Дата сделки]],[1]!Таблица1[#Data],2)*Сделки[[#This Row],[Количество_net]]</f>
        <v>17956.399999999998</v>
      </c>
    </row>
    <row r="185" spans="1:5" x14ac:dyDescent="0.3">
      <c r="A185" s="1">
        <v>42844</v>
      </c>
      <c r="B185" t="s">
        <v>2789</v>
      </c>
      <c r="C185">
        <v>300</v>
      </c>
      <c r="D185">
        <f>IF(Сделки[[#This Row],[Тип сделки]]="Продажа",-1*Сделки[[#This Row],[Количество]],Сделки[[#This Row],[Количество]])</f>
        <v>-300</v>
      </c>
      <c r="E185" s="5">
        <f>VLOOKUP(Сделки[[#This Row],[Дата сделки]],[1]!Таблица1[#Data],2)*Сделки[[#This Row],[Количество_net]]</f>
        <v>-19035</v>
      </c>
    </row>
    <row r="186" spans="1:5" x14ac:dyDescent="0.3">
      <c r="A186" s="1">
        <v>42852</v>
      </c>
      <c r="B186" t="s">
        <v>2789</v>
      </c>
      <c r="C186">
        <v>180</v>
      </c>
      <c r="D186">
        <f>IF(Сделки[[#This Row],[Тип сделки]]="Продажа",-1*Сделки[[#This Row],[Количество]],Сделки[[#This Row],[Количество]])</f>
        <v>-180</v>
      </c>
      <c r="E186" s="5">
        <f>VLOOKUP(Сделки[[#This Row],[Дата сделки]],[1]!Таблица1[#Data],2)*Сделки[[#This Row],[Количество_net]]</f>
        <v>-11892.599999999999</v>
      </c>
    </row>
    <row r="187" spans="1:5" x14ac:dyDescent="0.3">
      <c r="A187" s="1">
        <v>42857</v>
      </c>
      <c r="B187" t="s">
        <v>2789</v>
      </c>
      <c r="C187">
        <v>410</v>
      </c>
      <c r="D187">
        <f>IF(Сделки[[#This Row],[Тип сделки]]="Продажа",-1*Сделки[[#This Row],[Количество]],Сделки[[#This Row],[Количество]])</f>
        <v>-410</v>
      </c>
      <c r="E187" s="5">
        <f>VLOOKUP(Сделки[[#This Row],[Дата сделки]],[1]!Таблица1[#Data],2)*Сделки[[#This Row],[Количество_net]]</f>
        <v>-27318.3</v>
      </c>
    </row>
    <row r="188" spans="1:5" x14ac:dyDescent="0.3">
      <c r="A188" s="1">
        <v>42857</v>
      </c>
      <c r="B188" t="s">
        <v>2788</v>
      </c>
      <c r="C188">
        <v>480</v>
      </c>
      <c r="D188">
        <f>IF(Сделки[[#This Row],[Тип сделки]]="Продажа",-1*Сделки[[#This Row],[Количество]],Сделки[[#This Row],[Количество]])</f>
        <v>480</v>
      </c>
      <c r="E188" s="5">
        <f>VLOOKUP(Сделки[[#This Row],[Дата сделки]],[1]!Таблица1[#Data],2)*Сделки[[#This Row],[Количество_net]]</f>
        <v>31982.399999999998</v>
      </c>
    </row>
    <row r="189" spans="1:5" x14ac:dyDescent="0.3">
      <c r="A189" s="1">
        <v>42859</v>
      </c>
      <c r="B189" t="s">
        <v>2788</v>
      </c>
      <c r="C189">
        <v>150</v>
      </c>
      <c r="D189">
        <f>IF(Сделки[[#This Row],[Тип сделки]]="Продажа",-1*Сделки[[#This Row],[Количество]],Сделки[[#This Row],[Количество]])</f>
        <v>150</v>
      </c>
      <c r="E189" s="5">
        <f>VLOOKUP(Сделки[[#This Row],[Дата сделки]],[1]!Таблица1[#Data],2)*Сделки[[#This Row],[Количество_net]]</f>
        <v>10084.5</v>
      </c>
    </row>
    <row r="190" spans="1:5" x14ac:dyDescent="0.3">
      <c r="A190" s="1">
        <v>42859</v>
      </c>
      <c r="B190" t="s">
        <v>2789</v>
      </c>
      <c r="C190">
        <v>30</v>
      </c>
      <c r="D190">
        <f>IF(Сделки[[#This Row],[Тип сделки]]="Продажа",-1*Сделки[[#This Row],[Количество]],Сделки[[#This Row],[Количество]])</f>
        <v>-30</v>
      </c>
      <c r="E190" s="5">
        <f>VLOOKUP(Сделки[[#This Row],[Дата сделки]],[1]!Таблица1[#Data],2)*Сделки[[#This Row],[Количество_net]]</f>
        <v>-2016.9</v>
      </c>
    </row>
    <row r="191" spans="1:5" x14ac:dyDescent="0.3">
      <c r="A191" s="1">
        <v>42859</v>
      </c>
      <c r="B191" t="s">
        <v>2789</v>
      </c>
      <c r="C191">
        <v>360</v>
      </c>
      <c r="D191">
        <f>IF(Сделки[[#This Row],[Тип сделки]]="Продажа",-1*Сделки[[#This Row],[Количество]],Сделки[[#This Row],[Количество]])</f>
        <v>-360</v>
      </c>
      <c r="E191" s="5">
        <f>VLOOKUP(Сделки[[#This Row],[Дата сделки]],[1]!Таблица1[#Data],2)*Сделки[[#This Row],[Количество_net]]</f>
        <v>-24202.800000000003</v>
      </c>
    </row>
    <row r="192" spans="1:5" x14ac:dyDescent="0.3">
      <c r="A192" s="1">
        <v>42860</v>
      </c>
      <c r="B192" t="s">
        <v>2789</v>
      </c>
      <c r="C192">
        <v>200</v>
      </c>
      <c r="D192">
        <f>IF(Сделки[[#This Row],[Тип сделки]]="Продажа",-1*Сделки[[#This Row],[Количество]],Сделки[[#This Row],[Количество]])</f>
        <v>-200</v>
      </c>
      <c r="E192" s="5">
        <f>VLOOKUP(Сделки[[#This Row],[Дата сделки]],[1]!Таблица1[#Data],2)*Сделки[[#This Row],[Количество_net]]</f>
        <v>-13397.999999999998</v>
      </c>
    </row>
    <row r="193" spans="1:5" x14ac:dyDescent="0.3">
      <c r="A193" s="1">
        <v>42860</v>
      </c>
      <c r="B193" t="s">
        <v>2789</v>
      </c>
      <c r="C193">
        <v>330</v>
      </c>
      <c r="D193">
        <f>IF(Сделки[[#This Row],[Тип сделки]]="Продажа",-1*Сделки[[#This Row],[Количество]],Сделки[[#This Row],[Количество]])</f>
        <v>-330</v>
      </c>
      <c r="E193" s="5">
        <f>VLOOKUP(Сделки[[#This Row],[Дата сделки]],[1]!Таблица1[#Data],2)*Сделки[[#This Row],[Количество_net]]</f>
        <v>-22106.699999999997</v>
      </c>
    </row>
    <row r="194" spans="1:5" x14ac:dyDescent="0.3">
      <c r="A194" s="1">
        <v>42865</v>
      </c>
      <c r="B194" t="s">
        <v>2789</v>
      </c>
      <c r="C194">
        <v>290</v>
      </c>
      <c r="D194">
        <f>IF(Сделки[[#This Row],[Тип сделки]]="Продажа",-1*Сделки[[#This Row],[Количество]],Сделки[[#This Row],[Количество]])</f>
        <v>-290</v>
      </c>
      <c r="E194" s="5">
        <f>VLOOKUP(Сделки[[#This Row],[Дата сделки]],[1]!Таблица1[#Data],2)*Сделки[[#This Row],[Количество_net]]</f>
        <v>-19134.2</v>
      </c>
    </row>
    <row r="195" spans="1:5" x14ac:dyDescent="0.3">
      <c r="A195" s="1">
        <v>42865</v>
      </c>
      <c r="B195" t="s">
        <v>2788</v>
      </c>
      <c r="C195">
        <v>250</v>
      </c>
      <c r="D195">
        <f>IF(Сделки[[#This Row],[Тип сделки]]="Продажа",-1*Сделки[[#This Row],[Количество]],Сделки[[#This Row],[Количество]])</f>
        <v>250</v>
      </c>
      <c r="E195" s="5">
        <f>VLOOKUP(Сделки[[#This Row],[Дата сделки]],[1]!Таблица1[#Data],2)*Сделки[[#This Row],[Количество_net]]</f>
        <v>16495</v>
      </c>
    </row>
    <row r="196" spans="1:5" x14ac:dyDescent="0.3">
      <c r="A196" s="1">
        <v>42870</v>
      </c>
      <c r="B196" t="s">
        <v>2788</v>
      </c>
      <c r="C196">
        <v>270</v>
      </c>
      <c r="D196">
        <f>IF(Сделки[[#This Row],[Тип сделки]]="Продажа",-1*Сделки[[#This Row],[Количество]],Сделки[[#This Row],[Количество]])</f>
        <v>270</v>
      </c>
      <c r="E196" s="5">
        <f>VLOOKUP(Сделки[[#This Row],[Дата сделки]],[1]!Таблица1[#Data],2)*Сделки[[#This Row],[Количество_net]]</f>
        <v>18000.900000000001</v>
      </c>
    </row>
    <row r="197" spans="1:5" x14ac:dyDescent="0.3">
      <c r="A197" s="1">
        <v>42877</v>
      </c>
      <c r="B197" t="s">
        <v>2788</v>
      </c>
      <c r="C197">
        <v>20</v>
      </c>
      <c r="D197">
        <f>IF(Сделки[[#This Row],[Тип сделки]]="Продажа",-1*Сделки[[#This Row],[Количество]],Сделки[[#This Row],[Количество]])</f>
        <v>20</v>
      </c>
      <c r="E197" s="5">
        <f>VLOOKUP(Сделки[[#This Row],[Дата сделки]],[1]!Таблица1[#Data],2)*Сделки[[#This Row],[Количество_net]]</f>
        <v>1308.8</v>
      </c>
    </row>
    <row r="198" spans="1:5" x14ac:dyDescent="0.3">
      <c r="A198" s="1">
        <v>42877</v>
      </c>
      <c r="B198" t="s">
        <v>2789</v>
      </c>
      <c r="C198">
        <v>40</v>
      </c>
      <c r="D198">
        <f>IF(Сделки[[#This Row],[Тип сделки]]="Продажа",-1*Сделки[[#This Row],[Количество]],Сделки[[#This Row],[Количество]])</f>
        <v>-40</v>
      </c>
      <c r="E198" s="5">
        <f>VLOOKUP(Сделки[[#This Row],[Дата сделки]],[1]!Таблица1[#Data],2)*Сделки[[#This Row],[Количество_net]]</f>
        <v>-2617.6</v>
      </c>
    </row>
    <row r="199" spans="1:5" x14ac:dyDescent="0.3">
      <c r="A199" s="1">
        <v>42885</v>
      </c>
      <c r="B199" t="s">
        <v>2788</v>
      </c>
      <c r="C199">
        <v>420</v>
      </c>
      <c r="D199">
        <f>IF(Сделки[[#This Row],[Тип сделки]]="Продажа",-1*Сделки[[#This Row],[Количество]],Сделки[[#This Row],[Количество]])</f>
        <v>420</v>
      </c>
      <c r="E199" s="5">
        <f>VLOOKUP(Сделки[[#This Row],[Дата сделки]],[1]!Таблица1[#Data],2)*Сделки[[#This Row],[Количество_net]]</f>
        <v>27728.399999999998</v>
      </c>
    </row>
    <row r="200" spans="1:5" x14ac:dyDescent="0.3">
      <c r="A200" s="1">
        <v>42887</v>
      </c>
      <c r="B200" t="s">
        <v>2788</v>
      </c>
      <c r="C200">
        <v>500</v>
      </c>
      <c r="D200">
        <f>IF(Сделки[[#This Row],[Тип сделки]]="Продажа",-1*Сделки[[#This Row],[Количество]],Сделки[[#This Row],[Количество]])</f>
        <v>500</v>
      </c>
      <c r="E200" s="5">
        <f>VLOOKUP(Сделки[[#This Row],[Дата сделки]],[1]!Таблица1[#Data],2)*Сделки[[#This Row],[Количество_net]]</f>
        <v>33355</v>
      </c>
    </row>
    <row r="201" spans="1:5" x14ac:dyDescent="0.3">
      <c r="A201" s="1">
        <v>42888</v>
      </c>
      <c r="B201" t="s">
        <v>2788</v>
      </c>
      <c r="C201">
        <v>460</v>
      </c>
      <c r="D201">
        <f>IF(Сделки[[#This Row],[Тип сделки]]="Продажа",-1*Сделки[[#This Row],[Количество]],Сделки[[#This Row],[Количество]])</f>
        <v>460</v>
      </c>
      <c r="E201" s="5">
        <f>VLOOKUP(Сделки[[#This Row],[Дата сделки]],[1]!Таблица1[#Data],2)*Сделки[[#This Row],[Количество_net]]</f>
        <v>30935</v>
      </c>
    </row>
    <row r="202" spans="1:5" x14ac:dyDescent="0.3">
      <c r="A202" s="1">
        <v>42894</v>
      </c>
      <c r="B202" t="s">
        <v>2789</v>
      </c>
      <c r="C202">
        <v>170</v>
      </c>
      <c r="D202">
        <f>IF(Сделки[[#This Row],[Тип сделки]]="Продажа",-1*Сделки[[#This Row],[Количество]],Сделки[[#This Row],[Количество]])</f>
        <v>-170</v>
      </c>
      <c r="E202" s="5">
        <f>VLOOKUP(Сделки[[#This Row],[Дата сделки]],[1]!Таблица1[#Data],2)*Сделки[[#This Row],[Количество_net]]</f>
        <v>-11689.2</v>
      </c>
    </row>
    <row r="203" spans="1:5" x14ac:dyDescent="0.3">
      <c r="A203" s="1">
        <v>42894</v>
      </c>
      <c r="B203" t="s">
        <v>2788</v>
      </c>
      <c r="C203">
        <v>220</v>
      </c>
      <c r="D203">
        <f>IF(Сделки[[#This Row],[Тип сделки]]="Продажа",-1*Сделки[[#This Row],[Количество]],Сделки[[#This Row],[Количество]])</f>
        <v>220</v>
      </c>
      <c r="E203" s="5">
        <f>VLOOKUP(Сделки[[#This Row],[Дата сделки]],[1]!Таблица1[#Data],2)*Сделки[[#This Row],[Количество_net]]</f>
        <v>15127.2</v>
      </c>
    </row>
    <row r="204" spans="1:5" x14ac:dyDescent="0.3">
      <c r="A204" s="1">
        <v>42895</v>
      </c>
      <c r="B204" t="s">
        <v>2789</v>
      </c>
      <c r="C204">
        <v>150</v>
      </c>
      <c r="D204">
        <f>IF(Сделки[[#This Row],[Тип сделки]]="Продажа",-1*Сделки[[#This Row],[Количество]],Сделки[[#This Row],[Количество]])</f>
        <v>-150</v>
      </c>
      <c r="E204" s="5">
        <f>VLOOKUP(Сделки[[#This Row],[Дата сделки]],[1]!Таблица1[#Data],2)*Сделки[[#This Row],[Количество_net]]</f>
        <v>-10450.5</v>
      </c>
    </row>
    <row r="205" spans="1:5" x14ac:dyDescent="0.3">
      <c r="A205" s="1">
        <v>42899</v>
      </c>
      <c r="B205" t="s">
        <v>2789</v>
      </c>
      <c r="C205">
        <v>330</v>
      </c>
      <c r="D205">
        <f>IF(Сделки[[#This Row],[Тип сделки]]="Продажа",-1*Сделки[[#This Row],[Количество]],Сделки[[#This Row],[Количество]])</f>
        <v>-330</v>
      </c>
      <c r="E205" s="5">
        <f>VLOOKUP(Сделки[[#This Row],[Дата сделки]],[1]!Таблица1[#Data],2)*Сделки[[#This Row],[Количество_net]]</f>
        <v>-22991.100000000002</v>
      </c>
    </row>
    <row r="206" spans="1:5" x14ac:dyDescent="0.3">
      <c r="A206" s="1">
        <v>42902</v>
      </c>
      <c r="B206" t="s">
        <v>2789</v>
      </c>
      <c r="C206">
        <v>370</v>
      </c>
      <c r="D206">
        <f>IF(Сделки[[#This Row],[Тип сделки]]="Продажа",-1*Сделки[[#This Row],[Количество]],Сделки[[#This Row],[Количество]])</f>
        <v>-370</v>
      </c>
      <c r="E206" s="5">
        <f>VLOOKUP(Сделки[[#This Row],[Дата сделки]],[1]!Таблица1[#Data],2)*Сделки[[#This Row],[Количество_net]]</f>
        <v>-26288.5</v>
      </c>
    </row>
    <row r="207" spans="1:5" x14ac:dyDescent="0.3">
      <c r="A207" s="1">
        <v>42907</v>
      </c>
      <c r="B207" t="s">
        <v>2789</v>
      </c>
      <c r="C207">
        <v>240</v>
      </c>
      <c r="D207">
        <f>IF(Сделки[[#This Row],[Тип сделки]]="Продажа",-1*Сделки[[#This Row],[Количество]],Сделки[[#This Row],[Количество]])</f>
        <v>-240</v>
      </c>
      <c r="E207" s="5">
        <f>VLOOKUP(Сделки[[#This Row],[Дата сделки]],[1]!Таблица1[#Data],2)*Сделки[[#This Row],[Количество_net]]</f>
        <v>-17121.600000000002</v>
      </c>
    </row>
    <row r="208" spans="1:5" x14ac:dyDescent="0.3">
      <c r="A208" s="1">
        <v>42919</v>
      </c>
      <c r="B208" t="s">
        <v>2788</v>
      </c>
      <c r="C208">
        <v>370</v>
      </c>
      <c r="D208">
        <f>IF(Сделки[[#This Row],[Тип сделки]]="Продажа",-1*Сделки[[#This Row],[Количество]],Сделки[[#This Row],[Количество]])</f>
        <v>370</v>
      </c>
      <c r="E208" s="5">
        <f>VLOOKUP(Сделки[[#This Row],[Дата сделки]],[1]!Таблица1[#Data],2)*Сделки[[#This Row],[Количество_net]]</f>
        <v>26795.4</v>
      </c>
    </row>
    <row r="209" spans="1:5" x14ac:dyDescent="0.3">
      <c r="A209" s="1">
        <v>42921</v>
      </c>
      <c r="B209" t="s">
        <v>2788</v>
      </c>
      <c r="C209">
        <v>410</v>
      </c>
      <c r="D209">
        <f>IF(Сделки[[#This Row],[Тип сделки]]="Продажа",-1*Сделки[[#This Row],[Количество]],Сделки[[#This Row],[Количество]])</f>
        <v>410</v>
      </c>
      <c r="E209" s="5">
        <f>VLOOKUP(Сделки[[#This Row],[Дата сделки]],[1]!Таблица1[#Data],2)*Сделки[[#This Row],[Количество_net]]</f>
        <v>29716.800000000003</v>
      </c>
    </row>
    <row r="210" spans="1:5" x14ac:dyDescent="0.3">
      <c r="A210" s="1">
        <v>42921</v>
      </c>
      <c r="B210" t="s">
        <v>2789</v>
      </c>
      <c r="C210">
        <v>170</v>
      </c>
      <c r="D210">
        <f>IF(Сделки[[#This Row],[Тип сделки]]="Продажа",-1*Сделки[[#This Row],[Количество]],Сделки[[#This Row],[Количество]])</f>
        <v>-170</v>
      </c>
      <c r="E210" s="5">
        <f>VLOOKUP(Сделки[[#This Row],[Дата сделки]],[1]!Таблица1[#Data],2)*Сделки[[#This Row],[Количество_net]]</f>
        <v>-12321.6</v>
      </c>
    </row>
    <row r="211" spans="1:5" x14ac:dyDescent="0.3">
      <c r="A211" s="1">
        <v>42921</v>
      </c>
      <c r="B211" t="s">
        <v>2789</v>
      </c>
      <c r="C211">
        <v>190</v>
      </c>
      <c r="D211">
        <f>IF(Сделки[[#This Row],[Тип сделки]]="Продажа",-1*Сделки[[#This Row],[Количество]],Сделки[[#This Row],[Количество]])</f>
        <v>-190</v>
      </c>
      <c r="E211" s="5">
        <f>VLOOKUP(Сделки[[#This Row],[Дата сделки]],[1]!Таблица1[#Data],2)*Сделки[[#This Row],[Количество_net]]</f>
        <v>-13771.2</v>
      </c>
    </row>
    <row r="212" spans="1:5" x14ac:dyDescent="0.3">
      <c r="A212" s="1">
        <v>42926</v>
      </c>
      <c r="B212" t="s">
        <v>2788</v>
      </c>
      <c r="C212">
        <v>230</v>
      </c>
      <c r="D212">
        <f>IF(Сделки[[#This Row],[Тип сделки]]="Продажа",-1*Сделки[[#This Row],[Количество]],Сделки[[#This Row],[Количество]])</f>
        <v>230</v>
      </c>
      <c r="E212" s="5">
        <f>VLOOKUP(Сделки[[#This Row],[Дата сделки]],[1]!Таблица1[#Data],2)*Сделки[[#This Row],[Количество_net]]</f>
        <v>16520.899999999998</v>
      </c>
    </row>
    <row r="213" spans="1:5" x14ac:dyDescent="0.3">
      <c r="A213" s="1">
        <v>42926</v>
      </c>
      <c r="B213" t="s">
        <v>2788</v>
      </c>
      <c r="C213">
        <v>310</v>
      </c>
      <c r="D213">
        <f>IF(Сделки[[#This Row],[Тип сделки]]="Продажа",-1*Сделки[[#This Row],[Количество]],Сделки[[#This Row],[Количество]])</f>
        <v>310</v>
      </c>
      <c r="E213" s="5">
        <f>VLOOKUP(Сделки[[#This Row],[Дата сделки]],[1]!Таблица1[#Data],2)*Сделки[[#This Row],[Количество_net]]</f>
        <v>22267.3</v>
      </c>
    </row>
    <row r="214" spans="1:5" x14ac:dyDescent="0.3">
      <c r="A214" s="1">
        <v>42943</v>
      </c>
      <c r="B214" t="s">
        <v>2788</v>
      </c>
      <c r="C214">
        <v>350</v>
      </c>
      <c r="D214">
        <f>IF(Сделки[[#This Row],[Тип сделки]]="Продажа",-1*Сделки[[#This Row],[Количество]],Сделки[[#This Row],[Количество]])</f>
        <v>350</v>
      </c>
      <c r="E214" s="5">
        <f>VLOOKUP(Сделки[[#This Row],[Дата сделки]],[1]!Таблица1[#Data],2)*Сделки[[#This Row],[Количество_net]]</f>
        <v>25105.5</v>
      </c>
    </row>
    <row r="215" spans="1:5" x14ac:dyDescent="0.3">
      <c r="A215" s="1">
        <v>42943</v>
      </c>
      <c r="B215" t="s">
        <v>2788</v>
      </c>
      <c r="C215">
        <v>460</v>
      </c>
      <c r="D215">
        <f>IF(Сделки[[#This Row],[Тип сделки]]="Продажа",-1*Сделки[[#This Row],[Количество]],Сделки[[#This Row],[Количество]])</f>
        <v>460</v>
      </c>
      <c r="E215" s="5">
        <f>VLOOKUP(Сделки[[#This Row],[Дата сделки]],[1]!Таблица1[#Data],2)*Сделки[[#This Row],[Количество_net]]</f>
        <v>32995.800000000003</v>
      </c>
    </row>
    <row r="216" spans="1:5" x14ac:dyDescent="0.3">
      <c r="A216" s="1">
        <v>42944</v>
      </c>
      <c r="B216" t="s">
        <v>2789</v>
      </c>
      <c r="C216">
        <v>330</v>
      </c>
      <c r="D216">
        <f>IF(Сделки[[#This Row],[Тип сделки]]="Продажа",-1*Сделки[[#This Row],[Количество]],Сделки[[#This Row],[Количество]])</f>
        <v>-330</v>
      </c>
      <c r="E216" s="5">
        <f>VLOOKUP(Сделки[[#This Row],[Дата сделки]],[1]!Таблица1[#Data],2)*Сделки[[#This Row],[Количество_net]]</f>
        <v>-23245.200000000001</v>
      </c>
    </row>
    <row r="217" spans="1:5" x14ac:dyDescent="0.3">
      <c r="A217" s="1">
        <v>42950</v>
      </c>
      <c r="B217" t="s">
        <v>2789</v>
      </c>
      <c r="C217">
        <v>240</v>
      </c>
      <c r="D217">
        <f>IF(Сделки[[#This Row],[Тип сделки]]="Продажа",-1*Сделки[[#This Row],[Количество]],Сделки[[#This Row],[Количество]])</f>
        <v>-240</v>
      </c>
      <c r="E217" s="5">
        <f>VLOOKUP(Сделки[[#This Row],[Дата сделки]],[1]!Таблица1[#Data],2)*Сделки[[#This Row],[Количество_net]]</f>
        <v>-17037.599999999999</v>
      </c>
    </row>
    <row r="218" spans="1:5" x14ac:dyDescent="0.3">
      <c r="A218" s="1">
        <v>42958</v>
      </c>
      <c r="B218" t="s">
        <v>2789</v>
      </c>
      <c r="C218">
        <v>160</v>
      </c>
      <c r="D218">
        <f>IF(Сделки[[#This Row],[Тип сделки]]="Продажа",-1*Сделки[[#This Row],[Количество]],Сделки[[#This Row],[Количество]])</f>
        <v>-160</v>
      </c>
      <c r="E218" s="5">
        <f>VLOOKUP(Сделки[[#This Row],[Дата сделки]],[1]!Таблица1[#Data],2)*Сделки[[#This Row],[Количество_net]]</f>
        <v>-11300.8</v>
      </c>
    </row>
    <row r="219" spans="1:5" x14ac:dyDescent="0.3">
      <c r="A219" s="1">
        <v>42961</v>
      </c>
      <c r="B219" t="s">
        <v>2788</v>
      </c>
      <c r="C219">
        <v>60</v>
      </c>
      <c r="D219">
        <f>IF(Сделки[[#This Row],[Тип сделки]]="Продажа",-1*Сделки[[#This Row],[Количество]],Сделки[[#This Row],[Количество]])</f>
        <v>60</v>
      </c>
      <c r="E219" s="5">
        <f>VLOOKUP(Сделки[[#This Row],[Дата сделки]],[1]!Таблица1[#Data],2)*Сделки[[#This Row],[Количество_net]]</f>
        <v>4249.2</v>
      </c>
    </row>
    <row r="220" spans="1:5" x14ac:dyDescent="0.3">
      <c r="A220" s="1">
        <v>42961</v>
      </c>
      <c r="B220" t="s">
        <v>2788</v>
      </c>
      <c r="C220">
        <v>240</v>
      </c>
      <c r="D220">
        <f>IF(Сделки[[#This Row],[Тип сделки]]="Продажа",-1*Сделки[[#This Row],[Количество]],Сделки[[#This Row],[Количество]])</f>
        <v>240</v>
      </c>
      <c r="E220" s="5">
        <f>VLOOKUP(Сделки[[#This Row],[Дата сделки]],[1]!Таблица1[#Data],2)*Сделки[[#This Row],[Количество_net]]</f>
        <v>16996.8</v>
      </c>
    </row>
    <row r="221" spans="1:5" x14ac:dyDescent="0.3">
      <c r="A221" s="1">
        <v>42963</v>
      </c>
      <c r="B221" t="s">
        <v>2788</v>
      </c>
      <c r="C221">
        <v>250</v>
      </c>
      <c r="D221">
        <f>IF(Сделки[[#This Row],[Тип сделки]]="Продажа",-1*Сделки[[#This Row],[Количество]],Сделки[[#This Row],[Количество]])</f>
        <v>250</v>
      </c>
      <c r="E221" s="5">
        <f>VLOOKUP(Сделки[[#This Row],[Дата сделки]],[1]!Таблица1[#Data],2)*Сделки[[#This Row],[Количество_net]]</f>
        <v>17605</v>
      </c>
    </row>
    <row r="222" spans="1:5" x14ac:dyDescent="0.3">
      <c r="A222" s="1">
        <v>42965</v>
      </c>
      <c r="B222" t="s">
        <v>2788</v>
      </c>
      <c r="C222">
        <v>490</v>
      </c>
      <c r="D222">
        <f>IF(Сделки[[#This Row],[Тип сделки]]="Продажа",-1*Сделки[[#This Row],[Количество]],Сделки[[#This Row],[Количество]])</f>
        <v>490</v>
      </c>
      <c r="E222" s="5">
        <f>VLOOKUP(Сделки[[#This Row],[Дата сделки]],[1]!Таблица1[#Data],2)*Сделки[[#This Row],[Количество_net]]</f>
        <v>34280.399999999994</v>
      </c>
    </row>
    <row r="223" spans="1:5" x14ac:dyDescent="0.3">
      <c r="A223" s="1">
        <v>42970</v>
      </c>
      <c r="B223" t="s">
        <v>2788</v>
      </c>
      <c r="C223">
        <v>300</v>
      </c>
      <c r="D223">
        <f>IF(Сделки[[#This Row],[Тип сделки]]="Продажа",-1*Сделки[[#This Row],[Количество]],Сделки[[#This Row],[Количество]])</f>
        <v>300</v>
      </c>
      <c r="E223" s="5">
        <f>VLOOKUP(Сделки[[#This Row],[Дата сделки]],[1]!Таблица1[#Data],2)*Сделки[[#This Row],[Количество_net]]</f>
        <v>21456</v>
      </c>
    </row>
    <row r="224" spans="1:5" x14ac:dyDescent="0.3">
      <c r="A224" s="1">
        <v>42975</v>
      </c>
      <c r="B224" t="s">
        <v>2789</v>
      </c>
      <c r="C224">
        <v>50</v>
      </c>
      <c r="D224">
        <f>IF(Сделки[[#This Row],[Тип сделки]]="Продажа",-1*Сделки[[#This Row],[Количество]],Сделки[[#This Row],[Количество]])</f>
        <v>-50</v>
      </c>
      <c r="E224" s="5">
        <f>VLOOKUP(Сделки[[#This Row],[Дата сделки]],[1]!Таблица1[#Data],2)*Сделки[[#This Row],[Количество_net]]</f>
        <v>-3665.9999999999995</v>
      </c>
    </row>
    <row r="225" spans="1:5" x14ac:dyDescent="0.3">
      <c r="A225" s="1">
        <v>42976</v>
      </c>
      <c r="B225" t="s">
        <v>2788</v>
      </c>
      <c r="C225">
        <v>100</v>
      </c>
      <c r="D225">
        <f>IF(Сделки[[#This Row],[Тип сделки]]="Продажа",-1*Сделки[[#This Row],[Количество]],Сделки[[#This Row],[Количество]])</f>
        <v>100</v>
      </c>
      <c r="E225" s="5">
        <f>VLOOKUP(Сделки[[#This Row],[Дата сделки]],[1]!Таблица1[#Data],2)*Сделки[[#This Row],[Количество_net]]</f>
        <v>7389</v>
      </c>
    </row>
    <row r="226" spans="1:5" x14ac:dyDescent="0.3">
      <c r="A226" s="1">
        <v>42996</v>
      </c>
      <c r="B226" t="s">
        <v>2788</v>
      </c>
      <c r="C226">
        <v>240</v>
      </c>
      <c r="D226">
        <f>IF(Сделки[[#This Row],[Тип сделки]]="Продажа",-1*Сделки[[#This Row],[Количество]],Сделки[[#This Row],[Количество]])</f>
        <v>240</v>
      </c>
      <c r="E226" s="5">
        <f>VLOOKUP(Сделки[[#This Row],[Дата сделки]],[1]!Таблица1[#Data],2)*Сделки[[#This Row],[Количество_net]]</f>
        <v>20476.8</v>
      </c>
    </row>
    <row r="227" spans="1:5" x14ac:dyDescent="0.3">
      <c r="A227" s="1">
        <v>42996</v>
      </c>
      <c r="B227" t="s">
        <v>2789</v>
      </c>
      <c r="C227">
        <v>410</v>
      </c>
      <c r="D227">
        <f>IF(Сделки[[#This Row],[Тип сделки]]="Продажа",-1*Сделки[[#This Row],[Количество]],Сделки[[#This Row],[Количество]])</f>
        <v>-410</v>
      </c>
      <c r="E227" s="5">
        <f>VLOOKUP(Сделки[[#This Row],[Дата сделки]],[1]!Таблица1[#Data],2)*Сделки[[#This Row],[Количество_net]]</f>
        <v>-34981.199999999997</v>
      </c>
    </row>
    <row r="228" spans="1:5" x14ac:dyDescent="0.3">
      <c r="A228" s="1">
        <v>43003</v>
      </c>
      <c r="B228" t="s">
        <v>2788</v>
      </c>
      <c r="C228">
        <v>240</v>
      </c>
      <c r="D228">
        <f>IF(Сделки[[#This Row],[Тип сделки]]="Продажа",-1*Сделки[[#This Row],[Количество]],Сделки[[#This Row],[Количество]])</f>
        <v>240</v>
      </c>
      <c r="E228" s="5">
        <f>VLOOKUP(Сделки[[#This Row],[Дата сделки]],[1]!Таблица1[#Data],2)*Сделки[[#This Row],[Количество_net]]</f>
        <v>20776.8</v>
      </c>
    </row>
    <row r="229" spans="1:5" x14ac:dyDescent="0.3">
      <c r="A229" s="1">
        <v>43004</v>
      </c>
      <c r="B229" t="s">
        <v>2788</v>
      </c>
      <c r="C229">
        <v>20</v>
      </c>
      <c r="D229">
        <f>IF(Сделки[[#This Row],[Тип сделки]]="Продажа",-1*Сделки[[#This Row],[Количество]],Сделки[[#This Row],[Количество]])</f>
        <v>20</v>
      </c>
      <c r="E229" s="5">
        <f>VLOOKUP(Сделки[[#This Row],[Дата сделки]],[1]!Таблица1[#Data],2)*Сделки[[#This Row],[Количество_net]]</f>
        <v>1707</v>
      </c>
    </row>
    <row r="230" spans="1:5" x14ac:dyDescent="0.3">
      <c r="A230" s="1">
        <v>43004</v>
      </c>
      <c r="B230" t="s">
        <v>2788</v>
      </c>
      <c r="C230">
        <v>490</v>
      </c>
      <c r="D230">
        <f>IF(Сделки[[#This Row],[Тип сделки]]="Продажа",-1*Сделки[[#This Row],[Количество]],Сделки[[#This Row],[Количество]])</f>
        <v>490</v>
      </c>
      <c r="E230" s="5">
        <f>VLOOKUP(Сделки[[#This Row],[Дата сделки]],[1]!Таблица1[#Data],2)*Сделки[[#This Row],[Количество_net]]</f>
        <v>41821.5</v>
      </c>
    </row>
    <row r="231" spans="1:5" x14ac:dyDescent="0.3">
      <c r="A231" s="1">
        <v>43010</v>
      </c>
      <c r="B231" t="s">
        <v>2788</v>
      </c>
      <c r="C231">
        <v>270</v>
      </c>
      <c r="D231">
        <f>IF(Сделки[[#This Row],[Тип сделки]]="Продажа",-1*Сделки[[#This Row],[Количество]],Сделки[[#This Row],[Количество]])</f>
        <v>270</v>
      </c>
      <c r="E231" s="5">
        <f>VLOOKUP(Сделки[[#This Row],[Дата сделки]],[1]!Таблица1[#Data],2)*Сделки[[#This Row],[Количество_net]]</f>
        <v>24405.3</v>
      </c>
    </row>
    <row r="232" spans="1:5" x14ac:dyDescent="0.3">
      <c r="A232" s="1">
        <v>43011</v>
      </c>
      <c r="B232" t="s">
        <v>2788</v>
      </c>
      <c r="C232">
        <v>370</v>
      </c>
      <c r="D232">
        <f>IF(Сделки[[#This Row],[Тип сделки]]="Продажа",-1*Сделки[[#This Row],[Количество]],Сделки[[#This Row],[Количество]])</f>
        <v>370</v>
      </c>
      <c r="E232" s="5">
        <f>VLOOKUP(Сделки[[#This Row],[Дата сделки]],[1]!Таблица1[#Data],2)*Сделки[[#This Row],[Количество_net]]</f>
        <v>33189</v>
      </c>
    </row>
    <row r="233" spans="1:5" x14ac:dyDescent="0.3">
      <c r="A233" s="1">
        <v>43013</v>
      </c>
      <c r="B233" t="s">
        <v>2789</v>
      </c>
      <c r="C233">
        <v>100</v>
      </c>
      <c r="D233">
        <f>IF(Сделки[[#This Row],[Тип сделки]]="Продажа",-1*Сделки[[#This Row],[Количество]],Сделки[[#This Row],[Количество]])</f>
        <v>-100</v>
      </c>
      <c r="E233" s="5">
        <f>VLOOKUP(Сделки[[#This Row],[Дата сделки]],[1]!Таблица1[#Data],2)*Сделки[[#This Row],[Количество_net]]</f>
        <v>-9018</v>
      </c>
    </row>
    <row r="234" spans="1:5" x14ac:dyDescent="0.3">
      <c r="A234" s="1">
        <v>43018</v>
      </c>
      <c r="B234" t="s">
        <v>2789</v>
      </c>
      <c r="C234">
        <v>70</v>
      </c>
      <c r="D234">
        <f>IF(Сделки[[#This Row],[Тип сделки]]="Продажа",-1*Сделки[[#This Row],[Количество]],Сделки[[#This Row],[Количество]])</f>
        <v>-70</v>
      </c>
      <c r="E234" s="5">
        <f>VLOOKUP(Сделки[[#This Row],[Дата сделки]],[1]!Таблица1[#Data],2)*Сделки[[#This Row],[Количество_net]]</f>
        <v>-6381.9000000000005</v>
      </c>
    </row>
    <row r="235" spans="1:5" x14ac:dyDescent="0.3">
      <c r="A235" s="1">
        <v>43019</v>
      </c>
      <c r="B235" t="s">
        <v>2788</v>
      </c>
      <c r="C235">
        <v>350</v>
      </c>
      <c r="D235">
        <f>IF(Сделки[[#This Row],[Тип сделки]]="Продажа",-1*Сделки[[#This Row],[Количество]],Сделки[[#This Row],[Количество]])</f>
        <v>350</v>
      </c>
      <c r="E235" s="5">
        <f>VLOOKUP(Сделки[[#This Row],[Дата сделки]],[1]!Таблица1[#Data],2)*Сделки[[#This Row],[Количество_net]]</f>
        <v>32333</v>
      </c>
    </row>
    <row r="236" spans="1:5" x14ac:dyDescent="0.3">
      <c r="A236" s="1">
        <v>43025</v>
      </c>
      <c r="B236" t="s">
        <v>2788</v>
      </c>
      <c r="C236">
        <v>330</v>
      </c>
      <c r="D236">
        <f>IF(Сделки[[#This Row],[Тип сделки]]="Продажа",-1*Сделки[[#This Row],[Количество]],Сделки[[#This Row],[Количество]])</f>
        <v>330</v>
      </c>
      <c r="E236" s="5">
        <f>VLOOKUP(Сделки[[#This Row],[Дата сделки]],[1]!Таблица1[#Data],2)*Сделки[[#This Row],[Количество_net]]</f>
        <v>30416.100000000002</v>
      </c>
    </row>
    <row r="237" spans="1:5" x14ac:dyDescent="0.3">
      <c r="A237" s="1">
        <v>43026</v>
      </c>
      <c r="B237" t="s">
        <v>2788</v>
      </c>
      <c r="C237">
        <v>430</v>
      </c>
      <c r="D237">
        <f>IF(Сделки[[#This Row],[Тип сделки]]="Продажа",-1*Сделки[[#This Row],[Количество]],Сделки[[#This Row],[Количество]])</f>
        <v>430</v>
      </c>
      <c r="E237" s="5">
        <f>VLOOKUP(Сделки[[#This Row],[Дата сделки]],[1]!Таблица1[#Data],2)*Сделки[[#This Row],[Количество_net]]</f>
        <v>41297.200000000004</v>
      </c>
    </row>
    <row r="238" spans="1:5" x14ac:dyDescent="0.3">
      <c r="A238" s="1">
        <v>43028</v>
      </c>
      <c r="B238" t="s">
        <v>2789</v>
      </c>
      <c r="C238">
        <v>300</v>
      </c>
      <c r="D238">
        <f>IF(Сделки[[#This Row],[Тип сделки]]="Продажа",-1*Сделки[[#This Row],[Количество]],Сделки[[#This Row],[Количество]])</f>
        <v>-300</v>
      </c>
      <c r="E238" s="5">
        <f>VLOOKUP(Сделки[[#This Row],[Дата сделки]],[1]!Таблица1[#Data],2)*Сделки[[#This Row],[Количество_net]]</f>
        <v>-28830</v>
      </c>
    </row>
    <row r="239" spans="1:5" x14ac:dyDescent="0.3">
      <c r="A239" s="1">
        <v>43032</v>
      </c>
      <c r="B239" t="s">
        <v>2789</v>
      </c>
      <c r="C239">
        <v>70</v>
      </c>
      <c r="D239">
        <f>IF(Сделки[[#This Row],[Тип сделки]]="Продажа",-1*Сделки[[#This Row],[Количество]],Сделки[[#This Row],[Количество]])</f>
        <v>-70</v>
      </c>
      <c r="E239" s="5">
        <f>VLOOKUP(Сделки[[#This Row],[Дата сделки]],[1]!Таблица1[#Data],2)*Сделки[[#This Row],[Количество_net]]</f>
        <v>-6418.3</v>
      </c>
    </row>
    <row r="240" spans="1:5" x14ac:dyDescent="0.3">
      <c r="A240" s="1">
        <v>43033</v>
      </c>
      <c r="B240" t="s">
        <v>2789</v>
      </c>
      <c r="C240">
        <v>350</v>
      </c>
      <c r="D240">
        <f>IF(Сделки[[#This Row],[Тип сделки]]="Продажа",-1*Сделки[[#This Row],[Количество]],Сделки[[#This Row],[Количество]])</f>
        <v>-350</v>
      </c>
      <c r="E240" s="5">
        <f>VLOOKUP(Сделки[[#This Row],[Дата сделки]],[1]!Таблица1[#Data],2)*Сделки[[#This Row],[Количество_net]]</f>
        <v>-32119.5</v>
      </c>
    </row>
    <row r="241" spans="1:5" x14ac:dyDescent="0.3">
      <c r="A241" s="1">
        <v>43052</v>
      </c>
      <c r="B241" t="s">
        <v>2789</v>
      </c>
      <c r="C241">
        <v>430</v>
      </c>
      <c r="D241">
        <f>IF(Сделки[[#This Row],[Тип сделки]]="Продажа",-1*Сделки[[#This Row],[Количество]],Сделки[[#This Row],[Количество]])</f>
        <v>-430</v>
      </c>
      <c r="E241" s="5">
        <f>VLOOKUP(Сделки[[#This Row],[Дата сделки]],[1]!Таблица1[#Data],2)*Сделки[[#This Row],[Количество_net]]</f>
        <v>-40901.599999999999</v>
      </c>
    </row>
    <row r="242" spans="1:5" x14ac:dyDescent="0.3">
      <c r="A242" s="1">
        <v>43054</v>
      </c>
      <c r="B242" t="s">
        <v>2788</v>
      </c>
      <c r="C242">
        <v>20</v>
      </c>
      <c r="D242">
        <f>IF(Сделки[[#This Row],[Тип сделки]]="Продажа",-1*Сделки[[#This Row],[Количество]],Сделки[[#This Row],[Количество]])</f>
        <v>20</v>
      </c>
      <c r="E242" s="5">
        <f>VLOOKUP(Сделки[[#This Row],[Дата сделки]],[1]!Таблица1[#Data],2)*Сделки[[#This Row],[Количество_net]]</f>
        <v>1875.2</v>
      </c>
    </row>
    <row r="243" spans="1:5" x14ac:dyDescent="0.3">
      <c r="A243" s="1">
        <v>43061</v>
      </c>
      <c r="B243" t="s">
        <v>2789</v>
      </c>
      <c r="C243">
        <v>490</v>
      </c>
      <c r="D243">
        <f>IF(Сделки[[#This Row],[Тип сделки]]="Продажа",-1*Сделки[[#This Row],[Количество]],Сделки[[#This Row],[Количество]])</f>
        <v>-490</v>
      </c>
      <c r="E243" s="5">
        <f>VLOOKUP(Сделки[[#This Row],[Дата сделки]],[1]!Таблица1[#Data],2)*Сделки[[#This Row],[Количество_net]]</f>
        <v>-46290.3</v>
      </c>
    </row>
    <row r="244" spans="1:5" x14ac:dyDescent="0.3">
      <c r="A244" s="1">
        <v>43063</v>
      </c>
      <c r="B244" t="s">
        <v>2789</v>
      </c>
      <c r="C244">
        <v>410</v>
      </c>
      <c r="D244">
        <f>IF(Сделки[[#This Row],[Тип сделки]]="Продажа",-1*Сделки[[#This Row],[Количество]],Сделки[[#This Row],[Количество]])</f>
        <v>-410</v>
      </c>
      <c r="E244" s="5">
        <f>VLOOKUP(Сделки[[#This Row],[Дата сделки]],[1]!Таблица1[#Data],2)*Сделки[[#This Row],[Количество_net]]</f>
        <v>-38835.199999999997</v>
      </c>
    </row>
    <row r="245" spans="1:5" x14ac:dyDescent="0.3">
      <c r="A245" s="1">
        <v>43080</v>
      </c>
      <c r="B245" t="s">
        <v>2788</v>
      </c>
      <c r="C245">
        <v>270</v>
      </c>
      <c r="D245">
        <f>IF(Сделки[[#This Row],[Тип сделки]]="Продажа",-1*Сделки[[#This Row],[Количество]],Сделки[[#This Row],[Количество]])</f>
        <v>270</v>
      </c>
      <c r="E245" s="5">
        <f>VLOOKUP(Сделки[[#This Row],[Дата сделки]],[1]!Таблица1[#Data],2)*Сделки[[#This Row],[Количество_net]]</f>
        <v>26046.9</v>
      </c>
    </row>
    <row r="246" spans="1:5" x14ac:dyDescent="0.3">
      <c r="A246" s="1">
        <v>43088</v>
      </c>
      <c r="B246" t="s">
        <v>2788</v>
      </c>
      <c r="C246">
        <v>310</v>
      </c>
      <c r="D246">
        <f>IF(Сделки[[#This Row],[Тип сделки]]="Продажа",-1*Сделки[[#This Row],[Количество]],Сделки[[#This Row],[Количество]])</f>
        <v>310</v>
      </c>
      <c r="E246" s="5">
        <f>VLOOKUP(Сделки[[#This Row],[Дата сделки]],[1]!Таблица1[#Data],2)*Сделки[[#This Row],[Количество_net]]</f>
        <v>30355.200000000001</v>
      </c>
    </row>
    <row r="247" spans="1:5" x14ac:dyDescent="0.3">
      <c r="A247" s="1">
        <v>43103</v>
      </c>
      <c r="B247" t="s">
        <v>2788</v>
      </c>
      <c r="C247">
        <v>380</v>
      </c>
      <c r="D247">
        <f>IF(Сделки[[#This Row],[Тип сделки]]="Продажа",-1*Сделки[[#This Row],[Количество]],Сделки[[#This Row],[Количество]])</f>
        <v>380</v>
      </c>
      <c r="E247" s="5">
        <f>VLOOKUP(Сделки[[#This Row],[Дата сделки]],[1]!Таблица1[#Data],2)*Сделки[[#This Row],[Количество_net]]</f>
        <v>37981</v>
      </c>
    </row>
    <row r="248" spans="1:5" x14ac:dyDescent="0.3">
      <c r="A248" s="1">
        <v>43105</v>
      </c>
      <c r="B248" t="s">
        <v>2788</v>
      </c>
      <c r="C248">
        <v>390</v>
      </c>
      <c r="D248">
        <f>IF(Сделки[[#This Row],[Тип сделки]]="Продажа",-1*Сделки[[#This Row],[Количество]],Сделки[[#This Row],[Количество]])</f>
        <v>390</v>
      </c>
      <c r="E248" s="5">
        <f>VLOOKUP(Сделки[[#This Row],[Дата сделки]],[1]!Таблица1[#Data],2)*Сделки[[#This Row],[Количество_net]]</f>
        <v>39432.9</v>
      </c>
    </row>
    <row r="249" spans="1:5" x14ac:dyDescent="0.3">
      <c r="A249" s="1">
        <v>43110</v>
      </c>
      <c r="B249" t="s">
        <v>2788</v>
      </c>
      <c r="C249">
        <v>100</v>
      </c>
      <c r="D249">
        <f>IF(Сделки[[#This Row],[Тип сделки]]="Продажа",-1*Сделки[[#This Row],[Количество]],Сделки[[#This Row],[Количество]])</f>
        <v>100</v>
      </c>
      <c r="E249" s="5">
        <f>VLOOKUP(Сделки[[#This Row],[Дата сделки]],[1]!Таблица1[#Data],2)*Сделки[[#This Row],[Количество_net]]</f>
        <v>9969</v>
      </c>
    </row>
    <row r="250" spans="1:5" x14ac:dyDescent="0.3">
      <c r="A250" s="1">
        <v>43118</v>
      </c>
      <c r="B250" t="s">
        <v>2789</v>
      </c>
      <c r="C250">
        <v>290</v>
      </c>
      <c r="D250">
        <f>IF(Сделки[[#This Row],[Тип сделки]]="Продажа",-1*Сделки[[#This Row],[Количество]],Сделки[[#This Row],[Количество]])</f>
        <v>-290</v>
      </c>
      <c r="E250" s="5">
        <f>VLOOKUP(Сделки[[#This Row],[Дата сделки]],[1]!Таблица1[#Data],2)*Сделки[[#This Row],[Количество_net]]</f>
        <v>-30104.9</v>
      </c>
    </row>
    <row r="251" spans="1:5" x14ac:dyDescent="0.3">
      <c r="A251" s="1">
        <v>43119</v>
      </c>
      <c r="B251" t="s">
        <v>2788</v>
      </c>
      <c r="C251">
        <v>110</v>
      </c>
      <c r="D251">
        <f>IF(Сделки[[#This Row],[Тип сделки]]="Продажа",-1*Сделки[[#This Row],[Количество]],Сделки[[#This Row],[Количество]])</f>
        <v>110</v>
      </c>
      <c r="E251" s="5">
        <f>VLOOKUP(Сделки[[#This Row],[Дата сделки]],[1]!Таблица1[#Data],2)*Сделки[[#This Row],[Количество_net]]</f>
        <v>11510.4</v>
      </c>
    </row>
    <row r="252" spans="1:5" x14ac:dyDescent="0.3">
      <c r="A252" s="1">
        <v>43129</v>
      </c>
      <c r="B252" t="s">
        <v>2789</v>
      </c>
      <c r="C252">
        <v>330</v>
      </c>
      <c r="D252">
        <f>IF(Сделки[[#This Row],[Тип сделки]]="Продажа",-1*Сделки[[#This Row],[Количество]],Сделки[[#This Row],[Количество]])</f>
        <v>-330</v>
      </c>
      <c r="E252" s="5">
        <f>VLOOKUP(Сделки[[#This Row],[Дата сделки]],[1]!Таблица1[#Data],2)*Сделки[[#This Row],[Количество_net]]</f>
        <v>-40362.300000000003</v>
      </c>
    </row>
    <row r="253" spans="1:5" x14ac:dyDescent="0.3">
      <c r="A253" s="1">
        <v>43130</v>
      </c>
      <c r="B253" t="s">
        <v>2789</v>
      </c>
      <c r="C253">
        <v>10</v>
      </c>
      <c r="D253">
        <f>IF(Сделки[[#This Row],[Тип сделки]]="Продажа",-1*Сделки[[#This Row],[Количество]],Сделки[[#This Row],[Количество]])</f>
        <v>-10</v>
      </c>
      <c r="E253" s="5">
        <f>VLOOKUP(Сделки[[#This Row],[Дата сделки]],[1]!Таблица1[#Data],2)*Сделки[[#This Row],[Количество_net]]</f>
        <v>-1158.8</v>
      </c>
    </row>
    <row r="254" spans="1:5" x14ac:dyDescent="0.3">
      <c r="A254" s="1">
        <v>43131</v>
      </c>
      <c r="B254" t="s">
        <v>2789</v>
      </c>
      <c r="C254">
        <v>360</v>
      </c>
      <c r="D254">
        <f>IF(Сделки[[#This Row],[Тип сделки]]="Продажа",-1*Сделки[[#This Row],[Количество]],Сделки[[#This Row],[Количество]])</f>
        <v>-360</v>
      </c>
      <c r="E254" s="5">
        <f>VLOOKUP(Сделки[[#This Row],[Дата сделки]],[1]!Таблица1[#Data],2)*Сделки[[#This Row],[Количество_net]]</f>
        <v>-40399.199999999997</v>
      </c>
    </row>
    <row r="255" spans="1:5" x14ac:dyDescent="0.3">
      <c r="A255" s="1">
        <v>43137</v>
      </c>
      <c r="B255" t="s">
        <v>2788</v>
      </c>
      <c r="C255">
        <v>360</v>
      </c>
      <c r="D255">
        <f>IF(Сделки[[#This Row],[Тип сделки]]="Продажа",-1*Сделки[[#This Row],[Количество]],Сделки[[#This Row],[Количество]])</f>
        <v>360</v>
      </c>
      <c r="E255" s="5">
        <f>VLOOKUP(Сделки[[#This Row],[Дата сделки]],[1]!Таблица1[#Data],2)*Сделки[[#This Row],[Количество_net]]</f>
        <v>40032</v>
      </c>
    </row>
    <row r="256" spans="1:5" x14ac:dyDescent="0.3">
      <c r="A256" s="1">
        <v>43144</v>
      </c>
      <c r="B256" t="s">
        <v>2788</v>
      </c>
      <c r="C256">
        <v>10</v>
      </c>
      <c r="D256">
        <f>IF(Сделки[[#This Row],[Тип сделки]]="Продажа",-1*Сделки[[#This Row],[Количество]],Сделки[[#This Row],[Количество]])</f>
        <v>10</v>
      </c>
      <c r="E256" s="5">
        <f>VLOOKUP(Сделки[[#This Row],[Дата сделки]],[1]!Таблица1[#Data],2)*Сделки[[#This Row],[Количество_net]]</f>
        <v>1118.5999999999999</v>
      </c>
    </row>
    <row r="257" spans="1:5" x14ac:dyDescent="0.3">
      <c r="A257" s="1">
        <v>43151</v>
      </c>
      <c r="B257" t="s">
        <v>2789</v>
      </c>
      <c r="C257">
        <v>190</v>
      </c>
      <c r="D257">
        <f>IF(Сделки[[#This Row],[Тип сделки]]="Продажа",-1*Сделки[[#This Row],[Количество]],Сделки[[#This Row],[Количество]])</f>
        <v>-190</v>
      </c>
      <c r="E257" s="5">
        <f>VLOOKUP(Сделки[[#This Row],[Дата сделки]],[1]!Таблица1[#Data],2)*Сделки[[#This Row],[Количество_net]]</f>
        <v>-22416.2</v>
      </c>
    </row>
    <row r="258" spans="1:5" x14ac:dyDescent="0.3">
      <c r="A258" s="1">
        <v>43159</v>
      </c>
      <c r="B258" t="s">
        <v>2788</v>
      </c>
      <c r="C258">
        <v>440</v>
      </c>
      <c r="D258">
        <f>IF(Сделки[[#This Row],[Тип сделки]]="Продажа",-1*Сделки[[#This Row],[Количество]],Сделки[[#This Row],[Количество]])</f>
        <v>440</v>
      </c>
      <c r="E258" s="5">
        <f>VLOOKUP(Сделки[[#This Row],[Дата сделки]],[1]!Таблица1[#Data],2)*Сделки[[#This Row],[Количество_net]]</f>
        <v>50965.2</v>
      </c>
    </row>
    <row r="259" spans="1:5" x14ac:dyDescent="0.3">
      <c r="A259" s="1">
        <v>43159</v>
      </c>
      <c r="B259" t="s">
        <v>2788</v>
      </c>
      <c r="C259">
        <v>120</v>
      </c>
      <c r="D259">
        <f>IF(Сделки[[#This Row],[Тип сделки]]="Продажа",-1*Сделки[[#This Row],[Количество]],Сделки[[#This Row],[Количество]])</f>
        <v>120</v>
      </c>
      <c r="E259" s="5">
        <f>VLOOKUP(Сделки[[#This Row],[Дата сделки]],[1]!Таблица1[#Data],2)*Сделки[[#This Row],[Количество_net]]</f>
        <v>13899.6</v>
      </c>
    </row>
    <row r="260" spans="1:5" x14ac:dyDescent="0.3">
      <c r="A260" s="1">
        <v>43167</v>
      </c>
      <c r="B260" t="s">
        <v>2788</v>
      </c>
      <c r="C260">
        <v>490</v>
      </c>
      <c r="D260">
        <f>IF(Сделки[[#This Row],[Тип сделки]]="Продажа",-1*Сделки[[#This Row],[Количество]],Сделки[[#This Row],[Количество]])</f>
        <v>490</v>
      </c>
      <c r="E260" s="5">
        <f>VLOOKUP(Сделки[[#This Row],[Дата сделки]],[1]!Таблица1[#Data],2)*Сделки[[#This Row],[Количество_net]]</f>
        <v>57334.9</v>
      </c>
    </row>
    <row r="261" spans="1:5" x14ac:dyDescent="0.3">
      <c r="A261" s="1">
        <v>43167</v>
      </c>
      <c r="B261" t="s">
        <v>2789</v>
      </c>
      <c r="C261">
        <v>70</v>
      </c>
      <c r="D261">
        <f>IF(Сделки[[#This Row],[Тип сделки]]="Продажа",-1*Сделки[[#This Row],[Количество]],Сделки[[#This Row],[Количество]])</f>
        <v>-70</v>
      </c>
      <c r="E261" s="5">
        <f>VLOOKUP(Сделки[[#This Row],[Дата сделки]],[1]!Таблица1[#Data],2)*Сделки[[#This Row],[Количество_net]]</f>
        <v>-8190.7000000000007</v>
      </c>
    </row>
    <row r="262" spans="1:5" x14ac:dyDescent="0.3">
      <c r="A262" s="1">
        <v>43168</v>
      </c>
      <c r="B262" t="s">
        <v>2789</v>
      </c>
      <c r="C262">
        <v>100</v>
      </c>
      <c r="D262">
        <f>IF(Сделки[[#This Row],[Тип сделки]]="Продажа",-1*Сделки[[#This Row],[Количество]],Сделки[[#This Row],[Количество]])</f>
        <v>-100</v>
      </c>
      <c r="E262" s="5">
        <f>VLOOKUP(Сделки[[#This Row],[Дата сделки]],[1]!Таблица1[#Data],2)*Сделки[[#This Row],[Количество_net]]</f>
        <v>-11929</v>
      </c>
    </row>
    <row r="263" spans="1:5" x14ac:dyDescent="0.3">
      <c r="A263" s="1">
        <v>43175</v>
      </c>
      <c r="B263" t="s">
        <v>2788</v>
      </c>
      <c r="C263">
        <v>260</v>
      </c>
      <c r="D263">
        <f>IF(Сделки[[#This Row],[Тип сделки]]="Продажа",-1*Сделки[[#This Row],[Количество]],Сделки[[#This Row],[Количество]])</f>
        <v>260</v>
      </c>
      <c r="E263" s="5">
        <f>VLOOKUP(Сделки[[#This Row],[Дата сделки]],[1]!Таблица1[#Data],2)*Сделки[[#This Row],[Количество_net]]</f>
        <v>29564.6</v>
      </c>
    </row>
    <row r="264" spans="1:5" x14ac:dyDescent="0.3">
      <c r="A264" s="1">
        <v>43175</v>
      </c>
      <c r="B264" t="s">
        <v>2788</v>
      </c>
      <c r="C264">
        <v>500</v>
      </c>
      <c r="D264">
        <f>IF(Сделки[[#This Row],[Тип сделки]]="Продажа",-1*Сделки[[#This Row],[Количество]],Сделки[[#This Row],[Количество]])</f>
        <v>500</v>
      </c>
      <c r="E264" s="5">
        <f>VLOOKUP(Сделки[[#This Row],[Дата сделки]],[1]!Таблица1[#Data],2)*Сделки[[#This Row],[Количество_net]]</f>
        <v>56855</v>
      </c>
    </row>
    <row r="265" spans="1:5" x14ac:dyDescent="0.3">
      <c r="A265" s="1">
        <v>43180</v>
      </c>
      <c r="B265" t="s">
        <v>2788</v>
      </c>
      <c r="C265">
        <v>250</v>
      </c>
      <c r="D265">
        <f>IF(Сделки[[#This Row],[Тип сделки]]="Продажа",-1*Сделки[[#This Row],[Количество]],Сделки[[#This Row],[Количество]])</f>
        <v>250</v>
      </c>
      <c r="E265" s="5">
        <f>VLOOKUP(Сделки[[#This Row],[Дата сделки]],[1]!Таблица1[#Data],2)*Сделки[[#This Row],[Количество_net]]</f>
        <v>28112.5</v>
      </c>
    </row>
    <row r="266" spans="1:5" x14ac:dyDescent="0.3">
      <c r="A266" s="1">
        <v>43186</v>
      </c>
      <c r="B266" t="s">
        <v>2788</v>
      </c>
      <c r="C266">
        <v>90</v>
      </c>
      <c r="D266">
        <f>IF(Сделки[[#This Row],[Тип сделки]]="Продажа",-1*Сделки[[#This Row],[Количество]],Сделки[[#This Row],[Количество]])</f>
        <v>90</v>
      </c>
      <c r="E266" s="5">
        <f>VLOOKUP(Сделки[[#This Row],[Дата сделки]],[1]!Таблица1[#Data],2)*Сделки[[#This Row],[Количество_net]]</f>
        <v>8280.9</v>
      </c>
    </row>
    <row r="267" spans="1:5" x14ac:dyDescent="0.3">
      <c r="A267" s="1">
        <v>43188</v>
      </c>
      <c r="B267" t="s">
        <v>2788</v>
      </c>
      <c r="C267">
        <v>400</v>
      </c>
      <c r="D267">
        <f>IF(Сделки[[#This Row],[Тип сделки]]="Продажа",-1*Сделки[[#This Row],[Количество]],Сделки[[#This Row],[Количество]])</f>
        <v>400</v>
      </c>
      <c r="E267" s="5">
        <f>VLOOKUP(Сделки[[#This Row],[Дата сделки]],[1]!Таблица1[#Data],2)*Сделки[[#This Row],[Количество_net]]</f>
        <v>37860</v>
      </c>
    </row>
    <row r="268" spans="1:5" x14ac:dyDescent="0.3">
      <c r="A268" s="1">
        <v>43194</v>
      </c>
      <c r="B268" t="s">
        <v>2788</v>
      </c>
      <c r="C268">
        <v>460</v>
      </c>
      <c r="D268">
        <f>IF(Сделки[[#This Row],[Тип сделки]]="Продажа",-1*Сделки[[#This Row],[Количество]],Сделки[[#This Row],[Количество]])</f>
        <v>460</v>
      </c>
      <c r="E268" s="5">
        <f>VLOOKUP(Сделки[[#This Row],[Дата сделки]],[1]!Таблица1[#Data],2)*Сделки[[#This Row],[Количество_net]]</f>
        <v>42752.4</v>
      </c>
    </row>
    <row r="269" spans="1:5" x14ac:dyDescent="0.3">
      <c r="A269" s="1">
        <v>43195</v>
      </c>
      <c r="B269" t="s">
        <v>2788</v>
      </c>
      <c r="C269">
        <v>350</v>
      </c>
      <c r="D269">
        <f>IF(Сделки[[#This Row],[Тип сделки]]="Продажа",-1*Сделки[[#This Row],[Количество]],Сделки[[#This Row],[Количество]])</f>
        <v>350</v>
      </c>
      <c r="E269" s="5">
        <f>VLOOKUP(Сделки[[#This Row],[Дата сделки]],[1]!Таблица1[#Data],2)*Сделки[[#This Row],[Количество_net]]</f>
        <v>32273.499999999996</v>
      </c>
    </row>
    <row r="270" spans="1:5" x14ac:dyDescent="0.3">
      <c r="A270" s="1">
        <v>43199</v>
      </c>
      <c r="B270" t="s">
        <v>2789</v>
      </c>
      <c r="C270">
        <v>290</v>
      </c>
      <c r="D270">
        <f>IF(Сделки[[#This Row],[Тип сделки]]="Продажа",-1*Сделки[[#This Row],[Количество]],Сделки[[#This Row],[Количество]])</f>
        <v>-290</v>
      </c>
      <c r="E270" s="5">
        <f>VLOOKUP(Сделки[[#This Row],[Дата сделки]],[1]!Таблица1[#Data],2)*Сделки[[#This Row],[Количество_net]]</f>
        <v>-26239.200000000001</v>
      </c>
    </row>
    <row r="271" spans="1:5" x14ac:dyDescent="0.3">
      <c r="A271" s="1">
        <v>43208</v>
      </c>
      <c r="B271" t="s">
        <v>2788</v>
      </c>
      <c r="C271">
        <v>420</v>
      </c>
      <c r="D271">
        <f>IF(Сделки[[#This Row],[Тип сделки]]="Продажа",-1*Сделки[[#This Row],[Количество]],Сделки[[#This Row],[Количество]])</f>
        <v>420</v>
      </c>
      <c r="E271" s="5">
        <f>VLOOKUP(Сделки[[#This Row],[Дата сделки]],[1]!Таблица1[#Data],2)*Сделки[[#This Row],[Количество_net]]</f>
        <v>39614.399999999994</v>
      </c>
    </row>
    <row r="272" spans="1:5" x14ac:dyDescent="0.3">
      <c r="A272" s="1">
        <v>43217</v>
      </c>
      <c r="B272" t="s">
        <v>2789</v>
      </c>
      <c r="C272">
        <v>310</v>
      </c>
      <c r="D272">
        <f>IF(Сделки[[#This Row],[Тип сделки]]="Продажа",-1*Сделки[[#This Row],[Количество]],Сделки[[#This Row],[Количество]])</f>
        <v>-310</v>
      </c>
      <c r="E272" s="5">
        <f>VLOOKUP(Сделки[[#This Row],[Дата сделки]],[1]!Таблица1[#Data],2)*Сделки[[#This Row],[Количество_net]]</f>
        <v>-30606.300000000003</v>
      </c>
    </row>
    <row r="273" spans="1:5" x14ac:dyDescent="0.3">
      <c r="A273" s="1">
        <v>43217</v>
      </c>
      <c r="B273" t="s">
        <v>2789</v>
      </c>
      <c r="C273">
        <v>350</v>
      </c>
      <c r="D273">
        <f>IF(Сделки[[#This Row],[Тип сделки]]="Продажа",-1*Сделки[[#This Row],[Количество]],Сделки[[#This Row],[Количество]])</f>
        <v>-350</v>
      </c>
      <c r="E273" s="5">
        <f>VLOOKUP(Сделки[[#This Row],[Дата сделки]],[1]!Таблица1[#Data],2)*Сделки[[#This Row],[Количество_net]]</f>
        <v>-34555.5</v>
      </c>
    </row>
    <row r="274" spans="1:5" x14ac:dyDescent="0.3">
      <c r="A274" s="1">
        <v>43220</v>
      </c>
      <c r="B274" t="s">
        <v>2788</v>
      </c>
      <c r="C274">
        <v>130</v>
      </c>
      <c r="D274">
        <f>IF(Сделки[[#This Row],[Тип сделки]]="Продажа",-1*Сделки[[#This Row],[Количество]],Сделки[[#This Row],[Количество]])</f>
        <v>130</v>
      </c>
      <c r="E274" s="5">
        <f>VLOOKUP(Сделки[[#This Row],[Дата сделки]],[1]!Таблица1[#Data],2)*Сделки[[#This Row],[Количество_net]]</f>
        <v>12551.5</v>
      </c>
    </row>
    <row r="275" spans="1:5" x14ac:dyDescent="0.3">
      <c r="A275" s="1">
        <v>43224</v>
      </c>
      <c r="B275" t="s">
        <v>2788</v>
      </c>
      <c r="C275">
        <v>350</v>
      </c>
      <c r="D275">
        <f>IF(Сделки[[#This Row],[Тип сделки]]="Продажа",-1*Сделки[[#This Row],[Количество]],Сделки[[#This Row],[Количество]])</f>
        <v>350</v>
      </c>
      <c r="E275" s="5">
        <f>VLOOKUP(Сделки[[#This Row],[Дата сделки]],[1]!Таблица1[#Data],2)*Сделки[[#This Row],[Количество_net]]</f>
        <v>35059.5</v>
      </c>
    </row>
    <row r="276" spans="1:5" x14ac:dyDescent="0.3">
      <c r="A276" s="1">
        <v>43227</v>
      </c>
      <c r="B276" t="s">
        <v>2789</v>
      </c>
      <c r="C276">
        <v>370</v>
      </c>
      <c r="D276">
        <f>IF(Сделки[[#This Row],[Тип сделки]]="Продажа",-1*Сделки[[#This Row],[Количество]],Сделки[[#This Row],[Количество]])</f>
        <v>-370</v>
      </c>
      <c r="E276" s="5">
        <f>VLOOKUP(Сделки[[#This Row],[Дата сделки]],[1]!Таблица1[#Data],2)*Сделки[[#This Row],[Количество_net]]</f>
        <v>-36863.1</v>
      </c>
    </row>
    <row r="277" spans="1:5" x14ac:dyDescent="0.3">
      <c r="A277" s="1">
        <v>43235</v>
      </c>
      <c r="B277" t="s">
        <v>2788</v>
      </c>
      <c r="C277">
        <v>80</v>
      </c>
      <c r="D277">
        <f>IF(Сделки[[#This Row],[Тип сделки]]="Продажа",-1*Сделки[[#This Row],[Количество]],Сделки[[#This Row],[Количество]])</f>
        <v>80</v>
      </c>
      <c r="E277" s="5">
        <f>VLOOKUP(Сделки[[#This Row],[Дата сделки]],[1]!Таблица1[#Data],2)*Сделки[[#This Row],[Количество_net]]</f>
        <v>8334.4000000000015</v>
      </c>
    </row>
    <row r="278" spans="1:5" x14ac:dyDescent="0.3">
      <c r="A278" s="1">
        <v>43241</v>
      </c>
      <c r="B278" t="s">
        <v>2789</v>
      </c>
      <c r="C278">
        <v>240</v>
      </c>
      <c r="D278">
        <f>IF(Сделки[[#This Row],[Тип сделки]]="Продажа",-1*Сделки[[#This Row],[Количество]],Сделки[[#This Row],[Количество]])</f>
        <v>-240</v>
      </c>
      <c r="E278" s="5">
        <f>VLOOKUP(Сделки[[#This Row],[Дата сделки]],[1]!Таблица1[#Data],2)*Сделки[[#This Row],[Количество_net]]</f>
        <v>-25495.200000000001</v>
      </c>
    </row>
    <row r="279" spans="1:5" x14ac:dyDescent="0.3">
      <c r="A279" s="1">
        <v>43249</v>
      </c>
      <c r="B279" t="s">
        <v>2789</v>
      </c>
      <c r="C279">
        <v>430</v>
      </c>
      <c r="D279">
        <f>IF(Сделки[[#This Row],[Тип сделки]]="Продажа",-1*Сделки[[#This Row],[Количество]],Сделки[[#This Row],[Количество]])</f>
        <v>-430</v>
      </c>
      <c r="E279" s="5">
        <f>VLOOKUP(Сделки[[#This Row],[Дата сделки]],[1]!Таблица1[#Data],2)*Сделки[[#This Row],[Количество_net]]</f>
        <v>-42772.1</v>
      </c>
    </row>
    <row r="280" spans="1:5" x14ac:dyDescent="0.3">
      <c r="A280" s="1">
        <v>43251</v>
      </c>
      <c r="B280" t="s">
        <v>2788</v>
      </c>
      <c r="C280">
        <v>120</v>
      </c>
      <c r="D280">
        <f>IF(Сделки[[#This Row],[Тип сделки]]="Продажа",-1*Сделки[[#This Row],[Количество]],Сделки[[#This Row],[Количество]])</f>
        <v>120</v>
      </c>
      <c r="E280" s="5">
        <f>VLOOKUP(Сделки[[#This Row],[Дата сделки]],[1]!Таблица1[#Data],2)*Сделки[[#This Row],[Количество_net]]</f>
        <v>11872.8</v>
      </c>
    </row>
    <row r="281" spans="1:5" x14ac:dyDescent="0.3">
      <c r="A281" s="1">
        <v>43251</v>
      </c>
      <c r="B281" t="s">
        <v>2789</v>
      </c>
      <c r="C281">
        <v>80</v>
      </c>
      <c r="D281">
        <f>IF(Сделки[[#This Row],[Тип сделки]]="Продажа",-1*Сделки[[#This Row],[Количество]],Сделки[[#This Row],[Количество]])</f>
        <v>-80</v>
      </c>
      <c r="E281" s="5">
        <f>VLOOKUP(Сделки[[#This Row],[Дата сделки]],[1]!Таблица1[#Data],2)*Сделки[[#This Row],[Количество_net]]</f>
        <v>-7915.2</v>
      </c>
    </row>
    <row r="282" spans="1:5" x14ac:dyDescent="0.3">
      <c r="A282" s="1">
        <v>43252</v>
      </c>
      <c r="B282" t="s">
        <v>2788</v>
      </c>
      <c r="C282">
        <v>180</v>
      </c>
      <c r="D282">
        <f>IF(Сделки[[#This Row],[Тип сделки]]="Продажа",-1*Сделки[[#This Row],[Количество]],Сделки[[#This Row],[Количество]])</f>
        <v>180</v>
      </c>
      <c r="E282" s="5">
        <f>VLOOKUP(Сделки[[#This Row],[Дата сделки]],[1]!Таблица1[#Data],2)*Сделки[[#This Row],[Количество_net]]</f>
        <v>17649</v>
      </c>
    </row>
    <row r="283" spans="1:5" x14ac:dyDescent="0.3">
      <c r="A283" s="1">
        <v>43259</v>
      </c>
      <c r="B283" t="s">
        <v>2789</v>
      </c>
      <c r="C283">
        <v>100</v>
      </c>
      <c r="D283">
        <f>IF(Сделки[[#This Row],[Тип сделки]]="Продажа",-1*Сделки[[#This Row],[Количество]],Сделки[[#This Row],[Количество]])</f>
        <v>-100</v>
      </c>
      <c r="E283" s="5">
        <f>VLOOKUP(Сделки[[#This Row],[Дата сделки]],[1]!Таблица1[#Data],2)*Сделки[[#This Row],[Количество_net]]</f>
        <v>-10043</v>
      </c>
    </row>
    <row r="284" spans="1:5" x14ac:dyDescent="0.3">
      <c r="A284" s="1">
        <v>43263</v>
      </c>
      <c r="B284" t="s">
        <v>2789</v>
      </c>
      <c r="C284">
        <v>250</v>
      </c>
      <c r="D284">
        <f>IF(Сделки[[#This Row],[Тип сделки]]="Продажа",-1*Сделки[[#This Row],[Количество]],Сделки[[#This Row],[Количество]])</f>
        <v>-250</v>
      </c>
      <c r="E284" s="5">
        <f>VLOOKUP(Сделки[[#This Row],[Дата сделки]],[1]!Таблица1[#Data],2)*Сделки[[#This Row],[Количество_net]]</f>
        <v>-24727.5</v>
      </c>
    </row>
    <row r="285" spans="1:5" x14ac:dyDescent="0.3">
      <c r="A285" s="1">
        <v>43284</v>
      </c>
      <c r="B285" t="s">
        <v>2789</v>
      </c>
      <c r="C285">
        <v>270</v>
      </c>
      <c r="D285">
        <f>IF(Сделки[[#This Row],[Тип сделки]]="Продажа",-1*Сделки[[#This Row],[Количество]],Сделки[[#This Row],[Количество]])</f>
        <v>-270</v>
      </c>
      <c r="E285" s="5">
        <f>VLOOKUP(Сделки[[#This Row],[Дата сделки]],[1]!Таблица1[#Data],2)*Сделки[[#This Row],[Количество_net]]</f>
        <v>-25274.7</v>
      </c>
    </row>
    <row r="286" spans="1:5" x14ac:dyDescent="0.3">
      <c r="A286" s="1">
        <v>43291</v>
      </c>
      <c r="B286" t="s">
        <v>2789</v>
      </c>
      <c r="C286">
        <v>220</v>
      </c>
      <c r="D286">
        <f>IF(Сделки[[#This Row],[Тип сделки]]="Продажа",-1*Сделки[[#This Row],[Количество]],Сделки[[#This Row],[Количество]])</f>
        <v>-220</v>
      </c>
      <c r="E286" s="5">
        <f>VLOOKUP(Сделки[[#This Row],[Дата сделки]],[1]!Таблица1[#Data],2)*Сделки[[#This Row],[Количество_net]]</f>
        <v>-21744.799999999999</v>
      </c>
    </row>
    <row r="287" spans="1:5" x14ac:dyDescent="0.3">
      <c r="A287" s="1">
        <v>43301</v>
      </c>
      <c r="B287" t="s">
        <v>2789</v>
      </c>
      <c r="C287">
        <v>480</v>
      </c>
      <c r="D287">
        <f>IF(Сделки[[#This Row],[Тип сделки]]="Продажа",-1*Сделки[[#This Row],[Количество]],Сделки[[#This Row],[Количество]])</f>
        <v>-480</v>
      </c>
      <c r="E287" s="5">
        <f>VLOOKUP(Сделки[[#This Row],[Дата сделки]],[1]!Таблица1[#Data],2)*Сделки[[#This Row],[Количество_net]]</f>
        <v>-42676.799999999996</v>
      </c>
    </row>
    <row r="288" spans="1:5" x14ac:dyDescent="0.3">
      <c r="A288" s="1">
        <v>43308</v>
      </c>
      <c r="B288" t="s">
        <v>2788</v>
      </c>
      <c r="C288">
        <v>90</v>
      </c>
      <c r="D288">
        <f>IF(Сделки[[#This Row],[Тип сделки]]="Продажа",-1*Сделки[[#This Row],[Количество]],Сделки[[#This Row],[Количество]])</f>
        <v>90</v>
      </c>
      <c r="E288" s="5">
        <f>VLOOKUP(Сделки[[#This Row],[Дата сделки]],[1]!Таблица1[#Data],2)*Сделки[[#This Row],[Количество_net]]</f>
        <v>8150.4000000000005</v>
      </c>
    </row>
    <row r="289" spans="1:5" x14ac:dyDescent="0.3">
      <c r="A289" s="1">
        <v>43308</v>
      </c>
      <c r="B289" t="s">
        <v>2788</v>
      </c>
      <c r="C289">
        <v>0</v>
      </c>
      <c r="D289">
        <f>IF(Сделки[[#This Row],[Тип сделки]]="Продажа",-1*Сделки[[#This Row],[Количество]],Сделки[[#This Row],[Количество]])</f>
        <v>0</v>
      </c>
      <c r="E289" s="5">
        <f>VLOOKUP(Сделки[[#This Row],[Дата сделки]],[1]!Таблица1[#Data],2)*Сделки[[#This Row],[Количество_net]]</f>
        <v>0</v>
      </c>
    </row>
    <row r="290" spans="1:5" x14ac:dyDescent="0.3">
      <c r="A290" s="1">
        <v>43311</v>
      </c>
      <c r="B290" t="s">
        <v>2789</v>
      </c>
      <c r="C290">
        <v>410</v>
      </c>
      <c r="D290">
        <f>IF(Сделки[[#This Row],[Тип сделки]]="Продажа",-1*Сделки[[#This Row],[Количество]],Сделки[[#This Row],[Количество]])</f>
        <v>-410</v>
      </c>
      <c r="E290" s="5">
        <f>VLOOKUP(Сделки[[#This Row],[Дата сделки]],[1]!Таблица1[#Data],2)*Сделки[[#This Row],[Количество_net]]</f>
        <v>-37494.5</v>
      </c>
    </row>
    <row r="291" spans="1:5" x14ac:dyDescent="0.3">
      <c r="A291" s="1">
        <v>43311</v>
      </c>
      <c r="B291" t="s">
        <v>2788</v>
      </c>
      <c r="C291">
        <v>460</v>
      </c>
      <c r="D291">
        <f>IF(Сделки[[#This Row],[Тип сделки]]="Продажа",-1*Сделки[[#This Row],[Количество]],Сделки[[#This Row],[Количество]])</f>
        <v>460</v>
      </c>
      <c r="E291" s="5">
        <f>VLOOKUP(Сделки[[#This Row],[Дата сделки]],[1]!Таблица1[#Data],2)*Сделки[[#This Row],[Количество_net]]</f>
        <v>42067</v>
      </c>
    </row>
    <row r="292" spans="1:5" x14ac:dyDescent="0.3">
      <c r="A292" s="1">
        <v>43314</v>
      </c>
      <c r="B292" t="s">
        <v>2788</v>
      </c>
      <c r="C292">
        <v>50</v>
      </c>
      <c r="D292">
        <f>IF(Сделки[[#This Row],[Тип сделки]]="Продажа",-1*Сделки[[#This Row],[Количество]],Сделки[[#This Row],[Количество]])</f>
        <v>50</v>
      </c>
      <c r="E292" s="5">
        <f>VLOOKUP(Сделки[[#This Row],[Дата сделки]],[1]!Таблица1[#Data],2)*Сделки[[#This Row],[Количество_net]]</f>
        <v>4756</v>
      </c>
    </row>
    <row r="293" spans="1:5" x14ac:dyDescent="0.3">
      <c r="A293" s="1">
        <v>43315</v>
      </c>
      <c r="B293" t="s">
        <v>2788</v>
      </c>
      <c r="C293">
        <v>370</v>
      </c>
      <c r="D293">
        <f>IF(Сделки[[#This Row],[Тип сделки]]="Продажа",-1*Сделки[[#This Row],[Количество]],Сделки[[#This Row],[Количество]])</f>
        <v>370</v>
      </c>
      <c r="E293" s="5">
        <f>VLOOKUP(Сделки[[#This Row],[Дата сделки]],[1]!Таблица1[#Data],2)*Сделки[[#This Row],[Количество_net]]</f>
        <v>35716.1</v>
      </c>
    </row>
    <row r="294" spans="1:5" x14ac:dyDescent="0.3">
      <c r="A294" s="1">
        <v>43328</v>
      </c>
      <c r="B294" t="s">
        <v>2788</v>
      </c>
      <c r="C294">
        <v>100</v>
      </c>
      <c r="D294">
        <f>IF(Сделки[[#This Row],[Тип сделки]]="Продажа",-1*Сделки[[#This Row],[Количество]],Сделки[[#This Row],[Количество]])</f>
        <v>100</v>
      </c>
      <c r="E294" s="5">
        <f>VLOOKUP(Сделки[[#This Row],[Дата сделки]],[1]!Таблица1[#Data],2)*Сделки[[#This Row],[Количество_net]]</f>
        <v>9822</v>
      </c>
    </row>
    <row r="295" spans="1:5" x14ac:dyDescent="0.3">
      <c r="A295" s="1">
        <v>43329</v>
      </c>
      <c r="B295" t="s">
        <v>2788</v>
      </c>
      <c r="C295">
        <v>80</v>
      </c>
      <c r="D295">
        <f>IF(Сделки[[#This Row],[Тип сделки]]="Продажа",-1*Сделки[[#This Row],[Количество]],Сделки[[#This Row],[Количество]])</f>
        <v>80</v>
      </c>
      <c r="E295" s="5">
        <f>VLOOKUP(Сделки[[#This Row],[Дата сделки]],[1]!Таблица1[#Data],2)*Сделки[[#This Row],[Количество_net]]</f>
        <v>7904.8</v>
      </c>
    </row>
    <row r="296" spans="1:5" x14ac:dyDescent="0.3">
      <c r="A296" s="1">
        <v>43333</v>
      </c>
      <c r="B296" t="s">
        <v>2789</v>
      </c>
      <c r="C296">
        <v>500</v>
      </c>
      <c r="D296">
        <f>IF(Сделки[[#This Row],[Тип сделки]]="Продажа",-1*Сделки[[#This Row],[Количество]],Сделки[[#This Row],[Количество]])</f>
        <v>-500</v>
      </c>
      <c r="E296" s="5">
        <f>VLOOKUP(Сделки[[#This Row],[Дата сделки]],[1]!Таблица1[#Data],2)*Сделки[[#This Row],[Количество_net]]</f>
        <v>-48870</v>
      </c>
    </row>
    <row r="297" spans="1:5" x14ac:dyDescent="0.3">
      <c r="A297" s="1">
        <v>43339</v>
      </c>
      <c r="B297" t="s">
        <v>2789</v>
      </c>
      <c r="C297">
        <v>420</v>
      </c>
      <c r="D297">
        <f>IF(Сделки[[#This Row],[Тип сделки]]="Продажа",-1*Сделки[[#This Row],[Количество]],Сделки[[#This Row],[Количество]])</f>
        <v>-420</v>
      </c>
      <c r="E297" s="5">
        <f>VLOOKUP(Сделки[[#This Row],[Дата сделки]],[1]!Таблица1[#Data],2)*Сделки[[#This Row],[Количество_net]]</f>
        <v>-41168.400000000001</v>
      </c>
    </row>
    <row r="298" spans="1:5" x14ac:dyDescent="0.3">
      <c r="A298" s="1">
        <v>43349</v>
      </c>
      <c r="B298" t="s">
        <v>2789</v>
      </c>
      <c r="C298">
        <v>200</v>
      </c>
      <c r="D298">
        <f>IF(Сделки[[#This Row],[Тип сделки]]="Продажа",-1*Сделки[[#This Row],[Количество]],Сделки[[#This Row],[Количество]])</f>
        <v>-200</v>
      </c>
      <c r="E298" s="5">
        <f>VLOOKUP(Сделки[[#This Row],[Дата сделки]],[1]!Таблица1[#Data],2)*Сделки[[#This Row],[Количество_net]]</f>
        <v>-18748</v>
      </c>
    </row>
    <row r="299" spans="1:5" x14ac:dyDescent="0.3">
      <c r="A299" s="1">
        <v>43350</v>
      </c>
      <c r="B299" t="s">
        <v>2788</v>
      </c>
      <c r="C299">
        <v>200</v>
      </c>
      <c r="D299">
        <f>IF(Сделки[[#This Row],[Тип сделки]]="Продажа",-1*Сделки[[#This Row],[Количество]],Сделки[[#This Row],[Количество]])</f>
        <v>200</v>
      </c>
      <c r="E299" s="5">
        <f>VLOOKUP(Сделки[[#This Row],[Дата сделки]],[1]!Таблица1[#Data],2)*Сделки[[#This Row],[Количество_net]]</f>
        <v>18834</v>
      </c>
    </row>
    <row r="300" spans="1:5" x14ac:dyDescent="0.3">
      <c r="A300" s="1">
        <v>43350</v>
      </c>
      <c r="B300" t="s">
        <v>2788</v>
      </c>
      <c r="C300">
        <v>440</v>
      </c>
      <c r="D300">
        <f>IF(Сделки[[#This Row],[Тип сделки]]="Продажа",-1*Сделки[[#This Row],[Количество]],Сделки[[#This Row],[Количество]])</f>
        <v>440</v>
      </c>
      <c r="E300" s="5">
        <f>VLOOKUP(Сделки[[#This Row],[Дата сделки]],[1]!Таблица1[#Data],2)*Сделки[[#This Row],[Количество_net]]</f>
        <v>41434.800000000003</v>
      </c>
    </row>
    <row r="301" spans="1:5" x14ac:dyDescent="0.3">
      <c r="A301" s="1">
        <v>43362</v>
      </c>
      <c r="B301" t="s">
        <v>2789</v>
      </c>
      <c r="C301">
        <v>280</v>
      </c>
      <c r="D301">
        <f>IF(Сделки[[#This Row],[Тип сделки]]="Продажа",-1*Сделки[[#This Row],[Количество]],Сделки[[#This Row],[Количество]])</f>
        <v>-280</v>
      </c>
      <c r="E301" s="5">
        <f>VLOOKUP(Сделки[[#This Row],[Дата сделки]],[1]!Таблица1[#Data],2)*Сделки[[#This Row],[Количество_net]]</f>
        <v>-25485.599999999999</v>
      </c>
    </row>
    <row r="302" spans="1:5" x14ac:dyDescent="0.3">
      <c r="A302" s="1">
        <v>43364</v>
      </c>
      <c r="B302" t="s">
        <v>2789</v>
      </c>
      <c r="C302">
        <v>170</v>
      </c>
      <c r="D302">
        <f>IF(Сделки[[#This Row],[Тип сделки]]="Продажа",-1*Сделки[[#This Row],[Количество]],Сделки[[#This Row],[Количество]])</f>
        <v>-170</v>
      </c>
      <c r="E302" s="5">
        <f>VLOOKUP(Сделки[[#This Row],[Дата сделки]],[1]!Таблица1[#Data],2)*Сделки[[#This Row],[Количество_net]]</f>
        <v>-15684.2</v>
      </c>
    </row>
    <row r="303" spans="1:5" x14ac:dyDescent="0.3">
      <c r="A303" s="1">
        <v>43368</v>
      </c>
      <c r="B303" t="s">
        <v>2788</v>
      </c>
      <c r="C303">
        <v>410</v>
      </c>
      <c r="D303">
        <f>IF(Сделки[[#This Row],[Тип сделки]]="Продажа",-1*Сделки[[#This Row],[Количество]],Сделки[[#This Row],[Количество]])</f>
        <v>410</v>
      </c>
      <c r="E303" s="5">
        <f>VLOOKUP(Сделки[[#This Row],[Дата сделки]],[1]!Таблица1[#Data],2)*Сделки[[#This Row],[Количество_net]]</f>
        <v>38449.800000000003</v>
      </c>
    </row>
    <row r="304" spans="1:5" x14ac:dyDescent="0.3">
      <c r="A304" s="1">
        <v>43388</v>
      </c>
      <c r="B304" t="s">
        <v>2788</v>
      </c>
      <c r="C304">
        <v>10</v>
      </c>
      <c r="D304">
        <f>IF(Сделки[[#This Row],[Тип сделки]]="Продажа",-1*Сделки[[#This Row],[Количество]],Сделки[[#This Row],[Количество]])</f>
        <v>10</v>
      </c>
      <c r="E304" s="5">
        <f>VLOOKUP(Сделки[[#This Row],[Дата сделки]],[1]!Таблица1[#Data],2)*Сделки[[#This Row],[Количество_net]]</f>
        <v>891.80000000000007</v>
      </c>
    </row>
    <row r="305" spans="1:5" x14ac:dyDescent="0.3">
      <c r="A305" s="1">
        <v>43390</v>
      </c>
      <c r="B305" t="s">
        <v>2788</v>
      </c>
      <c r="C305">
        <v>390</v>
      </c>
      <c r="D305">
        <f>IF(Сделки[[#This Row],[Тип сделки]]="Продажа",-1*Сделки[[#This Row],[Количество]],Сделки[[#This Row],[Количество]])</f>
        <v>390</v>
      </c>
      <c r="E305" s="5">
        <f>VLOOKUP(Сделки[[#This Row],[Дата сделки]],[1]!Таблица1[#Data],2)*Сделки[[#This Row],[Количество_net]]</f>
        <v>35985.299999999996</v>
      </c>
    </row>
    <row r="306" spans="1:5" x14ac:dyDescent="0.3">
      <c r="A306" s="1">
        <v>43397</v>
      </c>
      <c r="B306" t="s">
        <v>2789</v>
      </c>
      <c r="C306">
        <v>280</v>
      </c>
      <c r="D306">
        <f>IF(Сделки[[#This Row],[Тип сделки]]="Продажа",-1*Сделки[[#This Row],[Количество]],Сделки[[#This Row],[Количество]])</f>
        <v>-280</v>
      </c>
      <c r="E306" s="5">
        <f>VLOOKUP(Сделки[[#This Row],[Дата сделки]],[1]!Таблица1[#Data],2)*Сделки[[#This Row],[Количество_net]]</f>
        <v>-22234.799999999999</v>
      </c>
    </row>
    <row r="307" spans="1:5" x14ac:dyDescent="0.3">
      <c r="A307" s="1">
        <v>43398</v>
      </c>
      <c r="B307" t="s">
        <v>2788</v>
      </c>
      <c r="C307">
        <v>50</v>
      </c>
      <c r="D307">
        <f>IF(Сделки[[#This Row],[Тип сделки]]="Продажа",-1*Сделки[[#This Row],[Количество]],Сделки[[#This Row],[Количество]])</f>
        <v>50</v>
      </c>
      <c r="E307" s="5">
        <f>VLOOKUP(Сделки[[#This Row],[Дата сделки]],[1]!Таблица1[#Data],2)*Сделки[[#This Row],[Количество_net]]</f>
        <v>4086.5</v>
      </c>
    </row>
    <row r="308" spans="1:5" x14ac:dyDescent="0.3">
      <c r="A308" s="1">
        <v>43402</v>
      </c>
      <c r="B308" t="s">
        <v>2788</v>
      </c>
      <c r="C308">
        <v>340</v>
      </c>
      <c r="D308">
        <f>IF(Сделки[[#This Row],[Тип сделки]]="Продажа",-1*Сделки[[#This Row],[Количество]],Сделки[[#This Row],[Количество]])</f>
        <v>340</v>
      </c>
      <c r="E308" s="5">
        <f>VLOOKUP(Сделки[[#This Row],[Дата сделки]],[1]!Таблица1[#Data],2)*Сделки[[#This Row],[Количество_net]]</f>
        <v>27662.400000000001</v>
      </c>
    </row>
    <row r="309" spans="1:5" x14ac:dyDescent="0.3">
      <c r="A309" s="1">
        <v>43403</v>
      </c>
      <c r="B309" t="s">
        <v>2788</v>
      </c>
      <c r="C309">
        <v>140</v>
      </c>
      <c r="D309">
        <f>IF(Сделки[[#This Row],[Тип сделки]]="Продажа",-1*Сделки[[#This Row],[Количество]],Сделки[[#This Row],[Количество]])</f>
        <v>140</v>
      </c>
      <c r="E309" s="5">
        <f>VLOOKUP(Сделки[[#This Row],[Дата сделки]],[1]!Таблица1[#Data],2)*Сделки[[#This Row],[Количество_net]]</f>
        <v>11422.6</v>
      </c>
    </row>
    <row r="310" spans="1:5" x14ac:dyDescent="0.3">
      <c r="A310" s="1">
        <v>43403</v>
      </c>
      <c r="B310" t="s">
        <v>2789</v>
      </c>
      <c r="C310">
        <v>10</v>
      </c>
      <c r="D310">
        <f>IF(Сделки[[#This Row],[Тип сделки]]="Продажа",-1*Сделки[[#This Row],[Количество]],Сделки[[#This Row],[Количество]])</f>
        <v>-10</v>
      </c>
      <c r="E310" s="5">
        <f>VLOOKUP(Сделки[[#This Row],[Дата сделки]],[1]!Таблица1[#Data],2)*Сделки[[#This Row],[Количество_net]]</f>
        <v>-815.90000000000009</v>
      </c>
    </row>
    <row r="311" spans="1:5" x14ac:dyDescent="0.3">
      <c r="A311" s="1">
        <v>43404</v>
      </c>
      <c r="B311" t="s">
        <v>2788</v>
      </c>
      <c r="C311">
        <v>0</v>
      </c>
      <c r="D311">
        <f>IF(Сделки[[#This Row],[Тип сделки]]="Продажа",-1*Сделки[[#This Row],[Количество]],Сделки[[#This Row],[Количество]])</f>
        <v>0</v>
      </c>
      <c r="E311" s="5">
        <f>VLOOKUP(Сделки[[#This Row],[Дата сделки]],[1]!Таблица1[#Data],2)*Сделки[[#This Row],[Количество_net]]</f>
        <v>0</v>
      </c>
    </row>
    <row r="312" spans="1:5" x14ac:dyDescent="0.3">
      <c r="A312" s="1">
        <v>43413</v>
      </c>
      <c r="B312" t="s">
        <v>2788</v>
      </c>
      <c r="C312">
        <v>190</v>
      </c>
      <c r="D312">
        <f>IF(Сделки[[#This Row],[Тип сделки]]="Продажа",-1*Сделки[[#This Row],[Количество]],Сделки[[#This Row],[Количество]])</f>
        <v>190</v>
      </c>
      <c r="E312" s="5">
        <f>VLOOKUP(Сделки[[#This Row],[Дата сделки]],[1]!Таблица1[#Data],2)*Сделки[[#This Row],[Количество_net]]</f>
        <v>16870.100000000002</v>
      </c>
    </row>
    <row r="313" spans="1:5" x14ac:dyDescent="0.3">
      <c r="A313" s="1">
        <v>43418</v>
      </c>
      <c r="B313" t="s">
        <v>2789</v>
      </c>
      <c r="C313">
        <v>110</v>
      </c>
      <c r="D313">
        <f>IF(Сделки[[#This Row],[Тип сделки]]="Продажа",-1*Сделки[[#This Row],[Количество]],Сделки[[#This Row],[Количество]])</f>
        <v>-110</v>
      </c>
      <c r="E313" s="5">
        <f>VLOOKUP(Сделки[[#This Row],[Дата сделки]],[1]!Таблица1[#Data],2)*Сделки[[#This Row],[Количество_net]]</f>
        <v>-9714.1</v>
      </c>
    </row>
    <row r="314" spans="1:5" x14ac:dyDescent="0.3">
      <c r="A314" s="1">
        <v>43424</v>
      </c>
      <c r="B314" t="s">
        <v>2789</v>
      </c>
      <c r="C314">
        <v>50</v>
      </c>
      <c r="D314">
        <f>IF(Сделки[[#This Row],[Тип сделки]]="Продажа",-1*Сделки[[#This Row],[Количество]],Сделки[[#This Row],[Количество]])</f>
        <v>-50</v>
      </c>
      <c r="E314" s="5">
        <f>VLOOKUP(Сделки[[#This Row],[Дата сделки]],[1]!Таблица1[#Data],2)*Сделки[[#This Row],[Количество_net]]</f>
        <v>-4404.5</v>
      </c>
    </row>
    <row r="315" spans="1:5" x14ac:dyDescent="0.3">
      <c r="A315" s="1">
        <v>43432</v>
      </c>
      <c r="B315" t="s">
        <v>2789</v>
      </c>
      <c r="C315">
        <v>460</v>
      </c>
      <c r="D315">
        <f>IF(Сделки[[#This Row],[Тип сделки]]="Продажа",-1*Сделки[[#This Row],[Количество]],Сделки[[#This Row],[Количество]])</f>
        <v>-460</v>
      </c>
      <c r="E315" s="5">
        <f>VLOOKUP(Сделки[[#This Row],[Дата сделки]],[1]!Таблица1[#Data],2)*Сделки[[#This Row],[Количество_net]]</f>
        <v>-40912.400000000001</v>
      </c>
    </row>
    <row r="316" spans="1:5" x14ac:dyDescent="0.3">
      <c r="A316" s="1">
        <v>43432</v>
      </c>
      <c r="B316" t="s">
        <v>2788</v>
      </c>
      <c r="C316">
        <v>450</v>
      </c>
      <c r="D316">
        <f>IF(Сделки[[#This Row],[Тип сделки]]="Продажа",-1*Сделки[[#This Row],[Количество]],Сделки[[#This Row],[Количество]])</f>
        <v>450</v>
      </c>
      <c r="E316" s="5">
        <f>VLOOKUP(Сделки[[#This Row],[Дата сделки]],[1]!Таблица1[#Data],2)*Сделки[[#This Row],[Количество_net]]</f>
        <v>40023</v>
      </c>
    </row>
    <row r="317" spans="1:5" x14ac:dyDescent="0.3">
      <c r="A317" s="1">
        <v>43437</v>
      </c>
      <c r="B317" t="s">
        <v>2789</v>
      </c>
      <c r="C317">
        <v>10</v>
      </c>
      <c r="D317">
        <f>IF(Сделки[[#This Row],[Тип сделки]]="Продажа",-1*Сделки[[#This Row],[Количество]],Сделки[[#This Row],[Количество]])</f>
        <v>-10</v>
      </c>
      <c r="E317" s="5">
        <f>VLOOKUP(Сделки[[#This Row],[Дата сделки]],[1]!Таблица1[#Data],2)*Сделки[[#This Row],[Количество_net]]</f>
        <v>-936.59999999999991</v>
      </c>
    </row>
    <row r="318" spans="1:5" x14ac:dyDescent="0.3">
      <c r="A318" s="1">
        <v>43446</v>
      </c>
      <c r="B318" t="s">
        <v>2789</v>
      </c>
      <c r="C318">
        <v>240</v>
      </c>
      <c r="D318">
        <f>IF(Сделки[[#This Row],[Тип сделки]]="Продажа",-1*Сделки[[#This Row],[Количество]],Сделки[[#This Row],[Количество]])</f>
        <v>-240</v>
      </c>
      <c r="E318" s="5">
        <f>VLOOKUP(Сделки[[#This Row],[Дата сделки]],[1]!Таблица1[#Data],2)*Сделки[[#This Row],[Количество_net]]</f>
        <v>-21264</v>
      </c>
    </row>
    <row r="319" spans="1:5" x14ac:dyDescent="0.3">
      <c r="A319" s="1">
        <v>43452</v>
      </c>
      <c r="B319" t="s">
        <v>2788</v>
      </c>
      <c r="C319">
        <v>30</v>
      </c>
      <c r="D319">
        <f>IF(Сделки[[#This Row],[Тип сделки]]="Продажа",-1*Сделки[[#This Row],[Количество]],Сделки[[#This Row],[Количество]])</f>
        <v>30</v>
      </c>
      <c r="E319" s="5">
        <f>VLOOKUP(Сделки[[#This Row],[Дата сделки]],[1]!Таблица1[#Data],2)*Сделки[[#This Row],[Количество_net]]</f>
        <v>2507.4</v>
      </c>
    </row>
    <row r="320" spans="1:5" x14ac:dyDescent="0.3">
      <c r="A320" s="1">
        <v>43453</v>
      </c>
      <c r="B320" t="s">
        <v>2788</v>
      </c>
      <c r="C320">
        <v>120</v>
      </c>
      <c r="D320">
        <f>IF(Сделки[[#This Row],[Тип сделки]]="Продажа",-1*Сделки[[#This Row],[Количество]],Сделки[[#This Row],[Количество]])</f>
        <v>120</v>
      </c>
      <c r="E320" s="5">
        <f>VLOOKUP(Сделки[[#This Row],[Дата сделки]],[1]!Таблица1[#Data],2)*Сделки[[#This Row],[Количество_net]]</f>
        <v>10022.4</v>
      </c>
    </row>
    <row r="321" spans="1:5" x14ac:dyDescent="0.3">
      <c r="A321" s="1">
        <v>43458</v>
      </c>
      <c r="B321" t="s">
        <v>2789</v>
      </c>
      <c r="C321">
        <v>410</v>
      </c>
      <c r="D321">
        <f>IF(Сделки[[#This Row],[Тип сделки]]="Продажа",-1*Сделки[[#This Row],[Количество]],Сделки[[#This Row],[Количество]])</f>
        <v>-410</v>
      </c>
      <c r="E321" s="5">
        <f>VLOOKUP(Сделки[[#This Row],[Дата сделки]],[1]!Таблица1[#Data],2)*Сделки[[#This Row],[Количество_net]]</f>
        <v>-34505.599999999999</v>
      </c>
    </row>
    <row r="322" spans="1:5" x14ac:dyDescent="0.3">
      <c r="A322" s="1">
        <v>43460</v>
      </c>
      <c r="B322" t="s">
        <v>2788</v>
      </c>
      <c r="C322">
        <v>10</v>
      </c>
      <c r="D322">
        <f>IF(Сделки[[#This Row],[Тип сделки]]="Продажа",-1*Сделки[[#This Row],[Количество]],Сделки[[#This Row],[Количество]])</f>
        <v>10</v>
      </c>
      <c r="E322" s="5">
        <f>VLOOKUP(Сделки[[#This Row],[Дата сделки]],[1]!Таблица1[#Data],2)*Сделки[[#This Row],[Количество_net]]</f>
        <v>890.40000000000009</v>
      </c>
    </row>
    <row r="323" spans="1:5" x14ac:dyDescent="0.3">
      <c r="A323" s="1">
        <v>43461</v>
      </c>
      <c r="B323" t="s">
        <v>2789</v>
      </c>
      <c r="C323">
        <v>320</v>
      </c>
      <c r="D323">
        <f>IF(Сделки[[#This Row],[Тип сделки]]="Продажа",-1*Сделки[[#This Row],[Количество]],Сделки[[#This Row],[Количество]])</f>
        <v>-320</v>
      </c>
      <c r="E323" s="5">
        <f>VLOOKUP(Сделки[[#This Row],[Дата сделки]],[1]!Таблица1[#Data],2)*Сделки[[#This Row],[Количество_net]]</f>
        <v>-28771.199999999997</v>
      </c>
    </row>
    <row r="324" spans="1:5" x14ac:dyDescent="0.3">
      <c r="A324" s="1">
        <v>43468</v>
      </c>
      <c r="B324" t="s">
        <v>2788</v>
      </c>
      <c r="C324">
        <v>110</v>
      </c>
      <c r="D324">
        <f>IF(Сделки[[#This Row],[Тип сделки]]="Продажа",-1*Сделки[[#This Row],[Количество]],Сделки[[#This Row],[Количество]])</f>
        <v>110</v>
      </c>
      <c r="E324" s="5">
        <f>VLOOKUP(Сделки[[#This Row],[Дата сделки]],[1]!Таблица1[#Data],2)*Сделки[[#This Row],[Количество_net]]</f>
        <v>9491.9000000000015</v>
      </c>
    </row>
    <row r="325" spans="1:5" x14ac:dyDescent="0.3">
      <c r="A325" s="1">
        <v>43473</v>
      </c>
      <c r="B325" t="s">
        <v>2788</v>
      </c>
      <c r="C325">
        <v>360</v>
      </c>
      <c r="D325">
        <f>IF(Сделки[[#This Row],[Тип сделки]]="Продажа",-1*Сделки[[#This Row],[Количество]],Сделки[[#This Row],[Количество]])</f>
        <v>360</v>
      </c>
      <c r="E325" s="5">
        <f>VLOOKUP(Сделки[[#This Row],[Дата сделки]],[1]!Таблица1[#Data],2)*Сделки[[#This Row],[Количество_net]]</f>
        <v>32684.400000000001</v>
      </c>
    </row>
    <row r="326" spans="1:5" x14ac:dyDescent="0.3">
      <c r="A326" s="1">
        <v>43475</v>
      </c>
      <c r="B326" t="s">
        <v>2789</v>
      </c>
      <c r="C326">
        <v>50</v>
      </c>
      <c r="D326">
        <f>IF(Сделки[[#This Row],[Тип сделки]]="Продажа",-1*Сделки[[#This Row],[Количество]],Сделки[[#This Row],[Количество]])</f>
        <v>-50</v>
      </c>
      <c r="E326" s="5">
        <f>VLOOKUP(Сделки[[#This Row],[Дата сделки]],[1]!Таблица1[#Data],2)*Сделки[[#This Row],[Количество_net]]</f>
        <v>-4410</v>
      </c>
    </row>
    <row r="327" spans="1:5" x14ac:dyDescent="0.3">
      <c r="A327" s="1">
        <v>43483</v>
      </c>
      <c r="B327" t="s">
        <v>2788</v>
      </c>
      <c r="C327">
        <v>460</v>
      </c>
      <c r="D327">
        <f>IF(Сделки[[#This Row],[Тип сделки]]="Продажа",-1*Сделки[[#This Row],[Количество]],Сделки[[#This Row],[Количество]])</f>
        <v>460</v>
      </c>
      <c r="E327" s="5">
        <f>VLOOKUP(Сделки[[#This Row],[Дата сделки]],[1]!Таблица1[#Data],2)*Сделки[[#This Row],[Количество_net]]</f>
        <v>41170</v>
      </c>
    </row>
    <row r="328" spans="1:5" x14ac:dyDescent="0.3">
      <c r="A328" s="1">
        <v>43487</v>
      </c>
      <c r="B328" t="s">
        <v>2788</v>
      </c>
      <c r="C328">
        <v>200</v>
      </c>
      <c r="D328">
        <f>IF(Сделки[[#This Row],[Тип сделки]]="Продажа",-1*Сделки[[#This Row],[Количество]],Сделки[[#This Row],[Количество]])</f>
        <v>200</v>
      </c>
      <c r="E328" s="5">
        <f>VLOOKUP(Сделки[[#This Row],[Дата сделки]],[1]!Таблица1[#Data],2)*Сделки[[#This Row],[Количество_net]]</f>
        <v>17732</v>
      </c>
    </row>
    <row r="329" spans="1:5" x14ac:dyDescent="0.3">
      <c r="A329" s="1">
        <v>43488</v>
      </c>
      <c r="B329" t="s">
        <v>2788</v>
      </c>
      <c r="C329">
        <v>380</v>
      </c>
      <c r="D329">
        <f>IF(Сделки[[#This Row],[Тип сделки]]="Продажа",-1*Сделки[[#This Row],[Количество]],Сделки[[#This Row],[Количество]])</f>
        <v>380</v>
      </c>
      <c r="E329" s="5">
        <f>VLOOKUP(Сделки[[#This Row],[Дата сделки]],[1]!Таблица1[#Data],2)*Сделки[[#This Row],[Количество_net]]</f>
        <v>33611</v>
      </c>
    </row>
    <row r="330" spans="1:5" x14ac:dyDescent="0.3">
      <c r="A330" s="1">
        <v>43503</v>
      </c>
      <c r="B330" t="s">
        <v>2788</v>
      </c>
      <c r="C330">
        <v>320</v>
      </c>
      <c r="D330">
        <f>IF(Сделки[[#This Row],[Тип сделки]]="Продажа",-1*Сделки[[#This Row],[Количество]],Сделки[[#This Row],[Количество]])</f>
        <v>320</v>
      </c>
      <c r="E330" s="5">
        <f>VLOOKUP(Сделки[[#This Row],[Дата сделки]],[1]!Таблица1[#Data],2)*Сделки[[#This Row],[Количество_net]]</f>
        <v>25334.400000000001</v>
      </c>
    </row>
    <row r="331" spans="1:5" x14ac:dyDescent="0.3">
      <c r="A331" s="1">
        <v>43508</v>
      </c>
      <c r="B331" t="s">
        <v>2789</v>
      </c>
      <c r="C331">
        <v>420</v>
      </c>
      <c r="D331">
        <f>IF(Сделки[[#This Row],[Тип сделки]]="Продажа",-1*Сделки[[#This Row],[Количество]],Сделки[[#This Row],[Количество]])</f>
        <v>-420</v>
      </c>
      <c r="E331" s="5">
        <f>VLOOKUP(Сделки[[#This Row],[Дата сделки]],[1]!Таблица1[#Data],2)*Сделки[[#This Row],[Количество_net]]</f>
        <v>-33570.600000000006</v>
      </c>
    </row>
    <row r="332" spans="1:5" x14ac:dyDescent="0.3">
      <c r="A332" s="1">
        <v>43510</v>
      </c>
      <c r="B332" t="s">
        <v>2789</v>
      </c>
      <c r="C332">
        <v>400</v>
      </c>
      <c r="D332">
        <f>IF(Сделки[[#This Row],[Тип сделки]]="Продажа",-1*Сделки[[#This Row],[Количество]],Сделки[[#This Row],[Количество]])</f>
        <v>-400</v>
      </c>
      <c r="E332" s="5">
        <f>VLOOKUP(Сделки[[#This Row],[Дата сделки]],[1]!Таблица1[#Data],2)*Сделки[[#This Row],[Количество_net]]</f>
        <v>-32208</v>
      </c>
    </row>
    <row r="333" spans="1:5" x14ac:dyDescent="0.3">
      <c r="A333" s="1">
        <v>43510</v>
      </c>
      <c r="B333" t="s">
        <v>2789</v>
      </c>
      <c r="C333">
        <v>390</v>
      </c>
      <c r="D333">
        <f>IF(Сделки[[#This Row],[Тип сделки]]="Продажа",-1*Сделки[[#This Row],[Количество]],Сделки[[#This Row],[Количество]])</f>
        <v>-390</v>
      </c>
      <c r="E333" s="5">
        <f>VLOOKUP(Сделки[[#This Row],[Дата сделки]],[1]!Таблица1[#Data],2)*Сделки[[#This Row],[Количество_net]]</f>
        <v>-31402.799999999999</v>
      </c>
    </row>
    <row r="334" spans="1:5" x14ac:dyDescent="0.3">
      <c r="A334" s="1">
        <v>43516</v>
      </c>
      <c r="B334" t="s">
        <v>2789</v>
      </c>
      <c r="C334">
        <v>190</v>
      </c>
      <c r="D334">
        <f>IF(Сделки[[#This Row],[Тип сделки]]="Продажа",-1*Сделки[[#This Row],[Количество]],Сделки[[#This Row],[Количество]])</f>
        <v>-190</v>
      </c>
      <c r="E334" s="5">
        <f>VLOOKUP(Сделки[[#This Row],[Дата сделки]],[1]!Таблица1[#Data],2)*Сделки[[#This Row],[Количество_net]]</f>
        <v>-15198.099999999999</v>
      </c>
    </row>
    <row r="335" spans="1:5" x14ac:dyDescent="0.3">
      <c r="A335" s="1">
        <v>43518</v>
      </c>
      <c r="B335" t="s">
        <v>2788</v>
      </c>
      <c r="C335">
        <v>160</v>
      </c>
      <c r="D335">
        <f>IF(Сделки[[#This Row],[Тип сделки]]="Продажа",-1*Сделки[[#This Row],[Количество]],Сделки[[#This Row],[Количество]])</f>
        <v>160</v>
      </c>
      <c r="E335" s="5">
        <f>VLOOKUP(Сделки[[#This Row],[Дата сделки]],[1]!Таблица1[#Data],2)*Сделки[[#This Row],[Количество_net]]</f>
        <v>12803.199999999999</v>
      </c>
    </row>
    <row r="336" spans="1:5" x14ac:dyDescent="0.3">
      <c r="A336" s="1">
        <v>43525</v>
      </c>
      <c r="B336" t="s">
        <v>2788</v>
      </c>
      <c r="C336">
        <v>370</v>
      </c>
      <c r="D336">
        <f>IF(Сделки[[#This Row],[Тип сделки]]="Продажа",-1*Сделки[[#This Row],[Количество]],Сделки[[#This Row],[Количество]])</f>
        <v>370</v>
      </c>
      <c r="E336" s="5">
        <f>VLOOKUP(Сделки[[#This Row],[Дата сделки]],[1]!Таблица1[#Data],2)*Сделки[[#This Row],[Количество_net]]</f>
        <v>29636.999999999996</v>
      </c>
    </row>
    <row r="337" spans="1:5" x14ac:dyDescent="0.3">
      <c r="A337" s="1">
        <v>43532</v>
      </c>
      <c r="B337" t="s">
        <v>2789</v>
      </c>
      <c r="C337">
        <v>380</v>
      </c>
      <c r="D337">
        <f>IF(Сделки[[#This Row],[Тип сделки]]="Продажа",-1*Сделки[[#This Row],[Количество]],Сделки[[#This Row],[Количество]])</f>
        <v>-380</v>
      </c>
      <c r="E337" s="5">
        <f>VLOOKUP(Сделки[[#This Row],[Дата сделки]],[1]!Таблица1[#Data],2)*Сделки[[#This Row],[Количество_net]]</f>
        <v>-29480.399999999998</v>
      </c>
    </row>
    <row r="338" spans="1:5" x14ac:dyDescent="0.3">
      <c r="A338" s="1">
        <v>43550</v>
      </c>
      <c r="B338" t="s">
        <v>2788</v>
      </c>
      <c r="C338">
        <v>370</v>
      </c>
      <c r="D338">
        <f>IF(Сделки[[#This Row],[Тип сделки]]="Продажа",-1*Сделки[[#This Row],[Количество]],Сделки[[#This Row],[Количество]])</f>
        <v>370</v>
      </c>
      <c r="E338" s="5">
        <f>VLOOKUP(Сделки[[#This Row],[Дата сделки]],[1]!Таблица1[#Data],2)*Сделки[[#This Row],[Количество_net]]</f>
        <v>29881.200000000001</v>
      </c>
    </row>
    <row r="339" spans="1:5" x14ac:dyDescent="0.3">
      <c r="A339" s="1">
        <v>43559</v>
      </c>
      <c r="B339" t="s">
        <v>2788</v>
      </c>
      <c r="C339">
        <v>250</v>
      </c>
      <c r="D339">
        <f>IF(Сделки[[#This Row],[Тип сделки]]="Продажа",-1*Сделки[[#This Row],[Количество]],Сделки[[#This Row],[Количество]])</f>
        <v>250</v>
      </c>
      <c r="E339" s="5">
        <f>VLOOKUP(Сделки[[#This Row],[Дата сделки]],[1]!Таблица1[#Data],2)*Сделки[[#This Row],[Количество_net]]</f>
        <v>20702.5</v>
      </c>
    </row>
    <row r="340" spans="1:5" x14ac:dyDescent="0.3">
      <c r="A340" s="1">
        <v>43559</v>
      </c>
      <c r="B340" t="s">
        <v>2788</v>
      </c>
      <c r="C340">
        <v>250</v>
      </c>
      <c r="D340">
        <f>IF(Сделки[[#This Row],[Тип сделки]]="Продажа",-1*Сделки[[#This Row],[Количество]],Сделки[[#This Row],[Количество]])</f>
        <v>250</v>
      </c>
      <c r="E340" s="5">
        <f>VLOOKUP(Сделки[[#This Row],[Дата сделки]],[1]!Таблица1[#Data],2)*Сделки[[#This Row],[Количество_net]]</f>
        <v>20702.5</v>
      </c>
    </row>
    <row r="341" spans="1:5" x14ac:dyDescent="0.3">
      <c r="A341" s="1">
        <v>43560</v>
      </c>
      <c r="B341" t="s">
        <v>2789</v>
      </c>
      <c r="C341">
        <v>120</v>
      </c>
      <c r="D341">
        <f>IF(Сделки[[#This Row],[Тип сделки]]="Продажа",-1*Сделки[[#This Row],[Количество]],Сделки[[#This Row],[Количество]])</f>
        <v>-120</v>
      </c>
      <c r="E341" s="5">
        <f>VLOOKUP(Сделки[[#This Row],[Дата сделки]],[1]!Таблица1[#Data],2)*Сделки[[#This Row],[Количество_net]]</f>
        <v>-10014</v>
      </c>
    </row>
    <row r="342" spans="1:5" x14ac:dyDescent="0.3">
      <c r="A342" s="1">
        <v>43565</v>
      </c>
      <c r="B342" t="s">
        <v>2789</v>
      </c>
      <c r="C342">
        <v>280</v>
      </c>
      <c r="D342">
        <f>IF(Сделки[[#This Row],[Тип сделки]]="Продажа",-1*Сделки[[#This Row],[Количество]],Сделки[[#This Row],[Количество]])</f>
        <v>-280</v>
      </c>
      <c r="E342" s="5">
        <f>VLOOKUP(Сделки[[#This Row],[Дата сделки]],[1]!Таблица1[#Data],2)*Сделки[[#This Row],[Количество_net]]</f>
        <v>-23226</v>
      </c>
    </row>
    <row r="343" spans="1:5" x14ac:dyDescent="0.3">
      <c r="A343" s="1">
        <v>43571</v>
      </c>
      <c r="B343" t="s">
        <v>2789</v>
      </c>
      <c r="C343">
        <v>220</v>
      </c>
      <c r="D343">
        <f>IF(Сделки[[#This Row],[Тип сделки]]="Продажа",-1*Сделки[[#This Row],[Количество]],Сделки[[#This Row],[Количество]])</f>
        <v>-220</v>
      </c>
      <c r="E343" s="5">
        <f>VLOOKUP(Сделки[[#This Row],[Дата сделки]],[1]!Таблица1[#Data],2)*Сделки[[#This Row],[Количество_net]]</f>
        <v>-17646.199999999997</v>
      </c>
    </row>
    <row r="344" spans="1:5" x14ac:dyDescent="0.3">
      <c r="A344" s="1">
        <v>43580</v>
      </c>
      <c r="B344" t="s">
        <v>2788</v>
      </c>
      <c r="C344">
        <v>140</v>
      </c>
      <c r="D344">
        <f>IF(Сделки[[#This Row],[Тип сделки]]="Продажа",-1*Сделки[[#This Row],[Количество]],Сделки[[#This Row],[Количество]])</f>
        <v>140</v>
      </c>
      <c r="E344" s="5">
        <f>VLOOKUP(Сделки[[#This Row],[Дата сделки]],[1]!Таблица1[#Data],2)*Сделки[[#This Row],[Количество_net]]</f>
        <v>11107.6</v>
      </c>
    </row>
    <row r="345" spans="1:5" x14ac:dyDescent="0.3">
      <c r="A345" s="1">
        <v>43584</v>
      </c>
      <c r="B345" t="s">
        <v>2789</v>
      </c>
      <c r="C345">
        <v>260</v>
      </c>
      <c r="D345">
        <f>IF(Сделки[[#This Row],[Тип сделки]]="Продажа",-1*Сделки[[#This Row],[Количество]],Сделки[[#This Row],[Количество]])</f>
        <v>-260</v>
      </c>
      <c r="E345" s="5">
        <f>VLOOKUP(Сделки[[#This Row],[Дата сделки]],[1]!Таблица1[#Data],2)*Сделки[[#This Row],[Количество_net]]</f>
        <v>-20878</v>
      </c>
    </row>
    <row r="346" spans="1:5" x14ac:dyDescent="0.3">
      <c r="A346" s="1">
        <v>43591</v>
      </c>
      <c r="B346" t="s">
        <v>2789</v>
      </c>
      <c r="C346">
        <v>420</v>
      </c>
      <c r="D346">
        <f>IF(Сделки[[#This Row],[Тип сделки]]="Продажа",-1*Сделки[[#This Row],[Количество]],Сделки[[#This Row],[Количество]])</f>
        <v>-420</v>
      </c>
      <c r="E346" s="5">
        <f>VLOOKUP(Сделки[[#This Row],[Дата сделки]],[1]!Таблица1[#Data],2)*Сделки[[#This Row],[Количество_net]]</f>
        <v>-33289.200000000004</v>
      </c>
    </row>
    <row r="347" spans="1:5" x14ac:dyDescent="0.3">
      <c r="A347" s="1">
        <v>43591</v>
      </c>
      <c r="B347" t="s">
        <v>2788</v>
      </c>
      <c r="C347">
        <v>440</v>
      </c>
      <c r="D347">
        <f>IF(Сделки[[#This Row],[Тип сделки]]="Продажа",-1*Сделки[[#This Row],[Количество]],Сделки[[#This Row],[Количество]])</f>
        <v>440</v>
      </c>
      <c r="E347" s="5">
        <f>VLOOKUP(Сделки[[#This Row],[Дата сделки]],[1]!Таблица1[#Data],2)*Сделки[[#This Row],[Количество_net]]</f>
        <v>34874.400000000001</v>
      </c>
    </row>
    <row r="348" spans="1:5" x14ac:dyDescent="0.3">
      <c r="A348" s="1">
        <v>43599</v>
      </c>
      <c r="B348" t="s">
        <v>2789</v>
      </c>
      <c r="C348">
        <v>90</v>
      </c>
      <c r="D348">
        <f>IF(Сделки[[#This Row],[Тип сделки]]="Продажа",-1*Сделки[[#This Row],[Количество]],Сделки[[#This Row],[Количество]])</f>
        <v>-90</v>
      </c>
      <c r="E348" s="5">
        <f>VLOOKUP(Сделки[[#This Row],[Дата сделки]],[1]!Таблица1[#Data],2)*Сделки[[#This Row],[Количество_net]]</f>
        <v>-7059.5999999999995</v>
      </c>
    </row>
    <row r="349" spans="1:5" x14ac:dyDescent="0.3">
      <c r="A349" s="1">
        <v>43601</v>
      </c>
      <c r="B349" t="s">
        <v>2789</v>
      </c>
      <c r="C349">
        <v>310</v>
      </c>
      <c r="D349">
        <f>IF(Сделки[[#This Row],[Тип сделки]]="Продажа",-1*Сделки[[#This Row],[Количество]],Сделки[[#This Row],[Количество]])</f>
        <v>-310</v>
      </c>
      <c r="E349" s="5">
        <f>VLOOKUP(Сделки[[#This Row],[Дата сделки]],[1]!Таблица1[#Data],2)*Сделки[[#This Row],[Количество_net]]</f>
        <v>-24645</v>
      </c>
    </row>
    <row r="350" spans="1:5" x14ac:dyDescent="0.3">
      <c r="A350" s="1">
        <v>43605</v>
      </c>
      <c r="B350" t="s">
        <v>2788</v>
      </c>
      <c r="C350">
        <v>490</v>
      </c>
      <c r="D350">
        <f>IF(Сделки[[#This Row],[Тип сделки]]="Продажа",-1*Сделки[[#This Row],[Количество]],Сделки[[#This Row],[Количество]])</f>
        <v>490</v>
      </c>
      <c r="E350" s="5">
        <f>VLOOKUP(Сделки[[#This Row],[Дата сделки]],[1]!Таблица1[#Data],2)*Сделки[[#This Row],[Количество_net]]</f>
        <v>39111.799999999996</v>
      </c>
    </row>
    <row r="351" spans="1:5" x14ac:dyDescent="0.3">
      <c r="A351" s="1">
        <v>43614</v>
      </c>
      <c r="B351" t="s">
        <v>2788</v>
      </c>
      <c r="C351">
        <v>120</v>
      </c>
      <c r="D351">
        <f>IF(Сделки[[#This Row],[Тип сделки]]="Продажа",-1*Сделки[[#This Row],[Количество]],Сделки[[#This Row],[Количество]])</f>
        <v>120</v>
      </c>
      <c r="E351" s="5">
        <f>VLOOKUP(Сделки[[#This Row],[Дата сделки]],[1]!Таблица1[#Data],2)*Сделки[[#This Row],[Количество_net]]</f>
        <v>9367.2000000000007</v>
      </c>
    </row>
    <row r="352" spans="1:5" x14ac:dyDescent="0.3">
      <c r="A352" s="1">
        <v>43640</v>
      </c>
      <c r="B352" t="s">
        <v>2788</v>
      </c>
      <c r="C352">
        <v>30</v>
      </c>
      <c r="D352">
        <f>IF(Сделки[[#This Row],[Тип сделки]]="Продажа",-1*Сделки[[#This Row],[Количество]],Сделки[[#This Row],[Количество]])</f>
        <v>30</v>
      </c>
      <c r="E352" s="5">
        <f>VLOOKUP(Сделки[[#This Row],[Дата сделки]],[1]!Таблица1[#Data],2)*Сделки[[#This Row],[Количество_net]]</f>
        <v>2353.5</v>
      </c>
    </row>
    <row r="353" spans="1:5" x14ac:dyDescent="0.3">
      <c r="A353" s="1">
        <v>43642</v>
      </c>
      <c r="B353" t="s">
        <v>2788</v>
      </c>
      <c r="C353">
        <v>350</v>
      </c>
      <c r="D353">
        <f>IF(Сделки[[#This Row],[Тип сделки]]="Продажа",-1*Сделки[[#This Row],[Количество]],Сделки[[#This Row],[Количество]])</f>
        <v>350</v>
      </c>
      <c r="E353" s="5">
        <f>VLOOKUP(Сделки[[#This Row],[Дата сделки]],[1]!Таблица1[#Data],2)*Сделки[[#This Row],[Количество_net]]</f>
        <v>23800</v>
      </c>
    </row>
    <row r="354" spans="1:5" x14ac:dyDescent="0.3">
      <c r="A354" s="1">
        <v>43643</v>
      </c>
      <c r="B354" t="s">
        <v>2789</v>
      </c>
      <c r="C354">
        <v>420</v>
      </c>
      <c r="D354">
        <f>IF(Сделки[[#This Row],[Тип сделки]]="Продажа",-1*Сделки[[#This Row],[Количество]],Сделки[[#This Row],[Количество]])</f>
        <v>-420</v>
      </c>
      <c r="E354" s="5">
        <f>VLOOKUP(Сделки[[#This Row],[Дата сделки]],[1]!Таблица1[#Data],2)*Сделки[[#This Row],[Количество_net]]</f>
        <v>-29400</v>
      </c>
    </row>
    <row r="355" spans="1:5" x14ac:dyDescent="0.3">
      <c r="A355" s="1">
        <v>43644</v>
      </c>
      <c r="B355" t="s">
        <v>2789</v>
      </c>
      <c r="C355">
        <v>130</v>
      </c>
      <c r="D355">
        <f>IF(Сделки[[#This Row],[Тип сделки]]="Продажа",-1*Сделки[[#This Row],[Количество]],Сделки[[#This Row],[Количество]])</f>
        <v>-130</v>
      </c>
      <c r="E355" s="5">
        <f>VLOOKUP(Сделки[[#This Row],[Дата сделки]],[1]!Таблица1[#Data],2)*Сделки[[#This Row],[Количество_net]]</f>
        <v>-9453.6</v>
      </c>
    </row>
    <row r="356" spans="1:5" x14ac:dyDescent="0.3">
      <c r="A356" s="1">
        <v>43644</v>
      </c>
      <c r="B356" t="s">
        <v>2789</v>
      </c>
      <c r="C356">
        <v>270</v>
      </c>
      <c r="D356">
        <f>IF(Сделки[[#This Row],[Тип сделки]]="Продажа",-1*Сделки[[#This Row],[Количество]],Сделки[[#This Row],[Количество]])</f>
        <v>-270</v>
      </c>
      <c r="E356" s="5">
        <f>VLOOKUP(Сделки[[#This Row],[Дата сделки]],[1]!Таблица1[#Data],2)*Сделки[[#This Row],[Количество_net]]</f>
        <v>-19634.400000000001</v>
      </c>
    </row>
    <row r="357" spans="1:5" x14ac:dyDescent="0.3">
      <c r="A357" s="1">
        <v>43644</v>
      </c>
      <c r="B357" t="s">
        <v>2789</v>
      </c>
      <c r="C357">
        <v>210</v>
      </c>
      <c r="D357">
        <f>IF(Сделки[[#This Row],[Тип сделки]]="Продажа",-1*Сделки[[#This Row],[Количество]],Сделки[[#This Row],[Количество]])</f>
        <v>-210</v>
      </c>
      <c r="E357" s="5">
        <f>VLOOKUP(Сделки[[#This Row],[Дата сделки]],[1]!Таблица1[#Data],2)*Сделки[[#This Row],[Количество_net]]</f>
        <v>-15271.199999999999</v>
      </c>
    </row>
    <row r="358" spans="1:5" x14ac:dyDescent="0.3">
      <c r="A358" s="1">
        <v>43648</v>
      </c>
      <c r="B358" t="s">
        <v>2788</v>
      </c>
      <c r="C358">
        <v>230</v>
      </c>
      <c r="D358">
        <f>IF(Сделки[[#This Row],[Тип сделки]]="Продажа",-1*Сделки[[#This Row],[Количество]],Сделки[[#This Row],[Количество]])</f>
        <v>230</v>
      </c>
      <c r="E358" s="5">
        <f>VLOOKUP(Сделки[[#This Row],[Дата сделки]],[1]!Таблица1[#Data],2)*Сделки[[#This Row],[Количество_net]]</f>
        <v>17072.900000000001</v>
      </c>
    </row>
    <row r="359" spans="1:5" x14ac:dyDescent="0.3">
      <c r="A359" s="1">
        <v>43655</v>
      </c>
      <c r="B359" t="s">
        <v>2788</v>
      </c>
      <c r="C359">
        <v>90</v>
      </c>
      <c r="D359">
        <f>IF(Сделки[[#This Row],[Тип сделки]]="Продажа",-1*Сделки[[#This Row],[Количество]],Сделки[[#This Row],[Количество]])</f>
        <v>90</v>
      </c>
      <c r="E359" s="5">
        <f>VLOOKUP(Сделки[[#This Row],[Дата сделки]],[1]!Таблица1[#Data],2)*Сделки[[#This Row],[Количество_net]]</f>
        <v>6411.5999999999995</v>
      </c>
    </row>
    <row r="360" spans="1:5" x14ac:dyDescent="0.3">
      <c r="A360" s="1">
        <v>43656</v>
      </c>
      <c r="B360" t="s">
        <v>2788</v>
      </c>
      <c r="C360">
        <v>270</v>
      </c>
      <c r="D360">
        <f>IF(Сделки[[#This Row],[Тип сделки]]="Продажа",-1*Сделки[[#This Row],[Количество]],Сделки[[#This Row],[Количество]])</f>
        <v>270</v>
      </c>
      <c r="E360" s="5">
        <f>VLOOKUP(Сделки[[#This Row],[Дата сделки]],[1]!Таблица1[#Data],2)*Сделки[[#This Row],[Количество_net]]</f>
        <v>19345.5</v>
      </c>
    </row>
    <row r="361" spans="1:5" x14ac:dyDescent="0.3">
      <c r="A361" s="1">
        <v>43657</v>
      </c>
      <c r="B361" t="s">
        <v>2789</v>
      </c>
      <c r="C361">
        <v>150</v>
      </c>
      <c r="D361">
        <f>IF(Сделки[[#This Row],[Тип сделки]]="Продажа",-1*Сделки[[#This Row],[Количество]],Сделки[[#This Row],[Количество]])</f>
        <v>-150</v>
      </c>
      <c r="E361" s="5">
        <f>VLOOKUP(Сделки[[#This Row],[Дата сделки]],[1]!Таблица1[#Data],2)*Сделки[[#This Row],[Количество_net]]</f>
        <v>-10686</v>
      </c>
    </row>
    <row r="362" spans="1:5" x14ac:dyDescent="0.3">
      <c r="A362" s="1">
        <v>43658</v>
      </c>
      <c r="B362" t="s">
        <v>2789</v>
      </c>
      <c r="C362">
        <v>240</v>
      </c>
      <c r="D362">
        <f>IF(Сделки[[#This Row],[Тип сделки]]="Продажа",-1*Сделки[[#This Row],[Количество]],Сделки[[#This Row],[Количество]])</f>
        <v>-240</v>
      </c>
      <c r="E362" s="5">
        <f>VLOOKUP(Сделки[[#This Row],[Дата сделки]],[1]!Таблица1[#Data],2)*Сделки[[#This Row],[Количество_net]]</f>
        <v>-16867.2</v>
      </c>
    </row>
    <row r="363" spans="1:5" x14ac:dyDescent="0.3">
      <c r="A363" s="1">
        <v>43665</v>
      </c>
      <c r="B363" t="s">
        <v>2789</v>
      </c>
      <c r="C363">
        <v>90</v>
      </c>
      <c r="D363">
        <f>IF(Сделки[[#This Row],[Тип сделки]]="Продажа",-1*Сделки[[#This Row],[Количество]],Сделки[[#This Row],[Количество]])</f>
        <v>-90</v>
      </c>
      <c r="E363" s="5">
        <f>VLOOKUP(Сделки[[#This Row],[Дата сделки]],[1]!Таблица1[#Data],2)*Сделки[[#This Row],[Количество_net]]</f>
        <v>-6168.6</v>
      </c>
    </row>
    <row r="364" spans="1:5" x14ac:dyDescent="0.3">
      <c r="A364" s="1">
        <v>43669</v>
      </c>
      <c r="B364" t="s">
        <v>2789</v>
      </c>
      <c r="C364">
        <v>70</v>
      </c>
      <c r="D364">
        <f>IF(Сделки[[#This Row],[Тип сделки]]="Продажа",-1*Сделки[[#This Row],[Количество]],Сделки[[#This Row],[Количество]])</f>
        <v>-70</v>
      </c>
      <c r="E364" s="5">
        <f>VLOOKUP(Сделки[[#This Row],[Дата сделки]],[1]!Таблица1[#Data],2)*Сделки[[#This Row],[Количество_net]]</f>
        <v>-4741.1000000000004</v>
      </c>
    </row>
    <row r="365" spans="1:5" x14ac:dyDescent="0.3">
      <c r="A365" s="1">
        <v>43670</v>
      </c>
      <c r="B365" t="s">
        <v>2788</v>
      </c>
      <c r="C365">
        <v>170</v>
      </c>
      <c r="D365">
        <f>IF(Сделки[[#This Row],[Тип сделки]]="Продажа",-1*Сделки[[#This Row],[Количество]],Сделки[[#This Row],[Количество]])</f>
        <v>170</v>
      </c>
      <c r="E365" s="5">
        <f>VLOOKUP(Сделки[[#This Row],[Дата сделки]],[1]!Таблица1[#Data],2)*Сделки[[#This Row],[Количество_net]]</f>
        <v>11468.199999999999</v>
      </c>
    </row>
    <row r="366" spans="1:5" x14ac:dyDescent="0.3">
      <c r="A366" s="1">
        <v>43682</v>
      </c>
      <c r="B366" t="s">
        <v>2788</v>
      </c>
      <c r="C366">
        <v>40</v>
      </c>
      <c r="D366">
        <f>IF(Сделки[[#This Row],[Тип сделки]]="Продажа",-1*Сделки[[#This Row],[Количество]],Сделки[[#This Row],[Количество]])</f>
        <v>40</v>
      </c>
      <c r="E366" s="5">
        <f>VLOOKUP(Сделки[[#This Row],[Дата сделки]],[1]!Таблица1[#Data],2)*Сделки[[#This Row],[Количество_net]]</f>
        <v>2609.2000000000003</v>
      </c>
    </row>
    <row r="367" spans="1:5" x14ac:dyDescent="0.3">
      <c r="A367" s="1">
        <v>43685</v>
      </c>
      <c r="B367" t="s">
        <v>2789</v>
      </c>
      <c r="C367">
        <v>140</v>
      </c>
      <c r="D367">
        <f>IF(Сделки[[#This Row],[Тип сделки]]="Продажа",-1*Сделки[[#This Row],[Количество]],Сделки[[#This Row],[Количество]])</f>
        <v>-140</v>
      </c>
      <c r="E367" s="5">
        <f>VLOOKUP(Сделки[[#This Row],[Дата сделки]],[1]!Таблица1[#Data],2)*Сделки[[#This Row],[Количество_net]]</f>
        <v>-9163</v>
      </c>
    </row>
    <row r="368" spans="1:5" x14ac:dyDescent="0.3">
      <c r="A368" s="1">
        <v>43686</v>
      </c>
      <c r="B368" t="s">
        <v>2789</v>
      </c>
      <c r="C368">
        <v>260</v>
      </c>
      <c r="D368">
        <f>IF(Сделки[[#This Row],[Тип сделки]]="Продажа",-1*Сделки[[#This Row],[Количество]],Сделки[[#This Row],[Количество]])</f>
        <v>-260</v>
      </c>
      <c r="E368" s="5">
        <f>VLOOKUP(Сделки[[#This Row],[Дата сделки]],[1]!Таблица1[#Data],2)*Сделки[[#This Row],[Количество_net]]</f>
        <v>-17050.8</v>
      </c>
    </row>
    <row r="369" spans="1:5" x14ac:dyDescent="0.3">
      <c r="A369" s="1">
        <v>43689</v>
      </c>
      <c r="B369" t="s">
        <v>2788</v>
      </c>
      <c r="C369">
        <v>420</v>
      </c>
      <c r="D369">
        <f>IF(Сделки[[#This Row],[Тип сделки]]="Продажа",-1*Сделки[[#This Row],[Количество]],Сделки[[#This Row],[Количество]])</f>
        <v>420</v>
      </c>
      <c r="E369" s="5">
        <f>VLOOKUP(Сделки[[#This Row],[Дата сделки]],[1]!Таблица1[#Data],2)*Сделки[[#This Row],[Количество_net]]</f>
        <v>27102.600000000002</v>
      </c>
    </row>
    <row r="370" spans="1:5" x14ac:dyDescent="0.3">
      <c r="A370" s="1">
        <v>43689</v>
      </c>
      <c r="B370" t="s">
        <v>2789</v>
      </c>
      <c r="C370">
        <v>250</v>
      </c>
      <c r="D370">
        <f>IF(Сделки[[#This Row],[Тип сделки]]="Продажа",-1*Сделки[[#This Row],[Количество]],Сделки[[#This Row],[Количество]])</f>
        <v>-250</v>
      </c>
      <c r="E370" s="5">
        <f>VLOOKUP(Сделки[[#This Row],[Дата сделки]],[1]!Таблица1[#Data],2)*Сделки[[#This Row],[Количество_net]]</f>
        <v>-16132.5</v>
      </c>
    </row>
    <row r="371" spans="1:5" x14ac:dyDescent="0.3">
      <c r="A371" s="1">
        <v>43689</v>
      </c>
      <c r="B371" t="s">
        <v>2789</v>
      </c>
      <c r="C371">
        <v>390</v>
      </c>
      <c r="D371">
        <f>IF(Сделки[[#This Row],[Тип сделки]]="Продажа",-1*Сделки[[#This Row],[Количество]],Сделки[[#This Row],[Количество]])</f>
        <v>-390</v>
      </c>
      <c r="E371" s="5">
        <f>VLOOKUP(Сделки[[#This Row],[Дата сделки]],[1]!Таблица1[#Data],2)*Сделки[[#This Row],[Количество_net]]</f>
        <v>-25166.7</v>
      </c>
    </row>
    <row r="372" spans="1:5" x14ac:dyDescent="0.3">
      <c r="A372" s="1">
        <v>43690</v>
      </c>
      <c r="B372" t="s">
        <v>2788</v>
      </c>
      <c r="C372">
        <v>250</v>
      </c>
      <c r="D372">
        <f>IF(Сделки[[#This Row],[Тип сделки]]="Продажа",-1*Сделки[[#This Row],[Количество]],Сделки[[#This Row],[Количество]])</f>
        <v>250</v>
      </c>
      <c r="E372" s="5">
        <f>VLOOKUP(Сделки[[#This Row],[Дата сделки]],[1]!Таблица1[#Data],2)*Сделки[[#This Row],[Количество_net]]</f>
        <v>16252.500000000002</v>
      </c>
    </row>
    <row r="373" spans="1:5" x14ac:dyDescent="0.3">
      <c r="A373" s="1">
        <v>43691</v>
      </c>
      <c r="B373" t="s">
        <v>2788</v>
      </c>
      <c r="C373">
        <v>470</v>
      </c>
      <c r="D373">
        <f>IF(Сделки[[#This Row],[Тип сделки]]="Продажа",-1*Сделки[[#This Row],[Количество]],Сделки[[#This Row],[Количество]])</f>
        <v>470</v>
      </c>
      <c r="E373" s="5">
        <f>VLOOKUP(Сделки[[#This Row],[Дата сделки]],[1]!Таблица1[#Data],2)*Сделки[[#This Row],[Количество_net]]</f>
        <v>29845</v>
      </c>
    </row>
    <row r="374" spans="1:5" x14ac:dyDescent="0.3">
      <c r="A374" s="1">
        <v>43691</v>
      </c>
      <c r="B374" t="s">
        <v>2788</v>
      </c>
      <c r="C374">
        <v>380</v>
      </c>
      <c r="D374">
        <f>IF(Сделки[[#This Row],[Тип сделки]]="Продажа",-1*Сделки[[#This Row],[Количество]],Сделки[[#This Row],[Количество]])</f>
        <v>380</v>
      </c>
      <c r="E374" s="5">
        <f>VLOOKUP(Сделки[[#This Row],[Дата сделки]],[1]!Таблица1[#Data],2)*Сделки[[#This Row],[Количество_net]]</f>
        <v>24130</v>
      </c>
    </row>
    <row r="375" spans="1:5" x14ac:dyDescent="0.3">
      <c r="A375" s="1">
        <v>43692</v>
      </c>
      <c r="B375" t="s">
        <v>2788</v>
      </c>
      <c r="C375">
        <v>360</v>
      </c>
      <c r="D375">
        <f>IF(Сделки[[#This Row],[Тип сделки]]="Продажа",-1*Сделки[[#This Row],[Количество]],Сделки[[#This Row],[Количество]])</f>
        <v>360</v>
      </c>
      <c r="E375" s="5">
        <f>VLOOKUP(Сделки[[#This Row],[Дата сделки]],[1]!Таблица1[#Data],2)*Сделки[[#This Row],[Количество_net]]</f>
        <v>22672.799999999999</v>
      </c>
    </row>
    <row r="376" spans="1:5" x14ac:dyDescent="0.3">
      <c r="A376" s="1">
        <v>43692</v>
      </c>
      <c r="B376" t="s">
        <v>2789</v>
      </c>
      <c r="C376">
        <v>440</v>
      </c>
      <c r="D376">
        <f>IF(Сделки[[#This Row],[Тип сделки]]="Продажа",-1*Сделки[[#This Row],[Количество]],Сделки[[#This Row],[Количество]])</f>
        <v>-440</v>
      </c>
      <c r="E376" s="5">
        <f>VLOOKUP(Сделки[[#This Row],[Дата сделки]],[1]!Таблица1[#Data],2)*Сделки[[#This Row],[Количество_net]]</f>
        <v>-27711.199999999997</v>
      </c>
    </row>
    <row r="377" spans="1:5" x14ac:dyDescent="0.3">
      <c r="A377" s="1">
        <v>43703</v>
      </c>
      <c r="B377" t="s">
        <v>2788</v>
      </c>
      <c r="C377">
        <v>490</v>
      </c>
      <c r="D377">
        <f>IF(Сделки[[#This Row],[Тип сделки]]="Продажа",-1*Сделки[[#This Row],[Количество]],Сделки[[#This Row],[Количество]])</f>
        <v>490</v>
      </c>
      <c r="E377" s="5">
        <f>VLOOKUP(Сделки[[#This Row],[Дата сделки]],[1]!Таблица1[#Data],2)*Сделки[[#This Row],[Количество_net]]</f>
        <v>32565.399999999998</v>
      </c>
    </row>
    <row r="378" spans="1:5" x14ac:dyDescent="0.3">
      <c r="A378" s="1">
        <v>43707</v>
      </c>
      <c r="B378" t="s">
        <v>2789</v>
      </c>
      <c r="C378">
        <v>50</v>
      </c>
      <c r="D378">
        <f>IF(Сделки[[#This Row],[Тип сделки]]="Продажа",-1*Сделки[[#This Row],[Количество]],Сделки[[#This Row],[Количество]])</f>
        <v>-50</v>
      </c>
      <c r="E378" s="5">
        <f>VLOOKUP(Сделки[[#This Row],[Дата сделки]],[1]!Таблица1[#Data],2)*Сделки[[#This Row],[Количество_net]]</f>
        <v>-3286.9999999999995</v>
      </c>
    </row>
    <row r="379" spans="1:5" x14ac:dyDescent="0.3">
      <c r="A379" s="1">
        <v>43711</v>
      </c>
      <c r="B379" t="s">
        <v>2788</v>
      </c>
      <c r="C379">
        <v>270</v>
      </c>
      <c r="D379">
        <f>IF(Сделки[[#This Row],[Тип сделки]]="Продажа",-1*Сделки[[#This Row],[Количество]],Сделки[[#This Row],[Количество]])</f>
        <v>270</v>
      </c>
      <c r="E379" s="5">
        <f>VLOOKUP(Сделки[[#This Row],[Дата сделки]],[1]!Таблица1[#Data],2)*Сделки[[#This Row],[Количество_net]]</f>
        <v>17658</v>
      </c>
    </row>
    <row r="380" spans="1:5" x14ac:dyDescent="0.3">
      <c r="A380" s="1">
        <v>43714</v>
      </c>
      <c r="B380" t="s">
        <v>2788</v>
      </c>
      <c r="C380">
        <v>350</v>
      </c>
      <c r="D380">
        <f>IF(Сделки[[#This Row],[Тип сделки]]="Продажа",-1*Сделки[[#This Row],[Количество]],Сделки[[#This Row],[Количество]])</f>
        <v>350</v>
      </c>
      <c r="E380" s="5">
        <f>VLOOKUP(Сделки[[#This Row],[Дата сделки]],[1]!Таблица1[#Data],2)*Сделки[[#This Row],[Количество_net]]</f>
        <v>23667</v>
      </c>
    </row>
    <row r="381" spans="1:5" x14ac:dyDescent="0.3">
      <c r="A381" s="1">
        <v>43719</v>
      </c>
      <c r="B381" t="s">
        <v>2789</v>
      </c>
      <c r="C381">
        <v>390</v>
      </c>
      <c r="D381">
        <f>IF(Сделки[[#This Row],[Тип сделки]]="Продажа",-1*Сделки[[#This Row],[Количество]],Сделки[[#This Row],[Количество]])</f>
        <v>-390</v>
      </c>
      <c r="E381" s="5">
        <f>VLOOKUP(Сделки[[#This Row],[Дата сделки]],[1]!Таблица1[#Data],2)*Сделки[[#This Row],[Количество_net]]</f>
        <v>-27101.1</v>
      </c>
    </row>
    <row r="382" spans="1:5" x14ac:dyDescent="0.3">
      <c r="A382" s="1">
        <v>43725</v>
      </c>
      <c r="B382" t="s">
        <v>2789</v>
      </c>
      <c r="C382">
        <v>240</v>
      </c>
      <c r="D382">
        <f>IF(Сделки[[#This Row],[Тип сделки]]="Продажа",-1*Сделки[[#This Row],[Количество]],Сделки[[#This Row],[Количество]])</f>
        <v>-240</v>
      </c>
      <c r="E382" s="5">
        <f>VLOOKUP(Сделки[[#This Row],[Дата сделки]],[1]!Таблица1[#Data],2)*Сделки[[#This Row],[Количество_net]]</f>
        <v>-17184</v>
      </c>
    </row>
    <row r="383" spans="1:5" x14ac:dyDescent="0.3">
      <c r="A383" s="1">
        <v>43726</v>
      </c>
      <c r="B383" t="s">
        <v>2788</v>
      </c>
      <c r="C383">
        <v>260</v>
      </c>
      <c r="D383">
        <f>IF(Сделки[[#This Row],[Тип сделки]]="Продажа",-1*Сделки[[#This Row],[Количество]],Сделки[[#This Row],[Количество]])</f>
        <v>260</v>
      </c>
      <c r="E383" s="5">
        <f>VLOOKUP(Сделки[[#This Row],[Дата сделки]],[1]!Таблица1[#Data],2)*Сделки[[#This Row],[Количество_net]]</f>
        <v>18530.2</v>
      </c>
    </row>
    <row r="384" spans="1:5" x14ac:dyDescent="0.3">
      <c r="A384" s="1">
        <v>43728</v>
      </c>
      <c r="B384" t="s">
        <v>2788</v>
      </c>
      <c r="C384">
        <v>190</v>
      </c>
      <c r="D384">
        <f>IF(Сделки[[#This Row],[Тип сделки]]="Продажа",-1*Сделки[[#This Row],[Количество]],Сделки[[#This Row],[Количество]])</f>
        <v>190</v>
      </c>
      <c r="E384" s="5">
        <f>VLOOKUP(Сделки[[#This Row],[Дата сделки]],[1]!Таблица1[#Data],2)*Сделки[[#This Row],[Количество_net]]</f>
        <v>13754.1</v>
      </c>
    </row>
    <row r="385" spans="1:5" x14ac:dyDescent="0.3">
      <c r="A385" s="1">
        <v>43728</v>
      </c>
      <c r="B385" t="s">
        <v>2788</v>
      </c>
      <c r="C385">
        <v>250</v>
      </c>
      <c r="D385">
        <f>IF(Сделки[[#This Row],[Тип сделки]]="Продажа",-1*Сделки[[#This Row],[Количество]],Сделки[[#This Row],[Количество]])</f>
        <v>250</v>
      </c>
      <c r="E385" s="5">
        <f>VLOOKUP(Сделки[[#This Row],[Дата сделки]],[1]!Таблица1[#Data],2)*Сделки[[#This Row],[Количество_net]]</f>
        <v>18097.5</v>
      </c>
    </row>
    <row r="386" spans="1:5" x14ac:dyDescent="0.3">
      <c r="A386" s="1">
        <v>43732</v>
      </c>
      <c r="B386" t="s">
        <v>2789</v>
      </c>
      <c r="C386">
        <v>110</v>
      </c>
      <c r="D386">
        <f>IF(Сделки[[#This Row],[Тип сделки]]="Продажа",-1*Сделки[[#This Row],[Количество]],Сделки[[#This Row],[Количество]])</f>
        <v>-110</v>
      </c>
      <c r="E386" s="5">
        <f>VLOOKUP(Сделки[[#This Row],[Дата сделки]],[1]!Таблица1[#Data],2)*Сделки[[#This Row],[Количество_net]]</f>
        <v>-8024.5</v>
      </c>
    </row>
    <row r="387" spans="1:5" x14ac:dyDescent="0.3">
      <c r="A387" s="1">
        <v>43733</v>
      </c>
      <c r="B387" t="s">
        <v>2789</v>
      </c>
      <c r="C387">
        <v>90</v>
      </c>
      <c r="D387">
        <f>IF(Сделки[[#This Row],[Тип сделки]]="Продажа",-1*Сделки[[#This Row],[Количество]],Сделки[[#This Row],[Количество]])</f>
        <v>-90</v>
      </c>
      <c r="E387" s="5">
        <f>VLOOKUP(Сделки[[#This Row],[Дата сделки]],[1]!Таблица1[#Data],2)*Сделки[[#This Row],[Количество_net]]</f>
        <v>-6488.1</v>
      </c>
    </row>
    <row r="388" spans="1:5" x14ac:dyDescent="0.3">
      <c r="A388" s="1">
        <v>43738</v>
      </c>
      <c r="B388" t="s">
        <v>2788</v>
      </c>
      <c r="C388">
        <v>10</v>
      </c>
      <c r="D388">
        <f>IF(Сделки[[#This Row],[Тип сделки]]="Продажа",-1*Сделки[[#This Row],[Количество]],Сделки[[#This Row],[Количество]])</f>
        <v>10</v>
      </c>
      <c r="E388" s="5">
        <f>VLOOKUP(Сделки[[#This Row],[Дата сделки]],[1]!Таблица1[#Data],2)*Сделки[[#This Row],[Количество_net]]</f>
        <v>757.2</v>
      </c>
    </row>
    <row r="389" spans="1:5" x14ac:dyDescent="0.3">
      <c r="A389" s="1">
        <v>43739</v>
      </c>
      <c r="B389" t="s">
        <v>2789</v>
      </c>
      <c r="C389">
        <v>70</v>
      </c>
      <c r="D389">
        <f>IF(Сделки[[#This Row],[Тип сделки]]="Продажа",-1*Сделки[[#This Row],[Количество]],Сделки[[#This Row],[Количество]])</f>
        <v>-70</v>
      </c>
      <c r="E389" s="5">
        <f>VLOOKUP(Сделки[[#This Row],[Дата сделки]],[1]!Таблица1[#Data],2)*Сделки[[#This Row],[Количество_net]]</f>
        <v>-5126.1000000000004</v>
      </c>
    </row>
    <row r="390" spans="1:5" x14ac:dyDescent="0.3">
      <c r="A390" s="1">
        <v>43740</v>
      </c>
      <c r="B390" t="s">
        <v>2789</v>
      </c>
      <c r="C390">
        <v>180</v>
      </c>
      <c r="D390">
        <f>IF(Сделки[[#This Row],[Тип сделки]]="Продажа",-1*Сделки[[#This Row],[Количество]],Сделки[[#This Row],[Количество]])</f>
        <v>-180</v>
      </c>
      <c r="E390" s="5">
        <f>VLOOKUP(Сделки[[#This Row],[Дата сделки]],[1]!Таблица1[#Data],2)*Сделки[[#This Row],[Количество_net]]</f>
        <v>-12983.4</v>
      </c>
    </row>
    <row r="391" spans="1:5" x14ac:dyDescent="0.3">
      <c r="A391" s="1">
        <v>43749</v>
      </c>
      <c r="B391" t="s">
        <v>2789</v>
      </c>
      <c r="C391">
        <v>330</v>
      </c>
      <c r="D391">
        <f>IF(Сделки[[#This Row],[Тип сделки]]="Продажа",-1*Сделки[[#This Row],[Количество]],Сделки[[#This Row],[Количество]])</f>
        <v>-330</v>
      </c>
      <c r="E391" s="5">
        <f>VLOOKUP(Сделки[[#This Row],[Дата сделки]],[1]!Таблица1[#Data],2)*Сделки[[#This Row],[Количество_net]]</f>
        <v>-24297.899999999998</v>
      </c>
    </row>
    <row r="392" spans="1:5" x14ac:dyDescent="0.3">
      <c r="A392" s="1">
        <v>43755</v>
      </c>
      <c r="B392" t="s">
        <v>2788</v>
      </c>
      <c r="C392">
        <v>210</v>
      </c>
      <c r="D392">
        <f>IF(Сделки[[#This Row],[Тип сделки]]="Продажа",-1*Сделки[[#This Row],[Количество]],Сделки[[#This Row],[Количество]])</f>
        <v>210</v>
      </c>
      <c r="E392" s="5">
        <f>VLOOKUP(Сделки[[#This Row],[Дата сделки]],[1]!Таблица1[#Data],2)*Сделки[[#This Row],[Количество_net]]</f>
        <v>15779.4</v>
      </c>
    </row>
    <row r="393" spans="1:5" x14ac:dyDescent="0.3">
      <c r="A393" s="1">
        <v>43762</v>
      </c>
      <c r="B393" t="s">
        <v>2789</v>
      </c>
      <c r="C393">
        <v>350</v>
      </c>
      <c r="D393">
        <f>IF(Сделки[[#This Row],[Тип сделки]]="Продажа",-1*Сделки[[#This Row],[Количество]],Сделки[[#This Row],[Количество]])</f>
        <v>-350</v>
      </c>
      <c r="E393" s="5">
        <f>VLOOKUP(Сделки[[#This Row],[Дата сделки]],[1]!Таблица1[#Data],2)*Сделки[[#This Row],[Количество_net]]</f>
        <v>-26880</v>
      </c>
    </row>
    <row r="394" spans="1:5" x14ac:dyDescent="0.3">
      <c r="A394" s="1">
        <v>43769</v>
      </c>
      <c r="B394" t="s">
        <v>2788</v>
      </c>
      <c r="C394">
        <v>370</v>
      </c>
      <c r="D394">
        <f>IF(Сделки[[#This Row],[Тип сделки]]="Продажа",-1*Сделки[[#This Row],[Количество]],Сделки[[#This Row],[Количество]])</f>
        <v>370</v>
      </c>
      <c r="E394" s="5">
        <f>VLOOKUP(Сделки[[#This Row],[Дата сделки]],[1]!Таблица1[#Data],2)*Сделки[[#This Row],[Количество_net]]</f>
        <v>29433.5</v>
      </c>
    </row>
    <row r="395" spans="1:5" x14ac:dyDescent="0.3">
      <c r="A395" s="1">
        <v>43770</v>
      </c>
      <c r="B395" t="s">
        <v>2789</v>
      </c>
      <c r="C395">
        <v>470</v>
      </c>
      <c r="D395">
        <f>IF(Сделки[[#This Row],[Тип сделки]]="Продажа",-1*Сделки[[#This Row],[Количество]],Сделки[[#This Row],[Количество]])</f>
        <v>-470</v>
      </c>
      <c r="E395" s="5">
        <f>VLOOKUP(Сделки[[#This Row],[Дата сделки]],[1]!Таблица1[#Data],2)*Сделки[[#This Row],[Количество_net]]</f>
        <v>-38422.5</v>
      </c>
    </row>
    <row r="396" spans="1:5" x14ac:dyDescent="0.3">
      <c r="A396" s="1">
        <v>43775</v>
      </c>
      <c r="B396" t="s">
        <v>2788</v>
      </c>
      <c r="C396">
        <v>100</v>
      </c>
      <c r="D396">
        <f>IF(Сделки[[#This Row],[Тип сделки]]="Продажа",-1*Сделки[[#This Row],[Количество]],Сделки[[#This Row],[Количество]])</f>
        <v>100</v>
      </c>
      <c r="E396" s="5">
        <f>VLOOKUP(Сделки[[#This Row],[Дата сделки]],[1]!Таблица1[#Data],2)*Сделки[[#This Row],[Количество_net]]</f>
        <v>8208</v>
      </c>
    </row>
    <row r="397" spans="1:5" x14ac:dyDescent="0.3">
      <c r="A397" s="1">
        <v>43777</v>
      </c>
      <c r="B397" t="s">
        <v>2788</v>
      </c>
      <c r="C397">
        <v>210</v>
      </c>
      <c r="D397">
        <f>IF(Сделки[[#This Row],[Тип сделки]]="Продажа",-1*Сделки[[#This Row],[Количество]],Сделки[[#This Row],[Количество]])</f>
        <v>210</v>
      </c>
      <c r="E397" s="5">
        <f>VLOOKUP(Сделки[[#This Row],[Дата сделки]],[1]!Таблица1[#Data],2)*Сделки[[#This Row],[Количество_net]]</f>
        <v>17894.099999999999</v>
      </c>
    </row>
    <row r="398" spans="1:5" x14ac:dyDescent="0.3">
      <c r="A398" s="1">
        <v>43780</v>
      </c>
      <c r="B398" t="s">
        <v>2788</v>
      </c>
      <c r="C398">
        <v>210</v>
      </c>
      <c r="D398">
        <f>IF(Сделки[[#This Row],[Тип сделки]]="Продажа",-1*Сделки[[#This Row],[Количество]],Сделки[[#This Row],[Количество]])</f>
        <v>210</v>
      </c>
      <c r="E398" s="5">
        <f>VLOOKUP(Сделки[[#This Row],[Дата сделки]],[1]!Таблица1[#Data],2)*Сделки[[#This Row],[Количество_net]]</f>
        <v>17988.599999999999</v>
      </c>
    </row>
    <row r="399" spans="1:5" x14ac:dyDescent="0.3">
      <c r="A399" s="1">
        <v>43782</v>
      </c>
      <c r="B399" t="s">
        <v>2789</v>
      </c>
      <c r="C399">
        <v>190</v>
      </c>
      <c r="D399">
        <f>IF(Сделки[[#This Row],[Тип сделки]]="Продажа",-1*Сделки[[#This Row],[Количество]],Сделки[[#This Row],[Количество]])</f>
        <v>-190</v>
      </c>
      <c r="E399" s="5">
        <f>VLOOKUP(Сделки[[#This Row],[Дата сделки]],[1]!Таблица1[#Data],2)*Сделки[[#This Row],[Количество_net]]</f>
        <v>-16465.399999999998</v>
      </c>
    </row>
    <row r="400" spans="1:5" x14ac:dyDescent="0.3">
      <c r="A400" s="1">
        <v>43789</v>
      </c>
      <c r="B400" t="s">
        <v>2788</v>
      </c>
      <c r="C400">
        <v>50</v>
      </c>
      <c r="D400">
        <f>IF(Сделки[[#This Row],[Тип сделки]]="Продажа",-1*Сделки[[#This Row],[Количество]],Сделки[[#This Row],[Количество]])</f>
        <v>50</v>
      </c>
      <c r="E400" s="5">
        <f>VLOOKUP(Сделки[[#This Row],[Дата сделки]],[1]!Таблица1[#Data],2)*Сделки[[#This Row],[Количество_net]]</f>
        <v>4360</v>
      </c>
    </row>
    <row r="401" spans="1:5" x14ac:dyDescent="0.3">
      <c r="A401" s="1">
        <v>43798</v>
      </c>
      <c r="B401" t="s">
        <v>2788</v>
      </c>
      <c r="C401">
        <v>340</v>
      </c>
      <c r="D401">
        <f>IF(Сделки[[#This Row],[Тип сделки]]="Продажа",-1*Сделки[[#This Row],[Количество]],Сделки[[#This Row],[Количество]])</f>
        <v>340</v>
      </c>
      <c r="E401" s="5">
        <f>VLOOKUP(Сделки[[#This Row],[Дата сделки]],[1]!Таблица1[#Data],2)*Сделки[[#This Row],[Количество_net]]</f>
        <v>29828.2</v>
      </c>
    </row>
    <row r="402" spans="1:5" x14ac:dyDescent="0.3">
      <c r="A402" s="1">
        <v>43802</v>
      </c>
      <c r="B402" t="s">
        <v>2789</v>
      </c>
      <c r="C402">
        <v>220</v>
      </c>
      <c r="D402">
        <f>IF(Сделки[[#This Row],[Тип сделки]]="Продажа",-1*Сделки[[#This Row],[Количество]],Сделки[[#This Row],[Количество]])</f>
        <v>-220</v>
      </c>
      <c r="E402" s="5">
        <f>VLOOKUP(Сделки[[#This Row],[Дата сделки]],[1]!Таблица1[#Data],2)*Сделки[[#This Row],[Количество_net]]</f>
        <v>-18909</v>
      </c>
    </row>
    <row r="403" spans="1:5" x14ac:dyDescent="0.3">
      <c r="A403" s="1">
        <v>43805</v>
      </c>
      <c r="B403" t="s">
        <v>2789</v>
      </c>
      <c r="C403">
        <v>270</v>
      </c>
      <c r="D403">
        <f>IF(Сделки[[#This Row],[Тип сделки]]="Продажа",-1*Сделки[[#This Row],[Количество]],Сделки[[#This Row],[Количество]])</f>
        <v>-270</v>
      </c>
      <c r="E403" s="5">
        <f>VLOOKUP(Сделки[[#This Row],[Дата сделки]],[1]!Таблица1[#Data],2)*Сделки[[#This Row],[Количество_net]]</f>
        <v>-23484.600000000002</v>
      </c>
    </row>
    <row r="404" spans="1:5" x14ac:dyDescent="0.3">
      <c r="A404" s="1">
        <v>43808</v>
      </c>
      <c r="B404" t="s">
        <v>2788</v>
      </c>
      <c r="C404">
        <v>180</v>
      </c>
      <c r="D404">
        <f>IF(Сделки[[#This Row],[Тип сделки]]="Продажа",-1*Сделки[[#This Row],[Количество]],Сделки[[#This Row],[Количество]])</f>
        <v>180</v>
      </c>
      <c r="E404" s="5">
        <f>VLOOKUP(Сделки[[#This Row],[Дата сделки]],[1]!Таблица1[#Data],2)*Сделки[[#This Row],[Количество_net]]</f>
        <v>15559.199999999999</v>
      </c>
    </row>
    <row r="405" spans="1:5" x14ac:dyDescent="0.3">
      <c r="A405" s="1">
        <v>43810</v>
      </c>
      <c r="B405" t="s">
        <v>2788</v>
      </c>
      <c r="C405">
        <v>90</v>
      </c>
      <c r="D405">
        <f>IF(Сделки[[#This Row],[Тип сделки]]="Продажа",-1*Сделки[[#This Row],[Количество]],Сделки[[#This Row],[Количество]])</f>
        <v>90</v>
      </c>
      <c r="E405" s="5">
        <f>VLOOKUP(Сделки[[#This Row],[Дата сделки]],[1]!Таблица1[#Data],2)*Сделки[[#This Row],[Количество_net]]</f>
        <v>7803</v>
      </c>
    </row>
    <row r="406" spans="1:5" x14ac:dyDescent="0.3">
      <c r="A406" s="1">
        <v>43822</v>
      </c>
      <c r="B406" t="s">
        <v>2789</v>
      </c>
      <c r="C406">
        <v>50</v>
      </c>
      <c r="D406">
        <f>IF(Сделки[[#This Row],[Тип сделки]]="Продажа",-1*Сделки[[#This Row],[Количество]],Сделки[[#This Row],[Количество]])</f>
        <v>-50</v>
      </c>
      <c r="E406" s="5">
        <f>VLOOKUP(Сделки[[#This Row],[Дата сделки]],[1]!Таблица1[#Data],2)*Сделки[[#This Row],[Количество_net]]</f>
        <v>-4512.5</v>
      </c>
    </row>
    <row r="407" spans="1:5" x14ac:dyDescent="0.3">
      <c r="A407" s="1">
        <v>43826</v>
      </c>
      <c r="B407" t="s">
        <v>2788</v>
      </c>
      <c r="C407">
        <v>270</v>
      </c>
      <c r="D407">
        <f>IF(Сделки[[#This Row],[Тип сделки]]="Продажа",-1*Сделки[[#This Row],[Количество]],Сделки[[#This Row],[Количество]])</f>
        <v>270</v>
      </c>
      <c r="E407" s="5">
        <f>VLOOKUP(Сделки[[#This Row],[Дата сделки]],[1]!Таблица1[#Data],2)*Сделки[[#This Row],[Количество_net]]</f>
        <v>24084</v>
      </c>
    </row>
    <row r="408" spans="1:5" x14ac:dyDescent="0.3">
      <c r="A408" s="1">
        <v>43836</v>
      </c>
      <c r="B408" t="s">
        <v>2788</v>
      </c>
      <c r="C408">
        <v>400</v>
      </c>
      <c r="D408">
        <f>IF(Сделки[[#This Row],[Тип сделки]]="Продажа",-1*Сделки[[#This Row],[Количество]],Сделки[[#This Row],[Количество]])</f>
        <v>400</v>
      </c>
      <c r="E408" s="5">
        <f>VLOOKUP(Сделки[[#This Row],[Дата сделки]],[1]!Таблица1[#Data],2)*Сделки[[#This Row],[Количество_net]]</f>
        <v>35760</v>
      </c>
    </row>
    <row r="409" spans="1:5" x14ac:dyDescent="0.3">
      <c r="A409" s="1">
        <v>43837</v>
      </c>
      <c r="B409" t="s">
        <v>2788</v>
      </c>
      <c r="C409">
        <v>280</v>
      </c>
      <c r="D409">
        <f>IF(Сделки[[#This Row],[Тип сделки]]="Продажа",-1*Сделки[[#This Row],[Количество]],Сделки[[#This Row],[Количество]])</f>
        <v>280</v>
      </c>
      <c r="E409" s="5">
        <f>VLOOKUP(Сделки[[#This Row],[Дата сделки]],[1]!Таблица1[#Data],2)*Сделки[[#This Row],[Количество_net]]</f>
        <v>24889.200000000001</v>
      </c>
    </row>
    <row r="410" spans="1:5" x14ac:dyDescent="0.3">
      <c r="A410" s="1">
        <v>43838</v>
      </c>
      <c r="B410" t="s">
        <v>2789</v>
      </c>
      <c r="C410">
        <v>280</v>
      </c>
      <c r="D410">
        <f>IF(Сделки[[#This Row],[Тип сделки]]="Продажа",-1*Сделки[[#This Row],[Количество]],Сделки[[#This Row],[Количество]])</f>
        <v>-280</v>
      </c>
      <c r="E410" s="5">
        <f>VLOOKUP(Сделки[[#This Row],[Дата сделки]],[1]!Таблица1[#Data],2)*Сделки[[#This Row],[Количество_net]]</f>
        <v>-25065.599999999999</v>
      </c>
    </row>
    <row r="411" spans="1:5" x14ac:dyDescent="0.3">
      <c r="A411" s="1">
        <v>43839</v>
      </c>
      <c r="B411" t="s">
        <v>2789</v>
      </c>
      <c r="C411">
        <v>270</v>
      </c>
      <c r="D411">
        <f>IF(Сделки[[#This Row],[Тип сделки]]="Продажа",-1*Сделки[[#This Row],[Количество]],Сделки[[#This Row],[Количество]])</f>
        <v>-270</v>
      </c>
      <c r="E411" s="5">
        <f>VLOOKUP(Сделки[[#This Row],[Дата сделки]],[1]!Таблица1[#Data],2)*Сделки[[#This Row],[Количество_net]]</f>
        <v>-24356.699999999997</v>
      </c>
    </row>
    <row r="412" spans="1:5" x14ac:dyDescent="0.3">
      <c r="A412" s="1">
        <v>43840</v>
      </c>
      <c r="B412" t="s">
        <v>2788</v>
      </c>
      <c r="C412">
        <v>200</v>
      </c>
      <c r="D412">
        <f>IF(Сделки[[#This Row],[Тип сделки]]="Продажа",-1*Сделки[[#This Row],[Количество]],Сделки[[#This Row],[Количество]])</f>
        <v>200</v>
      </c>
      <c r="E412" s="5">
        <f>VLOOKUP(Сделки[[#This Row],[Дата сделки]],[1]!Таблица1[#Data],2)*Сделки[[#This Row],[Количество_net]]</f>
        <v>17812</v>
      </c>
    </row>
    <row r="413" spans="1:5" x14ac:dyDescent="0.3">
      <c r="A413" s="1">
        <v>43844</v>
      </c>
      <c r="B413" t="s">
        <v>2789</v>
      </c>
      <c r="C413">
        <v>370</v>
      </c>
      <c r="D413">
        <f>IF(Сделки[[#This Row],[Тип сделки]]="Продажа",-1*Сделки[[#This Row],[Количество]],Сделки[[#This Row],[Количество]])</f>
        <v>-370</v>
      </c>
      <c r="E413" s="5">
        <f>VLOOKUP(Сделки[[#This Row],[Дата сделки]],[1]!Таблица1[#Data],2)*Сделки[[#This Row],[Количество_net]]</f>
        <v>-32634</v>
      </c>
    </row>
    <row r="414" spans="1:5" x14ac:dyDescent="0.3">
      <c r="A414" s="1">
        <v>43852</v>
      </c>
      <c r="B414" t="s">
        <v>2789</v>
      </c>
      <c r="C414">
        <v>150</v>
      </c>
      <c r="D414">
        <f>IF(Сделки[[#This Row],[Тип сделки]]="Продажа",-1*Сделки[[#This Row],[Количество]],Сделки[[#This Row],[Количество]])</f>
        <v>-150</v>
      </c>
      <c r="E414" s="5">
        <f>VLOOKUP(Сделки[[#This Row],[Дата сделки]],[1]!Таблица1[#Data],2)*Сделки[[#This Row],[Количество_net]]</f>
        <v>-13081.499999999998</v>
      </c>
    </row>
    <row r="415" spans="1:5" x14ac:dyDescent="0.3">
      <c r="A415" s="1">
        <v>43854</v>
      </c>
      <c r="B415" t="s">
        <v>2789</v>
      </c>
      <c r="C415">
        <v>220</v>
      </c>
      <c r="D415">
        <f>IF(Сделки[[#This Row],[Тип сделки]]="Продажа",-1*Сделки[[#This Row],[Количество]],Сделки[[#This Row],[Количество]])</f>
        <v>-220</v>
      </c>
      <c r="E415" s="5">
        <f>VLOOKUP(Сделки[[#This Row],[Дата сделки]],[1]!Таблица1[#Data],2)*Сделки[[#This Row],[Количество_net]]</f>
        <v>-18378.800000000003</v>
      </c>
    </row>
    <row r="416" spans="1:5" x14ac:dyDescent="0.3">
      <c r="A416" s="1">
        <v>43858</v>
      </c>
      <c r="B416" t="s">
        <v>2789</v>
      </c>
      <c r="C416">
        <v>500</v>
      </c>
      <c r="D416">
        <f>IF(Сделки[[#This Row],[Тип сделки]]="Продажа",-1*Сделки[[#This Row],[Количество]],Сделки[[#This Row],[Количество]])</f>
        <v>-500</v>
      </c>
      <c r="E416" s="5">
        <f>VLOOKUP(Сделки[[#This Row],[Дата сделки]],[1]!Таблица1[#Data],2)*Сделки[[#This Row],[Количество_net]]</f>
        <v>-41885</v>
      </c>
    </row>
    <row r="417" spans="1:5" x14ac:dyDescent="0.3">
      <c r="A417" s="1">
        <v>43859</v>
      </c>
      <c r="B417" t="s">
        <v>2788</v>
      </c>
      <c r="C417">
        <v>440</v>
      </c>
      <c r="D417">
        <f>IF(Сделки[[#This Row],[Тип сделки]]="Продажа",-1*Сделки[[#This Row],[Количество]],Сделки[[#This Row],[Количество]])</f>
        <v>440</v>
      </c>
      <c r="E417" s="5">
        <f>VLOOKUP(Сделки[[#This Row],[Дата сделки]],[1]!Таблица1[#Data],2)*Сделки[[#This Row],[Количество_net]]</f>
        <v>36608</v>
      </c>
    </row>
    <row r="418" spans="1:5" x14ac:dyDescent="0.3">
      <c r="A418" s="1">
        <v>43866</v>
      </c>
      <c r="B418" t="s">
        <v>2788</v>
      </c>
      <c r="C418">
        <v>0</v>
      </c>
      <c r="D418">
        <f>IF(Сделки[[#This Row],[Тип сделки]]="Продажа",-1*Сделки[[#This Row],[Количество]],Сделки[[#This Row],[Количество]])</f>
        <v>0</v>
      </c>
      <c r="E418" s="5">
        <f>VLOOKUP(Сделки[[#This Row],[Дата сделки]],[1]!Таблица1[#Data],2)*Сделки[[#This Row],[Количество_net]]</f>
        <v>0</v>
      </c>
    </row>
    <row r="419" spans="1:5" x14ac:dyDescent="0.3">
      <c r="A419" s="1">
        <v>43867</v>
      </c>
      <c r="B419" t="s">
        <v>2789</v>
      </c>
      <c r="C419">
        <v>280</v>
      </c>
      <c r="D419">
        <f>IF(Сделки[[#This Row],[Тип сделки]]="Продажа",-1*Сделки[[#This Row],[Количество]],Сделки[[#This Row],[Количество]])</f>
        <v>-280</v>
      </c>
      <c r="E419" s="5">
        <f>VLOOKUP(Сделки[[#This Row],[Дата сделки]],[1]!Таблица1[#Data],2)*Сделки[[#This Row],[Количество_net]]</f>
        <v>-24410.400000000001</v>
      </c>
    </row>
    <row r="420" spans="1:5" x14ac:dyDescent="0.3">
      <c r="A420" s="1">
        <v>43871</v>
      </c>
      <c r="B420" t="s">
        <v>2788</v>
      </c>
      <c r="C420">
        <v>10</v>
      </c>
      <c r="D420">
        <f>IF(Сделки[[#This Row],[Тип сделки]]="Продажа",-1*Сделки[[#This Row],[Количество]],Сделки[[#This Row],[Количество]])</f>
        <v>10</v>
      </c>
      <c r="E420" s="5">
        <f>VLOOKUP(Сделки[[#This Row],[Дата сделки]],[1]!Таблица1[#Data],2)*Сделки[[#This Row],[Количество_net]]</f>
        <v>947.5</v>
      </c>
    </row>
    <row r="421" spans="1:5" x14ac:dyDescent="0.3">
      <c r="A421" s="1">
        <v>43871</v>
      </c>
      <c r="B421" t="s">
        <v>2789</v>
      </c>
      <c r="C421">
        <v>290</v>
      </c>
      <c r="D421">
        <f>IF(Сделки[[#This Row],[Тип сделки]]="Продажа",-1*Сделки[[#This Row],[Количество]],Сделки[[#This Row],[Количество]])</f>
        <v>-290</v>
      </c>
      <c r="E421" s="5">
        <f>VLOOKUP(Сделки[[#This Row],[Дата сделки]],[1]!Таблица1[#Data],2)*Сделки[[#This Row],[Количество_net]]</f>
        <v>-27477.5</v>
      </c>
    </row>
    <row r="422" spans="1:5" x14ac:dyDescent="0.3">
      <c r="A422" s="1">
        <v>43872</v>
      </c>
      <c r="B422" t="s">
        <v>2789</v>
      </c>
      <c r="C422">
        <v>230</v>
      </c>
      <c r="D422">
        <f>IF(Сделки[[#This Row],[Тип сделки]]="Продажа",-1*Сделки[[#This Row],[Количество]],Сделки[[#This Row],[Количество]])</f>
        <v>-230</v>
      </c>
      <c r="E422" s="5">
        <f>VLOOKUP(Сделки[[#This Row],[Дата сделки]],[1]!Таблица1[#Data],2)*Сделки[[#This Row],[Количество_net]]</f>
        <v>-22080</v>
      </c>
    </row>
    <row r="423" spans="1:5" x14ac:dyDescent="0.3">
      <c r="A423" s="1">
        <v>43879</v>
      </c>
      <c r="B423" t="s">
        <v>2789</v>
      </c>
      <c r="C423">
        <v>130</v>
      </c>
      <c r="D423">
        <f>IF(Сделки[[#This Row],[Тип сделки]]="Продажа",-1*Сделки[[#This Row],[Количество]],Сделки[[#This Row],[Количество]])</f>
        <v>-130</v>
      </c>
      <c r="E423" s="5">
        <f>VLOOKUP(Сделки[[#This Row],[Дата сделки]],[1]!Таблица1[#Data],2)*Сделки[[#This Row],[Количество_net]]</f>
        <v>-12169.3</v>
      </c>
    </row>
    <row r="424" spans="1:5" x14ac:dyDescent="0.3">
      <c r="A424" s="1">
        <v>43886</v>
      </c>
      <c r="B424" t="s">
        <v>2788</v>
      </c>
      <c r="C424">
        <v>130</v>
      </c>
      <c r="D424">
        <f>IF(Сделки[[#This Row],[Тип сделки]]="Продажа",-1*Сделки[[#This Row],[Количество]],Сделки[[#This Row],[Количество]])</f>
        <v>130</v>
      </c>
      <c r="E424" s="5">
        <f>VLOOKUP(Сделки[[#This Row],[Дата сделки]],[1]!Таблица1[#Data],2)*Сделки[[#This Row],[Количество_net]]</f>
        <v>11593.400000000001</v>
      </c>
    </row>
    <row r="425" spans="1:5" x14ac:dyDescent="0.3">
      <c r="A425" s="1">
        <v>43887</v>
      </c>
      <c r="B425" t="s">
        <v>2789</v>
      </c>
      <c r="C425">
        <v>380</v>
      </c>
      <c r="D425">
        <f>IF(Сделки[[#This Row],[Тип сделки]]="Продажа",-1*Сделки[[#This Row],[Количество]],Сделки[[#This Row],[Количество]])</f>
        <v>-380</v>
      </c>
      <c r="E425" s="5">
        <f>VLOOKUP(Сделки[[#This Row],[Дата сделки]],[1]!Таблица1[#Data],2)*Сделки[[#This Row],[Количество_net]]</f>
        <v>-33595.799999999996</v>
      </c>
    </row>
    <row r="426" spans="1:5" x14ac:dyDescent="0.3">
      <c r="A426" s="1">
        <v>43887</v>
      </c>
      <c r="B426" t="s">
        <v>2789</v>
      </c>
      <c r="C426">
        <v>440</v>
      </c>
      <c r="D426">
        <f>IF(Сделки[[#This Row],[Тип сделки]]="Продажа",-1*Сделки[[#This Row],[Количество]],Сделки[[#This Row],[Количество]])</f>
        <v>-440</v>
      </c>
      <c r="E426" s="5">
        <f>VLOOKUP(Сделки[[#This Row],[Дата сделки]],[1]!Таблица1[#Data],2)*Сделки[[#This Row],[Количество_net]]</f>
        <v>-38900.400000000001</v>
      </c>
    </row>
    <row r="427" spans="1:5" x14ac:dyDescent="0.3">
      <c r="A427" s="1">
        <v>43892</v>
      </c>
      <c r="B427" t="s">
        <v>2788</v>
      </c>
      <c r="C427">
        <v>410</v>
      </c>
      <c r="D427">
        <f>IF(Сделки[[#This Row],[Тип сделки]]="Продажа",-1*Сделки[[#This Row],[Количество]],Сделки[[#This Row],[Количество]])</f>
        <v>410</v>
      </c>
      <c r="E427" s="5">
        <f>VLOOKUP(Сделки[[#This Row],[Дата сделки]],[1]!Таблица1[#Data],2)*Сделки[[#This Row],[Количество_net]]</f>
        <v>36362.9</v>
      </c>
    </row>
    <row r="428" spans="1:5" x14ac:dyDescent="0.3">
      <c r="A428" s="1">
        <v>43893</v>
      </c>
      <c r="B428" t="s">
        <v>2788</v>
      </c>
      <c r="C428">
        <v>360</v>
      </c>
      <c r="D428">
        <f>IF(Сделки[[#This Row],[Тип сделки]]="Продажа",-1*Сделки[[#This Row],[Количество]],Сделки[[#This Row],[Количество]])</f>
        <v>360</v>
      </c>
      <c r="E428" s="5">
        <f>VLOOKUP(Сделки[[#This Row],[Дата сделки]],[1]!Таблица1[#Data],2)*Сделки[[#This Row],[Количество_net]]</f>
        <v>31525.199999999997</v>
      </c>
    </row>
    <row r="429" spans="1:5" x14ac:dyDescent="0.3">
      <c r="A429" s="1">
        <v>43899</v>
      </c>
      <c r="B429" t="s">
        <v>2789</v>
      </c>
      <c r="C429">
        <v>400</v>
      </c>
      <c r="D429">
        <f>IF(Сделки[[#This Row],[Тип сделки]]="Продажа",-1*Сделки[[#This Row],[Количество]],Сделки[[#This Row],[Количество]])</f>
        <v>-400</v>
      </c>
      <c r="E429" s="5">
        <f>VLOOKUP(Сделки[[#This Row],[Дата сделки]],[1]!Таблица1[#Data],2)*Сделки[[#This Row],[Количество_net]]</f>
        <v>-34108</v>
      </c>
    </row>
    <row r="430" spans="1:5" x14ac:dyDescent="0.3">
      <c r="A430" s="1">
        <v>43899</v>
      </c>
      <c r="B430" t="s">
        <v>2788</v>
      </c>
      <c r="C430">
        <v>270</v>
      </c>
      <c r="D430">
        <f>IF(Сделки[[#This Row],[Тип сделки]]="Продажа",-1*Сделки[[#This Row],[Количество]],Сделки[[#This Row],[Количество]])</f>
        <v>270</v>
      </c>
      <c r="E430" s="5">
        <f>VLOOKUP(Сделки[[#This Row],[Дата сделки]],[1]!Таблица1[#Data],2)*Сделки[[#This Row],[Количество_net]]</f>
        <v>23022.899999999998</v>
      </c>
    </row>
    <row r="431" spans="1:5" x14ac:dyDescent="0.3">
      <c r="A431" s="1">
        <v>43902</v>
      </c>
      <c r="B431" t="s">
        <v>2788</v>
      </c>
      <c r="C431">
        <v>0</v>
      </c>
      <c r="D431">
        <f>IF(Сделки[[#This Row],[Тип сделки]]="Продажа",-1*Сделки[[#This Row],[Количество]],Сделки[[#This Row],[Количество]])</f>
        <v>0</v>
      </c>
      <c r="E431" s="5">
        <f>VLOOKUP(Сделки[[#This Row],[Дата сделки]],[1]!Таблица1[#Data],2)*Сделки[[#This Row],[Количество_net]]</f>
        <v>0</v>
      </c>
    </row>
    <row r="432" spans="1:5" x14ac:dyDescent="0.3">
      <c r="A432" s="1">
        <v>43910</v>
      </c>
      <c r="B432" t="s">
        <v>2789</v>
      </c>
      <c r="C432">
        <v>40</v>
      </c>
      <c r="D432">
        <f>IF(Сделки[[#This Row],[Тип сделки]]="Продажа",-1*Сделки[[#This Row],[Количество]],Сделки[[#This Row],[Количество]])</f>
        <v>-40</v>
      </c>
      <c r="E432" s="5">
        <f>VLOOKUP(Сделки[[#This Row],[Дата сделки]],[1]!Таблица1[#Data],2)*Сделки[[#This Row],[Количество_net]]</f>
        <v>-2752.7999999999997</v>
      </c>
    </row>
    <row r="433" spans="1:5" x14ac:dyDescent="0.3">
      <c r="A433" s="1">
        <v>43915</v>
      </c>
      <c r="B433" t="s">
        <v>2789</v>
      </c>
      <c r="C433">
        <v>190</v>
      </c>
      <c r="D433">
        <f>IF(Сделки[[#This Row],[Тип сделки]]="Продажа",-1*Сделки[[#This Row],[Количество]],Сделки[[#This Row],[Количество]])</f>
        <v>-190</v>
      </c>
      <c r="E433" s="5">
        <f>VLOOKUP(Сделки[[#This Row],[Дата сделки]],[1]!Таблица1[#Data],2)*Сделки[[#This Row],[Количество_net]]</f>
        <v>-12902.9</v>
      </c>
    </row>
    <row r="434" spans="1:5" x14ac:dyDescent="0.3">
      <c r="A434" s="1">
        <v>43915</v>
      </c>
      <c r="B434" t="s">
        <v>2789</v>
      </c>
      <c r="C434">
        <v>10</v>
      </c>
      <c r="D434">
        <f>IF(Сделки[[#This Row],[Тип сделки]]="Продажа",-1*Сделки[[#This Row],[Количество]],Сделки[[#This Row],[Количество]])</f>
        <v>-10</v>
      </c>
      <c r="E434" s="5">
        <f>VLOOKUP(Сделки[[#This Row],[Дата сделки]],[1]!Таблица1[#Data],2)*Сделки[[#This Row],[Количество_net]]</f>
        <v>-679.09999999999991</v>
      </c>
    </row>
    <row r="435" spans="1:5" x14ac:dyDescent="0.3">
      <c r="A435" s="1">
        <v>43920</v>
      </c>
      <c r="B435" t="s">
        <v>2788</v>
      </c>
      <c r="C435">
        <v>240</v>
      </c>
      <c r="D435">
        <f>IF(Сделки[[#This Row],[Тип сделки]]="Продажа",-1*Сделки[[#This Row],[Количество]],Сделки[[#This Row],[Количество]])</f>
        <v>240</v>
      </c>
      <c r="E435" s="5">
        <f>VLOOKUP(Сделки[[#This Row],[Дата сделки]],[1]!Таблица1[#Data],2)*Сделки[[#This Row],[Количество_net]]</f>
        <v>18057.599999999999</v>
      </c>
    </row>
    <row r="436" spans="1:5" x14ac:dyDescent="0.3">
      <c r="A436" s="1">
        <v>43921</v>
      </c>
      <c r="B436" t="s">
        <v>2789</v>
      </c>
      <c r="C436">
        <v>220</v>
      </c>
      <c r="D436">
        <f>IF(Сделки[[#This Row],[Тип сделки]]="Продажа",-1*Сделки[[#This Row],[Количество]],Сделки[[#This Row],[Количество]])</f>
        <v>-220</v>
      </c>
      <c r="E436" s="5">
        <f>VLOOKUP(Сделки[[#This Row],[Дата сделки]],[1]!Таблица1[#Data],2)*Сделки[[#This Row],[Количество_net]]</f>
        <v>-16761.8</v>
      </c>
    </row>
    <row r="437" spans="1:5" x14ac:dyDescent="0.3">
      <c r="A437" s="1">
        <v>43934</v>
      </c>
      <c r="B437" t="s">
        <v>2788</v>
      </c>
      <c r="C437">
        <v>280</v>
      </c>
      <c r="D437">
        <f>IF(Сделки[[#This Row],[Тип сделки]]="Продажа",-1*Сделки[[#This Row],[Количество]],Сделки[[#This Row],[Количество]])</f>
        <v>280</v>
      </c>
      <c r="E437" s="5">
        <f>VLOOKUP(Сделки[[#This Row],[Дата сделки]],[1]!Таблица1[#Data],2)*Сделки[[#This Row],[Количество_net]]</f>
        <v>22484</v>
      </c>
    </row>
    <row r="438" spans="1:5" x14ac:dyDescent="0.3">
      <c r="A438" s="1">
        <v>43937</v>
      </c>
      <c r="B438" t="s">
        <v>2789</v>
      </c>
      <c r="C438">
        <v>390</v>
      </c>
      <c r="D438">
        <f>IF(Сделки[[#This Row],[Тип сделки]]="Продажа",-1*Сделки[[#This Row],[Количество]],Сделки[[#This Row],[Количество]])</f>
        <v>-390</v>
      </c>
      <c r="E438" s="5">
        <f>VLOOKUP(Сделки[[#This Row],[Дата сделки]],[1]!Таблица1[#Data],2)*Сделки[[#This Row],[Количество_net]]</f>
        <v>-31925.4</v>
      </c>
    </row>
    <row r="439" spans="1:5" x14ac:dyDescent="0.3">
      <c r="A439" s="1">
        <v>43943</v>
      </c>
      <c r="B439" t="s">
        <v>2789</v>
      </c>
      <c r="C439">
        <v>370</v>
      </c>
      <c r="D439">
        <f>IF(Сделки[[#This Row],[Тип сделки]]="Продажа",-1*Сделки[[#This Row],[Количество]],Сделки[[#This Row],[Количество]])</f>
        <v>-370</v>
      </c>
      <c r="E439" s="5">
        <f>VLOOKUP(Сделки[[#This Row],[Дата сделки]],[1]!Таблица1[#Data],2)*Сделки[[#This Row],[Количество_net]]</f>
        <v>-30143.899999999998</v>
      </c>
    </row>
    <row r="440" spans="1:5" x14ac:dyDescent="0.3">
      <c r="A440" s="1">
        <v>43944</v>
      </c>
      <c r="B440" t="s">
        <v>2789</v>
      </c>
      <c r="C440">
        <v>120</v>
      </c>
      <c r="D440">
        <f>IF(Сделки[[#This Row],[Тип сделки]]="Продажа",-1*Сделки[[#This Row],[Количество]],Сделки[[#This Row],[Количество]])</f>
        <v>-120</v>
      </c>
      <c r="E440" s="5">
        <f>VLOOKUP(Сделки[[#This Row],[Дата сделки]],[1]!Таблица1[#Data],2)*Сделки[[#This Row],[Количество_net]]</f>
        <v>-9844.8000000000011</v>
      </c>
    </row>
    <row r="441" spans="1:5" x14ac:dyDescent="0.3">
      <c r="A441" s="1">
        <v>43945</v>
      </c>
      <c r="B441" t="s">
        <v>2789</v>
      </c>
      <c r="C441">
        <v>180</v>
      </c>
      <c r="D441">
        <f>IF(Сделки[[#This Row],[Тип сделки]]="Продажа",-1*Сделки[[#This Row],[Количество]],Сделки[[#This Row],[Количество]])</f>
        <v>-180</v>
      </c>
      <c r="E441" s="5">
        <f>VLOOKUP(Сделки[[#This Row],[Дата сделки]],[1]!Таблица1[#Data],2)*Сделки[[#This Row],[Количество_net]]</f>
        <v>-15046.2</v>
      </c>
    </row>
    <row r="442" spans="1:5" x14ac:dyDescent="0.3">
      <c r="A442" s="1">
        <v>43952</v>
      </c>
      <c r="B442" t="s">
        <v>2789</v>
      </c>
      <c r="C442">
        <v>450</v>
      </c>
      <c r="D442">
        <f>IF(Сделки[[#This Row],[Тип сделки]]="Продажа",-1*Сделки[[#This Row],[Количество]],Сделки[[#This Row],[Количество]])</f>
        <v>-450</v>
      </c>
      <c r="E442" s="5">
        <f>VLOOKUP(Сделки[[#This Row],[Дата сделки]],[1]!Таблица1[#Data],2)*Сделки[[#This Row],[Количество_net]]</f>
        <v>-37278</v>
      </c>
    </row>
    <row r="443" spans="1:5" x14ac:dyDescent="0.3">
      <c r="A443" s="1">
        <v>43956</v>
      </c>
      <c r="B443" t="s">
        <v>2788</v>
      </c>
      <c r="C443">
        <v>390</v>
      </c>
      <c r="D443">
        <f>IF(Сделки[[#This Row],[Тип сделки]]="Продажа",-1*Сделки[[#This Row],[Количество]],Сделки[[#This Row],[Количество]])</f>
        <v>390</v>
      </c>
      <c r="E443" s="5">
        <f>VLOOKUP(Сделки[[#This Row],[Дата сделки]],[1]!Таблица1[#Data],2)*Сделки[[#This Row],[Количество_net]]</f>
        <v>33294.300000000003</v>
      </c>
    </row>
    <row r="444" spans="1:5" x14ac:dyDescent="0.3">
      <c r="A444" s="1">
        <v>43956</v>
      </c>
      <c r="B444" t="s">
        <v>2788</v>
      </c>
      <c r="C444">
        <v>490</v>
      </c>
      <c r="D444">
        <f>IF(Сделки[[#This Row],[Тип сделки]]="Продажа",-1*Сделки[[#This Row],[Количество]],Сделки[[#This Row],[Количество]])</f>
        <v>490</v>
      </c>
      <c r="E444" s="5">
        <f>VLOOKUP(Сделки[[#This Row],[Дата сделки]],[1]!Таблица1[#Data],2)*Сделки[[#This Row],[Количество_net]]</f>
        <v>41831.300000000003</v>
      </c>
    </row>
    <row r="445" spans="1:5" x14ac:dyDescent="0.3">
      <c r="A445" s="1">
        <v>43958</v>
      </c>
      <c r="B445" t="s">
        <v>2789</v>
      </c>
      <c r="C445">
        <v>330</v>
      </c>
      <c r="D445">
        <f>IF(Сделки[[#This Row],[Тип сделки]]="Продажа",-1*Сделки[[#This Row],[Количество]],Сделки[[#This Row],[Количество]])</f>
        <v>-330</v>
      </c>
      <c r="E445" s="5">
        <f>VLOOKUP(Сделки[[#This Row],[Дата сделки]],[1]!Таблица1[#Data],2)*Сделки[[#This Row],[Количество_net]]</f>
        <v>-27792.6</v>
      </c>
    </row>
    <row r="446" spans="1:5" x14ac:dyDescent="0.3">
      <c r="A446" s="1">
        <v>43958</v>
      </c>
      <c r="B446" t="s">
        <v>2789</v>
      </c>
      <c r="C446">
        <v>150</v>
      </c>
      <c r="D446">
        <f>IF(Сделки[[#This Row],[Тип сделки]]="Продажа",-1*Сделки[[#This Row],[Количество]],Сделки[[#This Row],[Количество]])</f>
        <v>-150</v>
      </c>
      <c r="E446" s="5">
        <f>VLOOKUP(Сделки[[#This Row],[Дата сделки]],[1]!Таблица1[#Data],2)*Сделки[[#This Row],[Количество_net]]</f>
        <v>-12633</v>
      </c>
    </row>
    <row r="447" spans="1:5" x14ac:dyDescent="0.3">
      <c r="A447" s="1">
        <v>43959</v>
      </c>
      <c r="B447" t="s">
        <v>2788</v>
      </c>
      <c r="C447">
        <v>430</v>
      </c>
      <c r="D447">
        <f>IF(Сделки[[#This Row],[Тип сделки]]="Продажа",-1*Сделки[[#This Row],[Количество]],Сделки[[#This Row],[Количество]])</f>
        <v>430</v>
      </c>
      <c r="E447" s="5">
        <f>VLOOKUP(Сделки[[#This Row],[Дата сделки]],[1]!Таблица1[#Data],2)*Сделки[[#This Row],[Количество_net]]</f>
        <v>36102.799999999996</v>
      </c>
    </row>
    <row r="448" spans="1:5" x14ac:dyDescent="0.3">
      <c r="A448" s="1">
        <v>43966</v>
      </c>
      <c r="B448" t="s">
        <v>2788</v>
      </c>
      <c r="C448">
        <v>100</v>
      </c>
      <c r="D448">
        <f>IF(Сделки[[#This Row],[Тип сделки]]="Продажа",-1*Сделки[[#This Row],[Количество]],Сделки[[#This Row],[Количество]])</f>
        <v>100</v>
      </c>
      <c r="E448" s="5">
        <f>VLOOKUP(Сделки[[#This Row],[Дата сделки]],[1]!Таблица1[#Data],2)*Сделки[[#This Row],[Количество_net]]</f>
        <v>9071</v>
      </c>
    </row>
    <row r="449" spans="1:5" x14ac:dyDescent="0.3">
      <c r="A449" s="1">
        <v>43966</v>
      </c>
      <c r="B449" t="s">
        <v>2788</v>
      </c>
      <c r="C449">
        <v>20</v>
      </c>
      <c r="D449">
        <f>IF(Сделки[[#This Row],[Тип сделки]]="Продажа",-1*Сделки[[#This Row],[Количество]],Сделки[[#This Row],[Количество]])</f>
        <v>20</v>
      </c>
      <c r="E449" s="5">
        <f>VLOOKUP(Сделки[[#This Row],[Дата сделки]],[1]!Таблица1[#Data],2)*Сделки[[#This Row],[Количество_net]]</f>
        <v>1814.1999999999998</v>
      </c>
    </row>
    <row r="450" spans="1:5" x14ac:dyDescent="0.3">
      <c r="A450" s="1">
        <v>43970</v>
      </c>
      <c r="B450" t="s">
        <v>2788</v>
      </c>
      <c r="C450">
        <v>50</v>
      </c>
      <c r="D450">
        <f>IF(Сделки[[#This Row],[Тип сделки]]="Продажа",-1*Сделки[[#This Row],[Количество]],Сделки[[#This Row],[Количество]])</f>
        <v>50</v>
      </c>
      <c r="E450" s="5">
        <f>VLOOKUP(Сделки[[#This Row],[Дата сделки]],[1]!Таблица1[#Data],2)*Сделки[[#This Row],[Количество_net]]</f>
        <v>4560</v>
      </c>
    </row>
    <row r="451" spans="1:5" x14ac:dyDescent="0.3">
      <c r="A451" s="1">
        <v>43970</v>
      </c>
      <c r="B451" t="s">
        <v>2788</v>
      </c>
      <c r="C451">
        <v>390</v>
      </c>
      <c r="D451">
        <f>IF(Сделки[[#This Row],[Тип сделки]]="Продажа",-1*Сделки[[#This Row],[Количество]],Сделки[[#This Row],[Количество]])</f>
        <v>390</v>
      </c>
      <c r="E451" s="5">
        <f>VLOOKUP(Сделки[[#This Row],[Дата сделки]],[1]!Таблица1[#Data],2)*Сделки[[#This Row],[Количество_net]]</f>
        <v>35568</v>
      </c>
    </row>
    <row r="452" spans="1:5" x14ac:dyDescent="0.3">
      <c r="A452" s="1">
        <v>43979</v>
      </c>
      <c r="B452" t="s">
        <v>2788</v>
      </c>
      <c r="C452">
        <v>460</v>
      </c>
      <c r="D452">
        <f>IF(Сделки[[#This Row],[Тип сделки]]="Продажа",-1*Сделки[[#This Row],[Количество]],Сделки[[#This Row],[Количество]])</f>
        <v>460</v>
      </c>
      <c r="E452" s="5">
        <f>VLOOKUP(Сделки[[#This Row],[Дата сделки]],[1]!Таблица1[#Data],2)*Сделки[[#This Row],[Количество_net]]</f>
        <v>41413.800000000003</v>
      </c>
    </row>
    <row r="453" spans="1:5" x14ac:dyDescent="0.3">
      <c r="A453" s="1">
        <v>43979</v>
      </c>
      <c r="B453" t="s">
        <v>2789</v>
      </c>
      <c r="C453">
        <v>40</v>
      </c>
      <c r="D453">
        <f>IF(Сделки[[#This Row],[Тип сделки]]="Продажа",-1*Сделки[[#This Row],[Количество]],Сделки[[#This Row],[Количество]])</f>
        <v>-40</v>
      </c>
      <c r="E453" s="5">
        <f>VLOOKUP(Сделки[[#This Row],[Дата сделки]],[1]!Таблица1[#Data],2)*Сделки[[#This Row],[Количество_net]]</f>
        <v>-3601.2</v>
      </c>
    </row>
    <row r="454" spans="1:5" x14ac:dyDescent="0.3">
      <c r="A454" s="1">
        <v>43980</v>
      </c>
      <c r="B454" t="s">
        <v>2788</v>
      </c>
      <c r="C454">
        <v>270</v>
      </c>
      <c r="D454">
        <f>IF(Сделки[[#This Row],[Тип сделки]]="Продажа",-1*Сделки[[#This Row],[Количество]],Сделки[[#This Row],[Количество]])</f>
        <v>270</v>
      </c>
      <c r="E454" s="5">
        <f>VLOOKUP(Сделки[[#This Row],[Дата сделки]],[1]!Таблица1[#Data],2)*Сделки[[#This Row],[Количество_net]]</f>
        <v>25020.9</v>
      </c>
    </row>
    <row r="455" spans="1:5" x14ac:dyDescent="0.3">
      <c r="A455" s="1">
        <v>43984</v>
      </c>
      <c r="B455" t="s">
        <v>2789</v>
      </c>
      <c r="C455">
        <v>330</v>
      </c>
      <c r="D455">
        <f>IF(Сделки[[#This Row],[Тип сделки]]="Продажа",-1*Сделки[[#This Row],[Количество]],Сделки[[#This Row],[Количество]])</f>
        <v>-330</v>
      </c>
      <c r="E455" s="5">
        <f>VLOOKUP(Сделки[[#This Row],[Дата сделки]],[1]!Таблица1[#Data],2)*Сделки[[#This Row],[Количество_net]]</f>
        <v>-30043.200000000001</v>
      </c>
    </row>
    <row r="456" spans="1:5" x14ac:dyDescent="0.3">
      <c r="A456" s="1">
        <v>43987</v>
      </c>
      <c r="B456" t="s">
        <v>2789</v>
      </c>
      <c r="C456">
        <v>120</v>
      </c>
      <c r="D456">
        <f>IF(Сделки[[#This Row],[Тип сделки]]="Продажа",-1*Сделки[[#This Row],[Количество]],Сделки[[#This Row],[Количество]])</f>
        <v>-120</v>
      </c>
      <c r="E456" s="5">
        <f>VLOOKUP(Сделки[[#This Row],[Дата сделки]],[1]!Таблица1[#Data],2)*Сделки[[#This Row],[Количество_net]]</f>
        <v>-11262</v>
      </c>
    </row>
    <row r="457" spans="1:5" x14ac:dyDescent="0.3">
      <c r="A457" s="1">
        <v>43987</v>
      </c>
      <c r="B457" t="s">
        <v>2789</v>
      </c>
      <c r="C457">
        <v>360</v>
      </c>
      <c r="D457">
        <f>IF(Сделки[[#This Row],[Тип сделки]]="Продажа",-1*Сделки[[#This Row],[Количество]],Сделки[[#This Row],[Количество]])</f>
        <v>-360</v>
      </c>
      <c r="E457" s="5">
        <f>VLOOKUP(Сделки[[#This Row],[Дата сделки]],[1]!Таблица1[#Data],2)*Сделки[[#This Row],[Количество_net]]</f>
        <v>-33786</v>
      </c>
    </row>
    <row r="458" spans="1:5" x14ac:dyDescent="0.3">
      <c r="A458" s="1">
        <v>43997</v>
      </c>
      <c r="B458" t="s">
        <v>2789</v>
      </c>
      <c r="C458">
        <v>10</v>
      </c>
      <c r="D458">
        <f>IF(Сделки[[#This Row],[Тип сделки]]="Продажа",-1*Сделки[[#This Row],[Количество]],Сделки[[#This Row],[Количество]])</f>
        <v>-10</v>
      </c>
      <c r="E458" s="5">
        <f>VLOOKUP(Сделки[[#This Row],[Дата сделки]],[1]!Таблица1[#Data],2)*Сделки[[#This Row],[Количество_net]]</f>
        <v>-930.8</v>
      </c>
    </row>
    <row r="459" spans="1:5" x14ac:dyDescent="0.3">
      <c r="A459" s="1">
        <v>43999</v>
      </c>
      <c r="B459" t="s">
        <v>2788</v>
      </c>
      <c r="C459">
        <v>0</v>
      </c>
      <c r="D459">
        <f>IF(Сделки[[#This Row],[Тип сделки]]="Продажа",-1*Сделки[[#This Row],[Количество]],Сделки[[#This Row],[Количество]])</f>
        <v>0</v>
      </c>
      <c r="E459" s="5">
        <f>VLOOKUP(Сделки[[#This Row],[Дата сделки]],[1]!Таблица1[#Data],2)*Сделки[[#This Row],[Количество_net]]</f>
        <v>0</v>
      </c>
    </row>
    <row r="460" spans="1:5" x14ac:dyDescent="0.3">
      <c r="A460" s="1">
        <v>44001</v>
      </c>
      <c r="B460" t="s">
        <v>2788</v>
      </c>
      <c r="C460">
        <v>240</v>
      </c>
      <c r="D460">
        <f>IF(Сделки[[#This Row],[Тип сделки]]="Продажа",-1*Сделки[[#This Row],[Количество]],Сделки[[#This Row],[Количество]])</f>
        <v>240</v>
      </c>
      <c r="E460" s="5">
        <f>VLOOKUP(Сделки[[#This Row],[Дата сделки]],[1]!Таблица1[#Data],2)*Сделки[[#This Row],[Количество_net]]</f>
        <v>23210.399999999998</v>
      </c>
    </row>
    <row r="461" spans="1:5" x14ac:dyDescent="0.3">
      <c r="A461" s="1">
        <v>44005</v>
      </c>
      <c r="B461" t="s">
        <v>2788</v>
      </c>
      <c r="C461">
        <v>20</v>
      </c>
      <c r="D461">
        <f>IF(Сделки[[#This Row],[Тип сделки]]="Продажа",-1*Сделки[[#This Row],[Количество]],Сделки[[#This Row],[Количество]])</f>
        <v>20</v>
      </c>
      <c r="E461" s="5">
        <f>VLOOKUP(Сделки[[#This Row],[Дата сделки]],[1]!Таблица1[#Data],2)*Сделки[[#This Row],[Количество_net]]</f>
        <v>1946.2</v>
      </c>
    </row>
    <row r="462" spans="1:5" x14ac:dyDescent="0.3">
      <c r="A462" s="1">
        <v>44006</v>
      </c>
      <c r="B462" t="s">
        <v>2788</v>
      </c>
      <c r="C462">
        <v>310</v>
      </c>
      <c r="D462">
        <f>IF(Сделки[[#This Row],[Тип сделки]]="Продажа",-1*Сделки[[#This Row],[Количество]],Сделки[[#This Row],[Количество]])</f>
        <v>310</v>
      </c>
      <c r="E462" s="5">
        <f>VLOOKUP(Сделки[[#This Row],[Дата сделки]],[1]!Таблица1[#Data],2)*Сделки[[#This Row],[Количество_net]]</f>
        <v>29493.4</v>
      </c>
    </row>
    <row r="463" spans="1:5" x14ac:dyDescent="0.3">
      <c r="A463" s="1">
        <v>44008</v>
      </c>
      <c r="B463" t="s">
        <v>2788</v>
      </c>
      <c r="C463">
        <v>330</v>
      </c>
      <c r="D463">
        <f>IF(Сделки[[#This Row],[Тип сделки]]="Продажа",-1*Сделки[[#This Row],[Количество]],Сделки[[#This Row],[Количество]])</f>
        <v>330</v>
      </c>
      <c r="E463" s="5">
        <f>VLOOKUP(Сделки[[#This Row],[Дата сделки]],[1]!Таблица1[#Data],2)*Сделки[[#This Row],[Количество_net]]</f>
        <v>31722.899999999998</v>
      </c>
    </row>
    <row r="464" spans="1:5" x14ac:dyDescent="0.3">
      <c r="A464" s="1">
        <v>44021</v>
      </c>
      <c r="B464" t="s">
        <v>2789</v>
      </c>
      <c r="C464">
        <v>380</v>
      </c>
      <c r="D464">
        <f>IF(Сделки[[#This Row],[Тип сделки]]="Продажа",-1*Сделки[[#This Row],[Количество]],Сделки[[#This Row],[Количество]])</f>
        <v>-380</v>
      </c>
      <c r="E464" s="5">
        <f>VLOOKUP(Сделки[[#This Row],[Дата сделки]],[1]!Таблица1[#Data],2)*Сделки[[#This Row],[Количество_net]]</f>
        <v>-37217.199999999997</v>
      </c>
    </row>
    <row r="465" spans="1:5" x14ac:dyDescent="0.3">
      <c r="A465" s="1">
        <v>44021</v>
      </c>
      <c r="B465" t="s">
        <v>2789</v>
      </c>
      <c r="C465">
        <v>90</v>
      </c>
      <c r="D465">
        <f>IF(Сделки[[#This Row],[Тип сделки]]="Продажа",-1*Сделки[[#This Row],[Количество]],Сделки[[#This Row],[Количество]])</f>
        <v>-90</v>
      </c>
      <c r="E465" s="5">
        <f>VLOOKUP(Сделки[[#This Row],[Дата сделки]],[1]!Таблица1[#Data],2)*Сделки[[#This Row],[Количество_net]]</f>
        <v>-8814.6</v>
      </c>
    </row>
    <row r="466" spans="1:5" x14ac:dyDescent="0.3">
      <c r="A466" s="1">
        <v>44040</v>
      </c>
      <c r="B466" t="s">
        <v>2789</v>
      </c>
      <c r="C466">
        <v>190</v>
      </c>
      <c r="D466">
        <f>IF(Сделки[[#This Row],[Тип сделки]]="Продажа",-1*Сделки[[#This Row],[Количество]],Сделки[[#This Row],[Количество]])</f>
        <v>-190</v>
      </c>
      <c r="E466" s="5">
        <f>VLOOKUP(Сделки[[#This Row],[Дата сделки]],[1]!Таблица1[#Data],2)*Сделки[[#This Row],[Количество_net]]</f>
        <v>-18374.899999999998</v>
      </c>
    </row>
    <row r="467" spans="1:5" x14ac:dyDescent="0.3">
      <c r="A467" s="1">
        <v>44046</v>
      </c>
      <c r="B467" t="s">
        <v>2788</v>
      </c>
      <c r="C467">
        <v>260</v>
      </c>
      <c r="D467">
        <f>IF(Сделки[[#This Row],[Тип сделки]]="Продажа",-1*Сделки[[#This Row],[Количество]],Сделки[[#This Row],[Количество]])</f>
        <v>260</v>
      </c>
      <c r="E467" s="5">
        <f>VLOOKUP(Сделки[[#This Row],[Дата сделки]],[1]!Таблица1[#Data],2)*Сделки[[#This Row],[Количество_net]]</f>
        <v>24944.399999999998</v>
      </c>
    </row>
    <row r="468" spans="1:5" x14ac:dyDescent="0.3">
      <c r="A468" s="1">
        <v>44056</v>
      </c>
      <c r="B468" t="s">
        <v>2789</v>
      </c>
      <c r="C468">
        <v>380</v>
      </c>
      <c r="D468">
        <f>IF(Сделки[[#This Row],[Тип сделки]]="Продажа",-1*Сделки[[#This Row],[Количество]],Сделки[[#This Row],[Количество]])</f>
        <v>-380</v>
      </c>
      <c r="E468" s="5">
        <f>VLOOKUP(Сделки[[#This Row],[Дата сделки]],[1]!Таблица1[#Data],2)*Сделки[[#This Row],[Количество_net]]</f>
        <v>-35978.400000000001</v>
      </c>
    </row>
    <row r="469" spans="1:5" x14ac:dyDescent="0.3">
      <c r="A469" s="1">
        <v>44061</v>
      </c>
      <c r="B469" t="s">
        <v>2788</v>
      </c>
      <c r="C469">
        <v>440</v>
      </c>
      <c r="D469">
        <f>IF(Сделки[[#This Row],[Тип сделки]]="Продажа",-1*Сделки[[#This Row],[Количество]],Сделки[[#This Row],[Количество]])</f>
        <v>440</v>
      </c>
      <c r="E469" s="5">
        <f>VLOOKUP(Сделки[[#This Row],[Дата сделки]],[1]!Таблица1[#Data],2)*Сделки[[#This Row],[Количество_net]]</f>
        <v>42086</v>
      </c>
    </row>
    <row r="470" spans="1:5" x14ac:dyDescent="0.3">
      <c r="A470" s="1">
        <v>44064</v>
      </c>
      <c r="B470" t="s">
        <v>2788</v>
      </c>
      <c r="C470">
        <v>200</v>
      </c>
      <c r="D470">
        <f>IF(Сделки[[#This Row],[Тип сделки]]="Продажа",-1*Сделки[[#This Row],[Количество]],Сделки[[#This Row],[Количество]])</f>
        <v>200</v>
      </c>
      <c r="E470" s="5">
        <f>VLOOKUP(Сделки[[#This Row],[Дата сделки]],[1]!Таблица1[#Data],2)*Сделки[[#This Row],[Количество_net]]</f>
        <v>18972</v>
      </c>
    </row>
    <row r="471" spans="1:5" x14ac:dyDescent="0.3">
      <c r="A471" s="1">
        <v>44067</v>
      </c>
      <c r="B471" t="s">
        <v>2788</v>
      </c>
      <c r="C471">
        <v>300</v>
      </c>
      <c r="D471">
        <f>IF(Сделки[[#This Row],[Тип сделки]]="Продажа",-1*Сделки[[#This Row],[Количество]],Сделки[[#This Row],[Количество]])</f>
        <v>300</v>
      </c>
      <c r="E471" s="5">
        <f>VLOOKUP(Сделки[[#This Row],[Дата сделки]],[1]!Таблица1[#Data],2)*Сделки[[#This Row],[Количество_net]]</f>
        <v>28353</v>
      </c>
    </row>
    <row r="472" spans="1:5" x14ac:dyDescent="0.3">
      <c r="A472" s="1">
        <v>44074</v>
      </c>
      <c r="B472" t="s">
        <v>2788</v>
      </c>
      <c r="C472">
        <v>240</v>
      </c>
      <c r="D472">
        <f>IF(Сделки[[#This Row],[Тип сделки]]="Продажа",-1*Сделки[[#This Row],[Количество]],Сделки[[#This Row],[Количество]])</f>
        <v>240</v>
      </c>
      <c r="E472" s="5">
        <f>VLOOKUP(Сделки[[#This Row],[Дата сделки]],[1]!Таблица1[#Data],2)*Сделки[[#This Row],[Количество_net]]</f>
        <v>22984.799999999999</v>
      </c>
    </row>
    <row r="473" spans="1:5" x14ac:dyDescent="0.3">
      <c r="A473" s="1">
        <v>44088</v>
      </c>
      <c r="B473" t="s">
        <v>2788</v>
      </c>
      <c r="C473">
        <v>190</v>
      </c>
      <c r="D473">
        <f>IF(Сделки[[#This Row],[Тип сделки]]="Продажа",-1*Сделки[[#This Row],[Количество]],Сделки[[#This Row],[Количество]])</f>
        <v>190</v>
      </c>
      <c r="E473" s="5">
        <f>VLOOKUP(Сделки[[#This Row],[Дата сделки]],[1]!Таблица1[#Data],2)*Сделки[[#This Row],[Количество_net]]</f>
        <v>17193.099999999999</v>
      </c>
    </row>
    <row r="474" spans="1:5" x14ac:dyDescent="0.3">
      <c r="A474" s="1">
        <v>44098</v>
      </c>
      <c r="B474" t="s">
        <v>2789</v>
      </c>
      <c r="C474">
        <v>330</v>
      </c>
      <c r="D474">
        <f>IF(Сделки[[#This Row],[Тип сделки]]="Продажа",-1*Сделки[[#This Row],[Количество]],Сделки[[#This Row],[Количество]])</f>
        <v>-330</v>
      </c>
      <c r="E474" s="5">
        <f>VLOOKUP(Сделки[[#This Row],[Дата сделки]],[1]!Таблица1[#Data],2)*Сделки[[#This Row],[Количество_net]]</f>
        <v>-28350.3</v>
      </c>
    </row>
    <row r="475" spans="1:5" x14ac:dyDescent="0.3">
      <c r="A475" s="1">
        <v>44099</v>
      </c>
      <c r="B475" t="s">
        <v>2788</v>
      </c>
      <c r="C475">
        <v>480</v>
      </c>
      <c r="D475">
        <f>IF(Сделки[[#This Row],[Тип сделки]]="Продажа",-1*Сделки[[#This Row],[Количество]],Сделки[[#This Row],[Количество]])</f>
        <v>480</v>
      </c>
      <c r="E475" s="5">
        <f>VLOOKUP(Сделки[[#This Row],[Дата сделки]],[1]!Таблица1[#Data],2)*Сделки[[#This Row],[Количество_net]]</f>
        <v>41390.400000000001</v>
      </c>
    </row>
    <row r="476" spans="1:5" x14ac:dyDescent="0.3">
      <c r="A476" s="1">
        <v>44099</v>
      </c>
      <c r="B476" t="s">
        <v>2789</v>
      </c>
      <c r="C476">
        <v>450</v>
      </c>
      <c r="D476">
        <f>IF(Сделки[[#This Row],[Тип сделки]]="Продажа",-1*Сделки[[#This Row],[Количество]],Сделки[[#This Row],[Количество]])</f>
        <v>-450</v>
      </c>
      <c r="E476" s="5">
        <f>VLOOKUP(Сделки[[#This Row],[Дата сделки]],[1]!Таблица1[#Data],2)*Сделки[[#This Row],[Количество_net]]</f>
        <v>-38803.5</v>
      </c>
    </row>
    <row r="477" spans="1:5" x14ac:dyDescent="0.3">
      <c r="A477" s="1">
        <v>44106</v>
      </c>
      <c r="B477" t="s">
        <v>2788</v>
      </c>
      <c r="C477">
        <v>130</v>
      </c>
      <c r="D477">
        <f>IF(Сделки[[#This Row],[Тип сделки]]="Продажа",-1*Сделки[[#This Row],[Количество]],Сделки[[#This Row],[Количество]])</f>
        <v>130</v>
      </c>
      <c r="E477" s="5">
        <f>VLOOKUP(Сделки[[#This Row],[Дата сделки]],[1]!Таблица1[#Data],2)*Сделки[[#This Row],[Количество_net]]</f>
        <v>11195.6</v>
      </c>
    </row>
    <row r="478" spans="1:5" x14ac:dyDescent="0.3">
      <c r="A478" s="1">
        <v>44109</v>
      </c>
      <c r="B478" t="s">
        <v>2789</v>
      </c>
      <c r="C478">
        <v>360</v>
      </c>
      <c r="D478">
        <f>IF(Сделки[[#This Row],[Тип сделки]]="Продажа",-1*Сделки[[#This Row],[Количество]],Сделки[[#This Row],[Количество]])</f>
        <v>-360</v>
      </c>
      <c r="E478" s="5">
        <f>VLOOKUP(Сделки[[#This Row],[Дата сделки]],[1]!Таблица1[#Data],2)*Сделки[[#This Row],[Количество_net]]</f>
        <v>-31654.800000000003</v>
      </c>
    </row>
    <row r="479" spans="1:5" x14ac:dyDescent="0.3">
      <c r="A479" s="1">
        <v>44109</v>
      </c>
      <c r="B479" t="s">
        <v>2788</v>
      </c>
      <c r="C479">
        <v>290</v>
      </c>
      <c r="D479">
        <f>IF(Сделки[[#This Row],[Тип сделки]]="Продажа",-1*Сделки[[#This Row],[Количество]],Сделки[[#This Row],[Количество]])</f>
        <v>290</v>
      </c>
      <c r="E479" s="5">
        <f>VLOOKUP(Сделки[[#This Row],[Дата сделки]],[1]!Таблица1[#Data],2)*Сделки[[#This Row],[Количество_net]]</f>
        <v>25499.7</v>
      </c>
    </row>
    <row r="480" spans="1:5" x14ac:dyDescent="0.3">
      <c r="A480" s="1">
        <v>44116</v>
      </c>
      <c r="B480" t="s">
        <v>2788</v>
      </c>
      <c r="C480">
        <v>240</v>
      </c>
      <c r="D480">
        <f>IF(Сделки[[#This Row],[Тип сделки]]="Продажа",-1*Сделки[[#This Row],[Количество]],Сделки[[#This Row],[Количество]])</f>
        <v>240</v>
      </c>
      <c r="E480" s="5">
        <f>VLOOKUP(Сделки[[#This Row],[Дата сделки]],[1]!Таблица1[#Data],2)*Сделки[[#This Row],[Количество_net]]</f>
        <v>21196.799999999999</v>
      </c>
    </row>
    <row r="481" spans="1:5" x14ac:dyDescent="0.3">
      <c r="A481" s="1">
        <v>44120</v>
      </c>
      <c r="B481" t="s">
        <v>2789</v>
      </c>
      <c r="C481">
        <v>170</v>
      </c>
      <c r="D481">
        <f>IF(Сделки[[#This Row],[Тип сделки]]="Продажа",-1*Сделки[[#This Row],[Количество]],Сделки[[#This Row],[Количество]])</f>
        <v>-170</v>
      </c>
      <c r="E481" s="5">
        <f>VLOOKUP(Сделки[[#This Row],[Дата сделки]],[1]!Таблица1[#Data],2)*Сделки[[#This Row],[Количество_net]]</f>
        <v>-14665.9</v>
      </c>
    </row>
    <row r="482" spans="1:5" x14ac:dyDescent="0.3">
      <c r="A482" s="1">
        <v>44137</v>
      </c>
      <c r="B482" t="s">
        <v>2788</v>
      </c>
      <c r="C482">
        <v>130</v>
      </c>
      <c r="D482">
        <f>IF(Сделки[[#This Row],[Тип сделки]]="Продажа",-1*Сделки[[#This Row],[Количество]],Сделки[[#This Row],[Количество]])</f>
        <v>130</v>
      </c>
      <c r="E482" s="5">
        <f>VLOOKUP(Сделки[[#This Row],[Дата сделки]],[1]!Таблица1[#Data],2)*Сделки[[#This Row],[Количество_net]]</f>
        <v>11472.5</v>
      </c>
    </row>
    <row r="483" spans="1:5" x14ac:dyDescent="0.3">
      <c r="A483" s="1">
        <v>44138</v>
      </c>
      <c r="B483" t="s">
        <v>2789</v>
      </c>
      <c r="C483">
        <v>160</v>
      </c>
      <c r="D483">
        <f>IF(Сделки[[#This Row],[Тип сделки]]="Продажа",-1*Сделки[[#This Row],[Количество]],Сделки[[#This Row],[Количество]])</f>
        <v>-160</v>
      </c>
      <c r="E483" s="5">
        <f>VLOOKUP(Сделки[[#This Row],[Дата сделки]],[1]!Таблица1[#Data],2)*Сделки[[#This Row],[Количество_net]]</f>
        <v>-14073.599999999999</v>
      </c>
    </row>
    <row r="484" spans="1:5" x14ac:dyDescent="0.3">
      <c r="A484" s="1">
        <v>44141</v>
      </c>
      <c r="B484" t="s">
        <v>2789</v>
      </c>
      <c r="C484">
        <v>30</v>
      </c>
      <c r="D484">
        <f>IF(Сделки[[#This Row],[Тип сделки]]="Продажа",-1*Сделки[[#This Row],[Количество]],Сделки[[#This Row],[Количество]])</f>
        <v>-30</v>
      </c>
      <c r="E484" s="5">
        <f>VLOOKUP(Сделки[[#This Row],[Дата сделки]],[1]!Таблица1[#Data],2)*Сделки[[#This Row],[Количество_net]]</f>
        <v>-2785.5</v>
      </c>
    </row>
    <row r="485" spans="1:5" x14ac:dyDescent="0.3">
      <c r="A485" s="1">
        <v>44144</v>
      </c>
      <c r="B485" t="s">
        <v>2788</v>
      </c>
      <c r="C485">
        <v>470</v>
      </c>
      <c r="D485">
        <f>IF(Сделки[[#This Row],[Тип сделки]]="Продажа",-1*Сделки[[#This Row],[Количество]],Сделки[[#This Row],[Количество]])</f>
        <v>470</v>
      </c>
      <c r="E485" s="5">
        <f>VLOOKUP(Сделки[[#This Row],[Дата сделки]],[1]!Таблица1[#Data],2)*Сделки[[#This Row],[Количество_net]]</f>
        <v>44706.400000000001</v>
      </c>
    </row>
    <row r="486" spans="1:5" x14ac:dyDescent="0.3">
      <c r="A486" s="1">
        <v>44147</v>
      </c>
      <c r="B486" t="s">
        <v>2789</v>
      </c>
      <c r="C486">
        <v>60</v>
      </c>
      <c r="D486">
        <f>IF(Сделки[[#This Row],[Тип сделки]]="Продажа",-1*Сделки[[#This Row],[Количество]],Сделки[[#This Row],[Количество]])</f>
        <v>-60</v>
      </c>
      <c r="E486" s="5">
        <f>VLOOKUP(Сделки[[#This Row],[Дата сделки]],[1]!Таблица1[#Data],2)*Сделки[[#This Row],[Количество_net]]</f>
        <v>-5856</v>
      </c>
    </row>
    <row r="487" spans="1:5" x14ac:dyDescent="0.3">
      <c r="A487" s="1">
        <v>44151</v>
      </c>
      <c r="B487" t="s">
        <v>2788</v>
      </c>
      <c r="C487">
        <v>390</v>
      </c>
      <c r="D487">
        <f>IF(Сделки[[#This Row],[Тип сделки]]="Продажа",-1*Сделки[[#This Row],[Количество]],Сделки[[#This Row],[Количество]])</f>
        <v>390</v>
      </c>
      <c r="E487" s="5">
        <f>VLOOKUP(Сделки[[#This Row],[Дата сделки]],[1]!Таблица1[#Data],2)*Сделки[[#This Row],[Количество_net]]</f>
        <v>38360.400000000001</v>
      </c>
    </row>
    <row r="488" spans="1:5" x14ac:dyDescent="0.3">
      <c r="A488" s="1">
        <v>44153</v>
      </c>
      <c r="B488" t="s">
        <v>2789</v>
      </c>
      <c r="C488">
        <v>310</v>
      </c>
      <c r="D488">
        <f>IF(Сделки[[#This Row],[Тип сделки]]="Продажа",-1*Сделки[[#This Row],[Количество]],Сделки[[#This Row],[Количество]])</f>
        <v>-310</v>
      </c>
      <c r="E488" s="5">
        <f>VLOOKUP(Сделки[[#This Row],[Дата сделки]],[1]!Таблица1[#Data],2)*Сделки[[#This Row],[Количество_net]]</f>
        <v>-30603.200000000001</v>
      </c>
    </row>
    <row r="489" spans="1:5" x14ac:dyDescent="0.3">
      <c r="A489" s="1">
        <v>44154</v>
      </c>
      <c r="B489" t="s">
        <v>2788</v>
      </c>
      <c r="C489">
        <v>320</v>
      </c>
      <c r="D489">
        <f>IF(Сделки[[#This Row],[Тип сделки]]="Продажа",-1*Сделки[[#This Row],[Количество]],Сделки[[#This Row],[Количество]])</f>
        <v>320</v>
      </c>
      <c r="E489" s="5">
        <f>VLOOKUP(Сделки[[#This Row],[Дата сделки]],[1]!Таблица1[#Data],2)*Сделки[[#This Row],[Количество_net]]</f>
        <v>31894.400000000001</v>
      </c>
    </row>
    <row r="490" spans="1:5" x14ac:dyDescent="0.3">
      <c r="A490" s="1">
        <v>44167</v>
      </c>
      <c r="B490" t="s">
        <v>2789</v>
      </c>
      <c r="C490">
        <v>110</v>
      </c>
      <c r="D490">
        <f>IF(Сделки[[#This Row],[Тип сделки]]="Продажа",-1*Сделки[[#This Row],[Количество]],Сделки[[#This Row],[Количество]])</f>
        <v>-110</v>
      </c>
      <c r="E490" s="5">
        <f>VLOOKUP(Сделки[[#This Row],[Дата сделки]],[1]!Таблица1[#Data],2)*Сделки[[#This Row],[Количество_net]]</f>
        <v>-11548.9</v>
      </c>
    </row>
    <row r="491" spans="1:5" x14ac:dyDescent="0.3">
      <c r="A491" s="1">
        <v>44167</v>
      </c>
      <c r="B491" t="s">
        <v>2789</v>
      </c>
      <c r="C491">
        <v>480</v>
      </c>
      <c r="D491">
        <f>IF(Сделки[[#This Row],[Тип сделки]]="Продажа",-1*Сделки[[#This Row],[Количество]],Сделки[[#This Row],[Количество]])</f>
        <v>-480</v>
      </c>
      <c r="E491" s="5">
        <f>VLOOKUP(Сделки[[#This Row],[Дата сделки]],[1]!Таблица1[#Data],2)*Сделки[[#This Row],[Количество_net]]</f>
        <v>-50395.199999999997</v>
      </c>
    </row>
    <row r="492" spans="1:5" x14ac:dyDescent="0.3">
      <c r="A492" s="1">
        <v>44168</v>
      </c>
      <c r="B492" t="s">
        <v>2788</v>
      </c>
      <c r="C492">
        <v>40</v>
      </c>
      <c r="D492">
        <f>IF(Сделки[[#This Row],[Тип сделки]]="Продажа",-1*Сделки[[#This Row],[Количество]],Сделки[[#This Row],[Количество]])</f>
        <v>40</v>
      </c>
      <c r="E492" s="5">
        <f>VLOOKUP(Сделки[[#This Row],[Дата сделки]],[1]!Таблица1[#Data],2)*Сделки[[#This Row],[Количество_net]]</f>
        <v>4189.5999999999995</v>
      </c>
    </row>
    <row r="493" spans="1:5" x14ac:dyDescent="0.3">
      <c r="A493" s="1">
        <v>44169</v>
      </c>
      <c r="B493" t="s">
        <v>2789</v>
      </c>
      <c r="C493">
        <v>190</v>
      </c>
      <c r="D493">
        <f>IF(Сделки[[#This Row],[Тип сделки]]="Продажа",-1*Сделки[[#This Row],[Количество]],Сделки[[#This Row],[Количество]])</f>
        <v>-190</v>
      </c>
      <c r="E493" s="5">
        <f>VLOOKUP(Сделки[[#This Row],[Дата сделки]],[1]!Таблица1[#Data],2)*Сделки[[#This Row],[Количество_net]]</f>
        <v>-20383.2</v>
      </c>
    </row>
    <row r="494" spans="1:5" x14ac:dyDescent="0.3">
      <c r="A494" s="1">
        <v>44175</v>
      </c>
      <c r="B494" t="s">
        <v>2789</v>
      </c>
      <c r="C494">
        <v>7950</v>
      </c>
      <c r="D494">
        <f>IF(Сделки[[#This Row],[Тип сделки]]="Продажа",-1*Сделки[[#This Row],[Количество]],Сделки[[#This Row],[Количество]])</f>
        <v>-7950</v>
      </c>
      <c r="E494" s="5">
        <f>VLOOKUP(Сделки[[#This Row],[Дата сделки]],[1]!Таблица1[#Data],2)*Сделки[[#This Row],[Количество_net]]</f>
        <v>-854545.5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vt:lpstr>
      <vt:lpstr>Акции</vt:lpstr>
      <vt:lpstr>КХЛ</vt:lpstr>
      <vt:lpstr>Текст</vt:lpstr>
      <vt:lpstr>Продажи</vt:lpstr>
      <vt:lpstr>Массив</vt:lpstr>
      <vt:lpstr>Сделки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Настя Кот</dc:creator>
  <cp:lastModifiedBy>Настя Кот</cp:lastModifiedBy>
  <dcterms:created xsi:type="dcterms:W3CDTF">2022-01-07T18:58:24Z</dcterms:created>
  <dcterms:modified xsi:type="dcterms:W3CDTF">2022-01-10T21:49:15Z</dcterms:modified>
</cp:coreProperties>
</file>