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Демо" sheetId="1" r:id="rId4"/>
    <sheet state="visible" name="Акции" sheetId="2" r:id="rId5"/>
    <sheet state="visible" name="КХЛ" sheetId="3" r:id="rId6"/>
    <sheet state="visible" name="Текст" sheetId="4" r:id="rId7"/>
    <sheet state="visible" name="Продажи" sheetId="5" r:id="rId8"/>
    <sheet state="visible" name="Массив" sheetId="6" r:id="rId9"/>
  </sheets>
  <definedNames/>
  <calcPr/>
  <extLst>
    <ext uri="GoogleSheetsCustomDataVersion1">
      <go:sheetsCustomData xmlns:go="http://customooxmlschemas.google.com/" r:id="rId10" roundtripDataSignature="AMtx7miacRPmWafknBpLe1aPhkWm/Vck4Q=="/>
    </ext>
  </extLst>
</workbook>
</file>

<file path=xl/sharedStrings.xml><?xml version="1.0" encoding="utf-8"?>
<sst xmlns="http://schemas.openxmlformats.org/spreadsheetml/2006/main" count="8774" uniqueCount="2788">
  <si>
    <t>Ассиметрия цены закрытия</t>
  </si>
  <si>
    <t>Медиана цены закрытия</t>
  </si>
  <si>
    <t>Третья квартиль дневной доходности акции</t>
  </si>
  <si>
    <t>Минимум дневной доходности акции</t>
  </si>
  <si>
    <t>Максимум объема торгов</t>
  </si>
  <si>
    <t>Стандартное отклонение объема торгов</t>
  </si>
  <si>
    <t>Сколько игроков имеют амплуа защитник?</t>
  </si>
  <si>
    <t>Возраст скольких игроков с гражданством Канада меньше или равен 36?</t>
  </si>
  <si>
    <t>Какова суммарная зарплата игроков с амплуа вратарь 1997 года рождения ?</t>
  </si>
  <si>
    <t>Какова средняя зарплата игроков с гражданством Словения с фамилией на букву Д? (ошибку #ДЕЛ/0 замените на 0)</t>
  </si>
  <si>
    <t>Каков возраст игрока под номером 1410?</t>
  </si>
  <si>
    <t># В текущих данных нет такого номера просто</t>
  </si>
  <si>
    <t># Для номера 1420</t>
  </si>
  <si>
    <t>Под каким номером в списке идет игрок Воробьёв Дмитрий?</t>
  </si>
  <si>
    <t>Какова длина текста?</t>
  </si>
  <si>
    <t>Какой фрагмент текста содержится с 976 по 987 символ включительно?</t>
  </si>
  <si>
    <t>На какой позиции первый раз встречается символ '? (регистр важен)</t>
  </si>
  <si>
    <t># В текущих данных нет такого символа просто</t>
  </si>
  <si>
    <t># Для ,</t>
  </si>
  <si>
    <t># Для m</t>
  </si>
  <si>
    <t>Если РЕГИСТР ВАЖЕН</t>
  </si>
  <si>
    <t># Для M</t>
  </si>
  <si>
    <t>Какова будет длина текста, если убрать все запятые?</t>
  </si>
  <si>
    <t>Сколько всего раз в тексте встречается символ $? (регистр важен)</t>
  </si>
  <si>
    <t>Если сделать все буквы строчными, на какой позиции первый раз встретится символ p?</t>
  </si>
  <si>
    <t>Сколько заказов было сделано в январе?</t>
  </si>
  <si>
    <t>Какая доля от общего количества заказов приходится на четверги?</t>
  </si>
  <si>
    <t>На какую сумму (без учета скидки) было продано чая с 2015-07-17 по 2020-08-04 включительно?</t>
  </si>
  <si>
    <t>На какую сумму (с учетом скидки) в среднем продается товара в первую декаду месяца?  (ошибку #ДЕЛ/0 замените на 0)</t>
  </si>
  <si>
    <t>Сколько кг наименования Красный чай крупный было заказано в 2020 году?</t>
  </si>
  <si>
    <t>Какова средняя скидка (десятичная дробь) по продажам в категории Жасминовый чай c 8-й по 42-ю неделю года включительно? (Номер недели по ISO, ошибку #ДЕЛ/0 замените на 0)</t>
  </si>
  <si>
    <t>Какова сумма 9ти наибольших элементов в строке номер 27?</t>
  </si>
  <si>
    <t># 27 не было, поэтому пусть будет 24</t>
  </si>
  <si>
    <t>Какое значение содержится на пересечении строки номер 5и столбца номер 8?</t>
  </si>
  <si>
    <t>Чему равно скалярное произведение сроки номер 5и столбца номер 1?</t>
  </si>
  <si>
    <t>В какой(ом) строке массива находится наименьшее значение в столбце номер 10?</t>
  </si>
  <si>
    <t>Сколько нечетных значений в массиве?</t>
  </si>
  <si>
    <t># Сколько четных</t>
  </si>
  <si>
    <t>Чему равна сумма квадратов разностей элементов строки номер 21 и столбца номер 2?</t>
  </si>
  <si>
    <t>Date</t>
  </si>
  <si>
    <t>Close</t>
  </si>
  <si>
    <t>Volume</t>
  </si>
  <si>
    <t>Stockname</t>
  </si>
  <si>
    <t>Доходность</t>
  </si>
  <si>
    <t>ABBV</t>
  </si>
  <si>
    <t>Номер</t>
  </si>
  <si>
    <t>Фамилия, имя</t>
  </si>
  <si>
    <t>Амплуа</t>
  </si>
  <si>
    <t>Дата рождения</t>
  </si>
  <si>
    <t>Возраст</t>
  </si>
  <si>
    <t>Гражданство</t>
  </si>
  <si>
    <t>Зарплата</t>
  </si>
  <si>
    <t>Год рождения</t>
  </si>
  <si>
    <t>Демагин Сергей</t>
  </si>
  <si>
    <t>нападающий</t>
  </si>
  <si>
    <t>19 Июля 1986</t>
  </si>
  <si>
    <t>Россия</t>
  </si>
  <si>
    <t>Клименко Глеб</t>
  </si>
  <si>
    <t>28 Июля 1983</t>
  </si>
  <si>
    <t>Цулыгин Кирилл</t>
  </si>
  <si>
    <t>защитник</t>
  </si>
  <si>
    <t>1 Марта 1996</t>
  </si>
  <si>
    <t>Пережогин Александр</t>
  </si>
  <si>
    <t>10 Августа 1983</t>
  </si>
  <si>
    <t>Варянов Владимир</t>
  </si>
  <si>
    <t>вратарь</t>
  </si>
  <si>
    <t>30 Марта 1990</t>
  </si>
  <si>
    <t>Ткачёв Владимир Э.</t>
  </si>
  <si>
    <t>5 Октября 1995</t>
  </si>
  <si>
    <t>Йокела Микко</t>
  </si>
  <si>
    <t>4 Марта 1980</t>
  </si>
  <si>
    <t>Финляндия</t>
  </si>
  <si>
    <t>Вянянен Осси</t>
  </si>
  <si>
    <t>18 Августа 1980</t>
  </si>
  <si>
    <t>Будкин Александр</t>
  </si>
  <si>
    <t>8 Сентября 1986</t>
  </si>
  <si>
    <t>Кудрявцев Сергей</t>
  </si>
  <si>
    <t>5 Апреля 1995</t>
  </si>
  <si>
    <t>Казахстан</t>
  </si>
  <si>
    <t>Шевченко Эрикс</t>
  </si>
  <si>
    <t>28 Апреля 1991</t>
  </si>
  <si>
    <t>Латвия</t>
  </si>
  <si>
    <t>Камаев Денис</t>
  </si>
  <si>
    <t>6 Марта 1994</t>
  </si>
  <si>
    <t>Якимов Богдан</t>
  </si>
  <si>
    <t>4 Октября 1994</t>
  </si>
  <si>
    <t>Шинкевич Илья</t>
  </si>
  <si>
    <t>1 Сентября 1989</t>
  </si>
  <si>
    <t>Беларусь</t>
  </si>
  <si>
    <t>Окса Мика</t>
  </si>
  <si>
    <t>6 Июля 1976</t>
  </si>
  <si>
    <t>Сергеенко Георгий</t>
  </si>
  <si>
    <t>14 Января 1994</t>
  </si>
  <si>
    <t>Гончаров Сергей</t>
  </si>
  <si>
    <t>22 Февраля 1989</t>
  </si>
  <si>
    <t>Кокарев Денис</t>
  </si>
  <si>
    <t>17 Июня 1985</t>
  </si>
  <si>
    <t>Эминджер Стивен</t>
  </si>
  <si>
    <t>31 Октября 1983</t>
  </si>
  <si>
    <t>Канада</t>
  </si>
  <si>
    <t>Воронин Артём</t>
  </si>
  <si>
    <t>22 Июля 1991</t>
  </si>
  <si>
    <t>Жуков Валерий</t>
  </si>
  <si>
    <t>8 Февраля 1988</t>
  </si>
  <si>
    <t>Рябыкин Дмитрий</t>
  </si>
  <si>
    <t>24 Марта 1976</t>
  </si>
  <si>
    <t>Сестито Тим</t>
  </si>
  <si>
    <t>28 Августа 1984</t>
  </si>
  <si>
    <t>США</t>
  </si>
  <si>
    <t>Бойд Дастин</t>
  </si>
  <si>
    <t>16 Июля 1986</t>
  </si>
  <si>
    <t>Зиго Томаш</t>
  </si>
  <si>
    <t>11 Апреля 1992</t>
  </si>
  <si>
    <t>Словакия</t>
  </si>
  <si>
    <t>Хагман Никлас</t>
  </si>
  <si>
    <t>5 Декабря 1979</t>
  </si>
  <si>
    <t>Креган Александр</t>
  </si>
  <si>
    <t>23 Февраля 1996</t>
  </si>
  <si>
    <t>Мойжиш Томаш</t>
  </si>
  <si>
    <t>2 Мая 1982</t>
  </si>
  <si>
    <t>Чехия</t>
  </si>
  <si>
    <t>Волков Алексей</t>
  </si>
  <si>
    <t>15 Марта 1980</t>
  </si>
  <si>
    <t>Радулов Александр</t>
  </si>
  <si>
    <t>5 Июля 1986</t>
  </si>
  <si>
    <t>Егоров Алексей</t>
  </si>
  <si>
    <t>22 Октября 1976</t>
  </si>
  <si>
    <t>Парфеевец Максим</t>
  </si>
  <si>
    <t>15 Апреля 1992</t>
  </si>
  <si>
    <t>Литовченко Вячеслав</t>
  </si>
  <si>
    <t>7 Января 1990</t>
  </si>
  <si>
    <t>Михалёв Андрей</t>
  </si>
  <si>
    <t>23 Февраля 1978</t>
  </si>
  <si>
    <t>Александров Евгений</t>
  </si>
  <si>
    <t>20 Апреля 1982</t>
  </si>
  <si>
    <t>Иванов Максим</t>
  </si>
  <si>
    <t>16 Августа 1993</t>
  </si>
  <si>
    <t>Щукин Кирилл</t>
  </si>
  <si>
    <t>24 Февраля 1996</t>
  </si>
  <si>
    <t>Широков Алексей</t>
  </si>
  <si>
    <t>20 Февраля 1981</t>
  </si>
  <si>
    <t>Мозякин Сергей</t>
  </si>
  <si>
    <t>30 Марта 1981</t>
  </si>
  <si>
    <t>Горохов Илья</t>
  </si>
  <si>
    <t>23 Августа 1977</t>
  </si>
  <si>
    <t>Холлоуэй Бад</t>
  </si>
  <si>
    <t>1 Марта 1988</t>
  </si>
  <si>
    <t>Фрейбергс Ральфс</t>
  </si>
  <si>
    <t>17 Мая 1991</t>
  </si>
  <si>
    <t>Лемтюгов Николай</t>
  </si>
  <si>
    <t>15 Января 1986</t>
  </si>
  <si>
    <t>Неколенко Архип</t>
  </si>
  <si>
    <t>11 Марта 1996</t>
  </si>
  <si>
    <t>Акифьев Алексей</t>
  </si>
  <si>
    <t>22 Января 1976</t>
  </si>
  <si>
    <t>Дойч Адам</t>
  </si>
  <si>
    <t>22 Мая 1995</t>
  </si>
  <si>
    <t>Швеция</t>
  </si>
  <si>
    <t>Эло Эро</t>
  </si>
  <si>
    <t>26 Апреля 1990</t>
  </si>
  <si>
    <t>Кетов Евгений</t>
  </si>
  <si>
    <t>17 Января 1986</t>
  </si>
  <si>
    <t>Стольберг Виктор</t>
  </si>
  <si>
    <t>Тимкин Евгений</t>
  </si>
  <si>
    <t>3 Сентября 1990</t>
  </si>
  <si>
    <t>Губарев Данил</t>
  </si>
  <si>
    <t>15 Октября 1991</t>
  </si>
  <si>
    <t>Гимбатов Пахрудин</t>
  </si>
  <si>
    <t>24 Марта 1987</t>
  </si>
  <si>
    <t>Подомацкий Егор</t>
  </si>
  <si>
    <t>22 Ноября 1976</t>
  </si>
  <si>
    <t>Родионычев Дмитрий</t>
  </si>
  <si>
    <t>12 Января 1999</t>
  </si>
  <si>
    <t>Сергушкин Денис</t>
  </si>
  <si>
    <t>29 Июня 1996</t>
  </si>
  <si>
    <t>Андрущенко Виктор</t>
  </si>
  <si>
    <t>10 Мая 1986</t>
  </si>
  <si>
    <t>Коньков Роман</t>
  </si>
  <si>
    <t>4 Марта 1993</t>
  </si>
  <si>
    <t>Мунро Адам</t>
  </si>
  <si>
    <t>12 Ноября 1982</t>
  </si>
  <si>
    <t>Черноок Павел</t>
  </si>
  <si>
    <t>28 Сентября 1986</t>
  </si>
  <si>
    <t>Рылов Яков</t>
  </si>
  <si>
    <t>15 Января 1985</t>
  </si>
  <si>
    <t>Кулагин Александр</t>
  </si>
  <si>
    <t>12 Января 1994</t>
  </si>
  <si>
    <t>Блатяк Мирослав</t>
  </si>
  <si>
    <t>25 Мая 1982</t>
  </si>
  <si>
    <t>Джо Брэйден</t>
  </si>
  <si>
    <t>24 Апреля 1992</t>
  </si>
  <si>
    <t>Китай</t>
  </si>
  <si>
    <t>Подлубошнов Павел</t>
  </si>
  <si>
    <t>20 Апреля 1997</t>
  </si>
  <si>
    <t>Бодуэн Эрик</t>
  </si>
  <si>
    <t>3 Мая 1980</t>
  </si>
  <si>
    <t>Тврдонь Марек</t>
  </si>
  <si>
    <t>31 Января 1993</t>
  </si>
  <si>
    <t>Турукин Константин</t>
  </si>
  <si>
    <t>28 Сентября 1990</t>
  </si>
  <si>
    <t>Петров Олег</t>
  </si>
  <si>
    <t>18 Апреля 1971</t>
  </si>
  <si>
    <t>Кулик Евгений</t>
  </si>
  <si>
    <t>12 Июня 1993</t>
  </si>
  <si>
    <t>Бумагин Евгений</t>
  </si>
  <si>
    <t>7 Апреля 1982</t>
  </si>
  <si>
    <t>Гальярди Терри</t>
  </si>
  <si>
    <t>22 Апреля 1988</t>
  </si>
  <si>
    <t>Василевский Андрей</t>
  </si>
  <si>
    <t>25 Июля 1994</t>
  </si>
  <si>
    <t>Колдер Кайл</t>
  </si>
  <si>
    <t>5 Января 1979</t>
  </si>
  <si>
    <t>Чернов Павел</t>
  </si>
  <si>
    <t>30 Января 1990</t>
  </si>
  <si>
    <t>Зуборев Сергей</t>
  </si>
  <si>
    <t>7 Апреля 1983</t>
  </si>
  <si>
    <t>Логинов Владимир</t>
  </si>
  <si>
    <t>1 Января 1981</t>
  </si>
  <si>
    <t>Грачёв Максим</t>
  </si>
  <si>
    <t>26 Сентября 1988</t>
  </si>
  <si>
    <t>Романцев Данил</t>
  </si>
  <si>
    <t>5 Июня 1993</t>
  </si>
  <si>
    <t>Шумаков Сергей</t>
  </si>
  <si>
    <t>4 Сентября 1992</t>
  </si>
  <si>
    <t>Лоцанс Робертс</t>
  </si>
  <si>
    <t>3 Марта 1996</t>
  </si>
  <si>
    <t>Шахрайчук Вадим</t>
  </si>
  <si>
    <t>12 Июня 1974</t>
  </si>
  <si>
    <t>Клементьев Антон</t>
  </si>
  <si>
    <t>25 Марта 1990</t>
  </si>
  <si>
    <t>Швалёв Алексей</t>
  </si>
  <si>
    <t>25 Мая 1987</t>
  </si>
  <si>
    <t>Гуркин Ефим</t>
  </si>
  <si>
    <t>13 Ноября 1992</t>
  </si>
  <si>
    <t>Гурьянов Георгий</t>
  </si>
  <si>
    <t>26 Июня 1990</t>
  </si>
  <si>
    <t>Лахти Янне</t>
  </si>
  <si>
    <t>20 Июля 1982</t>
  </si>
  <si>
    <t>Смирнов Василий</t>
  </si>
  <si>
    <t>25 Июня 1973</t>
  </si>
  <si>
    <t>Копиенко Роман</t>
  </si>
  <si>
    <t>5 Ноября 1995</t>
  </si>
  <si>
    <t>Франссон Юхан</t>
  </si>
  <si>
    <t>18 Февраля 1985</t>
  </si>
  <si>
    <t>Щемеров Александр</t>
  </si>
  <si>
    <t>2 Июня 1997</t>
  </si>
  <si>
    <t>Барош Самуэль</t>
  </si>
  <si>
    <t>10 Февраля 1994</t>
  </si>
  <si>
    <t>Ситников Максим</t>
  </si>
  <si>
    <t>24 Июня 1992</t>
  </si>
  <si>
    <t>Хайкин Андрей</t>
  </si>
  <si>
    <t>26 Февраля 1988</t>
  </si>
  <si>
    <t>Гришин Алексей</t>
  </si>
  <si>
    <t>28 Сентября 1988</t>
  </si>
  <si>
    <t>Жолобов Михаил</t>
  </si>
  <si>
    <t>5 Января 1997</t>
  </si>
  <si>
    <t>Павлинов Александр</t>
  </si>
  <si>
    <t>21 Декабря 1989</t>
  </si>
  <si>
    <t>Твердовский Олег</t>
  </si>
  <si>
    <t>18 Мая 1976</t>
  </si>
  <si>
    <t>Батлер Бобби</t>
  </si>
  <si>
    <t>26 Апреля 1987</t>
  </si>
  <si>
    <t>Маслов Артём</t>
  </si>
  <si>
    <t>12 Июля 1990</t>
  </si>
  <si>
    <t>Ландин Майк</t>
  </si>
  <si>
    <t>24 Сентября 1984</t>
  </si>
  <si>
    <t>Ничушкин Валерий</t>
  </si>
  <si>
    <t>4 Марта 1995</t>
  </si>
  <si>
    <t>Капризов Кирилл</t>
  </si>
  <si>
    <t>26 Апреля 1997</t>
  </si>
  <si>
    <t>Тэйлор Дэнни</t>
  </si>
  <si>
    <t>28 Апреля 1986</t>
  </si>
  <si>
    <t>Ойстрик Натан</t>
  </si>
  <si>
    <t>17 Декабря 1982</t>
  </si>
  <si>
    <t>Шаров Александр П.</t>
  </si>
  <si>
    <t>23 Июня 1995</t>
  </si>
  <si>
    <t>Репин Владимир</t>
  </si>
  <si>
    <t>19 Июля 1989</t>
  </si>
  <si>
    <t>Палола Олли</t>
  </si>
  <si>
    <t>8 Апреля 1988</t>
  </si>
  <si>
    <t>Коларж Ян</t>
  </si>
  <si>
    <t>22 Ноября 1986</t>
  </si>
  <si>
    <t>Набоков Евгений</t>
  </si>
  <si>
    <t>25 Июля 1975</t>
  </si>
  <si>
    <t>Коледаев Алексей</t>
  </si>
  <si>
    <t>27 Марта 1976</t>
  </si>
  <si>
    <t>Лужа Патрик</t>
  </si>
  <si>
    <t>27 Июля 1994</t>
  </si>
  <si>
    <t>Сапожков Евгений</t>
  </si>
  <si>
    <t>2 Мая 1978</t>
  </si>
  <si>
    <t>Ли Олег</t>
  </si>
  <si>
    <t>28 Февраля 1991</t>
  </si>
  <si>
    <t>Шталс Юрис</t>
  </si>
  <si>
    <t>8 Апреля 1982</t>
  </si>
  <si>
    <t>Ханьяров Артур</t>
  </si>
  <si>
    <t>29 Сентября 1993</t>
  </si>
  <si>
    <t>Фейхи Брайан</t>
  </si>
  <si>
    <t>2 Марта 1981</t>
  </si>
  <si>
    <t>Ролинек Томаш</t>
  </si>
  <si>
    <t>17 Февраля 1980</t>
  </si>
  <si>
    <t>Коммодор Майкл</t>
  </si>
  <si>
    <t>7 Ноября 1979</t>
  </si>
  <si>
    <t>Еглич Жига</t>
  </si>
  <si>
    <t>24 Февраля 1988</t>
  </si>
  <si>
    <t>Словения</t>
  </si>
  <si>
    <t>Мусин Илья</t>
  </si>
  <si>
    <t>3 Февраля 1991</t>
  </si>
  <si>
    <t>Гросс Владислав</t>
  </si>
  <si>
    <t>3 Января 1998</t>
  </si>
  <si>
    <t>Ерофеев Александр</t>
  </si>
  <si>
    <t>12 Апреля 1984</t>
  </si>
  <si>
    <t>Барбашев Сергей</t>
  </si>
  <si>
    <t>26 Июля 1992</t>
  </si>
  <si>
    <t>Земчёнок Артём</t>
  </si>
  <si>
    <t>24 Июня 1991</t>
  </si>
  <si>
    <t>Жиру Александр</t>
  </si>
  <si>
    <t>16 Июня 1981</t>
  </si>
  <si>
    <t>Даугавиньш Каспарс</t>
  </si>
  <si>
    <t>18 Мая 1988</t>
  </si>
  <si>
    <t>Блохин Евгений</t>
  </si>
  <si>
    <t>29 Мая 1979</t>
  </si>
  <si>
    <t>Сапрыкин Олег</t>
  </si>
  <si>
    <t>12 Февраля 1981</t>
  </si>
  <si>
    <t>Вяливаара Юрки</t>
  </si>
  <si>
    <t>30 Мая 1976</t>
  </si>
  <si>
    <t>Первышин Андрей</t>
  </si>
  <si>
    <t>2 Февраля 1985</t>
  </si>
  <si>
    <t>Шуленин Дмитрий</t>
  </si>
  <si>
    <t>17 Декабря 1995</t>
  </si>
  <si>
    <t>Смирнов Алексей</t>
  </si>
  <si>
    <t>28 Января 1982</t>
  </si>
  <si>
    <t>Никитенко Андрей</t>
  </si>
  <si>
    <t>13 Января 1979</t>
  </si>
  <si>
    <t>Бартечко Любош</t>
  </si>
  <si>
    <t>14 Июля 1976</t>
  </si>
  <si>
    <t>Висневский Джеймс</t>
  </si>
  <si>
    <t>21 Февраля 1984</t>
  </si>
  <si>
    <t>Маккарти Стив</t>
  </si>
  <si>
    <t>3 Февраля 1981</t>
  </si>
  <si>
    <t>Левандовский Эдуард</t>
  </si>
  <si>
    <t>Адамчук Кирилл</t>
  </si>
  <si>
    <t>24 Мая 1994</t>
  </si>
  <si>
    <t>Шевченко Александр</t>
  </si>
  <si>
    <t>20 Августа 1992</t>
  </si>
  <si>
    <t>Шкоула Мартин</t>
  </si>
  <si>
    <t>28 Октября 1979</t>
  </si>
  <si>
    <t>Савенков Константин</t>
  </si>
  <si>
    <t>Батрак Артём</t>
  </si>
  <si>
    <t>9 Марта 1993</t>
  </si>
  <si>
    <t>Алексеев Андрей</t>
  </si>
  <si>
    <t>9 Августа 1988</t>
  </si>
  <si>
    <t>Перетягин Сергей</t>
  </si>
  <si>
    <t>19 Апреля 1984</t>
  </si>
  <si>
    <t>Серсен Михал</t>
  </si>
  <si>
    <t>28 Декабря 1985</t>
  </si>
  <si>
    <t>Полыгалов Игорь</t>
  </si>
  <si>
    <t>21 Октября 1986</t>
  </si>
  <si>
    <t>Белов Николай</t>
  </si>
  <si>
    <t>13 Августа 1987</t>
  </si>
  <si>
    <t>Годла Денис</t>
  </si>
  <si>
    <t>4 Апреля 1995</t>
  </si>
  <si>
    <t>Купцов Егор</t>
  </si>
  <si>
    <t>24 Февраля 1989</t>
  </si>
  <si>
    <t>Лупул Джоффри</t>
  </si>
  <si>
    <t>23 Сентября 1983</t>
  </si>
  <si>
    <t>Губачек Петр</t>
  </si>
  <si>
    <t>2 Сентября 1979</t>
  </si>
  <si>
    <t>Алтарёв Дмитрий</t>
  </si>
  <si>
    <t>13 Августа 1980</t>
  </si>
  <si>
    <t>Бирюков Михаил</t>
  </si>
  <si>
    <t>13 Октября 1985</t>
  </si>
  <si>
    <t>Михайлов Егор</t>
  </si>
  <si>
    <t>23 Июля 1978</t>
  </si>
  <si>
    <t>Комаристый Александр</t>
  </si>
  <si>
    <t>2 Октября 1989</t>
  </si>
  <si>
    <t>Ушенин Вячеслав</t>
  </si>
  <si>
    <t>12 Мая 1992</t>
  </si>
  <si>
    <t>Густафссон Эрик</t>
  </si>
  <si>
    <t>15 Декабря 1988</t>
  </si>
  <si>
    <t>Шевчук Михаил</t>
  </si>
  <si>
    <t>19 Сентября 1994</t>
  </si>
  <si>
    <t>Украина</t>
  </si>
  <si>
    <t>Шемелин Денис</t>
  </si>
  <si>
    <t>24 Июля 1978</t>
  </si>
  <si>
    <t>Гаврус Артур</t>
  </si>
  <si>
    <t>3 Января 1994</t>
  </si>
  <si>
    <t>Бурк Крис</t>
  </si>
  <si>
    <t>29 Января 1986</t>
  </si>
  <si>
    <t>Грачёв Евгений</t>
  </si>
  <si>
    <t>21 Февраля 1990</t>
  </si>
  <si>
    <t>Тарасов Дмитрий</t>
  </si>
  <si>
    <t>13 Февраля 1979</t>
  </si>
  <si>
    <t>Юханссон Микаэль</t>
  </si>
  <si>
    <t>27 Июня 1985</t>
  </si>
  <si>
    <t>Панков Александр</t>
  </si>
  <si>
    <t>17 Ноября 1991</t>
  </si>
  <si>
    <t>Дудик Дмитрий</t>
  </si>
  <si>
    <t>2 Ноября 1977</t>
  </si>
  <si>
    <t>Лопачук Станислав</t>
  </si>
  <si>
    <t>16 Февраля 1992</t>
  </si>
  <si>
    <t>Лещёв Имантс</t>
  </si>
  <si>
    <t>23 Июля 1994</t>
  </si>
  <si>
    <t>Карев Андрей</t>
  </si>
  <si>
    <t>12 Февраля 1985</t>
  </si>
  <si>
    <t>Шалимов Владислав</t>
  </si>
  <si>
    <t>23 Сентября 1993</t>
  </si>
  <si>
    <t>Салминен Сакари</t>
  </si>
  <si>
    <t>31 Мая 1988</t>
  </si>
  <si>
    <t>Кузьмин Кирилл</t>
  </si>
  <si>
    <t>3 Октября 1994</t>
  </si>
  <si>
    <t>Хиршовиц Ким</t>
  </si>
  <si>
    <t>9 Мая 1982</t>
  </si>
  <si>
    <t>Пиганович Олег</t>
  </si>
  <si>
    <t>12 Мая 1985</t>
  </si>
  <si>
    <t>Демидов Михаил</t>
  </si>
  <si>
    <t>20 Июня 1986</t>
  </si>
  <si>
    <t>Угольников Антон</t>
  </si>
  <si>
    <t>27 Июня 1996</t>
  </si>
  <si>
    <t>Иконен Хенри</t>
  </si>
  <si>
    <t>17 Апреля 1994</t>
  </si>
  <si>
    <t>Корпикари Оскари</t>
  </si>
  <si>
    <t>5 Апреля 1984</t>
  </si>
  <si>
    <t>Стась Андрей</t>
  </si>
  <si>
    <t>18 Октября 1988</t>
  </si>
  <si>
    <t>Гладун Игорь</t>
  </si>
  <si>
    <t>Валах Юрай</t>
  </si>
  <si>
    <t>1 Февраля 1989</t>
  </si>
  <si>
    <t>Депре Симон</t>
  </si>
  <si>
    <t>27 Июля 1991</t>
  </si>
  <si>
    <t>Волков Артём</t>
  </si>
  <si>
    <t>28 Января 1985</t>
  </si>
  <si>
    <t>Бэйлен Ник</t>
  </si>
  <si>
    <t>12 Декабря 1989</t>
  </si>
  <si>
    <t>Попов Роман</t>
  </si>
  <si>
    <t>Рымарев Евгений</t>
  </si>
  <si>
    <t>9 Сентября 1988</t>
  </si>
  <si>
    <t>Петерс Ваутер</t>
  </si>
  <si>
    <t>31 Июля 1998</t>
  </si>
  <si>
    <t>Бельгия</t>
  </si>
  <si>
    <t>Олвецки Петер</t>
  </si>
  <si>
    <t>11 Октября 1985</t>
  </si>
  <si>
    <t>Носов Артём</t>
  </si>
  <si>
    <t>4 Апреля 1985</t>
  </si>
  <si>
    <t>Милёхин Михаил</t>
  </si>
  <si>
    <t>2 Ноября 1988</t>
  </si>
  <si>
    <t>Мирасти Джон</t>
  </si>
  <si>
    <t>4 Июня 1982</t>
  </si>
  <si>
    <t>Шинин Александр</t>
  </si>
  <si>
    <t>7 Января 1984</t>
  </si>
  <si>
    <t>Павлов Виталий</t>
  </si>
  <si>
    <t>17 Июня 1989</t>
  </si>
  <si>
    <t>Турковский Василий</t>
  </si>
  <si>
    <t>3 Сентября 1974</t>
  </si>
  <si>
    <t>Марков Даниил</t>
  </si>
  <si>
    <t>30 Июля 1976</t>
  </si>
  <si>
    <t>Рогачёв Степан</t>
  </si>
  <si>
    <t>9 Мая 1995</t>
  </si>
  <si>
    <t>Подкорытов Александр</t>
  </si>
  <si>
    <t>3 Февраля 1998</t>
  </si>
  <si>
    <t>Стальнов Даниил</t>
  </si>
  <si>
    <t>4 Ноября 1994</t>
  </si>
  <si>
    <t>Липин Александр</t>
  </si>
  <si>
    <t>19 Декабря 1985</t>
  </si>
  <si>
    <t>Григоренко Игорь</t>
  </si>
  <si>
    <t>9 Апреля 1983</t>
  </si>
  <si>
    <t>Беркутов Александр</t>
  </si>
  <si>
    <t>31 Мая 1986</t>
  </si>
  <si>
    <t>Фаунтин Майк</t>
  </si>
  <si>
    <t>26 Января 1972</t>
  </si>
  <si>
    <t>Яковенко Александр</t>
  </si>
  <si>
    <t>22 Февраля 1998</t>
  </si>
  <si>
    <t>Телегин Иван</t>
  </si>
  <si>
    <t>28 Февраля 1992</t>
  </si>
  <si>
    <t>Гедера Томаш</t>
  </si>
  <si>
    <t>7 Ноября 1998</t>
  </si>
  <si>
    <t>Кольцов Кирилл</t>
  </si>
  <si>
    <t>1 Февраля 1983</t>
  </si>
  <si>
    <t>Зиазов Айрат</t>
  </si>
  <si>
    <t>24 Января 1991</t>
  </si>
  <si>
    <t>Евсеенков Александр</t>
  </si>
  <si>
    <t>2 Октября 1985</t>
  </si>
  <si>
    <t>Томленович Мате</t>
  </si>
  <si>
    <t>3 Августа 1993</t>
  </si>
  <si>
    <t>Хорватия</t>
  </si>
  <si>
    <t>Кочетков Денис</t>
  </si>
  <si>
    <t>27 Марта 1980</t>
  </si>
  <si>
    <t>Константинов Евгений</t>
  </si>
  <si>
    <t>29 Марта 1981</t>
  </si>
  <si>
    <t>Метсола Юха</t>
  </si>
  <si>
    <t>Сперрле Даниэль</t>
  </si>
  <si>
    <t>7 Октября 1982</t>
  </si>
  <si>
    <t>Барзман Кирилл</t>
  </si>
  <si>
    <t>14 Июля 1993</t>
  </si>
  <si>
    <t>Хелльберг Магнус</t>
  </si>
  <si>
    <t>4 Апреля 1991</t>
  </si>
  <si>
    <t>Блэкер Джесси</t>
  </si>
  <si>
    <t>19 Апреля 1991</t>
  </si>
  <si>
    <t>Перкович Натан</t>
  </si>
  <si>
    <t>15 Октября 1985</t>
  </si>
  <si>
    <t>Захаров Константин</t>
  </si>
  <si>
    <t>2 Мая 1985</t>
  </si>
  <si>
    <t>Гребенщиков Святослав</t>
  </si>
  <si>
    <t>1 Июня 1994</t>
  </si>
  <si>
    <t>Якуценя Максим</t>
  </si>
  <si>
    <t>14 Февраля 1981</t>
  </si>
  <si>
    <t>Ринне Пекка</t>
  </si>
  <si>
    <t>3 Ноября 1982</t>
  </si>
  <si>
    <t>Эрикссон Джимми</t>
  </si>
  <si>
    <t>22 Февраля 1980</t>
  </si>
  <si>
    <t>Чистоклетов Василий</t>
  </si>
  <si>
    <t>23 Сентября 1976</t>
  </si>
  <si>
    <t>Коршков Егор</t>
  </si>
  <si>
    <t>10 Июля 1996</t>
  </si>
  <si>
    <t>Кошечкин Василий</t>
  </si>
  <si>
    <t>27 Марта 1983</t>
  </si>
  <si>
    <t>Шмелёв Сергей</t>
  </si>
  <si>
    <t>28 Августа 1993</t>
  </si>
  <si>
    <t>Подзиньш Айнарс</t>
  </si>
  <si>
    <t>16 Марта 1992</t>
  </si>
  <si>
    <t>Шаров Александр А.</t>
  </si>
  <si>
    <t>Сэнфорд Кёртис</t>
  </si>
  <si>
    <t>5 Октября 1979</t>
  </si>
  <si>
    <t>Рядинский Александр</t>
  </si>
  <si>
    <t>1 Апреля 1978</t>
  </si>
  <si>
    <t>Волков Александр</t>
  </si>
  <si>
    <t>2 Августа 1997</t>
  </si>
  <si>
    <t>Голубцов Вадим</t>
  </si>
  <si>
    <t>2 Января 1988</t>
  </si>
  <si>
    <t>Короваев Денис</t>
  </si>
  <si>
    <t>21 Июля 1990</t>
  </si>
  <si>
    <t>Гафиуллин Ильяс</t>
  </si>
  <si>
    <t>15 Февраля 1993</t>
  </si>
  <si>
    <t>Демченко Василий</t>
  </si>
  <si>
    <t>16 Марта 1994</t>
  </si>
  <si>
    <t>Жмакин Станислав</t>
  </si>
  <si>
    <t>25 Июня 1982</t>
  </si>
  <si>
    <t>Андерсон Мэтт</t>
  </si>
  <si>
    <t>31 Октября 1982</t>
  </si>
  <si>
    <t>Армстронг Райли</t>
  </si>
  <si>
    <t>8 Ноября 1984</t>
  </si>
  <si>
    <t>Счастливый Пётр</t>
  </si>
  <si>
    <t>18 Апреля 1979</t>
  </si>
  <si>
    <t>Петров Кирилл</t>
  </si>
  <si>
    <t>13 Апреля 1990</t>
  </si>
  <si>
    <t>Азеведо Джастин</t>
  </si>
  <si>
    <t>1 Апреля 1988</t>
  </si>
  <si>
    <t>Насыбуллин Даниэль</t>
  </si>
  <si>
    <t>2 Июня 1986</t>
  </si>
  <si>
    <t>Зюзин Андрей</t>
  </si>
  <si>
    <t>21 Января 1978</t>
  </si>
  <si>
    <t>Льюис Грант</t>
  </si>
  <si>
    <t>20 Января 1985</t>
  </si>
  <si>
    <t>Царёв Алексей</t>
  </si>
  <si>
    <t>23 Июня 1997</t>
  </si>
  <si>
    <t>Арзамасцев Захар</t>
  </si>
  <si>
    <t>6 Ноября 1992</t>
  </si>
  <si>
    <t>Прохоркин Николай</t>
  </si>
  <si>
    <t>17 Сентября 1993</t>
  </si>
  <si>
    <t>Уэллвуд Кайл</t>
  </si>
  <si>
    <t>16 Мая 1983</t>
  </si>
  <si>
    <t>Липсбергс Робертс</t>
  </si>
  <si>
    <t>29 Июля 1994</t>
  </si>
  <si>
    <t>Андронов Сергей</t>
  </si>
  <si>
    <t>Благой Роман</t>
  </si>
  <si>
    <t>25 Октября 1987</t>
  </si>
  <si>
    <t>Лютов Дмитрий</t>
  </si>
  <si>
    <t>6 Декабря 1988</t>
  </si>
  <si>
    <t>Обшут Ярослав</t>
  </si>
  <si>
    <t>3 Сентября 1976</t>
  </si>
  <si>
    <t>Денисов Сергей</t>
  </si>
  <si>
    <t>12 Мая 1990</t>
  </si>
  <si>
    <t>Варламов Семён</t>
  </si>
  <si>
    <t>27 Апреля 1988</t>
  </si>
  <si>
    <t>Дрозд Сергей</t>
  </si>
  <si>
    <t>14 Апреля 1990</t>
  </si>
  <si>
    <t>Воробьёв Иван</t>
  </si>
  <si>
    <t>1 Августа 1996</t>
  </si>
  <si>
    <t>Цингел Лукаш</t>
  </si>
  <si>
    <t>10 Июня 1992</t>
  </si>
  <si>
    <t>Емелин Константин</t>
  </si>
  <si>
    <t>4 Декабря 1988</t>
  </si>
  <si>
    <t>Зиновьев Кирилл</t>
  </si>
  <si>
    <t>3 Ноября 1997</t>
  </si>
  <si>
    <t>Обидин Андрей</t>
  </si>
  <si>
    <t>28 Февраля 1997</t>
  </si>
  <si>
    <t>Павлик Филип</t>
  </si>
  <si>
    <t>20 Июля 1992</t>
  </si>
  <si>
    <t>Седлачек Якуб</t>
  </si>
  <si>
    <t>5 Апреля 1990</t>
  </si>
  <si>
    <t>Да Коста Стефан</t>
  </si>
  <si>
    <t>11 Июля 1989</t>
  </si>
  <si>
    <t>Франция</t>
  </si>
  <si>
    <t>Дюрягин Денис</t>
  </si>
  <si>
    <t>10 Мая 1995</t>
  </si>
  <si>
    <t>Вишняков Альберт</t>
  </si>
  <si>
    <t>30 Декабря 1983</t>
  </si>
  <si>
    <t>Швиденко Дмитрий</t>
  </si>
  <si>
    <t>13 Октября 1992</t>
  </si>
  <si>
    <t>Григорьев Михаил</t>
  </si>
  <si>
    <t>1 Февраля 1991</t>
  </si>
  <si>
    <t>Воробьёв Михаил</t>
  </si>
  <si>
    <t>Мыльников Сергей</t>
  </si>
  <si>
    <t>15 Июля 1999</t>
  </si>
  <si>
    <t>Каралахти Ере</t>
  </si>
  <si>
    <t>25 Марта 1975</t>
  </si>
  <si>
    <t>Андрюхов Илья</t>
  </si>
  <si>
    <t>25 Мая 1990</t>
  </si>
  <si>
    <t>Чебатуркин Владимир</t>
  </si>
  <si>
    <t>23 Апреля 1975</t>
  </si>
  <si>
    <t>Дефацио Брэндон</t>
  </si>
  <si>
    <t>13 Сентября 1988</t>
  </si>
  <si>
    <t>Назаров Егор</t>
  </si>
  <si>
    <t>14 Июня 1995</t>
  </si>
  <si>
    <t>Ступин Сергей</t>
  </si>
  <si>
    <t>14 Сентября 1979</t>
  </si>
  <si>
    <t>Баранов Илья</t>
  </si>
  <si>
    <t>22 Сентября 1995</t>
  </si>
  <si>
    <t>Сазонов Александр</t>
  </si>
  <si>
    <t>29 Ноября 1980</t>
  </si>
  <si>
    <t>Башкатов Егор</t>
  </si>
  <si>
    <t>23 Апреля 1971</t>
  </si>
  <si>
    <t>Забис Бруно</t>
  </si>
  <si>
    <t>15 Января 1991</t>
  </si>
  <si>
    <t>Ландер Антон</t>
  </si>
  <si>
    <t>24 Апреля 1991</t>
  </si>
  <si>
    <t>Калетник Владислав</t>
  </si>
  <si>
    <t>24 Марта 1995</t>
  </si>
  <si>
    <t>Мисбахов Артур</t>
  </si>
  <si>
    <t>18 Марта 1996</t>
  </si>
  <si>
    <t>Белоцкий Артём</t>
  </si>
  <si>
    <t>24 Мая 1999</t>
  </si>
  <si>
    <t>Фролов Александр</t>
  </si>
  <si>
    <t>19 Июня 1982</t>
  </si>
  <si>
    <t>Алишаускас Нериюс</t>
  </si>
  <si>
    <t>6 Июня 1991</t>
  </si>
  <si>
    <t>Литва</t>
  </si>
  <si>
    <t>Юньков Михаил</t>
  </si>
  <si>
    <t>16 Февраля 1986</t>
  </si>
  <si>
    <t>Секера Андрей</t>
  </si>
  <si>
    <t>8 Июня 1986</t>
  </si>
  <si>
    <t>Макаров Данил</t>
  </si>
  <si>
    <t>11 Мая 1992</t>
  </si>
  <si>
    <t>Гусев Владимир</t>
  </si>
  <si>
    <t>24 Ноября 1982</t>
  </si>
  <si>
    <t>Фортэн Жан-Франсуа</t>
  </si>
  <si>
    <t>15 Марта 1979</t>
  </si>
  <si>
    <t>Балдаев Виктор</t>
  </si>
  <si>
    <t>Хлыстов Никита</t>
  </si>
  <si>
    <t>23 Июля 1993</t>
  </si>
  <si>
    <t>Горачек Ян</t>
  </si>
  <si>
    <t>22 Мая 1979</t>
  </si>
  <si>
    <t>Матаи Якуб</t>
  </si>
  <si>
    <t>9 Мая 1993</t>
  </si>
  <si>
    <t>Жульдиков Никита</t>
  </si>
  <si>
    <t>16 Августа 1996</t>
  </si>
  <si>
    <t>Иванов Георгий</t>
  </si>
  <si>
    <t>25 Сентября 1998</t>
  </si>
  <si>
    <t>Мильчаков Дмитрий</t>
  </si>
  <si>
    <t>2 Марта 1986</t>
  </si>
  <si>
    <t>Ван Гуаньхуа</t>
  </si>
  <si>
    <t>7 Мая 1992</t>
  </si>
  <si>
    <t>Махановский Павел</t>
  </si>
  <si>
    <t>2 Сентября 1993</t>
  </si>
  <si>
    <t>Поллок Джеймс</t>
  </si>
  <si>
    <t>16 Апреля 1979</t>
  </si>
  <si>
    <t>Юдов Егор</t>
  </si>
  <si>
    <t>8 Марта 1995</t>
  </si>
  <si>
    <t>Гашек Доминик</t>
  </si>
  <si>
    <t>29 Января 1965</t>
  </si>
  <si>
    <t>Ковалёв Денис</t>
  </si>
  <si>
    <t>29 Апреля 1992</t>
  </si>
  <si>
    <t>Казаков Максим</t>
  </si>
  <si>
    <t>27 Марта 1993</t>
  </si>
  <si>
    <t>Костицын Сергей</t>
  </si>
  <si>
    <t>20 Марта 1987</t>
  </si>
  <si>
    <t>Самарин Дмитрий</t>
  </si>
  <si>
    <t>4 Октября 1984</t>
  </si>
  <si>
    <t>Маркканен Юсси</t>
  </si>
  <si>
    <t>8 Мая 1975</t>
  </si>
  <si>
    <t>Яремчук Александр</t>
  </si>
  <si>
    <t>22 Августа 1999</t>
  </si>
  <si>
    <t>Коукал Петр</t>
  </si>
  <si>
    <t>16 Августа 1982</t>
  </si>
  <si>
    <t>Кучин Андрей</t>
  </si>
  <si>
    <t>11 Февраля 1991</t>
  </si>
  <si>
    <t>Чмыхов Артём</t>
  </si>
  <si>
    <t>28 Ноября 1997</t>
  </si>
  <si>
    <t>Джиллсон Джефф</t>
  </si>
  <si>
    <t>24 Июля 1980</t>
  </si>
  <si>
    <t>Ковалёв Алексей</t>
  </si>
  <si>
    <t>24 Февраля 1973</t>
  </si>
  <si>
    <t>Алиу Аким</t>
  </si>
  <si>
    <t>24 Апреля 1989</t>
  </si>
  <si>
    <t>Букартс Робертс</t>
  </si>
  <si>
    <t>27 Июня 1990</t>
  </si>
  <si>
    <t>Швырёв Игорь</t>
  </si>
  <si>
    <t>10 Июля 1998</t>
  </si>
  <si>
    <t>Лепистё Сами</t>
  </si>
  <si>
    <t>17 Октября 1984</t>
  </si>
  <si>
    <t>Полуэктов Павел</t>
  </si>
  <si>
    <t>20 Января 1992</t>
  </si>
  <si>
    <t>Дорофеев Михаил</t>
  </si>
  <si>
    <t>7 Марта 1995</t>
  </si>
  <si>
    <t>Меларт Илари</t>
  </si>
  <si>
    <t>11 Февраля 1989</t>
  </si>
  <si>
    <t>Ляпустин Денис</t>
  </si>
  <si>
    <t>6 Марта 1995</t>
  </si>
  <si>
    <t>Дьяков Кирилл</t>
  </si>
  <si>
    <t>21 Мая 1993</t>
  </si>
  <si>
    <t>Сигарёв Андрей</t>
  </si>
  <si>
    <t>10 Марта 1993</t>
  </si>
  <si>
    <t>Олонов Илья</t>
  </si>
  <si>
    <t>2 Августа 1993</t>
  </si>
  <si>
    <t>Ревай Мартин</t>
  </si>
  <si>
    <t>24 Января 1995</t>
  </si>
  <si>
    <t>Ворачек Томаш</t>
  </si>
  <si>
    <t>27 Февраля 1990</t>
  </si>
  <si>
    <t>Куликов Павел</t>
  </si>
  <si>
    <t>14 Января 1992</t>
  </si>
  <si>
    <t>Колник Юрай</t>
  </si>
  <si>
    <t>13 Ноября 1980</t>
  </si>
  <si>
    <t>Першин Артём</t>
  </si>
  <si>
    <t>Лихотников Артём</t>
  </si>
  <si>
    <t>11 Мая 1994</t>
  </si>
  <si>
    <t>Цыганов Егор</t>
  </si>
  <si>
    <t>17 Июля 1991</t>
  </si>
  <si>
    <t>Жихарев Антон</t>
  </si>
  <si>
    <t>Манкинен Ессе</t>
  </si>
  <si>
    <t>20 Мая 1991</t>
  </si>
  <si>
    <t>Самсонов Илья</t>
  </si>
  <si>
    <t>22 Февраля 1997</t>
  </si>
  <si>
    <t>Яценков Павел</t>
  </si>
  <si>
    <t>18 Июля 1991</t>
  </si>
  <si>
    <t>Захаров Владилен</t>
  </si>
  <si>
    <t>Петров Марк</t>
  </si>
  <si>
    <t>11 Января 1997</t>
  </si>
  <si>
    <t>Филиппов Алексей</t>
  </si>
  <si>
    <t>8 Марта 1994</t>
  </si>
  <si>
    <t>Болдижар Давид</t>
  </si>
  <si>
    <t>6 Января 1999</t>
  </si>
  <si>
    <t>Горбунов Денис</t>
  </si>
  <si>
    <t>11 Ноября 1994</t>
  </si>
  <si>
    <t>Свобода Адам</t>
  </si>
  <si>
    <t>26 Января 1978</t>
  </si>
  <si>
    <t>Рыбин Максим</t>
  </si>
  <si>
    <t>15 Июня 1981</t>
  </si>
  <si>
    <t>Тимченко Данил</t>
  </si>
  <si>
    <t>9 Июня 1998</t>
  </si>
  <si>
    <t>Зубарев Андрей</t>
  </si>
  <si>
    <t>3 Марта 1987</t>
  </si>
  <si>
    <t>Карлссон Маттиас</t>
  </si>
  <si>
    <t>15 Апреля 1985</t>
  </si>
  <si>
    <t>Савченко Филипп</t>
  </si>
  <si>
    <t>20 Ноября 1991</t>
  </si>
  <si>
    <t>Михнов Алексей</t>
  </si>
  <si>
    <t>31 Августа 1982</t>
  </si>
  <si>
    <t>Ярвинен Йоонас</t>
  </si>
  <si>
    <t>5 Января 1989</t>
  </si>
  <si>
    <t>Жеребцов Семён</t>
  </si>
  <si>
    <t>23 Ноября 1992</t>
  </si>
  <si>
    <t>Коскиранта Ярно</t>
  </si>
  <si>
    <t>9 Декабря 1986</t>
  </si>
  <si>
    <t>Лазушин Александр</t>
  </si>
  <si>
    <t>9 Апреля 1988</t>
  </si>
  <si>
    <t>Шишков Владислав</t>
  </si>
  <si>
    <t>19 Марта 1997</t>
  </si>
  <si>
    <t>Пикар Александр</t>
  </si>
  <si>
    <t>9 Октября 1985</t>
  </si>
  <si>
    <t>Щехура Пол</t>
  </si>
  <si>
    <t>30 Ноября 1985</t>
  </si>
  <si>
    <t>Рекис Арвидс</t>
  </si>
  <si>
    <t>1 Января 1979</t>
  </si>
  <si>
    <t>Антонов Андрей</t>
  </si>
  <si>
    <t>27 Апреля 1985</t>
  </si>
  <si>
    <t>Афиногенов Максим</t>
  </si>
  <si>
    <t>4 Сентября 1979</t>
  </si>
  <si>
    <t>Плэтт Джефф</t>
  </si>
  <si>
    <t>10 Июля 1985</t>
  </si>
  <si>
    <t>Филоненко Андрей</t>
  </si>
  <si>
    <t>5 Мая 1995</t>
  </si>
  <si>
    <t>Новотны Штепан</t>
  </si>
  <si>
    <t>21 Сентября 1990</t>
  </si>
  <si>
    <t>Ильенко Артём</t>
  </si>
  <si>
    <t>30 Апреля 1996</t>
  </si>
  <si>
    <t>Берестенников Илья</t>
  </si>
  <si>
    <t>9 Августа 1995</t>
  </si>
  <si>
    <t>Попов Александр</t>
  </si>
  <si>
    <t>31 Августа 1980</t>
  </si>
  <si>
    <t>Складниченко Николай</t>
  </si>
  <si>
    <t>13 Июля 1994</t>
  </si>
  <si>
    <t>Киселёв Евгений</t>
  </si>
  <si>
    <t>7 Сентября 1997</t>
  </si>
  <si>
    <t>Артёмов Артём</t>
  </si>
  <si>
    <t>17 Января 1997</t>
  </si>
  <si>
    <t>Зубенко Алексей</t>
  </si>
  <si>
    <t>20 Марта 1990</t>
  </si>
  <si>
    <t>Глухов Михаил</t>
  </si>
  <si>
    <t>13 Мая 1988</t>
  </si>
  <si>
    <t>Бабенко Юрий</t>
  </si>
  <si>
    <t>2 Января 1978</t>
  </si>
  <si>
    <t>Покровский Валерий</t>
  </si>
  <si>
    <t>17 Мая 1978</t>
  </si>
  <si>
    <t>Пулен Кевин</t>
  </si>
  <si>
    <t>12 Апреля 1990</t>
  </si>
  <si>
    <t>Гареев Артём</t>
  </si>
  <si>
    <t>4 Марта 1992</t>
  </si>
  <si>
    <t>Ерёменко Евгений</t>
  </si>
  <si>
    <t>13 Января 1990</t>
  </si>
  <si>
    <t>Свитт Ли</t>
  </si>
  <si>
    <t>13 Августа 1985</t>
  </si>
  <si>
    <t>Заношки Томислав</t>
  </si>
  <si>
    <t>3 Марта 1984</t>
  </si>
  <si>
    <t>Литвиненко Алексей</t>
  </si>
  <si>
    <t>7 Марта 1980</t>
  </si>
  <si>
    <t>Стулов Владимир</t>
  </si>
  <si>
    <t>4 Апреля 1983</t>
  </si>
  <si>
    <t>Смоленяк Радек</t>
  </si>
  <si>
    <t>3 Декабря 1986</t>
  </si>
  <si>
    <t>Хёгстрём Маркус</t>
  </si>
  <si>
    <t>20 Марта 1989</t>
  </si>
  <si>
    <t>Штюмпель Йозеф</t>
  </si>
  <si>
    <t>20 Июля 1972</t>
  </si>
  <si>
    <t>Орлов Дмитрий</t>
  </si>
  <si>
    <t>9 Марта 1991</t>
  </si>
  <si>
    <t>Кудашев Данил</t>
  </si>
  <si>
    <t>10 Ноября 1996</t>
  </si>
  <si>
    <t>Мнихович Андрей</t>
  </si>
  <si>
    <t>16 Декабря 1994</t>
  </si>
  <si>
    <t>Бачурин Денис</t>
  </si>
  <si>
    <t>7 Июня 1991</t>
  </si>
  <si>
    <t>Лофквист Сэм</t>
  </si>
  <si>
    <t>15 Марта 1990</t>
  </si>
  <si>
    <t>Колычев Евгений</t>
  </si>
  <si>
    <t>25 Февраля 1994</t>
  </si>
  <si>
    <t>Носек Давид</t>
  </si>
  <si>
    <t>19 Февраля 1981</t>
  </si>
  <si>
    <t>Шишканов Тимофей</t>
  </si>
  <si>
    <t>10 Июня 1983</t>
  </si>
  <si>
    <t>Федин Илья</t>
  </si>
  <si>
    <t>6 Мая 1989</t>
  </si>
  <si>
    <t>Ходжмэн Джастин</t>
  </si>
  <si>
    <t>27 Июня 1988</t>
  </si>
  <si>
    <t>Малевич Владимир</t>
  </si>
  <si>
    <t>2 Июля 1985</t>
  </si>
  <si>
    <t>Метлюк Филипп</t>
  </si>
  <si>
    <t>13 Декабря 1981</t>
  </si>
  <si>
    <t>Шуинар Эрик</t>
  </si>
  <si>
    <t>8 Июля 1980</t>
  </si>
  <si>
    <t>Сааринен Ессе</t>
  </si>
  <si>
    <t>29 Июля 1985</t>
  </si>
  <si>
    <t>Павлов Николай</t>
  </si>
  <si>
    <t>20 Июня 1998</t>
  </si>
  <si>
    <t>Зинченко Станислав</t>
  </si>
  <si>
    <t>5 Июля 1995</t>
  </si>
  <si>
    <t>Коренев Илья</t>
  </si>
  <si>
    <t>10 Февраля 1995</t>
  </si>
  <si>
    <t>Орлов Егор</t>
  </si>
  <si>
    <t>20 Июля 1996</t>
  </si>
  <si>
    <t>Скилли Джек</t>
  </si>
  <si>
    <t>19 Мая 1987</t>
  </si>
  <si>
    <t>Сентюрин Сергей</t>
  </si>
  <si>
    <t>12 Июля 1987</t>
  </si>
  <si>
    <t>Сегал Брэндон</t>
  </si>
  <si>
    <t>12 Июля 1983</t>
  </si>
  <si>
    <t>Чистяков Сергей Н.</t>
  </si>
  <si>
    <t>3 Мая 1990</t>
  </si>
  <si>
    <t>Калашников Станислав</t>
  </si>
  <si>
    <t>26 Октября 1991</t>
  </si>
  <si>
    <t>Семёнов Кирилл</t>
  </si>
  <si>
    <t>27 Октября 1994</t>
  </si>
  <si>
    <t>Аликин Евгений</t>
  </si>
  <si>
    <t>18 Октября 1994</t>
  </si>
  <si>
    <t>Рита Яни</t>
  </si>
  <si>
    <t>25 Июля 1981</t>
  </si>
  <si>
    <t>Хенкель Кристиан</t>
  </si>
  <si>
    <t>7 Ноября 1995</t>
  </si>
  <si>
    <t>Ванделль Том</t>
  </si>
  <si>
    <t>29 Января 1987</t>
  </si>
  <si>
    <t>Мюйр Брайан</t>
  </si>
  <si>
    <t>8 Июня 1973</t>
  </si>
  <si>
    <t>Каюмов Артур</t>
  </si>
  <si>
    <t>14 Февраля 1998</t>
  </si>
  <si>
    <t>Епишин Михаил</t>
  </si>
  <si>
    <t>23 Марта 1997</t>
  </si>
  <si>
    <t>Лапенков Евгений</t>
  </si>
  <si>
    <t>1 Августа 1984</t>
  </si>
  <si>
    <t>Дарзиньш Лаурис</t>
  </si>
  <si>
    <t>Ся Шэнжун</t>
  </si>
  <si>
    <t>24 Ноября 1994</t>
  </si>
  <si>
    <t>Быков Иван</t>
  </si>
  <si>
    <t>15 Апреля 1990</t>
  </si>
  <si>
    <t>Трясунов Вячеслав</t>
  </si>
  <si>
    <t>24 Июня 1985</t>
  </si>
  <si>
    <t>Глухов Николай</t>
  </si>
  <si>
    <t>28 Апреля 1995</t>
  </si>
  <si>
    <t>Кожевников Александр</t>
  </si>
  <si>
    <t>Нискала Янне</t>
  </si>
  <si>
    <t>22 Сентября 1981</t>
  </si>
  <si>
    <t>Уайт Иэн</t>
  </si>
  <si>
    <t>4 Июня 1984</t>
  </si>
  <si>
    <t>Орехов Валерий</t>
  </si>
  <si>
    <t>17 Июля 1999</t>
  </si>
  <si>
    <t>Энрот Юнас</t>
  </si>
  <si>
    <t>25 Июня 1988</t>
  </si>
  <si>
    <t>Юнланд Юнас</t>
  </si>
  <si>
    <t>15 Ноября 1987</t>
  </si>
  <si>
    <t>Шибаев Александр</t>
  </si>
  <si>
    <t>18 Апреля 1987</t>
  </si>
  <si>
    <t>Болякин Евгений</t>
  </si>
  <si>
    <t>30 Апреля 1990</t>
  </si>
  <si>
    <t>Яковлев Егор</t>
  </si>
  <si>
    <t>17 Сентября 1991</t>
  </si>
  <si>
    <t>Казанцев Антон</t>
  </si>
  <si>
    <t>26 Августа 1986</t>
  </si>
  <si>
    <t>Хомяков Артур</t>
  </si>
  <si>
    <t>3 Июня 1998</t>
  </si>
  <si>
    <t>Чубукин Никита</t>
  </si>
  <si>
    <t>7 Августа 1994</t>
  </si>
  <si>
    <t>Марковин Дмитрий</t>
  </si>
  <si>
    <t>14 Декабря 1994</t>
  </si>
  <si>
    <t>Людучин Роман</t>
  </si>
  <si>
    <t>4 Мая 1988</t>
  </si>
  <si>
    <t>Эштон Картер</t>
  </si>
  <si>
    <t>1 Апреля 1991</t>
  </si>
  <si>
    <t>Паленга Евгений</t>
  </si>
  <si>
    <t>27 Января 1993</t>
  </si>
  <si>
    <t>Смирнов Александр</t>
  </si>
  <si>
    <t>8 Апреля 1997</t>
  </si>
  <si>
    <t>Коновалов Илья</t>
  </si>
  <si>
    <t>13 Июля 1998</t>
  </si>
  <si>
    <t>Усенко Иван</t>
  </si>
  <si>
    <t>12 Февраля 1983</t>
  </si>
  <si>
    <t>Перри Тодд</t>
  </si>
  <si>
    <t>13 Декабря 1986</t>
  </si>
  <si>
    <t>Лазарев Максим</t>
  </si>
  <si>
    <t>29 Января 1996</t>
  </si>
  <si>
    <t>Цыплаков Максим</t>
  </si>
  <si>
    <t>19 Сентября 1998</t>
  </si>
  <si>
    <t>Тополь Максим</t>
  </si>
  <si>
    <t>8 Февраля 1989</t>
  </si>
  <si>
    <t>Михайлов Владимир</t>
  </si>
  <si>
    <t>4 Января 1989</t>
  </si>
  <si>
    <t>Голик Петр</t>
  </si>
  <si>
    <t>3 Марта 1992</t>
  </si>
  <si>
    <t>Кривда Виталий</t>
  </si>
  <si>
    <t>13 Декабря 1992</t>
  </si>
  <si>
    <t>Райт Джеймс</t>
  </si>
  <si>
    <t>24 Марта 1990</t>
  </si>
  <si>
    <t>Клинкхаммер Роб</t>
  </si>
  <si>
    <t>12 Августа 1986</t>
  </si>
  <si>
    <t>Декало Илья</t>
  </si>
  <si>
    <t>5 Февраля 1993</t>
  </si>
  <si>
    <t>23 Июля 1991</t>
  </si>
  <si>
    <t>Чернов Артём</t>
  </si>
  <si>
    <t>28 Апреля 1982</t>
  </si>
  <si>
    <t>Волков Константин</t>
  </si>
  <si>
    <t>20 Сентября 1997</t>
  </si>
  <si>
    <t>Тесленко Виталий</t>
  </si>
  <si>
    <t>Бабинцев Семён</t>
  </si>
  <si>
    <t>8 Октября 1994</t>
  </si>
  <si>
    <t>Григоренко Михаил</t>
  </si>
  <si>
    <t>16 Мая 1994</t>
  </si>
  <si>
    <t>Медведев Евгений</t>
  </si>
  <si>
    <t>27 Августа 1982</t>
  </si>
  <si>
    <t>Федотов Иван</t>
  </si>
  <si>
    <t>28 Ноября 1996</t>
  </si>
  <si>
    <t>Гарипов Артур</t>
  </si>
  <si>
    <t>26 Января 1985</t>
  </si>
  <si>
    <t>Зюзякин Максим</t>
  </si>
  <si>
    <t>13 Января 1991</t>
  </si>
  <si>
    <t>Орлов Михаил</t>
  </si>
  <si>
    <t>21 Сентября 1992</t>
  </si>
  <si>
    <t>Лысенков Никита</t>
  </si>
  <si>
    <t>1 Марта 1998</t>
  </si>
  <si>
    <t>Бумагин Александр</t>
  </si>
  <si>
    <t>1 Марта 1987</t>
  </si>
  <si>
    <t>ДаСилва Дэн</t>
  </si>
  <si>
    <t>30 Апреля 1985</t>
  </si>
  <si>
    <t>Карпов Максим</t>
  </si>
  <si>
    <t>19 Октября 1991</t>
  </si>
  <si>
    <t>Брюклер Бернд</t>
  </si>
  <si>
    <t>26 Сентября 1981</t>
  </si>
  <si>
    <t>Австрия</t>
  </si>
  <si>
    <t>Ержабек Якуб</t>
  </si>
  <si>
    <t>12 Мая 1991</t>
  </si>
  <si>
    <t>Лейтон Майкл</t>
  </si>
  <si>
    <t>19 Мая 1981</t>
  </si>
  <si>
    <t>Ючерс Марис</t>
  </si>
  <si>
    <t>18 Июня 1987</t>
  </si>
  <si>
    <t>Талалуев Илья</t>
  </si>
  <si>
    <t>28 Января 1998</t>
  </si>
  <si>
    <t>Черны Томаш</t>
  </si>
  <si>
    <t>15 Августа 1997</t>
  </si>
  <si>
    <t>Микфликер Джейкоб</t>
  </si>
  <si>
    <t>11 Июля 1984</t>
  </si>
  <si>
    <t>Мартынов Егор</t>
  </si>
  <si>
    <t>15 Августа 1990</t>
  </si>
  <si>
    <t>Зацепилин Виталий</t>
  </si>
  <si>
    <t>15 Июня 1994</t>
  </si>
  <si>
    <t>Яруллин Альберт</t>
  </si>
  <si>
    <t>3 Мая 1993</t>
  </si>
  <si>
    <t>Отмахов Владислав</t>
  </si>
  <si>
    <t>29 Мая 1974</t>
  </si>
  <si>
    <t>Бегунц Рубен</t>
  </si>
  <si>
    <t>25 Июня 1989</t>
  </si>
  <si>
    <t>Полещенков Сергей</t>
  </si>
  <si>
    <t>10 Декабря 1997</t>
  </si>
  <si>
    <t>Юханссон Ларс</t>
  </si>
  <si>
    <t>11 Июля 1987</t>
  </si>
  <si>
    <t>Хишон Джои</t>
  </si>
  <si>
    <t>20 Октября 1991</t>
  </si>
  <si>
    <t>Лукин Павел</t>
  </si>
  <si>
    <t>10 Апреля 1990</t>
  </si>
  <si>
    <t>Конозов Альберт</t>
  </si>
  <si>
    <t>4 Июня 1991</t>
  </si>
  <si>
    <t>Варнаков Михаил</t>
  </si>
  <si>
    <t>1 Марта 1985</t>
  </si>
  <si>
    <t>Ермаков Андрей</t>
  </si>
  <si>
    <t>12 Марта 1994</t>
  </si>
  <si>
    <t>Щербина Александр</t>
  </si>
  <si>
    <t>6 Августа 1988</t>
  </si>
  <si>
    <t>Пиманкин Александр</t>
  </si>
  <si>
    <t>28 Марта 1990</t>
  </si>
  <si>
    <t>Катичев Евгений</t>
  </si>
  <si>
    <t>3 Сентября 1986</t>
  </si>
  <si>
    <t>Кузнецов Георгий</t>
  </si>
  <si>
    <t>Грнка Томаш</t>
  </si>
  <si>
    <t>11 Ноября 1991</t>
  </si>
  <si>
    <t>Павлюков Илья</t>
  </si>
  <si>
    <t>24 Июня 1995</t>
  </si>
  <si>
    <t>Шафаренко Олег</t>
  </si>
  <si>
    <t>31 Октября 1981</t>
  </si>
  <si>
    <t>Доус Найджел</t>
  </si>
  <si>
    <t>9 Февраля 1985</t>
  </si>
  <si>
    <t>Иванов Андрей</t>
  </si>
  <si>
    <t>10 Марта 1981</t>
  </si>
  <si>
    <t>Сорокин Александр</t>
  </si>
  <si>
    <t>5 Июля 1994</t>
  </si>
  <si>
    <t>Шестёркин Игорь</t>
  </si>
  <si>
    <t>30 Декабря 1995</t>
  </si>
  <si>
    <t>Богословский Владислав</t>
  </si>
  <si>
    <t>Хауден Куинтон</t>
  </si>
  <si>
    <t>21 Января 1992</t>
  </si>
  <si>
    <t>Лаланд Кевин</t>
  </si>
  <si>
    <t>19 Февраля 1987</t>
  </si>
  <si>
    <t>Глазков Игорь</t>
  </si>
  <si>
    <t>Жайлауов Талгат</t>
  </si>
  <si>
    <t>7 Июля 1985</t>
  </si>
  <si>
    <t>Бадун Алексей</t>
  </si>
  <si>
    <t>30 Августа 1989</t>
  </si>
  <si>
    <t>Брент Тим</t>
  </si>
  <si>
    <t>10 Марта 1984</t>
  </si>
  <si>
    <t>Беднарж Ярослав</t>
  </si>
  <si>
    <t>9 Ноября 1976</t>
  </si>
  <si>
    <t>Зубов Алексей</t>
  </si>
  <si>
    <t>12 Января 1998</t>
  </si>
  <si>
    <t>Бобылёв Владимир</t>
  </si>
  <si>
    <t>18 Апреля 1997</t>
  </si>
  <si>
    <t>Емелеев Игорь</t>
  </si>
  <si>
    <t>7 Марта 1981</t>
  </si>
  <si>
    <t>Белльмор Бретт</t>
  </si>
  <si>
    <t>Мёрли Мэтт</t>
  </si>
  <si>
    <t>17 Декабря 1979</t>
  </si>
  <si>
    <t>Лаута Артур</t>
  </si>
  <si>
    <t>14 Февраля 1996</t>
  </si>
  <si>
    <t>Яласваара Янне</t>
  </si>
  <si>
    <t>15 Апреля 1984</t>
  </si>
  <si>
    <t>Линдстрём Юаким</t>
  </si>
  <si>
    <t>5 Декабря 1983</t>
  </si>
  <si>
    <t>Муршак Ян</t>
  </si>
  <si>
    <t>20 Января 1988</t>
  </si>
  <si>
    <t>Шипов Илья</t>
  </si>
  <si>
    <t>7 Октября 1993</t>
  </si>
  <si>
    <t>Кицын Максим</t>
  </si>
  <si>
    <t>24 Декабря 1991</t>
  </si>
  <si>
    <t>Докшин Илья</t>
  </si>
  <si>
    <t>9 Октября 1981</t>
  </si>
  <si>
    <t>Моисеев Дмитрий Ал.</t>
  </si>
  <si>
    <t>12 Июня 1995</t>
  </si>
  <si>
    <t>Хауген Ларс</t>
  </si>
  <si>
    <t>19 Марта 1987</t>
  </si>
  <si>
    <t>Норвегия</t>
  </si>
  <si>
    <t>Трибунцов Атварс</t>
  </si>
  <si>
    <t>14 Октября 1976</t>
  </si>
  <si>
    <t>Яковлев Мартиньш</t>
  </si>
  <si>
    <t>4 Мая 1991</t>
  </si>
  <si>
    <t>Костович Дарио</t>
  </si>
  <si>
    <t>8 Августа 1980</t>
  </si>
  <si>
    <t>Шпирко Растислав</t>
  </si>
  <si>
    <t>21 Июня 1984</t>
  </si>
  <si>
    <t>Язьков Никита</t>
  </si>
  <si>
    <t>27 Февраля 1996</t>
  </si>
  <si>
    <t>Хара Здено</t>
  </si>
  <si>
    <t>18 Марта 1977</t>
  </si>
  <si>
    <t>Березин Максим</t>
  </si>
  <si>
    <t>29 Января 1991</t>
  </si>
  <si>
    <t>Капуш Рихард</t>
  </si>
  <si>
    <t>9 Февраля 1973</t>
  </si>
  <si>
    <t>Варламов Сергей</t>
  </si>
  <si>
    <t>21 Июля 1978</t>
  </si>
  <si>
    <t>Столяренко Николай</t>
  </si>
  <si>
    <t>27 Сентября 1991</t>
  </si>
  <si>
    <t>Роса Павел</t>
  </si>
  <si>
    <t>7 Июня 1977</t>
  </si>
  <si>
    <t>Караваев Андрей</t>
  </si>
  <si>
    <t>12 Марта 1997</t>
  </si>
  <si>
    <t>Борисов Сергей</t>
  </si>
  <si>
    <t>18 Октября 1985</t>
  </si>
  <si>
    <t>Гончар Сергей</t>
  </si>
  <si>
    <t>13 Апреля 1974</t>
  </si>
  <si>
    <t>Ниинимяки Ессе</t>
  </si>
  <si>
    <t>19 Августа 1983</t>
  </si>
  <si>
    <t>Джериньш Андрис</t>
  </si>
  <si>
    <t>14 Февраля 1988</t>
  </si>
  <si>
    <t>Троттер Брок</t>
  </si>
  <si>
    <t>16 Января 1987</t>
  </si>
  <si>
    <t>Валеев Ильдар</t>
  </si>
  <si>
    <t>29 Ноября 1991</t>
  </si>
  <si>
    <t>Кучеров Никита</t>
  </si>
  <si>
    <t>17 Июня 1993</t>
  </si>
  <si>
    <t>Субботин Андрей</t>
  </si>
  <si>
    <t>1 Февраля 1973</t>
  </si>
  <si>
    <t>Андерсен Лукас</t>
  </si>
  <si>
    <t>30 Января 1999</t>
  </si>
  <si>
    <t>Дания</t>
  </si>
  <si>
    <t>Антоновский Илья</t>
  </si>
  <si>
    <t>3 Июля 1989</t>
  </si>
  <si>
    <t>Чубаров Артём</t>
  </si>
  <si>
    <t>13 Декабря 1979</t>
  </si>
  <si>
    <t>Раутанен Юхо</t>
  </si>
  <si>
    <t>25 Мая 1997</t>
  </si>
  <si>
    <t>Волошенко Роман</t>
  </si>
  <si>
    <t>12 Мая 1986</t>
  </si>
  <si>
    <t>Якупов Наиль</t>
  </si>
  <si>
    <t>6 Октября 1993</t>
  </si>
  <si>
    <t>Пильстрём Антти</t>
  </si>
  <si>
    <t>22 Октября 1984</t>
  </si>
  <si>
    <t>Букарев Семён</t>
  </si>
  <si>
    <t>21 Февраля 1997</t>
  </si>
  <si>
    <t>Янчевский Марк</t>
  </si>
  <si>
    <t>30 Июня 1998</t>
  </si>
  <si>
    <t>Клоучек Томаш</t>
  </si>
  <si>
    <t>Мишенин Дмитрий</t>
  </si>
  <si>
    <t>8 Января 1991</t>
  </si>
  <si>
    <t>Михнов Андрей</t>
  </si>
  <si>
    <t>26 Ноября 1983</t>
  </si>
  <si>
    <t>Дадонов Евгений</t>
  </si>
  <si>
    <t>12 Марта 1989</t>
  </si>
  <si>
    <t>Лямкин Никита</t>
  </si>
  <si>
    <t>6 Февраля 1996</t>
  </si>
  <si>
    <t>Каутто Яни</t>
  </si>
  <si>
    <t>25 Октября 1989</t>
  </si>
  <si>
    <t>Акмальдинов Александр</t>
  </si>
  <si>
    <t>23 Июня 1994</t>
  </si>
  <si>
    <t>25 Апреля 1997</t>
  </si>
  <si>
    <t>Зубов Игорь</t>
  </si>
  <si>
    <t>4 Июля 1988</t>
  </si>
  <si>
    <t>Игнатович Максим</t>
  </si>
  <si>
    <t>7 Апреля 1991</t>
  </si>
  <si>
    <t>Шитиков Дмитрий</t>
  </si>
  <si>
    <t>21 Января 1986</t>
  </si>
  <si>
    <t>Веханен Петри</t>
  </si>
  <si>
    <t>9 Октября 1977</t>
  </si>
  <si>
    <t>Ефремов Антон</t>
  </si>
  <si>
    <t>3 Ноября 1993</t>
  </si>
  <si>
    <t>Шэн Павел</t>
  </si>
  <si>
    <t>14 Августа 1999</t>
  </si>
  <si>
    <t>Иванюженков Антон</t>
  </si>
  <si>
    <t>2 Января 1994</t>
  </si>
  <si>
    <t>Фёдоров Сергей</t>
  </si>
  <si>
    <t>13 Декабря 1969</t>
  </si>
  <si>
    <t>Телюкин Андрей</t>
  </si>
  <si>
    <t>29 Мая 1976</t>
  </si>
  <si>
    <t>Клингберг Карл</t>
  </si>
  <si>
    <t>28 Января 1991</t>
  </si>
  <si>
    <t>Картаев Владислав</t>
  </si>
  <si>
    <t>10 Февраля 1992</t>
  </si>
  <si>
    <t>Салак Александр</t>
  </si>
  <si>
    <t>5 Января 1987</t>
  </si>
  <si>
    <t>Бэкстрём Никлас</t>
  </si>
  <si>
    <t>23 Ноября 1987</t>
  </si>
  <si>
    <t>Бутузов Станислав</t>
  </si>
  <si>
    <t>31 Мая 1996</t>
  </si>
  <si>
    <t>Александров Денис</t>
  </si>
  <si>
    <t>17 Января 1995</t>
  </si>
  <si>
    <t>Руденков Игорь</t>
  </si>
  <si>
    <t>5 Марта 1995</t>
  </si>
  <si>
    <t>Балмочных Максим</t>
  </si>
  <si>
    <t>7 Марта 1979</t>
  </si>
  <si>
    <t>Подскребалин Никита</t>
  </si>
  <si>
    <t>10 Июня 1998</t>
  </si>
  <si>
    <t>Франскевич Денис</t>
  </si>
  <si>
    <t>6 Июня 1981</t>
  </si>
  <si>
    <t>Мамин Максим</t>
  </si>
  <si>
    <t>13 Января 1995</t>
  </si>
  <si>
    <t>Берард Брайан</t>
  </si>
  <si>
    <t>5 Марта 1977</t>
  </si>
  <si>
    <t>Яшин Олег</t>
  </si>
  <si>
    <t>3 Декабря 1990</t>
  </si>
  <si>
    <t>Канарский Павел</t>
  </si>
  <si>
    <t>25 Февраля 1982</t>
  </si>
  <si>
    <t>Альшевский Станислав</t>
  </si>
  <si>
    <t>9 Мая 1991</t>
  </si>
  <si>
    <t>Караваев Артём</t>
  </si>
  <si>
    <t>Хютёнен Юха-Пекка</t>
  </si>
  <si>
    <t>22 Мая 1981</t>
  </si>
  <si>
    <t>Косов Ярослав</t>
  </si>
  <si>
    <t>5 Июля 1993</t>
  </si>
  <si>
    <t>Кваша Олег</t>
  </si>
  <si>
    <t>26 Июля 1978</t>
  </si>
  <si>
    <t>Комаров Виктор</t>
  </si>
  <si>
    <t>17 Февраля 1994</t>
  </si>
  <si>
    <t>Дятелинка Иван</t>
  </si>
  <si>
    <t>6 Марта 1983</t>
  </si>
  <si>
    <t>Бобряшов Никита</t>
  </si>
  <si>
    <t>10 Октября 1995</t>
  </si>
  <si>
    <t>Закиев Радик</t>
  </si>
  <si>
    <t>23 Декабря 1986</t>
  </si>
  <si>
    <t>Бицадзе Михаил</t>
  </si>
  <si>
    <t>18 Ноября 1999</t>
  </si>
  <si>
    <t>Локтионов Андрей</t>
  </si>
  <si>
    <t>30 Мая 1990</t>
  </si>
  <si>
    <t>Шамыгин Дмитрий</t>
  </si>
  <si>
    <t>17 Июня 1987</t>
  </si>
  <si>
    <t>Кирющенков Виталий</t>
  </si>
  <si>
    <t>31 Января 1992</t>
  </si>
  <si>
    <t>Петопрсты Денис</t>
  </si>
  <si>
    <t>5 Ноября 1997</t>
  </si>
  <si>
    <t>Микуш Петер</t>
  </si>
  <si>
    <t>10 Января 1985</t>
  </si>
  <si>
    <t>Абрамов Сергей</t>
  </si>
  <si>
    <t>1 Февраля 1993</t>
  </si>
  <si>
    <t>Энджелл Ник</t>
  </si>
  <si>
    <t>31 Октября 1979</t>
  </si>
  <si>
    <t>Кукумберг Роман</t>
  </si>
  <si>
    <t>8 Апреля 1980</t>
  </si>
  <si>
    <t>Данилишин Александр</t>
  </si>
  <si>
    <t>22 Декабря 1989</t>
  </si>
  <si>
    <t>Шатан Мирослав</t>
  </si>
  <si>
    <t>22 Октября 1974</t>
  </si>
  <si>
    <t>Шакич Марко</t>
  </si>
  <si>
    <t>13 Апреля 1994</t>
  </si>
  <si>
    <t>Полозов Кирилл</t>
  </si>
  <si>
    <t>Сушинский Максим</t>
  </si>
  <si>
    <t>1 Июля 1974</t>
  </si>
  <si>
    <t>Шабунов Константин</t>
  </si>
  <si>
    <t>28 Декабря 1994</t>
  </si>
  <si>
    <t>Свитов Александр</t>
  </si>
  <si>
    <t>Кудрна Андрей</t>
  </si>
  <si>
    <t>11 Мая 1991</t>
  </si>
  <si>
    <t>Власкин Алексей</t>
  </si>
  <si>
    <t>8 Февраля 1997</t>
  </si>
  <si>
    <t>Загидулин Артём</t>
  </si>
  <si>
    <t>8 Августа 1995</t>
  </si>
  <si>
    <t>Гутов Александр</t>
  </si>
  <si>
    <t>23 Марта 1982</t>
  </si>
  <si>
    <t>Черник Иван</t>
  </si>
  <si>
    <t>30 Октября 1977</t>
  </si>
  <si>
    <t>Ворошнин Павел</t>
  </si>
  <si>
    <t>23 Марта 1984</t>
  </si>
  <si>
    <t>Башкиров Руслан</t>
  </si>
  <si>
    <t>7 Марта 1989</t>
  </si>
  <si>
    <t>Стасюк Денис</t>
  </si>
  <si>
    <t>2 Сентября 1985</t>
  </si>
  <si>
    <t>Шинкарь Александр</t>
  </si>
  <si>
    <t>3 Июля 1981</t>
  </si>
  <si>
    <t>Богочанов Артём</t>
  </si>
  <si>
    <t>11 Января 1991</t>
  </si>
  <si>
    <t>Белинский Виталий</t>
  </si>
  <si>
    <t>27 Ноября 1989</t>
  </si>
  <si>
    <t>Бортников Игорь</t>
  </si>
  <si>
    <t>8 Июня 1989</t>
  </si>
  <si>
    <t>Ахметов Данияр</t>
  </si>
  <si>
    <t>30 Марта 1988</t>
  </si>
  <si>
    <t>Арютин Никита</t>
  </si>
  <si>
    <t>7 Июня 1994</t>
  </si>
  <si>
    <t>Медведев Алексей</t>
  </si>
  <si>
    <t>13 Января 1982</t>
  </si>
  <si>
    <t>Гренков Андрей</t>
  </si>
  <si>
    <t>31 Мая 1990</t>
  </si>
  <si>
    <t>Ярославлев Евгений</t>
  </si>
  <si>
    <t>6 Апреля 1994</t>
  </si>
  <si>
    <t>Пархоменко Константин</t>
  </si>
  <si>
    <t>13 Июля 1996</t>
  </si>
  <si>
    <t>Бронников Сергей</t>
  </si>
  <si>
    <t>Анкипанс Гиртс</t>
  </si>
  <si>
    <t>29 Ноября 1975</t>
  </si>
  <si>
    <t>Халь Рику</t>
  </si>
  <si>
    <t>1 Ноября 1980</t>
  </si>
  <si>
    <t>Щадилов Игорь</t>
  </si>
  <si>
    <t>7 Июня 1980</t>
  </si>
  <si>
    <t>Шишка Юрай</t>
  </si>
  <si>
    <t>17 Мая 1996</t>
  </si>
  <si>
    <t>Цветков Алексей</t>
  </si>
  <si>
    <t>28 Августа 1981</t>
  </si>
  <si>
    <t>Метальников Леонид</t>
  </si>
  <si>
    <t>25 Апреля 1990</t>
  </si>
  <si>
    <t>Билялов Тимур</t>
  </si>
  <si>
    <t>28 Марта 1995</t>
  </si>
  <si>
    <t>Харью Юхан</t>
  </si>
  <si>
    <t>15 Мая 1986</t>
  </si>
  <si>
    <t>Розаков Раиль</t>
  </si>
  <si>
    <t>Грэттон Джош</t>
  </si>
  <si>
    <t>9 Сентября 1982</t>
  </si>
  <si>
    <t>Семёнов Дмитрий</t>
  </si>
  <si>
    <t>19 Апреля 1982</t>
  </si>
  <si>
    <t>Терещенко Виктор</t>
  </si>
  <si>
    <t>22 Апреля 1995</t>
  </si>
  <si>
    <t>Хешка Шон</t>
  </si>
  <si>
    <t>30 Июля 1985</t>
  </si>
  <si>
    <t>Скачков Евгений</t>
  </si>
  <si>
    <t>14 Июля 1984</t>
  </si>
  <si>
    <t>Крстев Ангел</t>
  </si>
  <si>
    <t>15 Декабря 1980</t>
  </si>
  <si>
    <t>Скотт Грег</t>
  </si>
  <si>
    <t>3 Июня 1988</t>
  </si>
  <si>
    <t>Мозес Стив</t>
  </si>
  <si>
    <t>9 Августа 1989</t>
  </si>
  <si>
    <t>Заделёнов Сергей</t>
  </si>
  <si>
    <t>27 Февраля 1976</t>
  </si>
  <si>
    <t>Овуя Марк</t>
  </si>
  <si>
    <t>18 Июля 1989</t>
  </si>
  <si>
    <t>Красиков Алексей</t>
  </si>
  <si>
    <t>14 Декабря 1995</t>
  </si>
  <si>
    <t>Панюков Кирилл</t>
  </si>
  <si>
    <t>22 Мая 1997</t>
  </si>
  <si>
    <t>Ячанов Дмитрий</t>
  </si>
  <si>
    <t>17 Апреля 1972</t>
  </si>
  <si>
    <t>Евсеев Владислав</t>
  </si>
  <si>
    <t>10 Сентября 1984</t>
  </si>
  <si>
    <t>Гункес Иржи</t>
  </si>
  <si>
    <t>31 Июля 1984</t>
  </si>
  <si>
    <t>Фаст Виктор</t>
  </si>
  <si>
    <t>8 Августа 1982</t>
  </si>
  <si>
    <t>Мокшанцев Александр</t>
  </si>
  <si>
    <t>17 Февраля 1995</t>
  </si>
  <si>
    <t>Горбунов Роман</t>
  </si>
  <si>
    <t>14 Ноября 1996</t>
  </si>
  <si>
    <t>Мищенко Григорий</t>
  </si>
  <si>
    <t>5 Января 1992</t>
  </si>
  <si>
    <t>Джильяти Стефано</t>
  </si>
  <si>
    <t>7 Октября 1987</t>
  </si>
  <si>
    <t>Италия</t>
  </si>
  <si>
    <t>Томас Билл</t>
  </si>
  <si>
    <t>20 Июня 1983</t>
  </si>
  <si>
    <t>Стефанович Михаил</t>
  </si>
  <si>
    <t>11 Мая 1989</t>
  </si>
  <si>
    <t>Кудлаев Даниил</t>
  </si>
  <si>
    <t>20 Июля 1991</t>
  </si>
  <si>
    <t>Волжанкин Александр</t>
  </si>
  <si>
    <t>9 Апреля 1990</t>
  </si>
  <si>
    <t>Хентунен Юкка</t>
  </si>
  <si>
    <t>3 Мая 1974</t>
  </si>
  <si>
    <t>Дюков Роман</t>
  </si>
  <si>
    <t>29 Сентября 1995</t>
  </si>
  <si>
    <t>Дюкарев Владислав</t>
  </si>
  <si>
    <t>16 Января 1997</t>
  </si>
  <si>
    <t>Пайгин Зият</t>
  </si>
  <si>
    <t>8 Февраля 1995</t>
  </si>
  <si>
    <t>Рычагов Андрей</t>
  </si>
  <si>
    <t>25 Августа 1982</t>
  </si>
  <si>
    <t>Кудинов Роман</t>
  </si>
  <si>
    <t>23 Июня 1992</t>
  </si>
  <si>
    <t>Васильев Алексей</t>
  </si>
  <si>
    <t>1 Сентября 1977</t>
  </si>
  <si>
    <t>Полинин Альберт</t>
  </si>
  <si>
    <t>13 Января 1989</t>
  </si>
  <si>
    <t>Риддервалль Калле</t>
  </si>
  <si>
    <t>28 Мая 1988</t>
  </si>
  <si>
    <t>Редлихс Микелис</t>
  </si>
  <si>
    <t>1 Июля 1984</t>
  </si>
  <si>
    <t>Хвостов Евгений</t>
  </si>
  <si>
    <t>28 Мая 1981</t>
  </si>
  <si>
    <t>Гюмер Франк</t>
  </si>
  <si>
    <t>7 Июня 1996</t>
  </si>
  <si>
    <t>Худяков Максим</t>
  </si>
  <si>
    <t>18 Августа 1986</t>
  </si>
  <si>
    <t>Галкин Евгений</t>
  </si>
  <si>
    <t>27 Ноября 1975</t>
  </si>
  <si>
    <t>Зубов Илья</t>
  </si>
  <si>
    <t>14 Февраля 1987</t>
  </si>
  <si>
    <t>Райан Майкл</t>
  </si>
  <si>
    <t>16 Мая 1980</t>
  </si>
  <si>
    <t>Епанчинцев Вадим</t>
  </si>
  <si>
    <t>16 Марта 1976</t>
  </si>
  <si>
    <t>Рябев Александр</t>
  </si>
  <si>
    <t>24 Августа 1988</t>
  </si>
  <si>
    <t>Кулда Артурс</t>
  </si>
  <si>
    <t>25 Июля 1988</t>
  </si>
  <si>
    <t>Сильницкий Юрий</t>
  </si>
  <si>
    <t>Терещенко Сергей</t>
  </si>
  <si>
    <t>28 Декабря 1991</t>
  </si>
  <si>
    <t>Клаймер Бен</t>
  </si>
  <si>
    <t>11 Апреля 1978</t>
  </si>
  <si>
    <t>Евпалов Никита</t>
  </si>
  <si>
    <t>9 Сентября 1994</t>
  </si>
  <si>
    <t>Шведов Игорь</t>
  </si>
  <si>
    <t>6 Марта 1987</t>
  </si>
  <si>
    <t>Страупе Янис</t>
  </si>
  <si>
    <t>3 Июня 1989</t>
  </si>
  <si>
    <t>Тарнаски Ник</t>
  </si>
  <si>
    <t>25 Ноября 1984</t>
  </si>
  <si>
    <t>Куусела Кристиан</t>
  </si>
  <si>
    <t>19 Февраля 1983</t>
  </si>
  <si>
    <t>Приступлюк Максим</t>
  </si>
  <si>
    <t>2 Января 1991</t>
  </si>
  <si>
    <t>Наместников Егор</t>
  </si>
  <si>
    <t>5 Апреля 1992</t>
  </si>
  <si>
    <t>Юшкевич Дмитрий</t>
  </si>
  <si>
    <t>3 Июня 1997</t>
  </si>
  <si>
    <t>Шиафотдинов Камиль</t>
  </si>
  <si>
    <t>Китаров Александр</t>
  </si>
  <si>
    <t>Майоров Константин</t>
  </si>
  <si>
    <t>25 Мая 1988</t>
  </si>
  <si>
    <t>Штепанек Якуб</t>
  </si>
  <si>
    <t>Дергачёв Александр</t>
  </si>
  <si>
    <t>27 Сентября 1996</t>
  </si>
  <si>
    <t>Монс Евгений</t>
  </si>
  <si>
    <t>23 Марта 1989</t>
  </si>
  <si>
    <t>Страхов Алексей</t>
  </si>
  <si>
    <t>16 Октября 1975</t>
  </si>
  <si>
    <t>Швец-Роговой Артём</t>
  </si>
  <si>
    <t>3 Марта 1995</t>
  </si>
  <si>
    <t>Галенюк Данила</t>
  </si>
  <si>
    <t>11 Февраля 2000</t>
  </si>
  <si>
    <t>Прайзингер Мирослав</t>
  </si>
  <si>
    <t>Шилин Олег</t>
  </si>
  <si>
    <t>Кинрейд Джеффри</t>
  </si>
  <si>
    <t>Мальцев Дмитрий</t>
  </si>
  <si>
    <t>20 Января 1991</t>
  </si>
  <si>
    <t>Мёллер Оскар</t>
  </si>
  <si>
    <t>22 Января 1989</t>
  </si>
  <si>
    <t>Савичев Роман</t>
  </si>
  <si>
    <t>22 Января 1985</t>
  </si>
  <si>
    <t>Вьеденски Марек</t>
  </si>
  <si>
    <t>18 Августа 1990</t>
  </si>
  <si>
    <t>Енюшин Александр</t>
  </si>
  <si>
    <t>7 Марта 1997</t>
  </si>
  <si>
    <t>Кутузов Александр</t>
  </si>
  <si>
    <t>23 Ноября 1985</t>
  </si>
  <si>
    <t>Лехтеря Йори</t>
  </si>
  <si>
    <t>23 Декабря 1987</t>
  </si>
  <si>
    <t>Погге Джастин</t>
  </si>
  <si>
    <t>22 Апреля 1986</t>
  </si>
  <si>
    <t>Кривоножкин Максим</t>
  </si>
  <si>
    <t>18 Февраля 1984</t>
  </si>
  <si>
    <t>Карнаухов Михаил</t>
  </si>
  <si>
    <t>22 Февраля 1994</t>
  </si>
  <si>
    <t>Чалпа Улдис</t>
  </si>
  <si>
    <t>4 Сентября 1991</t>
  </si>
  <si>
    <t>Костючёнок Виктор</t>
  </si>
  <si>
    <t>7 Июня 1979</t>
  </si>
  <si>
    <t>Твердохлебов Сергей</t>
  </si>
  <si>
    <t>26 Января 1993</t>
  </si>
  <si>
    <t>Нестрашил Андрей</t>
  </si>
  <si>
    <t>22 Февраля 1991</t>
  </si>
  <si>
    <t>Кокуёв Семён</t>
  </si>
  <si>
    <t>2 Января 1987</t>
  </si>
  <si>
    <t>Лессио Лукас</t>
  </si>
  <si>
    <t>23 Января 1993</t>
  </si>
  <si>
    <t>Достойнов Алексей</t>
  </si>
  <si>
    <t>3 Августа 1989</t>
  </si>
  <si>
    <t>Брит Александр</t>
  </si>
  <si>
    <t>Егин Владислав</t>
  </si>
  <si>
    <t>13 Апреля 1989</t>
  </si>
  <si>
    <t>Голещихин Игорь</t>
  </si>
  <si>
    <t>11 Августа 1997</t>
  </si>
  <si>
    <t>Сенькевич Артём</t>
  </si>
  <si>
    <t>4 Мая 1982</t>
  </si>
  <si>
    <t>Джулиано Джефф</t>
  </si>
  <si>
    <t>20 Июня 1979</t>
  </si>
  <si>
    <t>Сотниекс Кристапс</t>
  </si>
  <si>
    <t>Упитис Юрис</t>
  </si>
  <si>
    <t>16 Июня 1991</t>
  </si>
  <si>
    <t>Белов Вячеслав</t>
  </si>
  <si>
    <t>17 Апреля 1983</t>
  </si>
  <si>
    <t>Амиров Артур</t>
  </si>
  <si>
    <t>3 Апреля 1992</t>
  </si>
  <si>
    <t>Гарбатт Райан</t>
  </si>
  <si>
    <t>12 Августа 1985</t>
  </si>
  <si>
    <t>Скутар Марк</t>
  </si>
  <si>
    <t>15 Марта 1994</t>
  </si>
  <si>
    <t>Фарафонов Иван</t>
  </si>
  <si>
    <t>7 Апреля 1994</t>
  </si>
  <si>
    <t>Токранов Василий</t>
  </si>
  <si>
    <t>2 Августа 1989</t>
  </si>
  <si>
    <t>Кейн Эвандер</t>
  </si>
  <si>
    <t>2 Августа 1991</t>
  </si>
  <si>
    <t>Макаров Игорь</t>
  </si>
  <si>
    <t>19 Сентября 1987</t>
  </si>
  <si>
    <t>Остроушко Артём</t>
  </si>
  <si>
    <t>18 Марта 1974</t>
  </si>
  <si>
    <t>Гордиюк Виктор</t>
  </si>
  <si>
    <t>11 Апреля 1970</t>
  </si>
  <si>
    <t>Стельмах Андрей</t>
  </si>
  <si>
    <t>Богданов Александр</t>
  </si>
  <si>
    <t>25 Марта 1988</t>
  </si>
  <si>
    <t>Булатов Алексей</t>
  </si>
  <si>
    <t>24 Января 1978</t>
  </si>
  <si>
    <t>Макаренко Павел</t>
  </si>
  <si>
    <t>20 Октября 1994</t>
  </si>
  <si>
    <t>Авцин Александр</t>
  </si>
  <si>
    <t>19 Марта 1991</t>
  </si>
  <si>
    <t>Волков Игорь</t>
  </si>
  <si>
    <t>24 Января 1983</t>
  </si>
  <si>
    <t>Лажо Мирослав</t>
  </si>
  <si>
    <t>18 Октября 1977</t>
  </si>
  <si>
    <t>Афонасьевский Семён</t>
  </si>
  <si>
    <t>15 Октября 1996</t>
  </si>
  <si>
    <t>Коршунов Андрей</t>
  </si>
  <si>
    <t>10 Мая 1983</t>
  </si>
  <si>
    <t>Курепанов Денис</t>
  </si>
  <si>
    <t>Крошель Гашпер</t>
  </si>
  <si>
    <t>9 Февраля 1987</t>
  </si>
  <si>
    <t>Новотны Филип</t>
  </si>
  <si>
    <t>6 Мая 1991</t>
  </si>
  <si>
    <t>Малыхин Фёдор</t>
  </si>
  <si>
    <t>13 Ноября 1990</t>
  </si>
  <si>
    <t>Волзер Деррик</t>
  </si>
  <si>
    <t>12 Мая 1978</t>
  </si>
  <si>
    <t>Попов Кирилл</t>
  </si>
  <si>
    <t>14 Июня 1999</t>
  </si>
  <si>
    <t>Белл Брендэн</t>
  </si>
  <si>
    <t>31 Марта 1983</t>
  </si>
  <si>
    <t>Горечишников Максим</t>
  </si>
  <si>
    <t>Титов Александр</t>
  </si>
  <si>
    <t>21 Июня 1991</t>
  </si>
  <si>
    <t>Во Джефф</t>
  </si>
  <si>
    <t>25 Августа 1983</t>
  </si>
  <si>
    <t>Муратов Евгений</t>
  </si>
  <si>
    <t>28 Января 1981</t>
  </si>
  <si>
    <t>Яакола Топи</t>
  </si>
  <si>
    <t>15 Ноября 1983</t>
  </si>
  <si>
    <t>Полищук Фёдор</t>
  </si>
  <si>
    <t>4 Июля 1979</t>
  </si>
  <si>
    <t>Полохов Кирилл</t>
  </si>
  <si>
    <t>23 Марта 1998</t>
  </si>
  <si>
    <t>Толванен Эли</t>
  </si>
  <si>
    <t>22 Апреля 1999</t>
  </si>
  <si>
    <t>Селуянов Александр</t>
  </si>
  <si>
    <t>24 Марта 1982</t>
  </si>
  <si>
    <t>Шютц Феликс</t>
  </si>
  <si>
    <t>3 Ноября 1987</t>
  </si>
  <si>
    <t>Германия</t>
  </si>
  <si>
    <t>Костичкин Николай</t>
  </si>
  <si>
    <t>24 Марта 1989</t>
  </si>
  <si>
    <t>Колена Милан</t>
  </si>
  <si>
    <t>12 Мая 1994</t>
  </si>
  <si>
    <t>Каллен Марк</t>
  </si>
  <si>
    <t>28 Октября 1978</t>
  </si>
  <si>
    <t>Шёгрен Маттиас</t>
  </si>
  <si>
    <t>27 Ноября 1987</t>
  </si>
  <si>
    <t>Ниеми Мика</t>
  </si>
  <si>
    <t>10 Марта 1988</t>
  </si>
  <si>
    <t>Люткевич Виталий</t>
  </si>
  <si>
    <t>4 Апреля 1980</t>
  </si>
  <si>
    <t>Власенков Дмитрий</t>
  </si>
  <si>
    <t>1 Января 1978</t>
  </si>
  <si>
    <t>Брынцев Александр</t>
  </si>
  <si>
    <t>21 Мая 1995</t>
  </si>
  <si>
    <t>Малышев Антон</t>
  </si>
  <si>
    <t>24 Февраля 1985</t>
  </si>
  <si>
    <t>Ольховцев Сергей</t>
  </si>
  <si>
    <t>19 Октября 1987</t>
  </si>
  <si>
    <t>Девяткин Антон</t>
  </si>
  <si>
    <t>30 Января 2000</t>
  </si>
  <si>
    <t>Грэм Джон</t>
  </si>
  <si>
    <t>31 Августа 1975</t>
  </si>
  <si>
    <t>Голованов Станислав</t>
  </si>
  <si>
    <t>15 Сентября 1983</t>
  </si>
  <si>
    <t>Бойков Александр</t>
  </si>
  <si>
    <t>3 Февраля 1975</t>
  </si>
  <si>
    <t>Коваль Виталий</t>
  </si>
  <si>
    <t>31 Марта 1980</t>
  </si>
  <si>
    <t>Верёвкин Максим</t>
  </si>
  <si>
    <t>12 Января 1990</t>
  </si>
  <si>
    <t>Прошкин Виталий</t>
  </si>
  <si>
    <t>8 Мая 1976</t>
  </si>
  <si>
    <t>Гуляев Иван</t>
  </si>
  <si>
    <t>18 Марта 1989</t>
  </si>
  <si>
    <t>Шегало Павел</t>
  </si>
  <si>
    <t>7 Февраля 1993</t>
  </si>
  <si>
    <t>Иммонен Яркко</t>
  </si>
  <si>
    <t>Ландри Эрик</t>
  </si>
  <si>
    <t>20 Января 1975</t>
  </si>
  <si>
    <t>Генри Джордан</t>
  </si>
  <si>
    <t>11 Февраля 1986</t>
  </si>
  <si>
    <t>Гундерсон Райан</t>
  </si>
  <si>
    <t>16 Августа 1985</t>
  </si>
  <si>
    <t>Мальцев Михаил</t>
  </si>
  <si>
    <t>12 Марта 1998</t>
  </si>
  <si>
    <t>Гиздатуллин Артур</t>
  </si>
  <si>
    <t>8 Августа 1997</t>
  </si>
  <si>
    <t>Липсбергс Микс</t>
  </si>
  <si>
    <t>9 Июня 1991</t>
  </si>
  <si>
    <t>Бреннан Кристофер</t>
  </si>
  <si>
    <t>27 Августа 1980</t>
  </si>
  <si>
    <t>Гаврилин Андрей</t>
  </si>
  <si>
    <t>7 Августа 1992</t>
  </si>
  <si>
    <t>Щегольков Вадим</t>
  </si>
  <si>
    <t>19 Апреля 1994</t>
  </si>
  <si>
    <t>Мюррэй Эндрю</t>
  </si>
  <si>
    <t>6 Ноября 1981</t>
  </si>
  <si>
    <t>Лехтонен Микко</t>
  </si>
  <si>
    <t>1 Апреля 1987</t>
  </si>
  <si>
    <t>Глазков Иван</t>
  </si>
  <si>
    <t>13 Февраля 1992</t>
  </si>
  <si>
    <t>Воробьёв Дмитрий</t>
  </si>
  <si>
    <t>Дугин Егор</t>
  </si>
  <si>
    <t>4 Ноября 1990</t>
  </si>
  <si>
    <t>Тодыков Антон</t>
  </si>
  <si>
    <t>24 Сентября 1992</t>
  </si>
  <si>
    <t>Наумов Владислав</t>
  </si>
  <si>
    <t>26 Ноября 1996</t>
  </si>
  <si>
    <t>Силланпя Севери</t>
  </si>
  <si>
    <t>7 Февраля 1988</t>
  </si>
  <si>
    <t>Гоголев Александр</t>
  </si>
  <si>
    <t>18 Мая 1992</t>
  </si>
  <si>
    <t>Пельтонен Вилле</t>
  </si>
  <si>
    <t>24 Мая 1973</t>
  </si>
  <si>
    <t>Вышедкевич Сергей</t>
  </si>
  <si>
    <t>3 Января 1975</t>
  </si>
  <si>
    <t>Шенфельд Антон</t>
  </si>
  <si>
    <t>Ипатов Вячеслав</t>
  </si>
  <si>
    <t>11 Сентября 1995</t>
  </si>
  <si>
    <t>Атюшов Виталий</t>
  </si>
  <si>
    <t>Гринфогелс Нилс</t>
  </si>
  <si>
    <t>28 Мая 1994</t>
  </si>
  <si>
    <t>Бут Антон</t>
  </si>
  <si>
    <t>3 Июля 1980</t>
  </si>
  <si>
    <t>Моррисон Джастин</t>
  </si>
  <si>
    <t>10 Августа 1978</t>
  </si>
  <si>
    <t>Рукавишников Роман</t>
  </si>
  <si>
    <t>Бернацкий Сергей</t>
  </si>
  <si>
    <t>1 Марта 1982</t>
  </si>
  <si>
    <t>Иванов Семён</t>
  </si>
  <si>
    <t>10 Июля 1995</t>
  </si>
  <si>
    <t>21 Марта 1981</t>
  </si>
  <si>
    <t>Пёпперле Томаш</t>
  </si>
  <si>
    <t>10 Октября 1984</t>
  </si>
  <si>
    <t>Делорье Джефф</t>
  </si>
  <si>
    <t>15 Мая 1984</t>
  </si>
  <si>
    <t>Коуса Микко</t>
  </si>
  <si>
    <t>11 Мая 1988</t>
  </si>
  <si>
    <t>Савченко Роман</t>
  </si>
  <si>
    <t>28 Июля 1988</t>
  </si>
  <si>
    <t>Анисимов Артём</t>
  </si>
  <si>
    <t>24 Мая 1988</t>
  </si>
  <si>
    <t>Шиксатдаров Ильдар</t>
  </si>
  <si>
    <t>11 Июля 1994</t>
  </si>
  <si>
    <t>Индрашис Микс</t>
  </si>
  <si>
    <t>30 Сентября 1990</t>
  </si>
  <si>
    <t>Малков Андрей</t>
  </si>
  <si>
    <t>29 Апреля 1973</t>
  </si>
  <si>
    <t>Шашков Глеб</t>
  </si>
  <si>
    <t>13 Апреля 1996</t>
  </si>
  <si>
    <t>Демков Артём</t>
  </si>
  <si>
    <t>26 Сентября 1989</t>
  </si>
  <si>
    <t>Пиккарайнен Ханну</t>
  </si>
  <si>
    <t>13 Октября 1983</t>
  </si>
  <si>
    <t>Фрэттин Мэттью</t>
  </si>
  <si>
    <t>3 Января 1988</t>
  </si>
  <si>
    <t>Пронин Николай</t>
  </si>
  <si>
    <t>13 Апреля 1979</t>
  </si>
  <si>
    <t>Безина Горан</t>
  </si>
  <si>
    <t>21 Марта 1980</t>
  </si>
  <si>
    <t>Мицкевич Никита</t>
  </si>
  <si>
    <t>25 Ноября 1994</t>
  </si>
  <si>
    <t>Крейчик Якуб</t>
  </si>
  <si>
    <t>25 Июня 1991</t>
  </si>
  <si>
    <t>Сварс Паулс</t>
  </si>
  <si>
    <t>11 Марта 1998</t>
  </si>
  <si>
    <t>Микуш Томаш</t>
  </si>
  <si>
    <t>1 Июля 1993</t>
  </si>
  <si>
    <t>Трунёв Максим</t>
  </si>
  <si>
    <t>7 Сентября 1990</t>
  </si>
  <si>
    <t>Кудрна Ярослав</t>
  </si>
  <si>
    <t>5 Декабря 1975</t>
  </si>
  <si>
    <t>Корабейников Андрей</t>
  </si>
  <si>
    <t>Полухин Александр</t>
  </si>
  <si>
    <t>19 Декабря 1988</t>
  </si>
  <si>
    <t>Скворцов Гунарс</t>
  </si>
  <si>
    <t>Кручинин Алексей</t>
  </si>
  <si>
    <t>Пупков Евгений</t>
  </si>
  <si>
    <t>18 Января 1976</t>
  </si>
  <si>
    <t>Климчук Михаил</t>
  </si>
  <si>
    <t>Падакин Павел</t>
  </si>
  <si>
    <t>8 Июня 1994</t>
  </si>
  <si>
    <t>Воробьёв Артём</t>
  </si>
  <si>
    <t>15 Июля 1993</t>
  </si>
  <si>
    <t>Зарипов Марат</t>
  </si>
  <si>
    <t>6 Февраля 1990</t>
  </si>
  <si>
    <t>Назаркин Евгений</t>
  </si>
  <si>
    <t>21 Октября 1996</t>
  </si>
  <si>
    <t>Лукьянчиков Николай</t>
  </si>
  <si>
    <t>23 Мая 1989</t>
  </si>
  <si>
    <t>Кундратек Томаш</t>
  </si>
  <si>
    <t>26 Декабря 1989</t>
  </si>
  <si>
    <t>Гареев Станислав</t>
  </si>
  <si>
    <t>13 Августа 1994</t>
  </si>
  <si>
    <t>Хайруллин Марат</t>
  </si>
  <si>
    <t>15 Июля 1996</t>
  </si>
  <si>
    <t>Минеев Максим</t>
  </si>
  <si>
    <t>26 Июня 1997</t>
  </si>
  <si>
    <t>Белохвостиков Евгений</t>
  </si>
  <si>
    <t>1 Февраля 1992</t>
  </si>
  <si>
    <t>Парлетт Блэйк</t>
  </si>
  <si>
    <t>13 Мая 1989</t>
  </si>
  <si>
    <t>Совэ Янн</t>
  </si>
  <si>
    <t>18 Февраля 1990</t>
  </si>
  <si>
    <t>Рой Дерек</t>
  </si>
  <si>
    <t>4 Мая 1983</t>
  </si>
  <si>
    <t>Жданов Степан</t>
  </si>
  <si>
    <t>25 Августа 1989</t>
  </si>
  <si>
    <t>Двуреченский Никита</t>
  </si>
  <si>
    <t>30 Июля 1991</t>
  </si>
  <si>
    <t>Шикун Александр</t>
  </si>
  <si>
    <t>3 Августа 1999</t>
  </si>
  <si>
    <t>Веске Райан</t>
  </si>
  <si>
    <t>Севостьянов Александр</t>
  </si>
  <si>
    <t>7 Января 1998</t>
  </si>
  <si>
    <t>Олвер Марк</t>
  </si>
  <si>
    <t>1 Января 1988</t>
  </si>
  <si>
    <t>Паршин Денис</t>
  </si>
  <si>
    <t>1 Февраля 1986</t>
  </si>
  <si>
    <t>Лацо Ян</t>
  </si>
  <si>
    <t>1 Декабря 1981</t>
  </si>
  <si>
    <t>Акишин Дмитрий</t>
  </si>
  <si>
    <t>21 Апреля 1992</t>
  </si>
  <si>
    <t>7 Февраля 1975</t>
  </si>
  <si>
    <t>Сёмин Александр</t>
  </si>
  <si>
    <t>Рыбаков Александр В.</t>
  </si>
  <si>
    <t>11 Августа 1985</t>
  </si>
  <si>
    <t>Бешаров Тимур</t>
  </si>
  <si>
    <t>23 Ноября 1996</t>
  </si>
  <si>
    <t>Носов Антон</t>
  </si>
  <si>
    <t>7 Марта 1985</t>
  </si>
  <si>
    <t>Пуяц Георгий</t>
  </si>
  <si>
    <t>11 Июня 1981</t>
  </si>
  <si>
    <t>Микулович Александр</t>
  </si>
  <si>
    <t>1 Июля 1996</t>
  </si>
  <si>
    <t>Шаус Ник</t>
  </si>
  <si>
    <t>3 Июля 1986</t>
  </si>
  <si>
    <t>Каштанов Иван</t>
  </si>
  <si>
    <t>24 Февраля 1997</t>
  </si>
  <si>
    <t>Игер Бен</t>
  </si>
  <si>
    <t>22 Января 1984</t>
  </si>
  <si>
    <t>Кемпни Михал</t>
  </si>
  <si>
    <t>8 Сентября 1990</t>
  </si>
  <si>
    <t>Гру Дэнни</t>
  </si>
  <si>
    <t>23 Июня 1981</t>
  </si>
  <si>
    <t>Надь Ладислав</t>
  </si>
  <si>
    <t>1 Июня 1979</t>
  </si>
  <si>
    <t>Соловьёв Александр</t>
  </si>
  <si>
    <t>Куваев Александр</t>
  </si>
  <si>
    <t>2 Мая 1993</t>
  </si>
  <si>
    <t>Кручинин Андрей</t>
  </si>
  <si>
    <t>18 Мая 1978</t>
  </si>
  <si>
    <t>Купаринен Матти</t>
  </si>
  <si>
    <t>16 Октября 1984</t>
  </si>
  <si>
    <t>Кулда Эдгарс</t>
  </si>
  <si>
    <t>13 Ноября 1994</t>
  </si>
  <si>
    <t>Казаковцев Николай</t>
  </si>
  <si>
    <t>23 Марта 1990</t>
  </si>
  <si>
    <t>Хохлачёв Александр</t>
  </si>
  <si>
    <t>9 Сентября 1993</t>
  </si>
  <si>
    <t>Кузнецов Сергей</t>
  </si>
  <si>
    <t>5 Января 1991</t>
  </si>
  <si>
    <t>Полак Войтех</t>
  </si>
  <si>
    <t>Гавриков Владислав</t>
  </si>
  <si>
    <t>21 Ноября 1995</t>
  </si>
  <si>
    <t>Лещенко Вячеслав</t>
  </si>
  <si>
    <t>24 Апреля 1995</t>
  </si>
  <si>
    <t>Слепышев Антон</t>
  </si>
  <si>
    <t>13 Мая 1994</t>
  </si>
  <si>
    <t>Феоктистов Никита</t>
  </si>
  <si>
    <t>23 Июня 1990</t>
  </si>
  <si>
    <t>Свобода Ярослав</t>
  </si>
  <si>
    <t>1 Июня 1980</t>
  </si>
  <si>
    <t>Макдона Райан</t>
  </si>
  <si>
    <t>13 Июня 1989</t>
  </si>
  <si>
    <t>Синегубкин Егор</t>
  </si>
  <si>
    <t>8 Января 2000</t>
  </si>
  <si>
    <t>Марченко Алексей</t>
  </si>
  <si>
    <t>2 Января 1992</t>
  </si>
  <si>
    <t>Кемпе Марио</t>
  </si>
  <si>
    <t>19 Сентября 1988</t>
  </si>
  <si>
    <t>Семёнов Алексей</t>
  </si>
  <si>
    <t>10 Декабря 1986</t>
  </si>
  <si>
    <t>Гиллис Тревор</t>
  </si>
  <si>
    <t>30 Января 1979</t>
  </si>
  <si>
    <t>Галимов Эмиль</t>
  </si>
  <si>
    <t>9 Мая 1992</t>
  </si>
  <si>
    <t>Варг Томми</t>
  </si>
  <si>
    <t>19 Декабря 1986</t>
  </si>
  <si>
    <t>Секач Иржи</t>
  </si>
  <si>
    <t>Сибгатуллин Адель</t>
  </si>
  <si>
    <t>21 Апреля 1995</t>
  </si>
  <si>
    <t>Малкин Евгений</t>
  </si>
  <si>
    <t>31 Июля 1986</t>
  </si>
  <si>
    <t>Немировски Дэвид</t>
  </si>
  <si>
    <t>1 Августа 1976</t>
  </si>
  <si>
    <t>Бердников Сергей</t>
  </si>
  <si>
    <t>5 Января 1971</t>
  </si>
  <si>
    <t>Кубалик Доминик</t>
  </si>
  <si>
    <t>21 Августа 1995</t>
  </si>
  <si>
    <t>Хлебников Валерий</t>
  </si>
  <si>
    <t>13 Октября 1981</t>
  </si>
  <si>
    <t>Гиматов Эдуард</t>
  </si>
  <si>
    <t>22 Января 1994</t>
  </si>
  <si>
    <t>Вольский Войтек</t>
  </si>
  <si>
    <t>24 Февраля 1986</t>
  </si>
  <si>
    <t>Польша</t>
  </si>
  <si>
    <t>Торяник Александр</t>
  </si>
  <si>
    <t>5 Января 1990</t>
  </si>
  <si>
    <t>Герасимов Юрий</t>
  </si>
  <si>
    <t>14 Февраля 1979</t>
  </si>
  <si>
    <t>Попов Виталий</t>
  </si>
  <si>
    <t>Устиненко Никита</t>
  </si>
  <si>
    <t>Шарыченков Александр</t>
  </si>
  <si>
    <t>3 Октября 1991</t>
  </si>
  <si>
    <t>Демидов Николай</t>
  </si>
  <si>
    <t>16 Ноября 1995</t>
  </si>
  <si>
    <t>Скориков Даниил</t>
  </si>
  <si>
    <t>1 Апреля 1999</t>
  </si>
  <si>
    <t>Чудинов Максим</t>
  </si>
  <si>
    <t>Семёнов Данил</t>
  </si>
  <si>
    <t>21 Октября 1997</t>
  </si>
  <si>
    <t>Кодола Владислав</t>
  </si>
  <si>
    <t>30 Октября 1996</t>
  </si>
  <si>
    <t>Галама Марко</t>
  </si>
  <si>
    <t>2 Января 1996</t>
  </si>
  <si>
    <t>Чванов Сергей</t>
  </si>
  <si>
    <t>Дыбленко Ярослав</t>
  </si>
  <si>
    <t>28 Декабря 1993</t>
  </si>
  <si>
    <t>Мищенко Иван</t>
  </si>
  <si>
    <t>22 Июля 1995</t>
  </si>
  <si>
    <t>Пластино Ник</t>
  </si>
  <si>
    <t>20 Февраля 1986</t>
  </si>
  <si>
    <t>Канифадин Дмитрий</t>
  </si>
  <si>
    <t>3 Апреля 1991</t>
  </si>
  <si>
    <t>Шарипзянов Дамир</t>
  </si>
  <si>
    <t>17 Февраля 1996</t>
  </si>
  <si>
    <t>Димитракос Николас</t>
  </si>
  <si>
    <t>21 Мая 1979</t>
  </si>
  <si>
    <t>Штрбак Мартин</t>
  </si>
  <si>
    <t>15 Января 1975</t>
  </si>
  <si>
    <t>Гецл Марек</t>
  </si>
  <si>
    <t>30 Декабря 1997</t>
  </si>
  <si>
    <t>Граньяни Марк-Андре</t>
  </si>
  <si>
    <t>11 Марта 1987</t>
  </si>
  <si>
    <t>Прусек Мартин</t>
  </si>
  <si>
    <t>11 Декабря 1975</t>
  </si>
  <si>
    <t>Жлоба Никита</t>
  </si>
  <si>
    <t>16 Августа 1995</t>
  </si>
  <si>
    <t>Мусатов Игорь</t>
  </si>
  <si>
    <t>23 Сентября 1987</t>
  </si>
  <si>
    <t>Лушняк Патрик</t>
  </si>
  <si>
    <t>6 Ноября 1988</t>
  </si>
  <si>
    <t>Хэмилл Зак</t>
  </si>
  <si>
    <t>23 Сентября 1988</t>
  </si>
  <si>
    <t>Гайсберс Саймон</t>
  </si>
  <si>
    <t>7 Мая 1987</t>
  </si>
  <si>
    <t>Пулиш Радован</t>
  </si>
  <si>
    <t>Хабаров Ярослав</t>
  </si>
  <si>
    <t>5 Марта 1989</t>
  </si>
  <si>
    <t>Сергеев Артём</t>
  </si>
  <si>
    <t>20 Апреля 1993</t>
  </si>
  <si>
    <t>Коварж Ян</t>
  </si>
  <si>
    <t>Бергстрём Александр</t>
  </si>
  <si>
    <t>18 Января 1986</t>
  </si>
  <si>
    <t>Грушка Петр</t>
  </si>
  <si>
    <t>3 Января 1990</t>
  </si>
  <si>
    <t>Шангин Георгий</t>
  </si>
  <si>
    <t>21 Февраля 1989</t>
  </si>
  <si>
    <t>Гарнетт Майкл</t>
  </si>
  <si>
    <t>25 Ноября 1982</t>
  </si>
  <si>
    <t>Рот Владимир</t>
  </si>
  <si>
    <t>25 Июня 1990</t>
  </si>
  <si>
    <t>Скокан Давид</t>
  </si>
  <si>
    <t>Петров Александр</t>
  </si>
  <si>
    <t>27 Сентября 1993</t>
  </si>
  <si>
    <t>Толпеко Денис</t>
  </si>
  <si>
    <t>29 Января 1985</t>
  </si>
  <si>
    <t>Скабелка Алексей</t>
  </si>
  <si>
    <t>7 Декабря 1992</t>
  </si>
  <si>
    <t>Страхов Андрей</t>
  </si>
  <si>
    <t>17 Ноября 1978</t>
  </si>
  <si>
    <t>Кинг Дуайт</t>
  </si>
  <si>
    <t>5 Июля 1989</t>
  </si>
  <si>
    <t>Петтерссон Тимми</t>
  </si>
  <si>
    <t>15 Марта 1977</t>
  </si>
  <si>
    <t>Чащухин Константин</t>
  </si>
  <si>
    <t>6 Мая 1978</t>
  </si>
  <si>
    <t>Тарасов Даниил</t>
  </si>
  <si>
    <t>20 Июня 1991</t>
  </si>
  <si>
    <t>Лакиза Артемий</t>
  </si>
  <si>
    <t>2 Июля 1987</t>
  </si>
  <si>
    <t>Койвисто Тони</t>
  </si>
  <si>
    <t>5 Ноября 1982</t>
  </si>
  <si>
    <t>Максвелл Бен</t>
  </si>
  <si>
    <t>Дубровский Георгий</t>
  </si>
  <si>
    <t>21 Марта 2000</t>
  </si>
  <si>
    <t>Плотников Сергей</t>
  </si>
  <si>
    <t>3 Июня 1990</t>
  </si>
  <si>
    <t>Радивоевич Бранко</t>
  </si>
  <si>
    <t>24 Ноября 1980</t>
  </si>
  <si>
    <t>Разин Геннадий</t>
  </si>
  <si>
    <t>3 Февраля 1978</t>
  </si>
  <si>
    <t>Дажене Пьер</t>
  </si>
  <si>
    <t>4 Марта 1978</t>
  </si>
  <si>
    <t>Угольников Александр</t>
  </si>
  <si>
    <t>14 Января 1989</t>
  </si>
  <si>
    <t>Мамкин Михаил</t>
  </si>
  <si>
    <t>7 Августа 1990</t>
  </si>
  <si>
    <t>Журавлёв Егор</t>
  </si>
  <si>
    <t>Савин Иван</t>
  </si>
  <si>
    <t>4 Января 1981</t>
  </si>
  <si>
    <t>Кухтинов Роман</t>
  </si>
  <si>
    <t>1 Декабря 1975</t>
  </si>
  <si>
    <t>Серебряков Никита</t>
  </si>
  <si>
    <t>1 Ноября 1995</t>
  </si>
  <si>
    <t>Варфоломеев Павел</t>
  </si>
  <si>
    <t>15 Апреля 1995</t>
  </si>
  <si>
    <t>Елисеев Николай</t>
  </si>
  <si>
    <t>7 Июля 1994</t>
  </si>
  <si>
    <t>Сагадеев Антон</t>
  </si>
  <si>
    <t>6 Сентября 1993</t>
  </si>
  <si>
    <t>Старостин Иван</t>
  </si>
  <si>
    <t>19 Мая 1996</t>
  </si>
  <si>
    <t>Макконен Юсси</t>
  </si>
  <si>
    <t>24 Апреля 1985</t>
  </si>
  <si>
    <t>Гловацкий Антон</t>
  </si>
  <si>
    <t>Бренёв Илья</t>
  </si>
  <si>
    <t>16 Мая 1990</t>
  </si>
  <si>
    <t>Кутейкин Андрей</t>
  </si>
  <si>
    <t>30 Сентября 1984</t>
  </si>
  <si>
    <t>Зуев Андрей</t>
  </si>
  <si>
    <t>18 Мая 1964</t>
  </si>
  <si>
    <t>Емелин Алексей</t>
  </si>
  <si>
    <t>25 Апреля 1986</t>
  </si>
  <si>
    <t>Тёрнберг Мартин</t>
  </si>
  <si>
    <t>6 Августа 1983</t>
  </si>
  <si>
    <t>Беланже Эрик</t>
  </si>
  <si>
    <t>16 Декабря 1977</t>
  </si>
  <si>
    <t>Угрюмов Евгений</t>
  </si>
  <si>
    <t>29 Апреля 1996</t>
  </si>
  <si>
    <t>Ружичка Штефан</t>
  </si>
  <si>
    <t>17 Февраля 1985</t>
  </si>
  <si>
    <t>Макаров Андрей</t>
  </si>
  <si>
    <t>Гуна Рудольф</t>
  </si>
  <si>
    <t>27 Мая 1980</t>
  </si>
  <si>
    <t>Янк Богумил</t>
  </si>
  <si>
    <t>6 Июля 1992</t>
  </si>
  <si>
    <t>Энгквист Андреас</t>
  </si>
  <si>
    <t>Снек Ере</t>
  </si>
  <si>
    <t>5 Мая 1994</t>
  </si>
  <si>
    <t>Гуськов Александр</t>
  </si>
  <si>
    <t>26 Ноября 1976</t>
  </si>
  <si>
    <t>Юрьев Кирилл</t>
  </si>
  <si>
    <t>Бартович Милан</t>
  </si>
  <si>
    <t>9 Апреля 1981</t>
  </si>
  <si>
    <t>Фомичёв Александр</t>
  </si>
  <si>
    <t>19 Февраля 1979</t>
  </si>
  <si>
    <t>Козак Лукаш</t>
  </si>
  <si>
    <t>29 Октября 1991</t>
  </si>
  <si>
    <t>Протасеня Анатолий</t>
  </si>
  <si>
    <t>26 Января 1990</t>
  </si>
  <si>
    <t>Моренец Антон</t>
  </si>
  <si>
    <t>30 Января 1996</t>
  </si>
  <si>
    <t>Шингареев Тимур</t>
  </si>
  <si>
    <t>30 Июля 1994</t>
  </si>
  <si>
    <t>Паренто Пьер-Александр</t>
  </si>
  <si>
    <t>24 Марта 1983</t>
  </si>
  <si>
    <t>Кузьмин Глеб</t>
  </si>
  <si>
    <t>Белов Олег</t>
  </si>
  <si>
    <t>20 Апреля 1973</t>
  </si>
  <si>
    <t>Прохоров Артём</t>
  </si>
  <si>
    <t>Иггулден Майк</t>
  </si>
  <si>
    <t>9 Ноября 1982</t>
  </si>
  <si>
    <t>Меньшиков Виталий</t>
  </si>
  <si>
    <t>15 Июля 1989</t>
  </si>
  <si>
    <t>17 Мая 1988</t>
  </si>
  <si>
    <t>Лучинкин Сергей</t>
  </si>
  <si>
    <t>16 Октября 1976</t>
  </si>
  <si>
    <t>Хелениус Рику</t>
  </si>
  <si>
    <t>Циркуль Никита</t>
  </si>
  <si>
    <t>4 Марта 1997</t>
  </si>
  <si>
    <t>Саймон Крис</t>
  </si>
  <si>
    <t>30 Января 1972</t>
  </si>
  <si>
    <t>Соловьёв Евгений</t>
  </si>
  <si>
    <t>14 Февраля 1992</t>
  </si>
  <si>
    <t>Бульин Владислав</t>
  </si>
  <si>
    <t>18 Мая 1972</t>
  </si>
  <si>
    <t>Ващенко Григорий</t>
  </si>
  <si>
    <t>29 Января 1995</t>
  </si>
  <si>
    <t>Емелин Сергей</t>
  </si>
  <si>
    <t>1 Мая 1991</t>
  </si>
  <si>
    <t>Бегов Рустам</t>
  </si>
  <si>
    <t>26 Июня 1993</t>
  </si>
  <si>
    <t>Захарчук Иван</t>
  </si>
  <si>
    <t>7 Мая 1989</t>
  </si>
  <si>
    <t>Саболич Роберт</t>
  </si>
  <si>
    <t>18 Сентября 1988</t>
  </si>
  <si>
    <t>Петерссон Андре</t>
  </si>
  <si>
    <t>11 Сентября 1990</t>
  </si>
  <si>
    <t>Каширский Никита</t>
  </si>
  <si>
    <t>24 Января 1985</t>
  </si>
  <si>
    <t>Челышев Максим</t>
  </si>
  <si>
    <t>18 Сентября 1991</t>
  </si>
  <si>
    <t>Скороходов Игорь</t>
  </si>
  <si>
    <t>4 Мая 1986</t>
  </si>
  <si>
    <t>Безруков Артём</t>
  </si>
  <si>
    <t>1 Августа 1982</t>
  </si>
  <si>
    <t>Седунов Артём</t>
  </si>
  <si>
    <t>18 Января 1988</t>
  </si>
  <si>
    <t>Кириллов Дмитрий</t>
  </si>
  <si>
    <t>30 Июля 1990</t>
  </si>
  <si>
    <t>Сигалет Джонатан</t>
  </si>
  <si>
    <t>12 Февраля 1986</t>
  </si>
  <si>
    <t>Морозов Илья</t>
  </si>
  <si>
    <t>20 Января 1999</t>
  </si>
  <si>
    <t>Ибрайбеков Мадияр</t>
  </si>
  <si>
    <t>4 Сентября 1995</t>
  </si>
  <si>
    <t>Гавриленко Иван</t>
  </si>
  <si>
    <t>5 Июня 1992</t>
  </si>
  <si>
    <t>Турессон Андреас</t>
  </si>
  <si>
    <t>18 Ноября 1987</t>
  </si>
  <si>
    <t>Лусениус Никлас</t>
  </si>
  <si>
    <t>3 Мая 1989</t>
  </si>
  <si>
    <t>Сухи Радослав</t>
  </si>
  <si>
    <t>7 Апреля 1976</t>
  </si>
  <si>
    <t>Зотов Виталий</t>
  </si>
  <si>
    <t>1 Апреля 1992</t>
  </si>
  <si>
    <t>Елисеенко Антон</t>
  </si>
  <si>
    <t>21 Июля 1991</t>
  </si>
  <si>
    <t>Сидоров Максим</t>
  </si>
  <si>
    <t>3 Апреля 1996</t>
  </si>
  <si>
    <t>Казнадей Илья</t>
  </si>
  <si>
    <t>22 Июня 1989</t>
  </si>
  <si>
    <t>Хацей Арсений</t>
  </si>
  <si>
    <t>28 Января 1994</t>
  </si>
  <si>
    <t>Машковцев Сергей</t>
  </si>
  <si>
    <t>26 Ноября 1992</t>
  </si>
  <si>
    <t>Кацуба Станислав</t>
  </si>
  <si>
    <t>8 Мая 1991</t>
  </si>
  <si>
    <t>Тимашов Николай</t>
  </si>
  <si>
    <t>3 Мая 1994</t>
  </si>
  <si>
    <t>Педан Руслан</t>
  </si>
  <si>
    <t>16 Ноября 1994</t>
  </si>
  <si>
    <t>Телльквист Микаэль</t>
  </si>
  <si>
    <t>19 Сентября 1979</t>
  </si>
  <si>
    <t>Ларсен Филип</t>
  </si>
  <si>
    <t>7 Декабря 1989</t>
  </si>
  <si>
    <t>Смирнов Кирилл</t>
  </si>
  <si>
    <t>23 Мая 1994</t>
  </si>
  <si>
    <t>Риссанен Расмус</t>
  </si>
  <si>
    <t>13 Июля 1991</t>
  </si>
  <si>
    <t>Лучников Алексей</t>
  </si>
  <si>
    <t>Сорокин Олег</t>
  </si>
  <si>
    <t>4 Января 1974</t>
  </si>
  <si>
    <t>Лебедев Кирилл</t>
  </si>
  <si>
    <t>1 Октября 1991</t>
  </si>
  <si>
    <t>Квартальнов Данила</t>
  </si>
  <si>
    <t>7 Июля 1997</t>
  </si>
  <si>
    <t>Гребешков Денис</t>
  </si>
  <si>
    <t>11 Октября 1983</t>
  </si>
  <si>
    <t>Порейс Мартиньш</t>
  </si>
  <si>
    <t>6 Июля 1991</t>
  </si>
  <si>
    <t>Карле Мэтью</t>
  </si>
  <si>
    <t>30 Сентября 1987</t>
  </si>
  <si>
    <t>Данилов Денис</t>
  </si>
  <si>
    <t>2 Января 1990</t>
  </si>
  <si>
    <t>Пивко Либор</t>
  </si>
  <si>
    <t>29 Марта 1980</t>
  </si>
  <si>
    <t>Вальберг Микаэль</t>
  </si>
  <si>
    <t>28 Декабря 1976</t>
  </si>
  <si>
    <t>Новосельцев Иван</t>
  </si>
  <si>
    <t>23 Января 1979</t>
  </si>
  <si>
    <t>Крутов Алексей</t>
  </si>
  <si>
    <t>1 Февраля 1984</t>
  </si>
  <si>
    <t>Валеев Игорь</t>
  </si>
  <si>
    <t>9 Января 1981</t>
  </si>
  <si>
    <t>Яхин Алексей</t>
  </si>
  <si>
    <t>26 Марта 1984</t>
  </si>
  <si>
    <t>Пепеляев Алексей</t>
  </si>
  <si>
    <t>16 Июня 1984</t>
  </si>
  <si>
    <t>Андрющенко Вячеслав</t>
  </si>
  <si>
    <t>4 Июля 1989</t>
  </si>
  <si>
    <t>Лейно Вилле</t>
  </si>
  <si>
    <t>6 Октября 1983</t>
  </si>
  <si>
    <t>Макеев Алексей</t>
  </si>
  <si>
    <t>25 Ноября 1991</t>
  </si>
  <si>
    <t>Мянтюля Туукка</t>
  </si>
  <si>
    <t>25 Мая 1981</t>
  </si>
  <si>
    <t>Штястни Ян</t>
  </si>
  <si>
    <t>30 Сентября 1982</t>
  </si>
  <si>
    <t>Кара Владислав</t>
  </si>
  <si>
    <t>20 Апреля 1998</t>
  </si>
  <si>
    <t>Пиларж Карел</t>
  </si>
  <si>
    <t>23 Декабря 1977</t>
  </si>
  <si>
    <t>Дуба Томаш</t>
  </si>
  <si>
    <t>2 Июля 1981</t>
  </si>
  <si>
    <t>Ежек Алеш</t>
  </si>
  <si>
    <t>Суглобов Александр</t>
  </si>
  <si>
    <t>15 Января 1982</t>
  </si>
  <si>
    <t>Лунтер Марио</t>
  </si>
  <si>
    <t>20 Июня 1994</t>
  </si>
  <si>
    <t>Мортенссон Тони</t>
  </si>
  <si>
    <t>23 Июня 1980</t>
  </si>
  <si>
    <t>Бирнер Михал</t>
  </si>
  <si>
    <t>Енсен Еспер Б.</t>
  </si>
  <si>
    <t>Полторак Евгений</t>
  </si>
  <si>
    <t>15 Апреля 1993</t>
  </si>
  <si>
    <t>Пёрселл Тедди</t>
  </si>
  <si>
    <t>8 Сентября 1985</t>
  </si>
  <si>
    <t>Слобода Карол</t>
  </si>
  <si>
    <t>Петриков Евгений</t>
  </si>
  <si>
    <t>26 Января 1995</t>
  </si>
  <si>
    <t>Миронов Андрей А.</t>
  </si>
  <si>
    <t>Жульдиков Владимир</t>
  </si>
  <si>
    <t>11 Июня 1994</t>
  </si>
  <si>
    <t>Шафигулин Григорий</t>
  </si>
  <si>
    <t>13 Января 1985</t>
  </si>
  <si>
    <t>Джиошвили Максим</t>
  </si>
  <si>
    <t>15 Января 1996</t>
  </si>
  <si>
    <t>Осипов Максим</t>
  </si>
  <si>
    <t>31 Августа 1993</t>
  </si>
  <si>
    <t>Йормакка Пекка</t>
  </si>
  <si>
    <t>14 Сентября 1990</t>
  </si>
  <si>
    <t>Горохов Игорь</t>
  </si>
  <si>
    <t>28 Ноября 1990</t>
  </si>
  <si>
    <t>Граборенко Роман</t>
  </si>
  <si>
    <t>24 Августа 1992</t>
  </si>
  <si>
    <t>Логинов Александр</t>
  </si>
  <si>
    <t>18 Февраля 1987</t>
  </si>
  <si>
    <t>Крепс Камил</t>
  </si>
  <si>
    <t>18 Ноября 1984</t>
  </si>
  <si>
    <t>Копытин Павел</t>
  </si>
  <si>
    <t>17 Марта 1987</t>
  </si>
  <si>
    <t>Кон Ладислав</t>
  </si>
  <si>
    <t>4 Марта 1975</t>
  </si>
  <si>
    <t>Фурх Доминик</t>
  </si>
  <si>
    <t>19 Апреля 1990</t>
  </si>
  <si>
    <t>Бородин Савва</t>
  </si>
  <si>
    <t>6 Декабря 1991</t>
  </si>
  <si>
    <t>Лемешевский Евгений</t>
  </si>
  <si>
    <t>8 Февраля 1981</t>
  </si>
  <si>
    <t>Ханнула Мика</t>
  </si>
  <si>
    <t>2 Апреля 1979</t>
  </si>
  <si>
    <t>Гурков Дмитрий</t>
  </si>
  <si>
    <t>3 Июня 1996</t>
  </si>
  <si>
    <t>Контиола Петри</t>
  </si>
  <si>
    <t>Корсо Даниэль</t>
  </si>
  <si>
    <t>3 Апреля 1978</t>
  </si>
  <si>
    <t>Юмангулов Ринат</t>
  </si>
  <si>
    <t>3 Января 1996</t>
  </si>
  <si>
    <t>Корчемкин Дмитрий</t>
  </si>
  <si>
    <t>2 Сентября 1996</t>
  </si>
  <si>
    <t>Флягин Михаил</t>
  </si>
  <si>
    <t>10 Мая 1993</t>
  </si>
  <si>
    <t>Красоткин Дмитрий</t>
  </si>
  <si>
    <t>28 Августа 1971</t>
  </si>
  <si>
    <t>Коротеев Денис</t>
  </si>
  <si>
    <t>9 Декабря 1983</t>
  </si>
  <si>
    <t>Эберт Ник</t>
  </si>
  <si>
    <t>Сопин Алексей</t>
  </si>
  <si>
    <t>4 Марта 1987</t>
  </si>
  <si>
    <t>Бабчук Антон</t>
  </si>
  <si>
    <t>6 Мая 1984</t>
  </si>
  <si>
    <t>Игнатов Николай</t>
  </si>
  <si>
    <t>22 Апреля 1978</t>
  </si>
  <si>
    <t>Шиндел Якуб</t>
  </si>
  <si>
    <t>24 Января 1986</t>
  </si>
  <si>
    <t>Коньков Сергей</t>
  </si>
  <si>
    <t>30 Мая 1982</t>
  </si>
  <si>
    <t>Фостер Кёртис</t>
  </si>
  <si>
    <t>24 Ноября 1981</t>
  </si>
  <si>
    <t>Неколенко Илья</t>
  </si>
  <si>
    <t>31 Июля 1993</t>
  </si>
  <si>
    <t>Мегалинский Дмитрий</t>
  </si>
  <si>
    <t>Локхарт Лукас</t>
  </si>
  <si>
    <t>1 Ноября 1992</t>
  </si>
  <si>
    <t>Эш Роберт</t>
  </si>
  <si>
    <t>22 Января 1978</t>
  </si>
  <si>
    <t>Калинин Дмитрий</t>
  </si>
  <si>
    <t>22 Июля 1980</t>
  </si>
  <si>
    <t>Энлунд Йонас</t>
  </si>
  <si>
    <t>Кудако Вадим</t>
  </si>
  <si>
    <t>Заборски Томаш</t>
  </si>
  <si>
    <t>14 Ноября 1987</t>
  </si>
  <si>
    <t>Береглазов Алексей</t>
  </si>
  <si>
    <t>20 Апреля 1994</t>
  </si>
  <si>
    <t>Коларик Чад</t>
  </si>
  <si>
    <t>26 Января 1986</t>
  </si>
  <si>
    <t>Сарканис Дейвидс</t>
  </si>
  <si>
    <t>7 Ноября 1994</t>
  </si>
  <si>
    <t>Ворел Марек</t>
  </si>
  <si>
    <t>27 Августа 1977</t>
  </si>
  <si>
    <t>Когалев Александр</t>
  </si>
  <si>
    <t>22 Мая 1994</t>
  </si>
  <si>
    <t>Гичибеков Назир</t>
  </si>
  <si>
    <t>Каиров Данияр</t>
  </si>
  <si>
    <t>5 Апреля 1994</t>
  </si>
  <si>
    <t>Колппанен Вилле</t>
  </si>
  <si>
    <t>5 Сентября 1992</t>
  </si>
  <si>
    <t>Митякин Евгений</t>
  </si>
  <si>
    <t>24 Декабря 1997</t>
  </si>
  <si>
    <t>Макинтайр Дрю</t>
  </si>
  <si>
    <t>24 Июня 1983</t>
  </si>
  <si>
    <t>Васильев Валерий Ю.</t>
  </si>
  <si>
    <t>17 Марта 1990</t>
  </si>
  <si>
    <t>Архипов Денис</t>
  </si>
  <si>
    <t>19 Мая 1979</t>
  </si>
  <si>
    <t>Чичу Джонатан</t>
  </si>
  <si>
    <t>15 Июля 1980</t>
  </si>
  <si>
    <t>Тарасенко Владимир</t>
  </si>
  <si>
    <t>13 Декабря 1991</t>
  </si>
  <si>
    <t>Верещагин Иван</t>
  </si>
  <si>
    <t>19 Января 1995</t>
  </si>
  <si>
    <t>Петровицки Роберт</t>
  </si>
  <si>
    <t>26 Октября 1973</t>
  </si>
  <si>
    <t>Кашпар Лукаш</t>
  </si>
  <si>
    <t>23 Сентября 1985</t>
  </si>
  <si>
    <t>Тернавский Артём</t>
  </si>
  <si>
    <t>2 Июня 1983</t>
  </si>
  <si>
    <t>Прайссинг Том</t>
  </si>
  <si>
    <t>3 Декабря 1978</t>
  </si>
  <si>
    <t>Алексеев Кирилл</t>
  </si>
  <si>
    <t>27 Февраля 1981</t>
  </si>
  <si>
    <t>Николаев Сергей</t>
  </si>
  <si>
    <t>8 Июня 1972</t>
  </si>
  <si>
    <t>Косоуров Алексей</t>
  </si>
  <si>
    <t>29 Июля 1979</t>
  </si>
  <si>
    <t>Черепов Денис</t>
  </si>
  <si>
    <t>8 Июня 1996</t>
  </si>
  <si>
    <t>Ахметов Рафаэль</t>
  </si>
  <si>
    <t>31 Января 1989</t>
  </si>
  <si>
    <t>Сарматин Михаил</t>
  </si>
  <si>
    <t>26 Октября 1972</t>
  </si>
  <si>
    <t>Робитайл Рэнди</t>
  </si>
  <si>
    <t>12 Октября 1975</t>
  </si>
  <si>
    <t>14 Апреля 1975</t>
  </si>
  <si>
    <t>Лашак Ян</t>
  </si>
  <si>
    <t>10 Апреля 1979</t>
  </si>
  <si>
    <t>Павлас Христиан</t>
  </si>
  <si>
    <t>Кузменков Артур</t>
  </si>
  <si>
    <t>1 Декабря 1993</t>
  </si>
  <si>
    <t>Пеллетье Паскаль</t>
  </si>
  <si>
    <t>16 Июня 1983</t>
  </si>
  <si>
    <t>Первушин Владимир</t>
  </si>
  <si>
    <t>25 Марта 1986</t>
  </si>
  <si>
    <t>Денисов Владимир</t>
  </si>
  <si>
    <t>29 Июня 1984</t>
  </si>
  <si>
    <t>Туоккола Пекка</t>
  </si>
  <si>
    <t>22 Октября 1983</t>
  </si>
  <si>
    <t>Наумов Антон</t>
  </si>
  <si>
    <t>31 Декабря 1997</t>
  </si>
  <si>
    <t>Захарчук Степан</t>
  </si>
  <si>
    <t>30 Ноября 1986</t>
  </si>
  <si>
    <t>Варламов Евгений</t>
  </si>
  <si>
    <t>7 Декабря 1976</t>
  </si>
  <si>
    <t>Серкин Григорий</t>
  </si>
  <si>
    <t>14 Сентября 1991</t>
  </si>
  <si>
    <t>Ерёменко Александр</t>
  </si>
  <si>
    <t>10 Апреля 1980</t>
  </si>
  <si>
    <t>Теряев Сергей</t>
  </si>
  <si>
    <t>13 Октября 1994</t>
  </si>
  <si>
    <t>Беляков Иван</t>
  </si>
  <si>
    <t>9 Марта 1998</t>
  </si>
  <si>
    <t>Шалагин Михаил</t>
  </si>
  <si>
    <t>12 Сентября 1999</t>
  </si>
  <si>
    <t>Захаров Виктор</t>
  </si>
  <si>
    <t>8 Января 1994</t>
  </si>
  <si>
    <t>Курашов Даниил</t>
  </si>
  <si>
    <t>13 Апреля 1998</t>
  </si>
  <si>
    <t>Кучерявенко Александр</t>
  </si>
  <si>
    <t>27 Августа 1987</t>
  </si>
  <si>
    <t>Соколов Денис</t>
  </si>
  <si>
    <t>27 Января 1977</t>
  </si>
  <si>
    <t>Макеев Никита</t>
  </si>
  <si>
    <t>13 Февраля 1998</t>
  </si>
  <si>
    <t>Любушкин Илья</t>
  </si>
  <si>
    <t>Хомицкий Вадим</t>
  </si>
  <si>
    <t>21 Июля 1982</t>
  </si>
  <si>
    <t>Сидякин Андрей</t>
  </si>
  <si>
    <t>20 Января 1979</t>
  </si>
  <si>
    <t>Устьянцев Михаил</t>
  </si>
  <si>
    <t>21 Марта 1992</t>
  </si>
  <si>
    <t>Свиязов Кирилл</t>
  </si>
  <si>
    <t>23 Октября 1992</t>
  </si>
  <si>
    <t>Мальцев Артём</t>
  </si>
  <si>
    <t>27 Марта 1998</t>
  </si>
  <si>
    <t>Сидоров Михаил</t>
  </si>
  <si>
    <t>25 Июня 1997</t>
  </si>
  <si>
    <t>Максимкин Иван</t>
  </si>
  <si>
    <t>5 Марта 1988</t>
  </si>
  <si>
    <t>Лассила Тему</t>
  </si>
  <si>
    <t>26 Марта 1983</t>
  </si>
  <si>
    <t>Коротков Дмитрий</t>
  </si>
  <si>
    <t>26 Мая 1985</t>
  </si>
  <si>
    <t>Кучин Иван</t>
  </si>
  <si>
    <t>23 Августа 1988</t>
  </si>
  <si>
    <t>Черников Александр</t>
  </si>
  <si>
    <t>8 Сентября 1984</t>
  </si>
  <si>
    <t>Диксон Стивен</t>
  </si>
  <si>
    <t>7 Сентября 1985</t>
  </si>
  <si>
    <t>Мякинен Миро</t>
  </si>
  <si>
    <t>27 Апреля 1996</t>
  </si>
  <si>
    <t>Меляков Кирилл</t>
  </si>
  <si>
    <t>21 Декабря 1997</t>
  </si>
  <si>
    <t>Штястни Андрей</t>
  </si>
  <si>
    <t>Сидляров Дмитрий</t>
  </si>
  <si>
    <t>Бирюков Евгений</t>
  </si>
  <si>
    <t>19 Апреля 1986</t>
  </si>
  <si>
    <t>Попов Дмитрий</t>
  </si>
  <si>
    <t>Бурделёв Артём</t>
  </si>
  <si>
    <t>Хатчинсон Эндрю</t>
  </si>
  <si>
    <t>24 Марта 1980</t>
  </si>
  <si>
    <t>Шевченко Вячеслав</t>
  </si>
  <si>
    <t>3 Апреля 1998</t>
  </si>
  <si>
    <t>Ларин Иван</t>
  </si>
  <si>
    <t>Пуголовкин Артём</t>
  </si>
  <si>
    <t>26 Января 1992</t>
  </si>
  <si>
    <t>Мосс Тайлер</t>
  </si>
  <si>
    <t>29 Июня 1975</t>
  </si>
  <si>
    <t>Бельгибаев Нурсултан</t>
  </si>
  <si>
    <t>3 Августа 1991</t>
  </si>
  <si>
    <t>Ялванти Йоонас</t>
  </si>
  <si>
    <t>Уилсон Кайл</t>
  </si>
  <si>
    <t>15 Декабря 1984</t>
  </si>
  <si>
    <t>Ховинен Нико</t>
  </si>
  <si>
    <t>16 Марта 1988</t>
  </si>
  <si>
    <t>Ип Брэндон</t>
  </si>
  <si>
    <t>25 Апреля 1985</t>
  </si>
  <si>
    <t>Ямкин Илья</t>
  </si>
  <si>
    <t>Фэйрчайлд Кейд</t>
  </si>
  <si>
    <t>15 Января 1989</t>
  </si>
  <si>
    <t>Гудачек Юлиус</t>
  </si>
  <si>
    <t>Козловский Юрий</t>
  </si>
  <si>
    <t>29 Июня 1994</t>
  </si>
  <si>
    <t>Алексеев Никита</t>
  </si>
  <si>
    <t>27 Декабря 1981</t>
  </si>
  <si>
    <t>Королёв Евгений</t>
  </si>
  <si>
    <t>Бойченко Павел</t>
  </si>
  <si>
    <t>30 Апреля 1975</t>
  </si>
  <si>
    <t>Филатов Никита</t>
  </si>
  <si>
    <t>Тихомиров Антон</t>
  </si>
  <si>
    <t>23 Августа 1990</t>
  </si>
  <si>
    <t>Дорофеев Сергей</t>
  </si>
  <si>
    <t>Манухов Роман</t>
  </si>
  <si>
    <t>11 Марта 1994</t>
  </si>
  <si>
    <t>Игумнов Иван</t>
  </si>
  <si>
    <t>Хартикайнен Тему</t>
  </si>
  <si>
    <t>Дани Янн</t>
  </si>
  <si>
    <t>21 Июня 1981</t>
  </si>
  <si>
    <t>Секстон Дэн</t>
  </si>
  <si>
    <t>29 Апреля 1987</t>
  </si>
  <si>
    <t>Сахарусов Сергей</t>
  </si>
  <si>
    <t>9 Мая 1994</t>
  </si>
  <si>
    <t>Мезин Андрей</t>
  </si>
  <si>
    <t>8 Июля 1974</t>
  </si>
  <si>
    <t>Климонтов Константин</t>
  </si>
  <si>
    <t>15 Октября 1990</t>
  </si>
  <si>
    <t>Рыков Егор</t>
  </si>
  <si>
    <t>14 Апреля 1997</t>
  </si>
  <si>
    <t>Жердев Николай</t>
  </si>
  <si>
    <t>5 Ноября 1984</t>
  </si>
  <si>
    <t>Мелин Бьёрн</t>
  </si>
  <si>
    <t>4 Июля 1981</t>
  </si>
  <si>
    <t>Доненко Богдан</t>
  </si>
  <si>
    <t>24 Октября 1997</t>
  </si>
  <si>
    <t>Григоренко Евгений</t>
  </si>
  <si>
    <t>11 Августа 1992</t>
  </si>
  <si>
    <t>Карпов Владимир</t>
  </si>
  <si>
    <t>3 Октября 1986</t>
  </si>
  <si>
    <t>Блинов Виктор</t>
  </si>
  <si>
    <t>26 Июня 1981</t>
  </si>
  <si>
    <t>Осипов Александр</t>
  </si>
  <si>
    <t>Железнов Михаил</t>
  </si>
  <si>
    <t>15 Февраля 1991</t>
  </si>
  <si>
    <t>Безруков Иван</t>
  </si>
  <si>
    <t>11 Июня 1997</t>
  </si>
  <si>
    <t>Иванов Егор</t>
  </si>
  <si>
    <t>30 Июня 1995</t>
  </si>
  <si>
    <t>Бобровский Сергей</t>
  </si>
  <si>
    <t>20 Сентября 1988</t>
  </si>
  <si>
    <t>Шаршок Ярослав</t>
  </si>
  <si>
    <t>17 Мая 1990</t>
  </si>
  <si>
    <t>Денисов Денис</t>
  </si>
  <si>
    <t>31 Декабря 1981</t>
  </si>
  <si>
    <t>Шипин Максим</t>
  </si>
  <si>
    <t>11 Мая 1997</t>
  </si>
  <si>
    <t>Гаврилычев Кирилл</t>
  </si>
  <si>
    <t>Муштуков Эрвин</t>
  </si>
  <si>
    <t>7 Апреля 1984</t>
  </si>
  <si>
    <t>Питерс Джастин</t>
  </si>
  <si>
    <t>30 Августа 1986</t>
  </si>
  <si>
    <t>Рейтц Эрик</t>
  </si>
  <si>
    <t>29 Июля 1982</t>
  </si>
  <si>
    <t>Норонен Мика</t>
  </si>
  <si>
    <t>17 Июня 1979</t>
  </si>
  <si>
    <t>Мюттюнен Матиас</t>
  </si>
  <si>
    <t>12 Марта 1990</t>
  </si>
  <si>
    <t>Андрейчиков Руслан</t>
  </si>
  <si>
    <t>28 Июля 1992</t>
  </si>
  <si>
    <t>Коротков Евгений</t>
  </si>
  <si>
    <t>10 Декабря 1987</t>
  </si>
  <si>
    <t>Уиллси Брайан</t>
  </si>
  <si>
    <t>16 Марта 1978</t>
  </si>
  <si>
    <t>Ефименко Алексей</t>
  </si>
  <si>
    <t>20 Августа 1985</t>
  </si>
  <si>
    <t>Кривов Степан</t>
  </si>
  <si>
    <t>Шарангович Егор</t>
  </si>
  <si>
    <t>6 Июня 1998</t>
  </si>
  <si>
    <t>Клопов Дмитрий</t>
  </si>
  <si>
    <t>7 Октября 1989</t>
  </si>
  <si>
    <t>Зернов Денис</t>
  </si>
  <si>
    <t>10 Января 1996</t>
  </si>
  <si>
    <t>Насонов Владислав</t>
  </si>
  <si>
    <t>10 Мая 1997</t>
  </si>
  <si>
    <t>Херсли Патрик</t>
  </si>
  <si>
    <t>23 Июня 1986</t>
  </si>
  <si>
    <t>Недорост Вацлав</t>
  </si>
  <si>
    <t>16 Марта 1982</t>
  </si>
  <si>
    <t>Горелов Александр</t>
  </si>
  <si>
    <t>14 Октября 1981</t>
  </si>
  <si>
    <t>Манухов Никита</t>
  </si>
  <si>
    <t>28 Июня 1989</t>
  </si>
  <si>
    <t>Сёмин Николай</t>
  </si>
  <si>
    <t>20 Февраля 1973</t>
  </si>
  <si>
    <t>Бикмуллин Рафаэль</t>
  </si>
  <si>
    <t>12 Июля 1997</t>
  </si>
  <si>
    <t>Болдюк Александр</t>
  </si>
  <si>
    <t>26 Июня 1985</t>
  </si>
  <si>
    <t>О'Нилл Брайан</t>
  </si>
  <si>
    <t>1 Июня 1988</t>
  </si>
  <si>
    <t>Малюшкин Илья</t>
  </si>
  <si>
    <t>30 Января 1984</t>
  </si>
  <si>
    <t>Михеев Артём</t>
  </si>
  <si>
    <t>27 Мая 1995</t>
  </si>
  <si>
    <t>Рыбалкин Денис</t>
  </si>
  <si>
    <t>21 Апреля 2000</t>
  </si>
  <si>
    <t>Калинин Александр О.</t>
  </si>
  <si>
    <t>8 Февраля 1998</t>
  </si>
  <si>
    <t>Миклик Михел</t>
  </si>
  <si>
    <t>31 Июля 1982</t>
  </si>
  <si>
    <t>Маколей Кенни</t>
  </si>
  <si>
    <t>29 Апреля 1984</t>
  </si>
  <si>
    <t>Песонен Янне</t>
  </si>
  <si>
    <t>11 Мая 1982</t>
  </si>
  <si>
    <t>Савельев Михаил</t>
  </si>
  <si>
    <t>Нюстрём Эрик</t>
  </si>
  <si>
    <t>30 Октября 1993</t>
  </si>
  <si>
    <t>Манелюк Майк</t>
  </si>
  <si>
    <t>1 Октября 1973</t>
  </si>
  <si>
    <t>Мяки Томи</t>
  </si>
  <si>
    <t>Хлыстов Денис</t>
  </si>
  <si>
    <t>Паутов Юрий</t>
  </si>
  <si>
    <t>18 Марта 1995</t>
  </si>
  <si>
    <t>Веро Дарси</t>
  </si>
  <si>
    <t>13 Июля 1976</t>
  </si>
  <si>
    <t>Куклев Михаил</t>
  </si>
  <si>
    <t>24 Августа 1982</t>
  </si>
  <si>
    <t>Воробьёв Кирилл</t>
  </si>
  <si>
    <t>11 Февраля 1995</t>
  </si>
  <si>
    <t>Попов Андрей</t>
  </si>
  <si>
    <t>15 Июля 1988</t>
  </si>
  <si>
    <t>Эрсберг Эрик</t>
  </si>
  <si>
    <t>8 Марта 1982</t>
  </si>
  <si>
    <t>Шигапов Линар</t>
  </si>
  <si>
    <t>19 Ноября 1986</t>
  </si>
  <si>
    <t>Петров Алексей</t>
  </si>
  <si>
    <t>Афанасьев Максим</t>
  </si>
  <si>
    <t>11 Января 1998</t>
  </si>
  <si>
    <t>Рау Чед</t>
  </si>
  <si>
    <t>18 Января 1987</t>
  </si>
  <si>
    <t>Красоткин Антон</t>
  </si>
  <si>
    <t>20 Мая 1997</t>
  </si>
  <si>
    <t>Тортунов Борис</t>
  </si>
  <si>
    <t>14 Августа 1973</t>
  </si>
  <si>
    <t>Александров Виктор</t>
  </si>
  <si>
    <t>Зюзин Дмитрий</t>
  </si>
  <si>
    <t>21 Октября 1987</t>
  </si>
  <si>
    <t>Уокер Люк</t>
  </si>
  <si>
    <t>19 Февраля 1990</t>
  </si>
  <si>
    <t>Маслаков Андрей</t>
  </si>
  <si>
    <t>17 Марта 1991</t>
  </si>
  <si>
    <t>Холёс Йонас</t>
  </si>
  <si>
    <t>Давыдов Илья</t>
  </si>
  <si>
    <t>25 Января 1989</t>
  </si>
  <si>
    <t>Бондырев Игорь</t>
  </si>
  <si>
    <t>4 Июня 1997</t>
  </si>
  <si>
    <t>Звягин Сергей</t>
  </si>
  <si>
    <t>17 Февраля 1971</t>
  </si>
  <si>
    <t>Путилов Кирилл</t>
  </si>
  <si>
    <t>1 Ноября 1988</t>
  </si>
  <si>
    <t>Кагарлицкий Дмитрий</t>
  </si>
  <si>
    <t>1 Августа 1989</t>
  </si>
  <si>
    <t>Шабуров Дмитрий</t>
  </si>
  <si>
    <t>22 Августа 1996</t>
  </si>
  <si>
    <t>Гимаев Сергей</t>
  </si>
  <si>
    <t>16 Февраля 1984</t>
  </si>
  <si>
    <t>Шастин Егор</t>
  </si>
  <si>
    <t>10 Сентября 1982</t>
  </si>
  <si>
    <t>Матерухин Александр</t>
  </si>
  <si>
    <t>17 Октября 1981</t>
  </si>
  <si>
    <t>Гусманов Равиль</t>
  </si>
  <si>
    <t>25 Июля 1972</t>
  </si>
  <si>
    <t>Иванов Иван С.</t>
  </si>
  <si>
    <t>26 Января 1994</t>
  </si>
  <si>
    <t>Петраков Иван</t>
  </si>
  <si>
    <t>28 Февраля 1994</t>
  </si>
  <si>
    <t>Рассказов Кирилл</t>
  </si>
  <si>
    <t>3 Мая 1992</t>
  </si>
  <si>
    <t>Энгрен Атте</t>
  </si>
  <si>
    <t>19 Февраля 1988</t>
  </si>
  <si>
    <t>Зарипов Данис</t>
  </si>
  <si>
    <t>26 Марта 1981</t>
  </si>
  <si>
    <t>Василевич Андрей</t>
  </si>
  <si>
    <t>Основин Вячеслав</t>
  </si>
  <si>
    <t>5 Марта 1994</t>
  </si>
  <si>
    <t>Сундстрём Юхан</t>
  </si>
  <si>
    <t>Ионин Владимир</t>
  </si>
  <si>
    <t>22 Февраля 1995</t>
  </si>
  <si>
    <t>Керянен Михаэль</t>
  </si>
  <si>
    <t>4 Января 1990</t>
  </si>
  <si>
    <t>Фахрутдинов Денис</t>
  </si>
  <si>
    <t>21 Марта 1990</t>
  </si>
  <si>
    <t>Лугин Дмитрий</t>
  </si>
  <si>
    <t>1 Апреля 1990</t>
  </si>
  <si>
    <t>Калюжный Алексей</t>
  </si>
  <si>
    <t>13 Июня 1977</t>
  </si>
  <si>
    <t>Переляев Семён</t>
  </si>
  <si>
    <t>24 Августа 1999</t>
  </si>
  <si>
    <t>Заграпан Марек</t>
  </si>
  <si>
    <t>6 Декабря 1986</t>
  </si>
  <si>
    <t>Фёдоров Фёдор</t>
  </si>
  <si>
    <t>Ткаченко Павел</t>
  </si>
  <si>
    <t>11 Июля 1997</t>
  </si>
  <si>
    <t>Мингалеев Денис</t>
  </si>
  <si>
    <t>Стоа Райан</t>
  </si>
  <si>
    <t>13 Апреля 1987</t>
  </si>
  <si>
    <t>Порселанд Матиас</t>
  </si>
  <si>
    <t>12 Июня 1986</t>
  </si>
  <si>
    <t>Тарасов Александр</t>
  </si>
  <si>
    <t>24 Декабря 1990</t>
  </si>
  <si>
    <t>Петружалек Якуб</t>
  </si>
  <si>
    <t>Дацюк Павел</t>
  </si>
  <si>
    <t>20 Июля 1978</t>
  </si>
  <si>
    <t>Ивашов Роман</t>
  </si>
  <si>
    <t>5 Апреля 1997</t>
  </si>
  <si>
    <t>Филатов Владимир</t>
  </si>
  <si>
    <t>14 Апреля 1994</t>
  </si>
  <si>
    <t>Скворцов Юрий</t>
  </si>
  <si>
    <t>14 Марта 1991</t>
  </si>
  <si>
    <t>Марцинко Томаш</t>
  </si>
  <si>
    <t>11 Апреля 1988</t>
  </si>
  <si>
    <t>Свечников Евгений</t>
  </si>
  <si>
    <t>31 Октября 1996</t>
  </si>
  <si>
    <t>20 Марта 1993</t>
  </si>
  <si>
    <t>Горжава Милослав</t>
  </si>
  <si>
    <t>27 Октября 1982</t>
  </si>
  <si>
    <t>Кириллов Алексей</t>
  </si>
  <si>
    <t>18 Июня 1993</t>
  </si>
  <si>
    <t>Юртайкин Данил</t>
  </si>
  <si>
    <t>1 Июля 1997</t>
  </si>
  <si>
    <t>Томилин Артём</t>
  </si>
  <si>
    <t>16 Июля 1991</t>
  </si>
  <si>
    <t>Зырянов Глеб</t>
  </si>
  <si>
    <t>16 Апреля 1992</t>
  </si>
  <si>
    <t>Поляков Дмитрий</t>
  </si>
  <si>
    <t>23 Января 1985</t>
  </si>
  <si>
    <t>Гончаров Максим</t>
  </si>
  <si>
    <t>15 Июня 1989</t>
  </si>
  <si>
    <t>Разумов Алексей</t>
  </si>
  <si>
    <t>15 Сентября 1995</t>
  </si>
  <si>
    <t>Балаев Антон</t>
  </si>
  <si>
    <t>8 Июля 1996</t>
  </si>
  <si>
    <t>Савинайнен Вели-Матти</t>
  </si>
  <si>
    <t>5 Января 1986</t>
  </si>
  <si>
    <t>Якубов Михаил</t>
  </si>
  <si>
    <t>16 Февраля 1982</t>
  </si>
  <si>
    <t>Попов Никита</t>
  </si>
  <si>
    <t>11 Июля 1992</t>
  </si>
  <si>
    <t>Вейссманн Эрик</t>
  </si>
  <si>
    <t>27 Мая 1978</t>
  </si>
  <si>
    <t>Татаринов Александр</t>
  </si>
  <si>
    <t>14 Апреля 1982</t>
  </si>
  <si>
    <t>Князев Кирилл</t>
  </si>
  <si>
    <t>9 Июня 1983</t>
  </si>
  <si>
    <t>Летовски Тревор</t>
  </si>
  <si>
    <t>5 Апреля 1977</t>
  </si>
  <si>
    <t>Богданов Егор</t>
  </si>
  <si>
    <t>27 Января 1998</t>
  </si>
  <si>
    <t>Поснов Андрей</t>
  </si>
  <si>
    <t>19 Ноября 1981</t>
  </si>
  <si>
    <t>Камалетдинов Рустем</t>
  </si>
  <si>
    <t>30 Июня 1972</t>
  </si>
  <si>
    <t>Костицын Андрей</t>
  </si>
  <si>
    <t>3 Февраля 1985</t>
  </si>
  <si>
    <t>Акимов Сергей</t>
  </si>
  <si>
    <t>15 Октября 1976</t>
  </si>
  <si>
    <t>Ружичка Мартин</t>
  </si>
  <si>
    <t>15 Декабря 1985</t>
  </si>
  <si>
    <t>Эллиотт Стефан</t>
  </si>
  <si>
    <t>30 Января 1991</t>
  </si>
  <si>
    <t>Зеленин Никита</t>
  </si>
  <si>
    <t>30 Марта 1995</t>
  </si>
  <si>
    <t>Зайцев Егор</t>
  </si>
  <si>
    <t>3 Мая 1998</t>
  </si>
  <si>
    <t>Юшков Максим</t>
  </si>
  <si>
    <t>Шафигуллин Булат</t>
  </si>
  <si>
    <t>29 Декабря 1999</t>
  </si>
  <si>
    <t>Савиелс Агрис</t>
  </si>
  <si>
    <t>Королёв Сергей</t>
  </si>
  <si>
    <t>28 Декабря 1973</t>
  </si>
  <si>
    <t>Лукоянов Артём</t>
  </si>
  <si>
    <t>Мужжухин Алексей</t>
  </si>
  <si>
    <t>14 Июля 1987</t>
  </si>
  <si>
    <t>Умарк Линус</t>
  </si>
  <si>
    <t>5 Февраля 1987</t>
  </si>
  <si>
    <t>Ердаков Даниил</t>
  </si>
  <si>
    <t>4 Июня 1989</t>
  </si>
  <si>
    <t>Сорокин Илья</t>
  </si>
  <si>
    <t>4 Августа 1995</t>
  </si>
  <si>
    <t>Налимов Иван</t>
  </si>
  <si>
    <t>Елизаров Сергей</t>
  </si>
  <si>
    <t>5 Февраля 1985</t>
  </si>
  <si>
    <t>Дроков Константин</t>
  </si>
  <si>
    <t>8 Сентября 1995</t>
  </si>
  <si>
    <t>Шулаков Виталий</t>
  </si>
  <si>
    <t>9 Мая 1983</t>
  </si>
  <si>
    <t>Хабаров Макар</t>
  </si>
  <si>
    <t>10 Сентября 1999</t>
  </si>
  <si>
    <t>Хедберг Эдвин</t>
  </si>
  <si>
    <t>29 Января 1994</t>
  </si>
  <si>
    <t>Евдокимов Ярослав</t>
  </si>
  <si>
    <t>18 Сентября 1993</t>
  </si>
  <si>
    <t>Буйницкий Дмитрий</t>
  </si>
  <si>
    <t>1 Марта 1997</t>
  </si>
  <si>
    <t>Спруктс Янис</t>
  </si>
  <si>
    <t>31 Января 1982</t>
  </si>
  <si>
    <t>Гиллис Колтон</t>
  </si>
  <si>
    <t>12 Февраля 1989</t>
  </si>
  <si>
    <t>Назаров Юрий</t>
  </si>
  <si>
    <t>Бомерсбэк Марк</t>
  </si>
  <si>
    <t>8 Июля 1982</t>
  </si>
  <si>
    <t>Москалёв Сергей</t>
  </si>
  <si>
    <t>25 Мая 1974</t>
  </si>
  <si>
    <t>Андерссон Юнас</t>
  </si>
  <si>
    <t>24 Февраля 1981</t>
  </si>
  <si>
    <t>Дронов Григорий</t>
  </si>
  <si>
    <t>10 Января 1998</t>
  </si>
  <si>
    <t>Ивананс Райтис</t>
  </si>
  <si>
    <t>3 Января 1979</t>
  </si>
  <si>
    <t>Грибанов Сергей</t>
  </si>
  <si>
    <t>2 Января 1986</t>
  </si>
  <si>
    <t>Мерескин Александр</t>
  </si>
  <si>
    <t>3 Декабря 1987</t>
  </si>
  <si>
    <t>Таркки Туомас</t>
  </si>
  <si>
    <t>28 Февраля 1980</t>
  </si>
  <si>
    <t>Гимбатов Магомед</t>
  </si>
  <si>
    <t>11 Ноября 1990</t>
  </si>
  <si>
    <t>Лингле Шарль</t>
  </si>
  <si>
    <t>22 Июня 1982</t>
  </si>
  <si>
    <t>Окерман Юхан</t>
  </si>
  <si>
    <t>20 Ноября 1972</t>
  </si>
  <si>
    <t>Баклунд Юхан</t>
  </si>
  <si>
    <t>24 Июля 1981</t>
  </si>
  <si>
    <t>Филичкин Андрей</t>
  </si>
  <si>
    <t>24 Сентября 1987</t>
  </si>
  <si>
    <t>Потапов Максим</t>
  </si>
  <si>
    <t>25 Мая 1980</t>
  </si>
  <si>
    <t>Шкенин Николай</t>
  </si>
  <si>
    <t>20 Октября 1990</t>
  </si>
  <si>
    <t>Абдрахманов Руслан</t>
  </si>
  <si>
    <t>25 Декабря 1984</t>
  </si>
  <si>
    <t>Ритчи Байрон</t>
  </si>
  <si>
    <t>24 Апреля 1977</t>
  </si>
  <si>
    <t>Ся Тяньсян</t>
  </si>
  <si>
    <t>11 Сентября 1993</t>
  </si>
  <si>
    <t>Аншаков Сергей</t>
  </si>
  <si>
    <t>13 Января 1984</t>
  </si>
  <si>
    <t>Усов Никита</t>
  </si>
  <si>
    <t>20 Апреля 1995</t>
  </si>
  <si>
    <t>Воробьёв Владимир</t>
  </si>
  <si>
    <t>2 Ноября 1972</t>
  </si>
  <si>
    <t>Воронин Кирилл</t>
  </si>
  <si>
    <t>11 Января 1994</t>
  </si>
  <si>
    <t>Ежов Илья</t>
  </si>
  <si>
    <t>12 Января 1987</t>
  </si>
  <si>
    <t>We consider the automated recognition of human actions in surveillance videos. Most current methods build classifiers based on complex handcrafted features computed from the raw inputs. Convolutional neural networks (CNNs) are a type of deep model that can act directly on the raw inputs. However, such models are currently limited to handling 2D inputs. In this paper, we develop a novel 3D CNN model for action recognition. This model extracts features from both the spatial and the temporal dimensions by performing 3D convolutions, thereby capturing the motion information encoded in multiple adjacent frames. The developed model generates multiple channels of information from the input frames, and the final feature representation combines information from all channels. To further boost the performance, we propose regularizing the outputs with high-level features and combining the predictions of a variety of different models. We apply the developed models to recognize human actions in the real-world environment of airport surveillance videos, and they achieve superior performance in comparison to baseline methods. {\textcopyright} 1979-2012 IEEE.</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</si>
  <si>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</si>
  <si>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</si>
  <si>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</si>
  <si>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</si>
  <si>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</si>
  <si>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</si>
  <si>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</si>
  <si>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</si>
  <si>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</si>
  <si>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</si>
  <si>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Месяц заказа</t>
  </si>
  <si>
    <t>День недели</t>
  </si>
  <si>
    <t>День заказа</t>
  </si>
  <si>
    <t>Столбец1</t>
  </si>
  <si>
    <t>Год заказа</t>
  </si>
  <si>
    <t>Номер недели</t>
  </si>
  <si>
    <t>GT-41</t>
  </si>
  <si>
    <t>Улун</t>
  </si>
  <si>
    <t>1 кг</t>
  </si>
  <si>
    <t>GT-24</t>
  </si>
  <si>
    <t>Добавки</t>
  </si>
  <si>
    <t>Имбирь</t>
  </si>
  <si>
    <t>0,5 кг</t>
  </si>
  <si>
    <t>BT-43</t>
  </si>
  <si>
    <t>Пуэр рассыпной</t>
  </si>
  <si>
    <t>Шен пуэр</t>
  </si>
  <si>
    <t>GT-22</t>
  </si>
  <si>
    <t>Роза</t>
  </si>
  <si>
    <t>GT-26</t>
  </si>
  <si>
    <t>Лайм</t>
  </si>
  <si>
    <t>GT-13</t>
  </si>
  <si>
    <t>Белый чай</t>
  </si>
  <si>
    <t>GT-44</t>
  </si>
  <si>
    <t>Улун выдержанный</t>
  </si>
  <si>
    <t>GT-29</t>
  </si>
  <si>
    <t>Связанный чай</t>
  </si>
  <si>
    <t xml:space="preserve">Цветок с ароматом персика </t>
  </si>
  <si>
    <t>BT-44</t>
  </si>
  <si>
    <t>Молочный пуэр</t>
  </si>
  <si>
    <t>GT-18</t>
  </si>
  <si>
    <t>Жасминовый чай</t>
  </si>
  <si>
    <t>Жасминовый чай крупный</t>
  </si>
  <si>
    <t>BT-38</t>
  </si>
  <si>
    <t>Пуэр дворцовый 2</t>
  </si>
  <si>
    <t>GT-02</t>
  </si>
  <si>
    <t>Зеленый чай</t>
  </si>
  <si>
    <t>Зеленый чай Премиум</t>
  </si>
  <si>
    <t>BT-45</t>
  </si>
  <si>
    <t xml:space="preserve">Пуэр дворцовый 1       </t>
  </si>
  <si>
    <t>GT-23</t>
  </si>
  <si>
    <t>Жасмин</t>
  </si>
  <si>
    <t>GT-28</t>
  </si>
  <si>
    <t xml:space="preserve">Цветок с ароматом жасмина  </t>
  </si>
  <si>
    <t>BT-36</t>
  </si>
  <si>
    <t>GT-30</t>
  </si>
  <si>
    <t>BT-42</t>
  </si>
  <si>
    <t>BT-09</t>
  </si>
  <si>
    <t>Фруктовый чай</t>
  </si>
  <si>
    <t>Лимонный</t>
  </si>
  <si>
    <t>BT-05</t>
  </si>
  <si>
    <t xml:space="preserve">Красный чай </t>
  </si>
  <si>
    <t>Красный чай мелкий</t>
  </si>
  <si>
    <t>GT-12</t>
  </si>
  <si>
    <t>Желтый чай</t>
  </si>
  <si>
    <t>GT-42A</t>
  </si>
  <si>
    <t>Улун премиум</t>
  </si>
  <si>
    <t>GT-14</t>
  </si>
  <si>
    <t>Белый чай Премиум</t>
  </si>
  <si>
    <t>GT-01</t>
  </si>
  <si>
    <t>Зеленый чай мелкий</t>
  </si>
  <si>
    <t>GT-27</t>
  </si>
  <si>
    <t>Цветок с ароматом молока</t>
  </si>
  <si>
    <t>GT-20</t>
  </si>
  <si>
    <t>Жасминовый чай мелкий</t>
  </si>
  <si>
    <t>BT-06</t>
  </si>
  <si>
    <t>Красный чай крупный</t>
  </si>
  <si>
    <t>BT-10</t>
  </si>
  <si>
    <t>Апельсиновый</t>
  </si>
  <si>
    <t>BT-07</t>
  </si>
  <si>
    <t>Молочный красный 1</t>
  </si>
  <si>
    <t>GT-04</t>
  </si>
  <si>
    <t>Зеленый чай крупнолистовой 2</t>
  </si>
  <si>
    <t>BT-04</t>
  </si>
  <si>
    <t>Молочный красный 2</t>
  </si>
  <si>
    <t>BT-37</t>
  </si>
  <si>
    <t>Пуэр рассыпной премиум</t>
  </si>
  <si>
    <t>BT-46</t>
  </si>
  <si>
    <t>GT-31</t>
  </si>
  <si>
    <t>BT-40</t>
  </si>
  <si>
    <t>Пуэр дворцовый 1</t>
  </si>
  <si>
    <t>Улун рассыпной</t>
  </si>
  <si>
    <t>GT-09</t>
  </si>
  <si>
    <t>Зеленый чай крупнолистовой 1</t>
  </si>
  <si>
    <t>GT-16</t>
  </si>
  <si>
    <t>Почки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</si>
</sst>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F800]dddd\,\ mmmm\ dd\,\ yyyy"/>
  </numFmts>
  <fonts count="3">
    <font>
      <sz val="11.0"/>
      <color theme="1"/>
      <name val="Calibri"/>
    </font>
    <font>
      <color theme="1"/>
      <name val="Calibri"/>
    </font>
    <font>
      <b/>
      <sz val="11.0"/>
      <color theme="1"/>
      <name val="Calibri"/>
    </font>
  </fonts>
  <fills count="2">
    <fill>
      <patternFill patternType="none"/>
    </fill>
    <fill>
      <patternFill patternType="lightGray"/>
    </fill>
  </fills>
  <borders count="9">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bottom style="thin">
        <color rgb="FF000000"/>
      </bottom>
    </border>
    <border>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1" numFmtId="2" xfId="0" applyFont="1" applyNumberFormat="1"/>
    <xf borderId="0" fillId="0" fontId="1" numFmtId="1" xfId="0" applyFont="1" applyNumberFormat="1"/>
    <xf borderId="0" fillId="0" fontId="0" numFmtId="0" xfId="0" applyAlignment="1" applyFont="1">
      <alignment vertical="center"/>
    </xf>
    <xf borderId="0" fillId="0" fontId="0" numFmtId="0" xfId="0" applyAlignment="1" applyFont="1">
      <alignment horizontal="left" vertical="center"/>
    </xf>
    <xf borderId="0" fillId="0" fontId="0" numFmtId="0" xfId="0" applyFont="1"/>
    <xf borderId="1" fillId="0" fontId="2" numFmtId="0" xfId="0" applyAlignment="1" applyBorder="1" applyFont="1">
      <alignment horizontal="center" vertical="top"/>
    </xf>
    <xf borderId="2" fillId="0" fontId="2" numFmtId="0" xfId="0" applyAlignment="1" applyBorder="1" applyFont="1">
      <alignment horizontal="center" vertical="top"/>
    </xf>
    <xf borderId="3" fillId="0" fontId="2" numFmtId="14" xfId="0" applyAlignment="1" applyBorder="1" applyFont="1" applyNumberFormat="1">
      <alignment horizontal="center" vertical="top"/>
    </xf>
    <xf borderId="0" fillId="0" fontId="0" numFmtId="2" xfId="0" applyFont="1" applyNumberFormat="1"/>
    <xf borderId="0" fillId="0" fontId="0" numFmtId="1" xfId="0" applyFont="1" applyNumberFormat="1"/>
    <xf borderId="0" fillId="0" fontId="1" numFmtId="0" xfId="0" applyFont="1"/>
    <xf borderId="0" fillId="0" fontId="0" numFmtId="164" xfId="0" applyFont="1" applyNumberFormat="1"/>
    <xf borderId="2" fillId="0" fontId="2" numFmtId="164" xfId="0" applyAlignment="1" applyBorder="1" applyFont="1" applyNumberFormat="1">
      <alignment horizontal="center" vertical="top"/>
    </xf>
    <xf borderId="0" fillId="0" fontId="0" numFmtId="14" xfId="0" applyFont="1" applyNumberFormat="1"/>
    <xf borderId="0" fillId="0" fontId="0" numFmtId="164" xfId="0" applyFont="1" applyNumberFormat="1"/>
    <xf borderId="4" fillId="0" fontId="2" numFmtId="0" xfId="0" applyAlignment="1" applyBorder="1" applyFont="1">
      <alignment horizontal="center" vertical="top"/>
    </xf>
    <xf borderId="5" fillId="0" fontId="2" numFmtId="0" xfId="0" applyAlignment="1" applyBorder="1" applyFont="1">
      <alignment horizontal="center" vertical="top"/>
    </xf>
    <xf borderId="5" fillId="0" fontId="2" numFmtId="2" xfId="0" applyAlignment="1" applyBorder="1" applyFont="1" applyNumberFormat="1">
      <alignment horizontal="center" vertical="top"/>
    </xf>
    <xf borderId="6" fillId="0" fontId="2" numFmtId="0" xfId="0" applyAlignment="1" applyBorder="1" applyFont="1">
      <alignment horizontal="center" vertical="top"/>
    </xf>
    <xf borderId="0" fillId="0" fontId="2" numFmtId="0" xfId="0" applyAlignment="1" applyFont="1">
      <alignment horizontal="center" vertical="top"/>
    </xf>
    <xf borderId="0" fillId="0" fontId="0" numFmtId="0" xfId="0" applyFont="1"/>
    <xf borderId="7" fillId="0" fontId="0" numFmtId="0" xfId="0" applyBorder="1" applyFont="1"/>
    <xf borderId="8" fillId="0" fontId="0" numFmtId="0" xfId="0" applyBorder="1"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B4C6E7"/>
          <bgColor rgb="FFB4C6E7"/>
        </patternFill>
      </fill>
      <border/>
    </dxf>
    <dxf>
      <font/>
      <fill>
        <patternFill patternType="solid">
          <fgColor rgb="FFD9E2F3"/>
          <bgColor rgb="FFD9E2F3"/>
        </patternFill>
      </fill>
      <border/>
    </dxf>
  </dxfs>
  <tableStyles count="3">
    <tableStyle count="3" pivot="0" name="Акции-style">
      <tableStyleElement dxfId="1" type="headerRow"/>
      <tableStyleElement dxfId="2" type="firstRowStripe"/>
      <tableStyleElement dxfId="3" type="secondRowStripe"/>
    </tableStyle>
    <tableStyle count="3" pivot="0" name="КХЛ-style">
      <tableStyleElement dxfId="1" type="headerRow"/>
      <tableStyleElement dxfId="2" type="firstRowStripe"/>
      <tableStyleElement dxfId="3" type="secondRowStripe"/>
    </tableStyle>
    <tableStyle count="3" pivot="0" name="Продажи-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3:F1431" displayName="Table_1" id="1">
  <tableColumns count="5">
    <tableColumn name="Date" id="1"/>
    <tableColumn name="Close" id="2"/>
    <tableColumn name="Volume" id="3"/>
    <tableColumn name="Stockname" id="4"/>
    <tableColumn name="Доходность" id="5"/>
  </tableColumns>
  <tableStyleInfo name="Акции-style" showColumnStripes="0" showFirstColumn="1" showLastColumn="1" showRowStripes="1"/>
</table>
</file>

<file path=xl/tables/table2.xml><?xml version="1.0" encoding="utf-8"?>
<table xmlns="http://schemas.openxmlformats.org/spreadsheetml/2006/main" ref="C5:J1398" displayName="Table_2" id="2">
  <tableColumns count="8">
    <tableColumn name="Номер" id="1"/>
    <tableColumn name="Фамилия, имя" id="2"/>
    <tableColumn name="Амплуа" id="3"/>
    <tableColumn name="Дата рождения" id="4"/>
    <tableColumn name="Возраст" id="5"/>
    <tableColumn name="Гражданство" id="6"/>
    <tableColumn name="Зарплата" id="7"/>
    <tableColumn name="Год рождения" id="8"/>
  </tableColumns>
  <tableStyleInfo name="КХЛ-style" showColumnStripes="0" showFirstColumn="1" showLastColumn="1" showRowStripes="1"/>
</table>
</file>

<file path=xl/tables/table3.xml><?xml version="1.0" encoding="utf-8"?>
<table xmlns="http://schemas.openxmlformats.org/spreadsheetml/2006/main" ref="E3:T429" displayName="Table_3" id="3">
  <tableColumns count="16">
    <tableColumn name="Артикул" id="1"/>
    <tableColumn name="Категория" id="2"/>
    <tableColumn name="Наименование" id="3"/>
    <tableColumn name="цена за 1кг" id="4"/>
    <tableColumn name="мин фасовка, кг" id="5"/>
    <tableColumn name="Заказанное количество, кг" id="6"/>
    <tableColumn name="Итого" id="7"/>
    <tableColumn name="Скидка" id="8"/>
    <tableColumn name="Итого со скидкой" id="9"/>
    <tableColumn name="Дата заказа" id="10"/>
    <tableColumn name="Месяц заказа" id="11"/>
    <tableColumn name="День недели" id="12"/>
    <tableColumn name="День заказа" id="13"/>
    <tableColumn name="Столбец1" id="14"/>
    <tableColumn name="Год заказа" id="15"/>
    <tableColumn name="Номер недели" id="16"/>
  </tableColumns>
  <tableStyleInfo name="Продажи-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0"/>
    <col customWidth="1" min="3" max="26" width="8.71"/>
  </cols>
  <sheetData>
    <row r="1" ht="14.25" customHeight="1">
      <c r="A1" s="1">
        <v>1.0</v>
      </c>
      <c r="B1" s="1" t="s">
        <v>0</v>
      </c>
    </row>
    <row r="2" ht="14.25" customHeight="1">
      <c r="B2" s="1">
        <f>SKEW('Акции'!$C$4:$C$1431)</f>
        <v>0.341451908</v>
      </c>
    </row>
    <row r="3" ht="14.25" customHeight="1">
      <c r="A3" s="1">
        <v>2.0</v>
      </c>
      <c r="B3" s="1" t="s">
        <v>1</v>
      </c>
    </row>
    <row r="4" ht="14.25" customHeight="1">
      <c r="B4" s="2">
        <f>MEDIAN('Акции'!$C$4:$C$1431)</f>
        <v>77.365</v>
      </c>
    </row>
    <row r="5" ht="14.25" customHeight="1">
      <c r="A5" s="1">
        <v>3.0</v>
      </c>
      <c r="B5" s="1" t="s">
        <v>2</v>
      </c>
    </row>
    <row r="6" ht="14.25" customHeight="1">
      <c r="B6" s="1">
        <f>_xlfn.QUARTILE.INC('Акции'!F5:F1431,3)</f>
        <v>0.008631206967</v>
      </c>
    </row>
    <row r="7" ht="14.25" customHeight="1">
      <c r="A7" s="1">
        <v>4.0</v>
      </c>
      <c r="B7" s="1" t="s">
        <v>3</v>
      </c>
    </row>
    <row r="8" ht="14.25" customHeight="1">
      <c r="B8" s="1">
        <f>MIN('Акции'!F5:F1431)</f>
        <v>-0.1625239006</v>
      </c>
    </row>
    <row r="9" ht="14.25" customHeight="1">
      <c r="A9" s="1">
        <v>5.0</v>
      </c>
      <c r="B9" s="1" t="s">
        <v>4</v>
      </c>
    </row>
    <row r="10" ht="14.25" customHeight="1">
      <c r="B10" s="3">
        <f>MAX('Акции'!$D$4:$D$1431)</f>
        <v>90131800</v>
      </c>
    </row>
    <row r="11" ht="14.25" customHeight="1">
      <c r="A11" s="1">
        <v>6.0</v>
      </c>
      <c r="B11" s="1" t="s">
        <v>5</v>
      </c>
    </row>
    <row r="12" ht="14.25" customHeight="1">
      <c r="B12" s="1">
        <f>_xlfn.STDEV.S('Акции'!$D$4:$D$1431)</f>
        <v>4744300.478</v>
      </c>
    </row>
    <row r="13" ht="14.25" customHeight="1"/>
    <row r="14" ht="14.25" customHeight="1">
      <c r="A14" s="1">
        <v>7.0</v>
      </c>
      <c r="B14" s="1" t="s">
        <v>6</v>
      </c>
    </row>
    <row r="15" ht="14.25" customHeight="1">
      <c r="B15" s="1">
        <f>COUNTIF('КХЛ'!$E$6:$E$1398,"защитник")</f>
        <v>448</v>
      </c>
    </row>
    <row r="16" ht="14.25" customHeight="1">
      <c r="A16" s="1">
        <v>8.0</v>
      </c>
      <c r="B16" s="1" t="s">
        <v>7</v>
      </c>
    </row>
    <row r="17" ht="14.25" customHeight="1">
      <c r="B17" s="1">
        <f>COUNTIFS('КХЛ'!$H$6:$H$1398,"Канада",'КХЛ'!$G$6:$G$1398,"&lt;="&amp;36)</f>
        <v>78</v>
      </c>
    </row>
    <row r="18" ht="14.25" customHeight="1">
      <c r="A18" s="1">
        <v>9.0</v>
      </c>
      <c r="B18" s="1" t="s">
        <v>8</v>
      </c>
    </row>
    <row r="19" ht="14.25" customHeight="1">
      <c r="B19" s="1">
        <f>SUMIFS('КХЛ'!$I$6:$I$1398,'КХЛ'!$E$6:$E$1398,"вратарь",'КХЛ'!$F$6:$F$1398,"*1997")</f>
        <v>523190092</v>
      </c>
    </row>
    <row r="20" ht="14.25" customHeight="1">
      <c r="A20" s="1">
        <v>10.0</v>
      </c>
      <c r="B20" s="1" t="s">
        <v>9</v>
      </c>
    </row>
    <row r="21" ht="14.25" customHeight="1">
      <c r="B21" s="1">
        <f>IFERROR(AVERAGEIFS('КХЛ'!$I$6:$I$1398,'КХЛ'!$H$6:$H$1398,"Словения",'КХЛ'!$D$6:$D$1398,"Д*"),0)</f>
        <v>0</v>
      </c>
    </row>
    <row r="22" ht="14.25" customHeight="1">
      <c r="A22" s="1">
        <v>11.0</v>
      </c>
      <c r="B22" s="1" t="s">
        <v>10</v>
      </c>
    </row>
    <row r="23" ht="14.25" customHeight="1">
      <c r="B23" s="1" t="str">
        <f>VLOOKUP(1410,'КХЛ'!$C$5:$J$1398,5,FALSE)</f>
        <v>#N/A</v>
      </c>
      <c r="C23" s="1" t="s">
        <v>11</v>
      </c>
    </row>
    <row r="24" ht="14.25" customHeight="1">
      <c r="B24" s="1">
        <f>VLOOKUP(1420,'КХЛ'!$C$5:$J$1398,5,FALSE)</f>
        <v>30</v>
      </c>
      <c r="C24" s="1" t="s">
        <v>12</v>
      </c>
    </row>
    <row r="25" ht="14.25" customHeight="1">
      <c r="A25" s="1">
        <v>12.0</v>
      </c>
      <c r="B25" s="1" t="s">
        <v>13</v>
      </c>
    </row>
    <row r="26" ht="14.25" customHeight="1">
      <c r="B26" s="1">
        <f t="array" ref="B26">INDEX('КХЛ'!$C$6:$C$1398,MATCH("Воробьёв Дмитрий",'КХЛ'!$D$6:$D$1398,0))</f>
        <v>435</v>
      </c>
    </row>
    <row r="27" ht="14.25" customHeight="1"/>
    <row r="28" ht="14.25" customHeight="1">
      <c r="A28" s="1">
        <v>13.0</v>
      </c>
      <c r="B28" s="1" t="s">
        <v>14</v>
      </c>
    </row>
    <row r="29" ht="14.25" customHeight="1">
      <c r="B29" s="1">
        <f>LEN('Текст'!D1)</f>
        <v>1160</v>
      </c>
    </row>
    <row r="30" ht="14.25" customHeight="1">
      <c r="A30" s="1">
        <v>14.0</v>
      </c>
      <c r="B30" s="1" t="s">
        <v>15</v>
      </c>
    </row>
    <row r="31" ht="14.25" customHeight="1">
      <c r="B31" s="1" t="str">
        <f>MID('Текст'!D1,976,987-976+1)</f>
        <v>ize human ac</v>
      </c>
      <c r="C31" s="1" t="str">
        <f>RIGHT(LEFT('Текст'!D1,987),987-976+1)</f>
        <v>ize human ac</v>
      </c>
    </row>
    <row r="32" ht="14.25" customHeight="1">
      <c r="A32" s="1">
        <v>15.0</v>
      </c>
      <c r="B32" s="1" t="s">
        <v>16</v>
      </c>
    </row>
    <row r="33" ht="14.25" customHeight="1">
      <c r="B33" s="1" t="str">
        <f>SEARCH("'",'Текст'!D1)</f>
        <v>#VALUE!</v>
      </c>
      <c r="C33" s="1" t="s">
        <v>17</v>
      </c>
    </row>
    <row r="34" ht="14.25" customHeight="1">
      <c r="B34" s="1">
        <f>SEARCH(",",'Текст'!D1)</f>
        <v>297</v>
      </c>
      <c r="C34" s="1" t="s">
        <v>18</v>
      </c>
    </row>
    <row r="35" ht="14.25" customHeight="1">
      <c r="B35" s="1">
        <f>FIND("m",'Текст'!D1)</f>
        <v>21</v>
      </c>
      <c r="C35" s="4" t="s">
        <v>19</v>
      </c>
      <c r="D35" s="5" t="s">
        <v>20</v>
      </c>
    </row>
    <row r="36" ht="14.25" customHeight="1">
      <c r="B36" s="1">
        <f>FIND("M",'Текст'!D1)</f>
        <v>80</v>
      </c>
      <c r="C36" s="4" t="s">
        <v>21</v>
      </c>
    </row>
    <row r="37" ht="14.25" customHeight="1">
      <c r="A37" s="1">
        <v>16.0</v>
      </c>
      <c r="B37" s="1" t="s">
        <v>22</v>
      </c>
    </row>
    <row r="38" ht="14.25" customHeight="1">
      <c r="B38" s="1">
        <f>LEN(SUBSTITUTE('Текст'!D1,",",""))</f>
        <v>1154</v>
      </c>
    </row>
    <row r="39" ht="14.25" customHeight="1">
      <c r="A39" s="1">
        <v>17.0</v>
      </c>
      <c r="B39" s="1" t="s">
        <v>23</v>
      </c>
    </row>
    <row r="40" ht="14.25" customHeight="1">
      <c r="B40" s="1">
        <f>LEN('Текст'!D1)-LEN(SUBSTITUTE('Текст'!D1,"$",""))</f>
        <v>0</v>
      </c>
      <c r="C40" s="1" t="s">
        <v>17</v>
      </c>
    </row>
    <row r="41" ht="14.25" customHeight="1">
      <c r="B41" s="1">
        <f>LEN('Текст'!D1)-LEN(SUBSTITUTE('Текст'!D1,"M",""))</f>
        <v>1</v>
      </c>
    </row>
    <row r="42" ht="14.25" customHeight="1">
      <c r="A42" s="1">
        <v>18.0</v>
      </c>
      <c r="B42" s="1" t="s">
        <v>24</v>
      </c>
    </row>
    <row r="43" ht="14.25" customHeight="1">
      <c r="B43" s="1">
        <f>SEARCH("p",LOWER('Текст'!D1))</f>
        <v>131</v>
      </c>
    </row>
    <row r="44" ht="14.25" customHeight="1"/>
    <row r="45" ht="14.25" customHeight="1">
      <c r="A45" s="1">
        <v>19.0</v>
      </c>
      <c r="B45" s="1" t="s">
        <v>25</v>
      </c>
    </row>
    <row r="46" ht="14.25" customHeight="1">
      <c r="B46" s="6">
        <f>COUNTIF('Продажи'!$O$4:$O$429,1)</f>
        <v>25</v>
      </c>
    </row>
    <row r="47" ht="14.25" customHeight="1">
      <c r="A47" s="1">
        <v>20.0</v>
      </c>
      <c r="B47" s="1" t="s">
        <v>26</v>
      </c>
    </row>
    <row r="48" ht="14.25" customHeight="1">
      <c r="B48" s="1">
        <f>COUNTIF('Продажи'!$P$4:$P$429,4)/COUNT('Продажи'!$P$4:$P$429)</f>
        <v>0.1408450704</v>
      </c>
    </row>
    <row r="49" ht="14.25" customHeight="1">
      <c r="A49" s="1">
        <v>21.0</v>
      </c>
      <c r="B49" s="1" t="s">
        <v>27</v>
      </c>
    </row>
    <row r="50" ht="14.25" customHeight="1">
      <c r="B50" s="1">
        <f>SUMIFS('Продажи'!$K$4:$K$429,'Продажи'!$N$4:$N$429,"&gt;="&amp;DATE(2015,7,17),'Продажи'!$N$4:$N$429,"&lt;="&amp;DATE(2020,8,4))</f>
        <v>11606510</v>
      </c>
    </row>
    <row r="51" ht="14.25" customHeight="1">
      <c r="A51" s="1">
        <v>22.0</v>
      </c>
      <c r="B51" s="1" t="s">
        <v>28</v>
      </c>
    </row>
    <row r="52" ht="14.25" customHeight="1">
      <c r="B52" s="1">
        <f>IFERROR(AVERAGEIF('Продажи'!$Q$4:$Q$429,"&lt;="&amp;10,'Продажи'!$M$4:$M$429),0)</f>
        <v>31560.25725</v>
      </c>
    </row>
    <row r="53" ht="14.25" customHeight="1">
      <c r="A53" s="1">
        <v>23.0</v>
      </c>
      <c r="B53" s="1" t="s">
        <v>29</v>
      </c>
    </row>
    <row r="54" ht="14.25" customHeight="1">
      <c r="B54" s="1">
        <f>SUMIFS('Продажи'!$J$4:$J$429,'Продажи'!$G$4:$G$429,"Красный чай крупный",'Продажи'!$S$4:$S$429,2020)</f>
        <v>25</v>
      </c>
    </row>
    <row r="55" ht="14.25" customHeight="1">
      <c r="A55" s="1">
        <v>24.0</v>
      </c>
      <c r="B55" s="1" t="s">
        <v>30</v>
      </c>
    </row>
    <row r="56" ht="14.25" customHeight="1">
      <c r="B56" s="1">
        <f>IFERROR(AVERAGEIFS('Продажи'!$L$4:$L$429,'Продажи'!$F$4:$F$429,"Жасминовый чай",'Продажи'!$T$4:$T$429,"&gt;="&amp;8,'Продажи'!$T$4:$T$429,"&lt;="&amp;42),0)</f>
        <v>0.05076923077</v>
      </c>
    </row>
    <row r="57" ht="14.25" customHeight="1"/>
    <row r="58" ht="14.25" customHeight="1">
      <c r="A58" s="1">
        <v>25.0</v>
      </c>
      <c r="B58" s="1" t="s">
        <v>31</v>
      </c>
    </row>
    <row r="59" ht="14.25" customHeight="1">
      <c r="B59" s="1">
        <f t="array" ref="B59">SUM(LARGE('Массив'!C27:AB27,{1,2,3,4,5,6,7,8,9}))</f>
        <v>687</v>
      </c>
      <c r="C59" s="1" t="s">
        <v>32</v>
      </c>
    </row>
    <row r="60" ht="14.25" customHeight="1">
      <c r="A60" s="1">
        <v>26.0</v>
      </c>
      <c r="B60" s="1" t="s">
        <v>33</v>
      </c>
    </row>
    <row r="61" ht="14.25" customHeight="1">
      <c r="B61" s="1">
        <f t="array" ref="B61">INDEX('Массив'!C4:AB29,5,8)</f>
        <v>85</v>
      </c>
    </row>
    <row r="62" ht="14.25" customHeight="1">
      <c r="A62" s="1">
        <v>27.0</v>
      </c>
      <c r="B62" s="1" t="s">
        <v>34</v>
      </c>
    </row>
    <row r="63" ht="14.25" customHeight="1">
      <c r="B63" s="1">
        <f t="array" ref="B63">SUMPRODUCT('Массив'!C8:AB8,TRANSPOSE('Массив'!J4:J29))</f>
        <v>72660</v>
      </c>
    </row>
    <row r="64" ht="14.25" customHeight="1">
      <c r="A64" s="1">
        <v>28.0</v>
      </c>
      <c r="B64" s="1" t="s">
        <v>35</v>
      </c>
    </row>
    <row r="65" ht="14.25" customHeight="1">
      <c r="B65" s="1">
        <f>MATCH(MIN('Массив'!L4:L29),'Массив'!L4:L29,0)</f>
        <v>20</v>
      </c>
    </row>
    <row r="66" ht="14.25" customHeight="1">
      <c r="A66" s="1">
        <v>29.0</v>
      </c>
      <c r="B66" s="1" t="s">
        <v>36</v>
      </c>
    </row>
    <row r="67" ht="14.25" customHeight="1">
      <c r="B67" s="1">
        <f t="array" ref="B67">SUM(MOD('Массив'!C4:AB29,2))</f>
        <v>331</v>
      </c>
    </row>
    <row r="68" ht="14.25" customHeight="1">
      <c r="B68" s="1">
        <f t="array" ref="B68">26*26 - SUM(MOD('Массив'!C4:AB29,2))</f>
        <v>345</v>
      </c>
      <c r="C68" s="1" t="s">
        <v>37</v>
      </c>
    </row>
    <row r="69" ht="14.25" customHeight="1">
      <c r="A69" s="1">
        <v>30.0</v>
      </c>
      <c r="B69" s="4" t="s">
        <v>38</v>
      </c>
    </row>
    <row r="70" ht="14.25" customHeight="1">
      <c r="B70" s="1">
        <f t="array" ref="B70">SUMXMY2('Массив'!C24:AB24,TRANSPOSE('Массив'!D4:D29))</f>
        <v>46403</v>
      </c>
    </row>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D35:F3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71"/>
    <col customWidth="1" min="3" max="3" width="8.71"/>
    <col customWidth="1" min="4" max="4" width="9.71"/>
    <col customWidth="1" min="5" max="5" width="12.0"/>
    <col customWidth="1" min="6" max="26" width="8.71"/>
  </cols>
  <sheetData>
    <row r="1" ht="14.25" customHeight="1"/>
    <row r="2" ht="14.25" customHeight="1"/>
    <row r="3" ht="14.25" customHeight="1">
      <c r="B3" s="7" t="s">
        <v>39</v>
      </c>
      <c r="C3" s="8" t="s">
        <v>40</v>
      </c>
      <c r="D3" s="8" t="s">
        <v>41</v>
      </c>
      <c r="E3" s="8" t="s">
        <v>42</v>
      </c>
      <c r="F3" s="8" t="s">
        <v>43</v>
      </c>
    </row>
    <row r="4" ht="14.25" customHeight="1">
      <c r="B4" s="9">
        <v>42110.0</v>
      </c>
      <c r="C4" s="10">
        <v>62.59</v>
      </c>
      <c r="D4" s="11">
        <v>9815600.0</v>
      </c>
      <c r="E4" s="12" t="s">
        <v>44</v>
      </c>
      <c r="F4" s="12" t="str">
        <f>('Акции'!$C4-C3)/C3</f>
        <v>#VALUE!</v>
      </c>
    </row>
    <row r="5" ht="14.25" customHeight="1">
      <c r="B5" s="9">
        <v>42111.0</v>
      </c>
      <c r="C5" s="10">
        <v>62.29</v>
      </c>
      <c r="D5" s="11">
        <v>9905600.0</v>
      </c>
      <c r="E5" s="12" t="s">
        <v>44</v>
      </c>
      <c r="F5" s="12">
        <f>('Акции'!$C5-C4)/C4</f>
        <v>-0.004793097939</v>
      </c>
    </row>
    <row r="6" ht="14.25" customHeight="1">
      <c r="B6" s="9">
        <v>42114.0</v>
      </c>
      <c r="C6" s="10">
        <v>63.54</v>
      </c>
      <c r="D6" s="11">
        <v>1.27792E7</v>
      </c>
      <c r="E6" s="12" t="s">
        <v>44</v>
      </c>
      <c r="F6" s="12">
        <f>('Акции'!$C6-C5)/C5</f>
        <v>0.02006742655</v>
      </c>
    </row>
    <row r="7" ht="14.25" customHeight="1">
      <c r="B7" s="9">
        <v>42115.0</v>
      </c>
      <c r="C7" s="10">
        <v>63.61</v>
      </c>
      <c r="D7" s="11">
        <v>8457300.0</v>
      </c>
      <c r="E7" s="12" t="s">
        <v>44</v>
      </c>
      <c r="F7" s="12">
        <f>('Акции'!$C7-C6)/C6</f>
        <v>0.00110166824</v>
      </c>
    </row>
    <row r="8" ht="14.25" customHeight="1">
      <c r="B8" s="9">
        <v>42116.0</v>
      </c>
      <c r="C8" s="10">
        <v>64.52</v>
      </c>
      <c r="D8" s="11">
        <v>1.38743E7</v>
      </c>
      <c r="E8" s="12" t="s">
        <v>44</v>
      </c>
      <c r="F8" s="12">
        <f>('Акции'!$C8-C7)/C7</f>
        <v>0.01430592674</v>
      </c>
    </row>
    <row r="9" ht="14.25" customHeight="1">
      <c r="B9" s="9">
        <v>42117.0</v>
      </c>
      <c r="C9" s="10">
        <v>64.25</v>
      </c>
      <c r="D9" s="11">
        <v>1.84053E7</v>
      </c>
      <c r="E9" s="12" t="s">
        <v>44</v>
      </c>
      <c r="F9" s="12">
        <f>('Акции'!$C9-C8)/C8</f>
        <v>-0.004184748915</v>
      </c>
    </row>
    <row r="10" ht="14.25" customHeight="1">
      <c r="B10" s="9">
        <v>42118.0</v>
      </c>
      <c r="C10" s="10">
        <v>66.07</v>
      </c>
      <c r="D10" s="11">
        <v>1.48595E7</v>
      </c>
      <c r="E10" s="12" t="s">
        <v>44</v>
      </c>
      <c r="F10" s="12">
        <f>('Акции'!$C10-C9)/C9</f>
        <v>0.02832684825</v>
      </c>
    </row>
    <row r="11" ht="14.25" customHeight="1">
      <c r="B11" s="9">
        <v>42121.0</v>
      </c>
      <c r="C11" s="10">
        <v>65.02</v>
      </c>
      <c r="D11" s="11">
        <v>1.81417E7</v>
      </c>
      <c r="E11" s="12" t="s">
        <v>44</v>
      </c>
      <c r="F11" s="12">
        <f>('Акции'!$C11-C10)/C10</f>
        <v>-0.01589223551</v>
      </c>
    </row>
    <row r="12" ht="14.25" customHeight="1">
      <c r="B12" s="9">
        <v>42122.0</v>
      </c>
      <c r="C12" s="10">
        <v>66.49</v>
      </c>
      <c r="D12" s="11">
        <v>1.30849E7</v>
      </c>
      <c r="E12" s="12" t="s">
        <v>44</v>
      </c>
      <c r="F12" s="12">
        <f>('Акции'!$C12-C11)/C11</f>
        <v>0.02260842818</v>
      </c>
    </row>
    <row r="13" ht="14.25" customHeight="1">
      <c r="B13" s="9">
        <v>42123.0</v>
      </c>
      <c r="C13" s="10">
        <v>65.63</v>
      </c>
      <c r="D13" s="11">
        <v>9864300.0</v>
      </c>
      <c r="E13" s="12" t="s">
        <v>44</v>
      </c>
      <c r="F13" s="12">
        <f>('Акции'!$C13-C12)/C12</f>
        <v>-0.01293427583</v>
      </c>
    </row>
    <row r="14" ht="14.25" customHeight="1">
      <c r="B14" s="9">
        <v>42124.0</v>
      </c>
      <c r="C14" s="10">
        <v>64.66</v>
      </c>
      <c r="D14" s="11">
        <v>1.02986E7</v>
      </c>
      <c r="E14" s="12" t="s">
        <v>44</v>
      </c>
      <c r="F14" s="12">
        <f>('Акции'!$C14-C13)/C13</f>
        <v>-0.0147798263</v>
      </c>
    </row>
    <row r="15" ht="14.25" customHeight="1">
      <c r="B15" s="9">
        <v>42125.0</v>
      </c>
      <c r="C15" s="10">
        <v>64.32</v>
      </c>
      <c r="D15" s="11">
        <v>9870800.0</v>
      </c>
      <c r="E15" s="12" t="s">
        <v>44</v>
      </c>
      <c r="F15" s="12">
        <f>('Акции'!$C15-C14)/C14</f>
        <v>-0.005258274049</v>
      </c>
    </row>
    <row r="16" ht="14.25" customHeight="1">
      <c r="B16" s="9">
        <v>42128.0</v>
      </c>
      <c r="C16" s="10">
        <v>64.68</v>
      </c>
      <c r="D16" s="11">
        <v>8493500.0</v>
      </c>
      <c r="E16" s="12" t="s">
        <v>44</v>
      </c>
      <c r="F16" s="12">
        <f>('Акции'!$C16-C15)/C15</f>
        <v>0.005597014925</v>
      </c>
    </row>
    <row r="17" ht="14.25" customHeight="1">
      <c r="B17" s="9">
        <v>42129.0</v>
      </c>
      <c r="C17" s="10">
        <v>63.86</v>
      </c>
      <c r="D17" s="11">
        <v>7635900.0</v>
      </c>
      <c r="E17" s="12" t="s">
        <v>44</v>
      </c>
      <c r="F17" s="12">
        <f>('Акции'!$C17-C16)/C16</f>
        <v>-0.01267779839</v>
      </c>
    </row>
    <row r="18" ht="14.25" customHeight="1">
      <c r="B18" s="9">
        <v>42130.0</v>
      </c>
      <c r="C18" s="10">
        <v>63.94</v>
      </c>
      <c r="D18" s="11">
        <v>8476300.0</v>
      </c>
      <c r="E18" s="12" t="s">
        <v>44</v>
      </c>
      <c r="F18" s="12">
        <f>('Акции'!$C18-C17)/C17</f>
        <v>0.00125274037</v>
      </c>
    </row>
    <row r="19" ht="14.25" customHeight="1">
      <c r="B19" s="9">
        <v>42131.0</v>
      </c>
      <c r="C19" s="10">
        <v>64.7</v>
      </c>
      <c r="D19" s="11">
        <v>8638200.0</v>
      </c>
      <c r="E19" s="12" t="s">
        <v>44</v>
      </c>
      <c r="F19" s="12">
        <f>('Акции'!$C19-C18)/C18</f>
        <v>0.01188614326</v>
      </c>
    </row>
    <row r="20" ht="14.25" customHeight="1">
      <c r="B20" s="9">
        <v>42132.0</v>
      </c>
      <c r="C20" s="10">
        <v>65.24</v>
      </c>
      <c r="D20" s="11">
        <v>7541100.0</v>
      </c>
      <c r="E20" s="12" t="s">
        <v>44</v>
      </c>
      <c r="F20" s="12">
        <f>('Акции'!$C20-C19)/C19</f>
        <v>0.008346213292</v>
      </c>
    </row>
    <row r="21" ht="14.25" customHeight="1">
      <c r="B21" s="9">
        <v>42135.0</v>
      </c>
      <c r="C21" s="10">
        <v>65.2</v>
      </c>
      <c r="D21" s="11">
        <v>7978700.0</v>
      </c>
      <c r="E21" s="12" t="s">
        <v>44</v>
      </c>
      <c r="F21" s="12">
        <f>('Акции'!$C21-C20)/C20</f>
        <v>-0.0006131207848</v>
      </c>
    </row>
    <row r="22" ht="14.25" customHeight="1">
      <c r="B22" s="9">
        <v>42136.0</v>
      </c>
      <c r="C22" s="10">
        <v>64.81</v>
      </c>
      <c r="D22" s="11">
        <v>5927000.0</v>
      </c>
      <c r="E22" s="12" t="s">
        <v>44</v>
      </c>
      <c r="F22" s="12">
        <f>('Акции'!$C22-C21)/C21</f>
        <v>-0.005981595092</v>
      </c>
    </row>
    <row r="23" ht="14.25" customHeight="1">
      <c r="B23" s="9">
        <v>42137.0</v>
      </c>
      <c r="C23" s="10">
        <v>65.3</v>
      </c>
      <c r="D23" s="11">
        <v>8519200.0</v>
      </c>
      <c r="E23" s="12" t="s">
        <v>44</v>
      </c>
      <c r="F23" s="12">
        <f>('Акции'!$C23-C22)/C22</f>
        <v>0.007560561642</v>
      </c>
    </row>
    <row r="24" ht="14.25" customHeight="1">
      <c r="B24" s="9">
        <v>42138.0</v>
      </c>
      <c r="C24" s="10">
        <v>65.97</v>
      </c>
      <c r="D24" s="11">
        <v>5868900.0</v>
      </c>
      <c r="E24" s="12" t="s">
        <v>44</v>
      </c>
      <c r="F24" s="12">
        <f>('Акции'!$C24-C23)/C23</f>
        <v>0.01026033691</v>
      </c>
    </row>
    <row r="25" ht="14.25" customHeight="1">
      <c r="B25" s="9">
        <v>42139.0</v>
      </c>
      <c r="C25" s="10">
        <v>65.99</v>
      </c>
      <c r="D25" s="11">
        <v>6786400.0</v>
      </c>
      <c r="E25" s="12" t="s">
        <v>44</v>
      </c>
      <c r="F25" s="12">
        <f>('Акции'!$C25-C24)/C24</f>
        <v>0.0003031681067</v>
      </c>
    </row>
    <row r="26" ht="14.25" customHeight="1">
      <c r="B26" s="9">
        <v>42142.0</v>
      </c>
      <c r="C26" s="10">
        <v>65.61</v>
      </c>
      <c r="D26" s="11">
        <v>7858100.0</v>
      </c>
      <c r="E26" s="12" t="s">
        <v>44</v>
      </c>
      <c r="F26" s="12">
        <f>('Акции'!$C26-C25)/C25</f>
        <v>-0.00575844825</v>
      </c>
    </row>
    <row r="27" ht="14.25" customHeight="1">
      <c r="B27" s="9">
        <v>42143.0</v>
      </c>
      <c r="C27" s="10">
        <v>65.73</v>
      </c>
      <c r="D27" s="11">
        <v>7674600.0</v>
      </c>
      <c r="E27" s="12" t="s">
        <v>44</v>
      </c>
      <c r="F27" s="12">
        <f>('Акции'!$C27-C26)/C26</f>
        <v>0.001828989483</v>
      </c>
    </row>
    <row r="28" ht="14.25" customHeight="1">
      <c r="B28" s="9">
        <v>42144.0</v>
      </c>
      <c r="C28" s="10">
        <v>65.89</v>
      </c>
      <c r="D28" s="11">
        <v>9956000.0</v>
      </c>
      <c r="E28" s="12" t="s">
        <v>44</v>
      </c>
      <c r="F28" s="12">
        <f>('Акции'!$C28-C27)/C27</f>
        <v>0.002434200517</v>
      </c>
    </row>
    <row r="29" ht="14.25" customHeight="1">
      <c r="B29" s="9">
        <v>42145.0</v>
      </c>
      <c r="C29" s="10">
        <v>65.65</v>
      </c>
      <c r="D29" s="11">
        <v>1.05534E7</v>
      </c>
      <c r="E29" s="12" t="s">
        <v>44</v>
      </c>
      <c r="F29" s="12">
        <f>('Акции'!$C29-C28)/C28</f>
        <v>-0.00364243436</v>
      </c>
    </row>
    <row r="30" ht="14.25" customHeight="1">
      <c r="B30" s="9">
        <v>42146.0</v>
      </c>
      <c r="C30" s="10">
        <v>65.48</v>
      </c>
      <c r="D30" s="11">
        <v>1.40415E7</v>
      </c>
      <c r="E30" s="12" t="s">
        <v>44</v>
      </c>
      <c r="F30" s="12">
        <f>('Акции'!$C30-C29)/C29</f>
        <v>-0.002589489718</v>
      </c>
    </row>
    <row r="31" ht="14.25" customHeight="1">
      <c r="B31" s="9">
        <v>42150.0</v>
      </c>
      <c r="C31" s="10">
        <v>66.1</v>
      </c>
      <c r="D31" s="11">
        <v>2.10343E7</v>
      </c>
      <c r="E31" s="12" t="s">
        <v>44</v>
      </c>
      <c r="F31" s="12">
        <f>('Акции'!$C31-C30)/C30</f>
        <v>0.009468540012</v>
      </c>
    </row>
    <row r="32" ht="14.25" customHeight="1">
      <c r="B32" s="9">
        <v>42151.0</v>
      </c>
      <c r="C32" s="10">
        <v>67.38</v>
      </c>
      <c r="D32" s="11">
        <v>4.07788E7</v>
      </c>
      <c r="E32" s="12" t="s">
        <v>44</v>
      </c>
      <c r="F32" s="12">
        <f>('Акции'!$C32-C31)/C31</f>
        <v>0.01936459909</v>
      </c>
    </row>
    <row r="33" ht="14.25" customHeight="1">
      <c r="B33" s="9">
        <v>42152.0</v>
      </c>
      <c r="C33" s="10">
        <v>67.47</v>
      </c>
      <c r="D33" s="11">
        <v>1.28915E7</v>
      </c>
      <c r="E33" s="12" t="s">
        <v>44</v>
      </c>
      <c r="F33" s="12">
        <f>('Акции'!$C33-C32)/C32</f>
        <v>0.001335707925</v>
      </c>
    </row>
    <row r="34" ht="14.25" customHeight="1">
      <c r="B34" s="9">
        <v>42153.0</v>
      </c>
      <c r="C34" s="10">
        <v>66.59</v>
      </c>
      <c r="D34" s="11">
        <v>9451000.0</v>
      </c>
      <c r="E34" s="12" t="s">
        <v>44</v>
      </c>
      <c r="F34" s="12">
        <f>('Акции'!$C34-C33)/C33</f>
        <v>-0.01304283385</v>
      </c>
    </row>
    <row r="35" ht="14.25" customHeight="1">
      <c r="B35" s="9">
        <v>42156.0</v>
      </c>
      <c r="C35" s="10">
        <v>66.93</v>
      </c>
      <c r="D35" s="11">
        <v>1.24267E7</v>
      </c>
      <c r="E35" s="12" t="s">
        <v>44</v>
      </c>
      <c r="F35" s="12">
        <f>('Акции'!$C35-C34)/C34</f>
        <v>0.005105871753</v>
      </c>
    </row>
    <row r="36" ht="14.25" customHeight="1">
      <c r="B36" s="9">
        <v>42157.0</v>
      </c>
      <c r="C36" s="10">
        <v>66.62</v>
      </c>
      <c r="D36" s="11">
        <v>1.11332E7</v>
      </c>
      <c r="E36" s="12" t="s">
        <v>44</v>
      </c>
      <c r="F36" s="12">
        <f>('Акции'!$C36-C35)/C35</f>
        <v>-0.004631704766</v>
      </c>
    </row>
    <row r="37" ht="14.25" customHeight="1">
      <c r="B37" s="9">
        <v>42158.0</v>
      </c>
      <c r="C37" s="10">
        <v>67.01</v>
      </c>
      <c r="D37" s="11">
        <v>2.0804E7</v>
      </c>
      <c r="E37" s="12" t="s">
        <v>44</v>
      </c>
      <c r="F37" s="12">
        <f>('Акции'!$C37-C36)/C36</f>
        <v>0.005854097869</v>
      </c>
    </row>
    <row r="38" ht="14.25" customHeight="1">
      <c r="B38" s="9">
        <v>42159.0</v>
      </c>
      <c r="C38" s="10">
        <v>67.42</v>
      </c>
      <c r="D38" s="11">
        <v>1.0539E7</v>
      </c>
      <c r="E38" s="12" t="s">
        <v>44</v>
      </c>
      <c r="F38" s="12">
        <f>('Акции'!$C38-C37)/C37</f>
        <v>0.006118489778</v>
      </c>
    </row>
    <row r="39" ht="14.25" customHeight="1">
      <c r="B39" s="9">
        <v>42160.0</v>
      </c>
      <c r="C39" s="10">
        <v>67.4</v>
      </c>
      <c r="D39" s="11">
        <v>8908900.0</v>
      </c>
      <c r="E39" s="12" t="s">
        <v>44</v>
      </c>
      <c r="F39" s="12">
        <f>('Акции'!$C39-C38)/C38</f>
        <v>-0.000296647879</v>
      </c>
    </row>
    <row r="40" ht="14.25" customHeight="1">
      <c r="B40" s="9">
        <v>42163.0</v>
      </c>
      <c r="C40" s="10">
        <v>67.79</v>
      </c>
      <c r="D40" s="11">
        <v>1.02767E7</v>
      </c>
      <c r="E40" s="12" t="s">
        <v>44</v>
      </c>
      <c r="F40" s="12">
        <f>('Акции'!$C40-C39)/C39</f>
        <v>0.005786350148</v>
      </c>
    </row>
    <row r="41" ht="14.25" customHeight="1">
      <c r="B41" s="9">
        <v>42164.0</v>
      </c>
      <c r="C41" s="10">
        <v>67.67</v>
      </c>
      <c r="D41" s="11">
        <v>8132800.0</v>
      </c>
      <c r="E41" s="12" t="s">
        <v>44</v>
      </c>
      <c r="F41" s="12">
        <f>('Акции'!$C41-C40)/C40</f>
        <v>-0.001770172592</v>
      </c>
    </row>
    <row r="42" ht="14.25" customHeight="1">
      <c r="B42" s="9">
        <v>42165.0</v>
      </c>
      <c r="C42" s="10">
        <v>68.24</v>
      </c>
      <c r="D42" s="11">
        <v>7349300.0</v>
      </c>
      <c r="E42" s="12" t="s">
        <v>44</v>
      </c>
      <c r="F42" s="12">
        <f>('Акции'!$C42-C41)/C41</f>
        <v>0.008423230383</v>
      </c>
    </row>
    <row r="43" ht="14.25" customHeight="1">
      <c r="B43" s="9">
        <v>42166.0</v>
      </c>
      <c r="C43" s="10">
        <v>68.04</v>
      </c>
      <c r="D43" s="11">
        <v>7552200.0</v>
      </c>
      <c r="E43" s="12" t="s">
        <v>44</v>
      </c>
      <c r="F43" s="12">
        <f>('Акции'!$C43-C42)/C42</f>
        <v>-0.002930832356</v>
      </c>
    </row>
    <row r="44" ht="14.25" customHeight="1">
      <c r="B44" s="9">
        <v>42167.0</v>
      </c>
      <c r="C44" s="10">
        <v>67.05</v>
      </c>
      <c r="D44" s="11">
        <v>8249900.0</v>
      </c>
      <c r="E44" s="12" t="s">
        <v>44</v>
      </c>
      <c r="F44" s="12">
        <f>('Акции'!$C44-C43)/C43</f>
        <v>-0.01455026455</v>
      </c>
    </row>
    <row r="45" ht="14.25" customHeight="1">
      <c r="B45" s="9">
        <v>42170.0</v>
      </c>
      <c r="C45" s="10">
        <v>66.91</v>
      </c>
      <c r="D45" s="11">
        <v>7028400.0</v>
      </c>
      <c r="E45" s="12" t="s">
        <v>44</v>
      </c>
      <c r="F45" s="12">
        <f>('Акции'!$C45-C44)/C44</f>
        <v>-0.002087994034</v>
      </c>
    </row>
    <row r="46" ht="14.25" customHeight="1">
      <c r="B46" s="9">
        <v>42171.0</v>
      </c>
      <c r="C46" s="10">
        <v>66.77</v>
      </c>
      <c r="D46" s="11">
        <v>5200700.0</v>
      </c>
      <c r="E46" s="12" t="s">
        <v>44</v>
      </c>
      <c r="F46" s="12">
        <f>('Акции'!$C46-C45)/C45</f>
        <v>-0.002092362876</v>
      </c>
    </row>
    <row r="47" ht="14.25" customHeight="1">
      <c r="B47" s="9">
        <v>42172.0</v>
      </c>
      <c r="C47" s="10">
        <v>67.77</v>
      </c>
      <c r="D47" s="11">
        <v>7377100.0</v>
      </c>
      <c r="E47" s="12" t="s">
        <v>44</v>
      </c>
      <c r="F47" s="12">
        <f>('Акции'!$C47-C46)/C46</f>
        <v>0.01497678598</v>
      </c>
    </row>
    <row r="48" ht="14.25" customHeight="1">
      <c r="B48" s="9">
        <v>42173.0</v>
      </c>
      <c r="C48" s="10">
        <v>68.98</v>
      </c>
      <c r="D48" s="11">
        <v>9079000.0</v>
      </c>
      <c r="E48" s="12" t="s">
        <v>44</v>
      </c>
      <c r="F48" s="12">
        <f>('Акции'!$C48-C47)/C47</f>
        <v>0.01785450789</v>
      </c>
    </row>
    <row r="49" ht="14.25" customHeight="1">
      <c r="B49" s="9">
        <v>42174.0</v>
      </c>
      <c r="C49" s="10">
        <v>69.48</v>
      </c>
      <c r="D49" s="11">
        <v>9979500.0</v>
      </c>
      <c r="E49" s="12" t="s">
        <v>44</v>
      </c>
      <c r="F49" s="12">
        <f>('Акции'!$C49-C48)/C48</f>
        <v>0.00724847782</v>
      </c>
    </row>
    <row r="50" ht="14.25" customHeight="1">
      <c r="B50" s="9">
        <v>42177.0</v>
      </c>
      <c r="C50" s="10">
        <v>70.12</v>
      </c>
      <c r="D50" s="11">
        <v>1.01249E7</v>
      </c>
      <c r="E50" s="12" t="s">
        <v>44</v>
      </c>
      <c r="F50" s="12">
        <f>('Акции'!$C50-C49)/C49</f>
        <v>0.009211283823</v>
      </c>
    </row>
    <row r="51" ht="14.25" customHeight="1">
      <c r="B51" s="9">
        <v>42178.0</v>
      </c>
      <c r="C51" s="10">
        <v>70.02</v>
      </c>
      <c r="D51" s="11">
        <v>8720000.0</v>
      </c>
      <c r="E51" s="12" t="s">
        <v>44</v>
      </c>
      <c r="F51" s="12">
        <f>('Акции'!$C51-C50)/C50</f>
        <v>-0.00142612664</v>
      </c>
    </row>
    <row r="52" ht="14.25" customHeight="1">
      <c r="B52" s="9">
        <v>42179.0</v>
      </c>
      <c r="C52" s="10">
        <v>69.22</v>
      </c>
      <c r="D52" s="11">
        <v>9308200.0</v>
      </c>
      <c r="E52" s="12" t="s">
        <v>44</v>
      </c>
      <c r="F52" s="12">
        <f>('Акции'!$C52-C51)/C51</f>
        <v>-0.01142530706</v>
      </c>
    </row>
    <row r="53" ht="14.25" customHeight="1">
      <c r="B53" s="9">
        <v>42180.0</v>
      </c>
      <c r="C53" s="10">
        <v>69.82</v>
      </c>
      <c r="D53" s="11">
        <v>6191200.0</v>
      </c>
      <c r="E53" s="12" t="s">
        <v>44</v>
      </c>
      <c r="F53" s="12">
        <f>('Акции'!$C53-C52)/C52</f>
        <v>0.008668015025</v>
      </c>
    </row>
    <row r="54" ht="14.25" customHeight="1">
      <c r="B54" s="9">
        <v>42181.0</v>
      </c>
      <c r="C54" s="10">
        <v>70.46</v>
      </c>
      <c r="D54" s="11">
        <v>9669500.0</v>
      </c>
      <c r="E54" s="12" t="s">
        <v>44</v>
      </c>
      <c r="F54" s="12">
        <f>('Акции'!$C54-C53)/C53</f>
        <v>0.009166427958</v>
      </c>
    </row>
    <row r="55" ht="14.25" customHeight="1">
      <c r="B55" s="9">
        <v>42184.0</v>
      </c>
      <c r="C55" s="10">
        <v>67.18</v>
      </c>
      <c r="D55" s="11">
        <v>1.20572E7</v>
      </c>
      <c r="E55" s="12" t="s">
        <v>44</v>
      </c>
      <c r="F55" s="12">
        <f>('Акции'!$C55-C54)/C54</f>
        <v>-0.04655123474</v>
      </c>
    </row>
    <row r="56" ht="14.25" customHeight="1">
      <c r="B56" s="9">
        <v>42185.0</v>
      </c>
      <c r="C56" s="10">
        <v>67.19</v>
      </c>
      <c r="D56" s="11">
        <v>1.14596E7</v>
      </c>
      <c r="E56" s="12" t="s">
        <v>44</v>
      </c>
      <c r="F56" s="12">
        <f>('Акции'!$C56-C55)/C55</f>
        <v>0.0001488538255</v>
      </c>
    </row>
    <row r="57" ht="14.25" customHeight="1">
      <c r="B57" s="9">
        <v>42186.0</v>
      </c>
      <c r="C57" s="10">
        <v>68.51</v>
      </c>
      <c r="D57" s="11">
        <v>7694900.0</v>
      </c>
      <c r="E57" s="12" t="s">
        <v>44</v>
      </c>
      <c r="F57" s="12">
        <f>('Акции'!$C57-C56)/C56</f>
        <v>0.01964578062</v>
      </c>
    </row>
    <row r="58" ht="14.25" customHeight="1">
      <c r="B58" s="9">
        <v>42187.0</v>
      </c>
      <c r="C58" s="10">
        <v>68.21</v>
      </c>
      <c r="D58" s="11">
        <v>6245700.0</v>
      </c>
      <c r="E58" s="12" t="s">
        <v>44</v>
      </c>
      <c r="F58" s="12">
        <f>('Акции'!$C58-C57)/C57</f>
        <v>-0.004378922785</v>
      </c>
    </row>
    <row r="59" ht="14.25" customHeight="1">
      <c r="B59" s="9">
        <v>42191.0</v>
      </c>
      <c r="C59" s="10">
        <v>68.22</v>
      </c>
      <c r="D59" s="11">
        <v>1.70291E7</v>
      </c>
      <c r="E59" s="12" t="s">
        <v>44</v>
      </c>
      <c r="F59" s="12">
        <f>('Акции'!$C59-C58)/C58</f>
        <v>0.0001466060695</v>
      </c>
    </row>
    <row r="60" ht="14.25" customHeight="1">
      <c r="B60" s="9">
        <v>42192.0</v>
      </c>
      <c r="C60" s="10">
        <v>68.56</v>
      </c>
      <c r="D60" s="11">
        <v>7821600.0</v>
      </c>
      <c r="E60" s="12" t="s">
        <v>44</v>
      </c>
      <c r="F60" s="12">
        <f>('Акции'!$C60-C59)/C59</f>
        <v>0.004983875696</v>
      </c>
    </row>
    <row r="61" ht="14.25" customHeight="1">
      <c r="B61" s="9">
        <v>42193.0</v>
      </c>
      <c r="C61" s="10">
        <v>67.66</v>
      </c>
      <c r="D61" s="11">
        <v>5027200.0</v>
      </c>
      <c r="E61" s="12" t="s">
        <v>44</v>
      </c>
      <c r="F61" s="12">
        <f>('Акции'!$C61-C60)/C60</f>
        <v>-0.01312718786</v>
      </c>
    </row>
    <row r="62" ht="14.25" customHeight="1">
      <c r="B62" s="9">
        <v>42194.0</v>
      </c>
      <c r="C62" s="10">
        <v>67.97</v>
      </c>
      <c r="D62" s="11">
        <v>6516800.0</v>
      </c>
      <c r="E62" s="12" t="s">
        <v>44</v>
      </c>
      <c r="F62" s="12">
        <f>('Акции'!$C62-C61)/C61</f>
        <v>0.00458173219</v>
      </c>
    </row>
    <row r="63" ht="14.25" customHeight="1">
      <c r="B63" s="9">
        <v>42195.0</v>
      </c>
      <c r="C63" s="10">
        <v>69.23</v>
      </c>
      <c r="D63" s="11">
        <v>6891400.0</v>
      </c>
      <c r="E63" s="12" t="s">
        <v>44</v>
      </c>
      <c r="F63" s="12">
        <f>('Акции'!$C63-C62)/C62</f>
        <v>0.01853759011</v>
      </c>
    </row>
    <row r="64" ht="14.25" customHeight="1">
      <c r="B64" s="9">
        <v>42198.0</v>
      </c>
      <c r="C64" s="10">
        <v>69.57</v>
      </c>
      <c r="D64" s="11">
        <v>5507000.0</v>
      </c>
      <c r="E64" s="12" t="s">
        <v>44</v>
      </c>
      <c r="F64" s="12">
        <f>('Акции'!$C64-C63)/C63</f>
        <v>0.00491116568</v>
      </c>
    </row>
    <row r="65" ht="14.25" customHeight="1">
      <c r="B65" s="9">
        <v>42199.0</v>
      </c>
      <c r="C65" s="10">
        <v>69.8</v>
      </c>
      <c r="D65" s="11">
        <v>6628300.0</v>
      </c>
      <c r="E65" s="12" t="s">
        <v>44</v>
      </c>
      <c r="F65" s="12">
        <f>('Акции'!$C65-C64)/C64</f>
        <v>0.003306022711</v>
      </c>
    </row>
    <row r="66" ht="14.25" customHeight="1">
      <c r="B66" s="9">
        <v>42200.0</v>
      </c>
      <c r="C66" s="10">
        <v>69.75</v>
      </c>
      <c r="D66" s="11">
        <v>1.67614E7</v>
      </c>
      <c r="E66" s="12" t="s">
        <v>44</v>
      </c>
      <c r="F66" s="12">
        <f>('Акции'!$C66-C65)/C65</f>
        <v>-0.0007163323782</v>
      </c>
    </row>
    <row r="67" ht="14.25" customHeight="1">
      <c r="B67" s="9">
        <v>42201.0</v>
      </c>
      <c r="C67" s="10">
        <v>69.99</v>
      </c>
      <c r="D67" s="11">
        <v>6843800.0</v>
      </c>
      <c r="E67" s="12" t="s">
        <v>44</v>
      </c>
      <c r="F67" s="12">
        <f>('Акции'!$C67-C66)/C66</f>
        <v>0.003440860215</v>
      </c>
    </row>
    <row r="68" ht="14.25" customHeight="1">
      <c r="B68" s="9">
        <v>42202.0</v>
      </c>
      <c r="C68" s="10">
        <v>69.99</v>
      </c>
      <c r="D68" s="11">
        <v>6141200.0</v>
      </c>
      <c r="E68" s="12" t="s">
        <v>44</v>
      </c>
      <c r="F68" s="12">
        <f>('Акции'!$C68-C67)/C67</f>
        <v>0</v>
      </c>
    </row>
    <row r="69" ht="14.25" customHeight="1">
      <c r="B69" s="9">
        <v>42205.0</v>
      </c>
      <c r="C69" s="10">
        <v>70.8</v>
      </c>
      <c r="D69" s="11">
        <v>9633000.0</v>
      </c>
      <c r="E69" s="12" t="s">
        <v>44</v>
      </c>
      <c r="F69" s="12">
        <f>('Акции'!$C69-C68)/C68</f>
        <v>0.01157308187</v>
      </c>
    </row>
    <row r="70" ht="14.25" customHeight="1">
      <c r="B70" s="9">
        <v>42206.0</v>
      </c>
      <c r="C70" s="10">
        <v>70.54</v>
      </c>
      <c r="D70" s="11">
        <v>5028500.0</v>
      </c>
      <c r="E70" s="12" t="s">
        <v>44</v>
      </c>
      <c r="F70" s="12">
        <f>('Акции'!$C70-C69)/C69</f>
        <v>-0.003672316384</v>
      </c>
    </row>
    <row r="71" ht="14.25" customHeight="1">
      <c r="B71" s="9">
        <v>42207.0</v>
      </c>
      <c r="C71" s="10">
        <v>70.56</v>
      </c>
      <c r="D71" s="11">
        <v>5701700.0</v>
      </c>
      <c r="E71" s="12" t="s">
        <v>44</v>
      </c>
      <c r="F71" s="12">
        <f>('Акции'!$C71-C70)/C70</f>
        <v>0.0002835270768</v>
      </c>
    </row>
    <row r="72" ht="14.25" customHeight="1">
      <c r="B72" s="9">
        <v>42208.0</v>
      </c>
      <c r="C72" s="10">
        <v>70.52</v>
      </c>
      <c r="D72" s="11">
        <v>5636600.0</v>
      </c>
      <c r="E72" s="12" t="s">
        <v>44</v>
      </c>
      <c r="F72" s="12">
        <f>('Акции'!$C72-C71)/C71</f>
        <v>-0.000566893424</v>
      </c>
    </row>
    <row r="73" ht="14.25" customHeight="1">
      <c r="B73" s="9">
        <v>42209.0</v>
      </c>
      <c r="C73" s="10">
        <v>68.08</v>
      </c>
      <c r="D73" s="11">
        <v>1.34952E7</v>
      </c>
      <c r="E73" s="12" t="s">
        <v>44</v>
      </c>
      <c r="F73" s="12">
        <f>('Акции'!$C73-C72)/C72</f>
        <v>-0.03460011344</v>
      </c>
    </row>
    <row r="74" ht="14.25" customHeight="1">
      <c r="B74" s="9">
        <v>42212.0</v>
      </c>
      <c r="C74" s="10">
        <v>69.34</v>
      </c>
      <c r="D74" s="11">
        <v>1.28415E7</v>
      </c>
      <c r="E74" s="12" t="s">
        <v>44</v>
      </c>
      <c r="F74" s="12">
        <f>('Акции'!$C74-C73)/C73</f>
        <v>0.01850763807</v>
      </c>
    </row>
    <row r="75" ht="14.25" customHeight="1">
      <c r="B75" s="9">
        <v>42213.0</v>
      </c>
      <c r="C75" s="10">
        <v>71.23</v>
      </c>
      <c r="D75" s="11">
        <v>1.00983E7</v>
      </c>
      <c r="E75" s="12" t="s">
        <v>44</v>
      </c>
      <c r="F75" s="12">
        <f>('Акции'!$C75-C74)/C74</f>
        <v>0.02725699452</v>
      </c>
    </row>
    <row r="76" ht="14.25" customHeight="1">
      <c r="B76" s="9">
        <v>42214.0</v>
      </c>
      <c r="C76" s="10">
        <v>70.77</v>
      </c>
      <c r="D76" s="11">
        <v>6793300.0</v>
      </c>
      <c r="E76" s="12" t="s">
        <v>44</v>
      </c>
      <c r="F76" s="12">
        <f>('Акции'!$C76-C75)/C75</f>
        <v>-0.00645795311</v>
      </c>
    </row>
    <row r="77" ht="14.25" customHeight="1">
      <c r="B77" s="9">
        <v>42215.0</v>
      </c>
      <c r="C77" s="10">
        <v>70.16</v>
      </c>
      <c r="D77" s="11">
        <v>6820400.0</v>
      </c>
      <c r="E77" s="12" t="s">
        <v>44</v>
      </c>
      <c r="F77" s="12">
        <f>('Акции'!$C77-C76)/C76</f>
        <v>-0.008619471527</v>
      </c>
    </row>
    <row r="78" ht="14.25" customHeight="1">
      <c r="B78" s="9">
        <v>42216.0</v>
      </c>
      <c r="C78" s="10">
        <v>70.01</v>
      </c>
      <c r="D78" s="11">
        <v>6181300.0</v>
      </c>
      <c r="E78" s="12" t="s">
        <v>44</v>
      </c>
      <c r="F78" s="12">
        <f>('Акции'!$C78-C77)/C77</f>
        <v>-0.002137970353</v>
      </c>
    </row>
    <row r="79" ht="14.25" customHeight="1">
      <c r="B79" s="9">
        <v>42219.0</v>
      </c>
      <c r="C79" s="10">
        <v>69.73</v>
      </c>
      <c r="D79" s="11">
        <v>9872300.0</v>
      </c>
      <c r="E79" s="12" t="s">
        <v>44</v>
      </c>
      <c r="F79" s="12">
        <f>('Акции'!$C79-C78)/C78</f>
        <v>-0.003999428653</v>
      </c>
    </row>
    <row r="80" ht="14.25" customHeight="1">
      <c r="B80" s="9">
        <v>42220.0</v>
      </c>
      <c r="C80" s="10">
        <v>69.95</v>
      </c>
      <c r="D80" s="11">
        <v>5410900.0</v>
      </c>
      <c r="E80" s="12" t="s">
        <v>44</v>
      </c>
      <c r="F80" s="12">
        <f>('Акции'!$C80-C79)/C79</f>
        <v>0.003155026531</v>
      </c>
    </row>
    <row r="81" ht="14.25" customHeight="1">
      <c r="B81" s="9">
        <v>42221.0</v>
      </c>
      <c r="C81" s="10">
        <v>70.3</v>
      </c>
      <c r="D81" s="11">
        <v>1.00902E7</v>
      </c>
      <c r="E81" s="12" t="s">
        <v>44</v>
      </c>
      <c r="F81" s="12">
        <f>('Акции'!$C81-C80)/C80</f>
        <v>0.005003573981</v>
      </c>
    </row>
    <row r="82" ht="14.25" customHeight="1">
      <c r="B82" s="9">
        <v>42222.0</v>
      </c>
      <c r="C82" s="10">
        <v>69.24</v>
      </c>
      <c r="D82" s="11">
        <v>6172200.0</v>
      </c>
      <c r="E82" s="12" t="s">
        <v>44</v>
      </c>
      <c r="F82" s="12">
        <f>('Акции'!$C82-C81)/C81</f>
        <v>-0.01507823613</v>
      </c>
    </row>
    <row r="83" ht="14.25" customHeight="1">
      <c r="B83" s="9">
        <v>42223.0</v>
      </c>
      <c r="C83" s="10">
        <v>68.62</v>
      </c>
      <c r="D83" s="11">
        <v>6214500.0</v>
      </c>
      <c r="E83" s="12" t="s">
        <v>44</v>
      </c>
      <c r="F83" s="12">
        <f>('Акции'!$C83-C82)/C82</f>
        <v>-0.008954361641</v>
      </c>
    </row>
    <row r="84" ht="14.25" customHeight="1">
      <c r="B84" s="9">
        <v>42226.0</v>
      </c>
      <c r="C84" s="10">
        <v>69.21</v>
      </c>
      <c r="D84" s="11">
        <v>8189400.0</v>
      </c>
      <c r="E84" s="12" t="s">
        <v>44</v>
      </c>
      <c r="F84" s="12">
        <f>('Акции'!$C84-C83)/C83</f>
        <v>0.008598076363</v>
      </c>
    </row>
    <row r="85" ht="14.25" customHeight="1">
      <c r="B85" s="9">
        <v>42227.0</v>
      </c>
      <c r="C85" s="10">
        <v>68.25</v>
      </c>
      <c r="D85" s="11">
        <v>7473200.0</v>
      </c>
      <c r="E85" s="12" t="s">
        <v>44</v>
      </c>
      <c r="F85" s="12">
        <f>('Акции'!$C85-C84)/C84</f>
        <v>-0.01387082792</v>
      </c>
    </row>
    <row r="86" ht="14.25" customHeight="1">
      <c r="B86" s="9">
        <v>42228.0</v>
      </c>
      <c r="C86" s="10">
        <v>68.75</v>
      </c>
      <c r="D86" s="11">
        <v>8337600.0</v>
      </c>
      <c r="E86" s="12" t="s">
        <v>44</v>
      </c>
      <c r="F86" s="12">
        <f>('Акции'!$C86-C85)/C85</f>
        <v>0.007326007326</v>
      </c>
    </row>
    <row r="87" ht="14.25" customHeight="1">
      <c r="B87" s="9">
        <v>42229.0</v>
      </c>
      <c r="C87" s="10">
        <v>68.54</v>
      </c>
      <c r="D87" s="11">
        <v>7184900.0</v>
      </c>
      <c r="E87" s="12" t="s">
        <v>44</v>
      </c>
      <c r="F87" s="12">
        <f>('Акции'!$C87-C86)/C86</f>
        <v>-0.003054545455</v>
      </c>
    </row>
    <row r="88" ht="14.25" customHeight="1">
      <c r="B88" s="9">
        <v>42230.0</v>
      </c>
      <c r="C88" s="10">
        <v>68.65</v>
      </c>
      <c r="D88" s="11">
        <v>5864800.0</v>
      </c>
      <c r="E88" s="12" t="s">
        <v>44</v>
      </c>
      <c r="F88" s="12">
        <f>('Акции'!$C88-C87)/C87</f>
        <v>0.001604902247</v>
      </c>
    </row>
    <row r="89" ht="14.25" customHeight="1">
      <c r="B89" s="9">
        <v>42233.0</v>
      </c>
      <c r="C89" s="10">
        <v>69.37</v>
      </c>
      <c r="D89" s="11">
        <v>1.76699E7</v>
      </c>
      <c r="E89" s="12" t="s">
        <v>44</v>
      </c>
      <c r="F89" s="12">
        <f>('Акции'!$C89-C88)/C88</f>
        <v>0.01048798252</v>
      </c>
    </row>
    <row r="90" ht="14.25" customHeight="1">
      <c r="B90" s="9">
        <v>42234.0</v>
      </c>
      <c r="C90" s="10">
        <v>68.86</v>
      </c>
      <c r="D90" s="11">
        <v>6376500.0</v>
      </c>
      <c r="E90" s="12" t="s">
        <v>44</v>
      </c>
      <c r="F90" s="12">
        <f>('Акции'!$C90-C89)/C89</f>
        <v>-0.007351881217</v>
      </c>
    </row>
    <row r="91" ht="14.25" customHeight="1">
      <c r="B91" s="9">
        <v>42235.0</v>
      </c>
      <c r="C91" s="10">
        <v>68.59</v>
      </c>
      <c r="D91" s="11">
        <v>6270300.0</v>
      </c>
      <c r="E91" s="12" t="s">
        <v>44</v>
      </c>
      <c r="F91" s="12">
        <f>('Акции'!$C91-C90)/C90</f>
        <v>-0.003920999129</v>
      </c>
    </row>
    <row r="92" ht="14.25" customHeight="1">
      <c r="B92" s="9">
        <v>42236.0</v>
      </c>
      <c r="C92" s="10">
        <v>67.48</v>
      </c>
      <c r="D92" s="11">
        <v>9600900.0</v>
      </c>
      <c r="E92" s="12" t="s">
        <v>44</v>
      </c>
      <c r="F92" s="12">
        <f>('Акции'!$C92-C91)/C91</f>
        <v>-0.01618311707</v>
      </c>
    </row>
    <row r="93" ht="14.25" customHeight="1">
      <c r="B93" s="9">
        <v>42237.0</v>
      </c>
      <c r="C93" s="10">
        <v>65.9</v>
      </c>
      <c r="D93" s="11">
        <v>1.62771E7</v>
      </c>
      <c r="E93" s="12" t="s">
        <v>44</v>
      </c>
      <c r="F93" s="12">
        <f>('Акции'!$C93-C92)/C92</f>
        <v>-0.02341434499</v>
      </c>
    </row>
    <row r="94" ht="14.25" customHeight="1">
      <c r="B94" s="9">
        <v>42240.0</v>
      </c>
      <c r="C94" s="10">
        <v>63.45</v>
      </c>
      <c r="D94" s="11">
        <v>2.42926E7</v>
      </c>
      <c r="E94" s="12" t="s">
        <v>44</v>
      </c>
      <c r="F94" s="12">
        <f>('Акции'!$C94-C93)/C93</f>
        <v>-0.03717754173</v>
      </c>
    </row>
    <row r="95" ht="14.25" customHeight="1">
      <c r="B95" s="9">
        <v>42241.0</v>
      </c>
      <c r="C95" s="10">
        <v>60.71</v>
      </c>
      <c r="D95" s="11">
        <v>1.5267E7</v>
      </c>
      <c r="E95" s="12" t="s">
        <v>44</v>
      </c>
      <c r="F95" s="12">
        <f>('Акции'!$C95-C94)/C94</f>
        <v>-0.04318360914</v>
      </c>
    </row>
    <row r="96" ht="14.25" customHeight="1">
      <c r="B96" s="9">
        <v>42242.0</v>
      </c>
      <c r="C96" s="10">
        <v>63.14</v>
      </c>
      <c r="D96" s="11">
        <v>1.52896E7</v>
      </c>
      <c r="E96" s="12" t="s">
        <v>44</v>
      </c>
      <c r="F96" s="12">
        <f>('Акции'!$C96-C95)/C95</f>
        <v>0.0400263548</v>
      </c>
    </row>
    <row r="97" ht="14.25" customHeight="1">
      <c r="B97" s="9">
        <v>42243.0</v>
      </c>
      <c r="C97" s="10">
        <v>64.51</v>
      </c>
      <c r="D97" s="11">
        <v>1.25921E7</v>
      </c>
      <c r="E97" s="12" t="s">
        <v>44</v>
      </c>
      <c r="F97" s="12">
        <f>('Акции'!$C97-C96)/C96</f>
        <v>0.02169781438</v>
      </c>
    </row>
    <row r="98" ht="14.25" customHeight="1">
      <c r="B98" s="9">
        <v>42244.0</v>
      </c>
      <c r="C98" s="10">
        <v>63.98</v>
      </c>
      <c r="D98" s="11">
        <v>7316400.0</v>
      </c>
      <c r="E98" s="12" t="s">
        <v>44</v>
      </c>
      <c r="F98" s="12">
        <f>('Акции'!$C98-C97)/C97</f>
        <v>-0.008215780499</v>
      </c>
    </row>
    <row r="99" ht="14.25" customHeight="1">
      <c r="B99" s="9">
        <v>42247.0</v>
      </c>
      <c r="C99" s="10">
        <v>62.41</v>
      </c>
      <c r="D99" s="11">
        <v>1.55811E7</v>
      </c>
      <c r="E99" s="12" t="s">
        <v>44</v>
      </c>
      <c r="F99" s="12">
        <f>('Акции'!$C99-C98)/C98</f>
        <v>-0.02453891841</v>
      </c>
    </row>
    <row r="100" ht="14.25" customHeight="1">
      <c r="B100" s="9">
        <v>42248.0</v>
      </c>
      <c r="C100" s="10">
        <v>60.5</v>
      </c>
      <c r="D100" s="11">
        <v>1.27032E7</v>
      </c>
      <c r="E100" s="12" t="s">
        <v>44</v>
      </c>
      <c r="F100" s="12">
        <f>('Акции'!$C100-C99)/C99</f>
        <v>-0.03060406986</v>
      </c>
    </row>
    <row r="101" ht="14.25" customHeight="1">
      <c r="B101" s="9">
        <v>42249.0</v>
      </c>
      <c r="C101" s="10">
        <v>60.98</v>
      </c>
      <c r="D101" s="11">
        <v>1.20445E7</v>
      </c>
      <c r="E101" s="12" t="s">
        <v>44</v>
      </c>
      <c r="F101" s="12">
        <f>('Акции'!$C101-C100)/C100</f>
        <v>0.007933884298</v>
      </c>
    </row>
    <row r="102" ht="14.25" customHeight="1">
      <c r="B102" s="9">
        <v>42250.0</v>
      </c>
      <c r="C102" s="10">
        <v>61.58</v>
      </c>
      <c r="D102" s="11">
        <v>1.17774E7</v>
      </c>
      <c r="E102" s="12" t="s">
        <v>44</v>
      </c>
      <c r="F102" s="12">
        <f>('Акции'!$C102-C101)/C101</f>
        <v>0.009839291571</v>
      </c>
    </row>
    <row r="103" ht="14.25" customHeight="1">
      <c r="B103" s="9">
        <v>42251.0</v>
      </c>
      <c r="C103" s="10">
        <v>59.77</v>
      </c>
      <c r="D103" s="11">
        <v>9281400.0</v>
      </c>
      <c r="E103" s="12" t="s">
        <v>44</v>
      </c>
      <c r="F103" s="12">
        <f>('Акции'!$C103-C102)/C102</f>
        <v>-0.02939265995</v>
      </c>
    </row>
    <row r="104" ht="14.25" customHeight="1">
      <c r="B104" s="9">
        <v>42255.0</v>
      </c>
      <c r="C104" s="10">
        <v>60.57</v>
      </c>
      <c r="D104" s="11">
        <v>9263200.0</v>
      </c>
      <c r="E104" s="12" t="s">
        <v>44</v>
      </c>
      <c r="F104" s="12">
        <f>('Акции'!$C104-C103)/C103</f>
        <v>0.01338464112</v>
      </c>
    </row>
    <row r="105" ht="14.25" customHeight="1">
      <c r="B105" s="9">
        <v>42256.0</v>
      </c>
      <c r="C105" s="10">
        <v>59.26</v>
      </c>
      <c r="D105" s="11">
        <v>8436900.0</v>
      </c>
      <c r="E105" s="12" t="s">
        <v>44</v>
      </c>
      <c r="F105" s="12">
        <f>('Акции'!$C105-C104)/C104</f>
        <v>-0.02162786858</v>
      </c>
    </row>
    <row r="106" ht="14.25" customHeight="1">
      <c r="B106" s="9">
        <v>42257.0</v>
      </c>
      <c r="C106" s="10">
        <v>59.58</v>
      </c>
      <c r="D106" s="11">
        <v>9306600.0</v>
      </c>
      <c r="E106" s="12" t="s">
        <v>44</v>
      </c>
      <c r="F106" s="12">
        <f>('Акции'!$C106-C105)/C105</f>
        <v>0.005399932501</v>
      </c>
    </row>
    <row r="107" ht="14.25" customHeight="1">
      <c r="B107" s="9">
        <v>42258.0</v>
      </c>
      <c r="C107" s="10">
        <v>59.35</v>
      </c>
      <c r="D107" s="11">
        <v>9365400.0</v>
      </c>
      <c r="E107" s="12" t="s">
        <v>44</v>
      </c>
      <c r="F107" s="12">
        <f>('Акции'!$C107-C106)/C106</f>
        <v>-0.003860355824</v>
      </c>
    </row>
    <row r="108" ht="14.25" customHeight="1">
      <c r="B108" s="9">
        <v>42261.0</v>
      </c>
      <c r="C108" s="10">
        <v>58.94</v>
      </c>
      <c r="D108" s="11">
        <v>9095600.0</v>
      </c>
      <c r="E108" s="12" t="s">
        <v>44</v>
      </c>
      <c r="F108" s="12">
        <f>('Акции'!$C108-C107)/C107</f>
        <v>-0.006908171862</v>
      </c>
    </row>
    <row r="109" ht="14.25" customHeight="1">
      <c r="B109" s="9">
        <v>42262.0</v>
      </c>
      <c r="C109" s="10">
        <v>59.2</v>
      </c>
      <c r="D109" s="11">
        <v>1.04747E7</v>
      </c>
      <c r="E109" s="12" t="s">
        <v>44</v>
      </c>
      <c r="F109" s="12">
        <f>('Акции'!$C109-C108)/C108</f>
        <v>0.004411265694</v>
      </c>
    </row>
    <row r="110" ht="14.25" customHeight="1">
      <c r="B110" s="9">
        <v>42263.0</v>
      </c>
      <c r="C110" s="10">
        <v>59.51</v>
      </c>
      <c r="D110" s="11">
        <v>8044200.0</v>
      </c>
      <c r="E110" s="12" t="s">
        <v>44</v>
      </c>
      <c r="F110" s="12">
        <f>('Акции'!$C110-C109)/C109</f>
        <v>0.005236486486</v>
      </c>
    </row>
    <row r="111" ht="14.25" customHeight="1">
      <c r="B111" s="9">
        <v>42264.0</v>
      </c>
      <c r="C111" s="10">
        <v>59.86</v>
      </c>
      <c r="D111" s="11">
        <v>1.02817E7</v>
      </c>
      <c r="E111" s="12" t="s">
        <v>44</v>
      </c>
      <c r="F111" s="12">
        <f>('Акции'!$C111-C110)/C110</f>
        <v>0.005881364477</v>
      </c>
    </row>
    <row r="112" ht="14.25" customHeight="1">
      <c r="B112" s="9">
        <v>42265.0</v>
      </c>
      <c r="C112" s="10">
        <v>61.22</v>
      </c>
      <c r="D112" s="11">
        <v>2.8957E7</v>
      </c>
      <c r="E112" s="12" t="s">
        <v>44</v>
      </c>
      <c r="F112" s="12">
        <f>('Акции'!$C112-C111)/C111</f>
        <v>0.02271967925</v>
      </c>
    </row>
    <row r="113" ht="14.25" customHeight="1">
      <c r="B113" s="9">
        <v>42268.0</v>
      </c>
      <c r="C113" s="10">
        <v>59.39</v>
      </c>
      <c r="D113" s="11">
        <v>1.10381E7</v>
      </c>
      <c r="E113" s="12" t="s">
        <v>44</v>
      </c>
      <c r="F113" s="12">
        <f>('Акции'!$C113-C112)/C112</f>
        <v>-0.02989219209</v>
      </c>
    </row>
    <row r="114" ht="14.25" customHeight="1">
      <c r="B114" s="9">
        <v>42269.0</v>
      </c>
      <c r="C114" s="10">
        <v>57.74</v>
      </c>
      <c r="D114" s="11">
        <v>1.4192E7</v>
      </c>
      <c r="E114" s="12" t="s">
        <v>44</v>
      </c>
      <c r="F114" s="12">
        <f>('Акции'!$C114-C113)/C113</f>
        <v>-0.02778245496</v>
      </c>
    </row>
    <row r="115" ht="14.25" customHeight="1">
      <c r="B115" s="9">
        <v>42270.0</v>
      </c>
      <c r="C115" s="10">
        <v>57.43</v>
      </c>
      <c r="D115" s="11">
        <v>9827000.0</v>
      </c>
      <c r="E115" s="12" t="s">
        <v>44</v>
      </c>
      <c r="F115" s="12">
        <f>('Акции'!$C115-C114)/C114</f>
        <v>-0.005368895047</v>
      </c>
    </row>
    <row r="116" ht="14.25" customHeight="1">
      <c r="B116" s="9">
        <v>42271.0</v>
      </c>
      <c r="C116" s="10">
        <v>56.57</v>
      </c>
      <c r="D116" s="11">
        <v>8625500.0</v>
      </c>
      <c r="E116" s="12" t="s">
        <v>44</v>
      </c>
      <c r="F116" s="12">
        <f>('Акции'!$C116-C115)/C115</f>
        <v>-0.01497475187</v>
      </c>
    </row>
    <row r="117" ht="14.25" customHeight="1">
      <c r="B117" s="9">
        <v>42272.0</v>
      </c>
      <c r="C117" s="10">
        <v>55.74</v>
      </c>
      <c r="D117" s="11">
        <v>8673500.0</v>
      </c>
      <c r="E117" s="12" t="s">
        <v>44</v>
      </c>
      <c r="F117" s="12">
        <f>('Акции'!$C117-C116)/C116</f>
        <v>-0.01467208768</v>
      </c>
    </row>
    <row r="118" ht="14.25" customHeight="1">
      <c r="B118" s="9">
        <v>42275.0</v>
      </c>
      <c r="C118" s="10">
        <v>52.5</v>
      </c>
      <c r="D118" s="11">
        <v>1.5123E7</v>
      </c>
      <c r="E118" s="12" t="s">
        <v>44</v>
      </c>
      <c r="F118" s="12">
        <f>('Акции'!$C118-C117)/C117</f>
        <v>-0.0581270183</v>
      </c>
    </row>
    <row r="119" ht="14.25" customHeight="1">
      <c r="B119" s="9">
        <v>42276.0</v>
      </c>
      <c r="C119" s="10">
        <v>52.79</v>
      </c>
      <c r="D119" s="11">
        <v>1.28428E7</v>
      </c>
      <c r="E119" s="12" t="s">
        <v>44</v>
      </c>
      <c r="F119" s="12">
        <f>('Акции'!$C119-C118)/C118</f>
        <v>0.005523809524</v>
      </c>
    </row>
    <row r="120" ht="14.25" customHeight="1">
      <c r="B120" s="9">
        <v>42277.0</v>
      </c>
      <c r="C120" s="10">
        <v>54.41</v>
      </c>
      <c r="D120" s="11">
        <v>1.18955E7</v>
      </c>
      <c r="E120" s="12" t="s">
        <v>44</v>
      </c>
      <c r="F120" s="12">
        <f>('Акции'!$C120-C119)/C119</f>
        <v>0.03068763023</v>
      </c>
    </row>
    <row r="121" ht="14.25" customHeight="1">
      <c r="B121" s="9">
        <v>42278.0</v>
      </c>
      <c r="C121" s="10">
        <v>55.13</v>
      </c>
      <c r="D121" s="11">
        <v>9255800.0</v>
      </c>
      <c r="E121" s="12" t="s">
        <v>44</v>
      </c>
      <c r="F121" s="12">
        <f>('Акции'!$C121-C120)/C120</f>
        <v>0.01323286161</v>
      </c>
    </row>
    <row r="122" ht="14.25" customHeight="1">
      <c r="B122" s="9">
        <v>42279.0</v>
      </c>
      <c r="C122" s="10">
        <v>55.82</v>
      </c>
      <c r="D122" s="11">
        <v>6942600.0</v>
      </c>
      <c r="E122" s="12" t="s">
        <v>44</v>
      </c>
      <c r="F122" s="12">
        <f>('Акции'!$C122-C121)/C121</f>
        <v>0.01251587158</v>
      </c>
    </row>
    <row r="123" ht="14.25" customHeight="1">
      <c r="B123" s="9">
        <v>42282.0</v>
      </c>
      <c r="C123" s="10">
        <v>56.68</v>
      </c>
      <c r="D123" s="11">
        <v>9332800.0</v>
      </c>
      <c r="E123" s="12" t="s">
        <v>44</v>
      </c>
      <c r="F123" s="12">
        <f>('Акции'!$C123-C122)/C122</f>
        <v>0.01540666428</v>
      </c>
    </row>
    <row r="124" ht="14.25" customHeight="1">
      <c r="B124" s="9">
        <v>42283.0</v>
      </c>
      <c r="C124" s="10">
        <v>55.08</v>
      </c>
      <c r="D124" s="11">
        <v>9008300.0</v>
      </c>
      <c r="E124" s="12" t="s">
        <v>44</v>
      </c>
      <c r="F124" s="12">
        <f>('Акции'!$C124-C123)/C123</f>
        <v>-0.02822865208</v>
      </c>
    </row>
    <row r="125" ht="14.25" customHeight="1">
      <c r="B125" s="9">
        <v>42284.0</v>
      </c>
      <c r="C125" s="10">
        <v>55.63</v>
      </c>
      <c r="D125" s="11">
        <v>1.10561E7</v>
      </c>
      <c r="E125" s="12" t="s">
        <v>44</v>
      </c>
      <c r="F125" s="12">
        <f>('Акции'!$C125-C124)/C124</f>
        <v>0.009985475672</v>
      </c>
    </row>
    <row r="126" ht="14.25" customHeight="1">
      <c r="B126" s="9">
        <v>42285.0</v>
      </c>
      <c r="C126" s="10">
        <v>56.04</v>
      </c>
      <c r="D126" s="11">
        <v>6737300.0</v>
      </c>
      <c r="E126" s="12" t="s">
        <v>44</v>
      </c>
      <c r="F126" s="12">
        <f>('Акции'!$C126-C125)/C125</f>
        <v>0.007370124034</v>
      </c>
    </row>
    <row r="127" ht="14.25" customHeight="1">
      <c r="B127" s="9">
        <v>42286.0</v>
      </c>
      <c r="C127" s="10">
        <v>55.64</v>
      </c>
      <c r="D127" s="11">
        <v>7178500.0</v>
      </c>
      <c r="E127" s="12" t="s">
        <v>44</v>
      </c>
      <c r="F127" s="12">
        <f>('Акции'!$C127-C126)/C126</f>
        <v>-0.007137758744</v>
      </c>
    </row>
    <row r="128" ht="14.25" customHeight="1">
      <c r="B128" s="9">
        <v>42289.0</v>
      </c>
      <c r="C128" s="10">
        <v>55.77</v>
      </c>
      <c r="D128" s="11">
        <v>6515000.0</v>
      </c>
      <c r="E128" s="12" t="s">
        <v>44</v>
      </c>
      <c r="F128" s="12">
        <f>('Акции'!$C128-C127)/C127</f>
        <v>0.002336448598</v>
      </c>
    </row>
    <row r="129" ht="14.25" customHeight="1">
      <c r="B129" s="9">
        <v>42290.0</v>
      </c>
      <c r="C129" s="10">
        <v>53.8</v>
      </c>
      <c r="D129" s="11">
        <v>9467900.0</v>
      </c>
      <c r="E129" s="12" t="s">
        <v>44</v>
      </c>
      <c r="F129" s="12">
        <f>('Акции'!$C129-C128)/C128</f>
        <v>-0.03532365071</v>
      </c>
    </row>
    <row r="130" ht="14.25" customHeight="1">
      <c r="B130" s="9">
        <v>42291.0</v>
      </c>
      <c r="C130" s="10">
        <v>53.94</v>
      </c>
      <c r="D130" s="11">
        <v>8727400.0</v>
      </c>
      <c r="E130" s="12" t="s">
        <v>44</v>
      </c>
      <c r="F130" s="12">
        <f>('Акции'!$C130-C129)/C129</f>
        <v>0.002602230483</v>
      </c>
    </row>
    <row r="131" ht="14.25" customHeight="1">
      <c r="B131" s="9">
        <v>42292.0</v>
      </c>
      <c r="C131" s="10">
        <v>56.14</v>
      </c>
      <c r="D131" s="11">
        <v>7781600.0</v>
      </c>
      <c r="E131" s="12" t="s">
        <v>44</v>
      </c>
      <c r="F131" s="12">
        <f>('Акции'!$C131-C130)/C130</f>
        <v>0.04078605858</v>
      </c>
    </row>
    <row r="132" ht="14.25" customHeight="1">
      <c r="B132" s="9">
        <v>42293.0</v>
      </c>
      <c r="C132" s="10">
        <v>56.53</v>
      </c>
      <c r="D132" s="11">
        <v>7342800.0</v>
      </c>
      <c r="E132" s="12" t="s">
        <v>44</v>
      </c>
      <c r="F132" s="12">
        <f>('Акции'!$C132-C131)/C131</f>
        <v>0.006946918418</v>
      </c>
    </row>
    <row r="133" ht="14.25" customHeight="1">
      <c r="B133" s="9">
        <v>42296.0</v>
      </c>
      <c r="C133" s="10">
        <v>56.16</v>
      </c>
      <c r="D133" s="11">
        <v>6463000.0</v>
      </c>
      <c r="E133" s="12" t="s">
        <v>44</v>
      </c>
      <c r="F133" s="12">
        <f>('Акции'!$C133-C132)/C132</f>
        <v>-0.00654519724</v>
      </c>
    </row>
    <row r="134" ht="14.25" customHeight="1">
      <c r="B134" s="9">
        <v>42297.0</v>
      </c>
      <c r="C134" s="10">
        <v>54.83</v>
      </c>
      <c r="D134" s="11">
        <v>6494600.0</v>
      </c>
      <c r="E134" s="12" t="s">
        <v>44</v>
      </c>
      <c r="F134" s="12">
        <f>('Акции'!$C134-C133)/C133</f>
        <v>-0.02368233618</v>
      </c>
    </row>
    <row r="135" ht="14.25" customHeight="1">
      <c r="B135" s="9">
        <v>42298.0</v>
      </c>
      <c r="C135" s="10">
        <v>53.83</v>
      </c>
      <c r="D135" s="11">
        <v>1.16388E7</v>
      </c>
      <c r="E135" s="12" t="s">
        <v>44</v>
      </c>
      <c r="F135" s="12">
        <f>('Акции'!$C135-C134)/C134</f>
        <v>-0.01823819077</v>
      </c>
    </row>
    <row r="136" ht="14.25" customHeight="1">
      <c r="B136" s="9">
        <v>42299.0</v>
      </c>
      <c r="C136" s="10">
        <v>48.27</v>
      </c>
      <c r="D136" s="11">
        <v>4.65177E7</v>
      </c>
      <c r="E136" s="12" t="s">
        <v>44</v>
      </c>
      <c r="F136" s="12">
        <f>('Акции'!$C136-C135)/C135</f>
        <v>-0.1032881293</v>
      </c>
    </row>
    <row r="137" ht="14.25" customHeight="1">
      <c r="B137" s="9">
        <v>42300.0</v>
      </c>
      <c r="C137" s="10">
        <v>50.34</v>
      </c>
      <c r="D137" s="11">
        <v>2.62148E7</v>
      </c>
      <c r="E137" s="12" t="s">
        <v>44</v>
      </c>
      <c r="F137" s="12">
        <f>('Акции'!$C137-C136)/C136</f>
        <v>0.04288377874</v>
      </c>
    </row>
    <row r="138" ht="14.25" customHeight="1">
      <c r="B138" s="9">
        <v>42303.0</v>
      </c>
      <c r="C138" s="10">
        <v>51.87</v>
      </c>
      <c r="D138" s="11">
        <v>1.38904E7</v>
      </c>
      <c r="E138" s="12" t="s">
        <v>44</v>
      </c>
      <c r="F138" s="12">
        <f>('Акции'!$C138-C137)/C137</f>
        <v>0.03039332539</v>
      </c>
    </row>
    <row r="139" ht="14.25" customHeight="1">
      <c r="B139" s="9">
        <v>42304.0</v>
      </c>
      <c r="C139" s="10">
        <v>52.58</v>
      </c>
      <c r="D139" s="11">
        <v>1.17108E7</v>
      </c>
      <c r="E139" s="12" t="s">
        <v>44</v>
      </c>
      <c r="F139" s="12">
        <f>('Акции'!$C139-C138)/C138</f>
        <v>0.01368806632</v>
      </c>
    </row>
    <row r="140" ht="14.25" customHeight="1">
      <c r="B140" s="9">
        <v>42305.0</v>
      </c>
      <c r="C140" s="10">
        <v>53.26</v>
      </c>
      <c r="D140" s="11">
        <v>7869000.0</v>
      </c>
      <c r="E140" s="12" t="s">
        <v>44</v>
      </c>
      <c r="F140" s="12">
        <f>('Акции'!$C140-C139)/C139</f>
        <v>0.01293267402</v>
      </c>
    </row>
    <row r="141" ht="14.25" customHeight="1">
      <c r="B141" s="9">
        <v>42306.0</v>
      </c>
      <c r="C141" s="10">
        <v>54.1</v>
      </c>
      <c r="D141" s="11">
        <v>9304400.0</v>
      </c>
      <c r="E141" s="12" t="s">
        <v>44</v>
      </c>
      <c r="F141" s="12">
        <f>('Акции'!$C141-C140)/C140</f>
        <v>0.01577168607</v>
      </c>
    </row>
    <row r="142" ht="14.25" customHeight="1">
      <c r="B142" s="9">
        <v>42307.0</v>
      </c>
      <c r="C142" s="10">
        <v>59.55</v>
      </c>
      <c r="D142" s="11">
        <v>2.74656E7</v>
      </c>
      <c r="E142" s="12" t="s">
        <v>44</v>
      </c>
      <c r="F142" s="12">
        <f>('Акции'!$C142-C141)/C141</f>
        <v>0.1007393715</v>
      </c>
    </row>
    <row r="143" ht="14.25" customHeight="1">
      <c r="B143" s="9">
        <v>42310.0</v>
      </c>
      <c r="C143" s="10">
        <v>63.38</v>
      </c>
      <c r="D143" s="11">
        <v>1.70087E7</v>
      </c>
      <c r="E143" s="12" t="s">
        <v>44</v>
      </c>
      <c r="F143" s="12">
        <f>('Акции'!$C143-C142)/C142</f>
        <v>0.06431570109</v>
      </c>
    </row>
    <row r="144" ht="14.25" customHeight="1">
      <c r="B144" s="9">
        <v>42311.0</v>
      </c>
      <c r="C144" s="10">
        <v>62.43</v>
      </c>
      <c r="D144" s="11">
        <v>8754700.0</v>
      </c>
      <c r="E144" s="12" t="s">
        <v>44</v>
      </c>
      <c r="F144" s="12">
        <f>('Акции'!$C144-C143)/C143</f>
        <v>-0.01498895551</v>
      </c>
    </row>
    <row r="145" ht="14.25" customHeight="1">
      <c r="B145" s="9">
        <v>42312.0</v>
      </c>
      <c r="C145" s="10">
        <v>63.8</v>
      </c>
      <c r="D145" s="11">
        <v>1.03426E7</v>
      </c>
      <c r="E145" s="12" t="s">
        <v>44</v>
      </c>
      <c r="F145" s="12">
        <f>('Акции'!$C145-C144)/C144</f>
        <v>0.02194457793</v>
      </c>
    </row>
    <row r="146" ht="14.25" customHeight="1">
      <c r="B146" s="9">
        <v>42313.0</v>
      </c>
      <c r="C146" s="10">
        <v>62.77</v>
      </c>
      <c r="D146" s="11">
        <v>1.02372E7</v>
      </c>
      <c r="E146" s="12" t="s">
        <v>44</v>
      </c>
      <c r="F146" s="12">
        <f>('Акции'!$C146-C145)/C145</f>
        <v>-0.01614420063</v>
      </c>
    </row>
    <row r="147" ht="14.25" customHeight="1">
      <c r="B147" s="9">
        <v>42314.0</v>
      </c>
      <c r="C147" s="10">
        <v>64.13</v>
      </c>
      <c r="D147" s="11">
        <v>7261100.0</v>
      </c>
      <c r="E147" s="12" t="s">
        <v>44</v>
      </c>
      <c r="F147" s="12">
        <f>('Акции'!$C147-C146)/C146</f>
        <v>0.02166640115</v>
      </c>
    </row>
    <row r="148" ht="14.25" customHeight="1">
      <c r="B148" s="9">
        <v>42317.0</v>
      </c>
      <c r="C148" s="10">
        <v>63.23</v>
      </c>
      <c r="D148" s="11">
        <v>8239400.0</v>
      </c>
      <c r="E148" s="12" t="s">
        <v>44</v>
      </c>
      <c r="F148" s="12">
        <f>('Акции'!$C148-C147)/C147</f>
        <v>-0.01403399345</v>
      </c>
    </row>
    <row r="149" ht="14.25" customHeight="1">
      <c r="B149" s="9">
        <v>42318.0</v>
      </c>
      <c r="C149" s="10">
        <v>62.3</v>
      </c>
      <c r="D149" s="11">
        <v>6897600.0</v>
      </c>
      <c r="E149" s="12" t="s">
        <v>44</v>
      </c>
      <c r="F149" s="12">
        <f>('Акции'!$C149-C148)/C148</f>
        <v>-0.01470820813</v>
      </c>
    </row>
    <row r="150" ht="14.25" customHeight="1">
      <c r="B150" s="9">
        <v>42319.0</v>
      </c>
      <c r="C150" s="10">
        <v>60.86</v>
      </c>
      <c r="D150" s="11">
        <v>8212500.0</v>
      </c>
      <c r="E150" s="12" t="s">
        <v>44</v>
      </c>
      <c r="F150" s="12">
        <f>('Акции'!$C150-C149)/C149</f>
        <v>-0.02311396469</v>
      </c>
    </row>
    <row r="151" ht="14.25" customHeight="1">
      <c r="B151" s="9">
        <v>42320.0</v>
      </c>
      <c r="C151" s="10">
        <v>60.23</v>
      </c>
      <c r="D151" s="11">
        <v>7765500.0</v>
      </c>
      <c r="E151" s="12" t="s">
        <v>44</v>
      </c>
      <c r="F151" s="12">
        <f>('Акции'!$C151-C150)/C150</f>
        <v>-0.01035162668</v>
      </c>
    </row>
    <row r="152" ht="14.25" customHeight="1">
      <c r="B152" s="9">
        <v>42321.0</v>
      </c>
      <c r="C152" s="10">
        <v>59.86</v>
      </c>
      <c r="D152" s="11">
        <v>7834400.0</v>
      </c>
      <c r="E152" s="12" t="s">
        <v>44</v>
      </c>
      <c r="F152" s="12">
        <f>('Акции'!$C152-C151)/C151</f>
        <v>-0.006143118047</v>
      </c>
    </row>
    <row r="153" ht="14.25" customHeight="1">
      <c r="B153" s="9">
        <v>42324.0</v>
      </c>
      <c r="C153" s="10">
        <v>60.01</v>
      </c>
      <c r="D153" s="11">
        <v>6965100.0</v>
      </c>
      <c r="E153" s="12" t="s">
        <v>44</v>
      </c>
      <c r="F153" s="12">
        <f>('Акции'!$C153-C152)/C152</f>
        <v>0.002505846976</v>
      </c>
    </row>
    <row r="154" ht="14.25" customHeight="1">
      <c r="B154" s="9">
        <v>42325.0</v>
      </c>
      <c r="C154" s="10">
        <v>60.38</v>
      </c>
      <c r="D154" s="11">
        <v>8405400.0</v>
      </c>
      <c r="E154" s="12" t="s">
        <v>44</v>
      </c>
      <c r="F154" s="12">
        <f>('Акции'!$C154-C153)/C153</f>
        <v>0.00616563906</v>
      </c>
    </row>
    <row r="155" ht="14.25" customHeight="1">
      <c r="B155" s="9">
        <v>42326.0</v>
      </c>
      <c r="C155" s="10">
        <v>60.99</v>
      </c>
      <c r="D155" s="11">
        <v>5470200.0</v>
      </c>
      <c r="E155" s="12" t="s">
        <v>44</v>
      </c>
      <c r="F155" s="12">
        <f>('Акции'!$C155-C154)/C154</f>
        <v>0.01010268301</v>
      </c>
    </row>
    <row r="156" ht="14.25" customHeight="1">
      <c r="B156" s="9">
        <v>42327.0</v>
      </c>
      <c r="C156" s="10">
        <v>60.55</v>
      </c>
      <c r="D156" s="11">
        <v>5571200.0</v>
      </c>
      <c r="E156" s="12" t="s">
        <v>44</v>
      </c>
      <c r="F156" s="12">
        <f>('Акции'!$C156-C155)/C155</f>
        <v>-0.007214297426</v>
      </c>
    </row>
    <row r="157" ht="14.25" customHeight="1">
      <c r="B157" s="9">
        <v>42328.0</v>
      </c>
      <c r="C157" s="10">
        <v>61.11</v>
      </c>
      <c r="D157" s="11">
        <v>7490200.0</v>
      </c>
      <c r="E157" s="12" t="s">
        <v>44</v>
      </c>
      <c r="F157" s="12">
        <f>('Акции'!$C157-C156)/C156</f>
        <v>0.009248554913</v>
      </c>
    </row>
    <row r="158" ht="14.25" customHeight="1">
      <c r="B158" s="9">
        <v>42331.0</v>
      </c>
      <c r="C158" s="10">
        <v>61.15</v>
      </c>
      <c r="D158" s="11">
        <v>6405000.0</v>
      </c>
      <c r="E158" s="12" t="s">
        <v>44</v>
      </c>
      <c r="F158" s="12">
        <f>('Акции'!$C158-C157)/C157</f>
        <v>0.0006545573556</v>
      </c>
    </row>
    <row r="159" ht="14.25" customHeight="1">
      <c r="B159" s="9">
        <v>42332.0</v>
      </c>
      <c r="C159" s="10">
        <v>61.13</v>
      </c>
      <c r="D159" s="11">
        <v>5213500.0</v>
      </c>
      <c r="E159" s="12" t="s">
        <v>44</v>
      </c>
      <c r="F159" s="12">
        <f>('Акции'!$C159-C158)/C158</f>
        <v>-0.0003270645953</v>
      </c>
    </row>
    <row r="160" ht="14.25" customHeight="1">
      <c r="B160" s="9">
        <v>42333.0</v>
      </c>
      <c r="C160" s="10">
        <v>60.29</v>
      </c>
      <c r="D160" s="11">
        <v>4879800.0</v>
      </c>
      <c r="E160" s="12" t="s">
        <v>44</v>
      </c>
      <c r="F160" s="12">
        <f>('Акции'!$C160-C159)/C159</f>
        <v>-0.01374120726</v>
      </c>
    </row>
    <row r="161" ht="14.25" customHeight="1">
      <c r="B161" s="9">
        <v>42335.0</v>
      </c>
      <c r="C161" s="10">
        <v>60.0</v>
      </c>
      <c r="D161" s="11">
        <v>2404100.0</v>
      </c>
      <c r="E161" s="12" t="s">
        <v>44</v>
      </c>
      <c r="F161" s="12">
        <f>('Акции'!$C161-C160)/C160</f>
        <v>-0.004810084591</v>
      </c>
    </row>
    <row r="162" ht="14.25" customHeight="1">
      <c r="B162" s="9">
        <v>42338.0</v>
      </c>
      <c r="C162" s="10">
        <v>58.15</v>
      </c>
      <c r="D162" s="11">
        <v>1.26602E7</v>
      </c>
      <c r="E162" s="12" t="s">
        <v>44</v>
      </c>
      <c r="F162" s="12">
        <f>('Акции'!$C162-C161)/C161</f>
        <v>-0.03083333333</v>
      </c>
    </row>
    <row r="163" ht="14.25" customHeight="1">
      <c r="B163" s="9">
        <v>42339.0</v>
      </c>
      <c r="C163" s="10">
        <v>59.02</v>
      </c>
      <c r="D163" s="11">
        <v>1.12905E7</v>
      </c>
      <c r="E163" s="12" t="s">
        <v>44</v>
      </c>
      <c r="F163" s="12">
        <f>('Акции'!$C163-C162)/C162</f>
        <v>0.01496130696</v>
      </c>
    </row>
    <row r="164" ht="14.25" customHeight="1">
      <c r="B164" s="9">
        <v>42340.0</v>
      </c>
      <c r="C164" s="10">
        <v>57.72</v>
      </c>
      <c r="D164" s="11">
        <v>7663000.0</v>
      </c>
      <c r="E164" s="12" t="s">
        <v>44</v>
      </c>
      <c r="F164" s="12">
        <f>('Акции'!$C164-C163)/C163</f>
        <v>-0.02202643172</v>
      </c>
    </row>
    <row r="165" ht="14.25" customHeight="1">
      <c r="B165" s="9">
        <v>42341.0</v>
      </c>
      <c r="C165" s="10">
        <v>56.12</v>
      </c>
      <c r="D165" s="11">
        <v>9701500.0</v>
      </c>
      <c r="E165" s="12" t="s">
        <v>44</v>
      </c>
      <c r="F165" s="12">
        <f>('Акции'!$C165-C164)/C164</f>
        <v>-0.02772002772</v>
      </c>
    </row>
    <row r="166" ht="14.25" customHeight="1">
      <c r="B166" s="9">
        <v>42342.0</v>
      </c>
      <c r="C166" s="10">
        <v>57.18</v>
      </c>
      <c r="D166" s="11">
        <v>6748100.0</v>
      </c>
      <c r="E166" s="12" t="s">
        <v>44</v>
      </c>
      <c r="F166" s="12">
        <f>('Акции'!$C166-C165)/C165</f>
        <v>0.01888809694</v>
      </c>
    </row>
    <row r="167" ht="14.25" customHeight="1">
      <c r="B167" s="9">
        <v>42345.0</v>
      </c>
      <c r="C167" s="10">
        <v>56.27</v>
      </c>
      <c r="D167" s="11">
        <v>7890900.0</v>
      </c>
      <c r="E167" s="12" t="s">
        <v>44</v>
      </c>
      <c r="F167" s="12">
        <f>('Акции'!$C167-C166)/C166</f>
        <v>-0.01591465547</v>
      </c>
    </row>
    <row r="168" ht="14.25" customHeight="1">
      <c r="B168" s="9">
        <v>42346.0</v>
      </c>
      <c r="C168" s="10">
        <v>56.67</v>
      </c>
      <c r="D168" s="11">
        <v>6896200.0</v>
      </c>
      <c r="E168" s="12" t="s">
        <v>44</v>
      </c>
      <c r="F168" s="12">
        <f>('Акции'!$C168-C167)/C167</f>
        <v>0.007108583615</v>
      </c>
    </row>
    <row r="169" ht="14.25" customHeight="1">
      <c r="B169" s="9">
        <v>42347.0</v>
      </c>
      <c r="C169" s="10">
        <v>56.03</v>
      </c>
      <c r="D169" s="11">
        <v>6207900.0</v>
      </c>
      <c r="E169" s="12" t="s">
        <v>44</v>
      </c>
      <c r="F169" s="12">
        <f>('Акции'!$C169-C168)/C168</f>
        <v>-0.01129345333</v>
      </c>
    </row>
    <row r="170" ht="14.25" customHeight="1">
      <c r="B170" s="9">
        <v>42348.0</v>
      </c>
      <c r="C170" s="10">
        <v>55.78</v>
      </c>
      <c r="D170" s="11">
        <v>6736900.0</v>
      </c>
      <c r="E170" s="12" t="s">
        <v>44</v>
      </c>
      <c r="F170" s="12">
        <f>('Акции'!$C170-C169)/C169</f>
        <v>-0.004461895413</v>
      </c>
    </row>
    <row r="171" ht="14.25" customHeight="1">
      <c r="B171" s="9">
        <v>42349.0</v>
      </c>
      <c r="C171" s="10">
        <v>54.04</v>
      </c>
      <c r="D171" s="11">
        <v>9388600.0</v>
      </c>
      <c r="E171" s="12" t="s">
        <v>44</v>
      </c>
      <c r="F171" s="12">
        <f>('Акции'!$C171-C170)/C170</f>
        <v>-0.03119397634</v>
      </c>
    </row>
    <row r="172" ht="14.25" customHeight="1">
      <c r="B172" s="9">
        <v>42352.0</v>
      </c>
      <c r="C172" s="10">
        <v>55.44</v>
      </c>
      <c r="D172" s="11">
        <v>9419500.0</v>
      </c>
      <c r="E172" s="12" t="s">
        <v>44</v>
      </c>
      <c r="F172" s="12">
        <f>('Акции'!$C172-C171)/C171</f>
        <v>0.02590673575</v>
      </c>
    </row>
    <row r="173" ht="14.25" customHeight="1">
      <c r="B173" s="9">
        <v>42353.0</v>
      </c>
      <c r="C173" s="10">
        <v>56.39</v>
      </c>
      <c r="D173" s="11">
        <v>6990000.0</v>
      </c>
      <c r="E173" s="12" t="s">
        <v>44</v>
      </c>
      <c r="F173" s="12">
        <f>('Акции'!$C173-C172)/C172</f>
        <v>0.01713564214</v>
      </c>
    </row>
    <row r="174" ht="14.25" customHeight="1">
      <c r="B174" s="9">
        <v>42354.0</v>
      </c>
      <c r="C174" s="10">
        <v>57.63</v>
      </c>
      <c r="D174" s="11">
        <v>6282500.0</v>
      </c>
      <c r="E174" s="12" t="s">
        <v>44</v>
      </c>
      <c r="F174" s="12">
        <f>('Акции'!$C174-C173)/C173</f>
        <v>0.02198971449</v>
      </c>
    </row>
    <row r="175" ht="14.25" customHeight="1">
      <c r="B175" s="9">
        <v>42355.0</v>
      </c>
      <c r="C175" s="10">
        <v>56.38</v>
      </c>
      <c r="D175" s="11">
        <v>7848900.0</v>
      </c>
      <c r="E175" s="12" t="s">
        <v>44</v>
      </c>
      <c r="F175" s="12">
        <f>('Акции'!$C175-C174)/C174</f>
        <v>-0.02169009197</v>
      </c>
    </row>
    <row r="176" ht="14.25" customHeight="1">
      <c r="B176" s="9">
        <v>42356.0</v>
      </c>
      <c r="C176" s="10">
        <v>55.74</v>
      </c>
      <c r="D176" s="11">
        <v>1.3807E7</v>
      </c>
      <c r="E176" s="12" t="s">
        <v>44</v>
      </c>
      <c r="F176" s="12">
        <f>('Акции'!$C176-C175)/C175</f>
        <v>-0.0113515431</v>
      </c>
    </row>
    <row r="177" ht="14.25" customHeight="1">
      <c r="B177" s="9">
        <v>42359.0</v>
      </c>
      <c r="C177" s="10">
        <v>56.2</v>
      </c>
      <c r="D177" s="11">
        <v>4572100.0</v>
      </c>
      <c r="E177" s="12" t="s">
        <v>44</v>
      </c>
      <c r="F177" s="12">
        <f>('Акции'!$C177-C176)/C176</f>
        <v>0.008252601363</v>
      </c>
    </row>
    <row r="178" ht="14.25" customHeight="1">
      <c r="B178" s="9">
        <v>42360.0</v>
      </c>
      <c r="C178" s="10">
        <v>57.59</v>
      </c>
      <c r="D178" s="11">
        <v>8390800.0</v>
      </c>
      <c r="E178" s="12" t="s">
        <v>44</v>
      </c>
      <c r="F178" s="12">
        <f>('Акции'!$C178-C177)/C177</f>
        <v>0.02473309609</v>
      </c>
    </row>
    <row r="179" ht="14.25" customHeight="1">
      <c r="B179" s="9">
        <v>42361.0</v>
      </c>
      <c r="C179" s="10">
        <v>58.58</v>
      </c>
      <c r="D179" s="11">
        <v>6634400.0</v>
      </c>
      <c r="E179" s="12" t="s">
        <v>44</v>
      </c>
      <c r="F179" s="12">
        <f>('Акции'!$C179-C178)/C178</f>
        <v>0.01719048446</v>
      </c>
    </row>
    <row r="180" ht="14.25" customHeight="1">
      <c r="B180" s="9">
        <v>42362.0</v>
      </c>
      <c r="C180" s="10">
        <v>58.46</v>
      </c>
      <c r="D180" s="11">
        <v>2152900.0</v>
      </c>
      <c r="E180" s="12" t="s">
        <v>44</v>
      </c>
      <c r="F180" s="12">
        <f>('Акции'!$C180-C179)/C179</f>
        <v>-0.00204848071</v>
      </c>
    </row>
    <row r="181" ht="14.25" customHeight="1">
      <c r="B181" s="9">
        <v>42366.0</v>
      </c>
      <c r="C181" s="10">
        <v>58.75</v>
      </c>
      <c r="D181" s="11">
        <v>5585800.0</v>
      </c>
      <c r="E181" s="12" t="s">
        <v>44</v>
      </c>
      <c r="F181" s="12">
        <f>('Акции'!$C181-C180)/C180</f>
        <v>0.004960656859</v>
      </c>
    </row>
    <row r="182" ht="14.25" customHeight="1">
      <c r="B182" s="9">
        <v>42367.0</v>
      </c>
      <c r="C182" s="10">
        <v>59.45</v>
      </c>
      <c r="D182" s="11">
        <v>5073900.0</v>
      </c>
      <c r="E182" s="12" t="s">
        <v>44</v>
      </c>
      <c r="F182" s="12">
        <f>('Акции'!$C182-C181)/C181</f>
        <v>0.01191489362</v>
      </c>
    </row>
    <row r="183" ht="14.25" customHeight="1">
      <c r="B183" s="9">
        <v>42368.0</v>
      </c>
      <c r="C183" s="10">
        <v>59.8</v>
      </c>
      <c r="D183" s="11">
        <v>5220300.0</v>
      </c>
      <c r="E183" s="12" t="s">
        <v>44</v>
      </c>
      <c r="F183" s="12">
        <f>('Акции'!$C183-C182)/C182</f>
        <v>0.005887300252</v>
      </c>
    </row>
    <row r="184" ht="14.25" customHeight="1">
      <c r="B184" s="9">
        <v>42369.0</v>
      </c>
      <c r="C184" s="10">
        <v>59.24</v>
      </c>
      <c r="D184" s="11">
        <v>6104800.0</v>
      </c>
      <c r="E184" s="12" t="s">
        <v>44</v>
      </c>
      <c r="F184" s="12">
        <f>('Акции'!$C184-C183)/C183</f>
        <v>-0.009364548495</v>
      </c>
    </row>
    <row r="185" ht="14.25" customHeight="1">
      <c r="B185" s="9">
        <v>42373.0</v>
      </c>
      <c r="C185" s="10">
        <v>57.61</v>
      </c>
      <c r="D185" s="11">
        <v>1.03084E7</v>
      </c>
      <c r="E185" s="12" t="s">
        <v>44</v>
      </c>
      <c r="F185" s="12">
        <f>('Акции'!$C185-C184)/C184</f>
        <v>-0.02751519244</v>
      </c>
    </row>
    <row r="186" ht="14.25" customHeight="1">
      <c r="B186" s="9">
        <v>42374.0</v>
      </c>
      <c r="C186" s="10">
        <v>57.37</v>
      </c>
      <c r="D186" s="11">
        <v>7179600.0</v>
      </c>
      <c r="E186" s="12" t="s">
        <v>44</v>
      </c>
      <c r="F186" s="12">
        <f>('Акции'!$C186-C185)/C185</f>
        <v>-0.004165943413</v>
      </c>
    </row>
    <row r="187" ht="14.25" customHeight="1">
      <c r="B187" s="9">
        <v>42375.0</v>
      </c>
      <c r="C187" s="10">
        <v>57.38</v>
      </c>
      <c r="D187" s="11">
        <v>8952700.0</v>
      </c>
      <c r="E187" s="12" t="s">
        <v>44</v>
      </c>
      <c r="F187" s="12">
        <f>('Акции'!$C187-C186)/C186</f>
        <v>0.0001743071292</v>
      </c>
    </row>
    <row r="188" ht="14.25" customHeight="1">
      <c r="B188" s="9">
        <v>42376.0</v>
      </c>
      <c r="C188" s="10">
        <v>57.21</v>
      </c>
      <c r="D188" s="11">
        <v>9292600.0</v>
      </c>
      <c r="E188" s="12" t="s">
        <v>44</v>
      </c>
      <c r="F188" s="12">
        <f>('Акции'!$C188-C187)/C187</f>
        <v>-0.002962704775</v>
      </c>
    </row>
    <row r="189" ht="14.25" customHeight="1">
      <c r="B189" s="9">
        <v>42377.0</v>
      </c>
      <c r="C189" s="10">
        <v>55.65</v>
      </c>
      <c r="D189" s="11">
        <v>7985200.0</v>
      </c>
      <c r="E189" s="12" t="s">
        <v>44</v>
      </c>
      <c r="F189" s="12">
        <f>('Акции'!$C189-C188)/C188</f>
        <v>-0.02726796015</v>
      </c>
    </row>
    <row r="190" ht="14.25" customHeight="1">
      <c r="B190" s="9">
        <v>42380.0</v>
      </c>
      <c r="C190" s="10">
        <v>53.88</v>
      </c>
      <c r="D190" s="11">
        <v>1.04833E7</v>
      </c>
      <c r="E190" s="12" t="s">
        <v>44</v>
      </c>
      <c r="F190" s="12">
        <f>('Акции'!$C190-C189)/C189</f>
        <v>-0.03180592992</v>
      </c>
    </row>
    <row r="191" ht="14.25" customHeight="1">
      <c r="B191" s="9">
        <v>42381.0</v>
      </c>
      <c r="C191" s="10">
        <v>54.84</v>
      </c>
      <c r="D191" s="11">
        <v>6799600.0</v>
      </c>
      <c r="E191" s="12" t="s">
        <v>44</v>
      </c>
      <c r="F191" s="12">
        <f>('Акции'!$C191-C190)/C190</f>
        <v>0.01781737194</v>
      </c>
    </row>
    <row r="192" ht="14.25" customHeight="1">
      <c r="B192" s="9">
        <v>42382.0</v>
      </c>
      <c r="C192" s="10">
        <v>51.18</v>
      </c>
      <c r="D192" s="11">
        <v>1.04322E7</v>
      </c>
      <c r="E192" s="12" t="s">
        <v>44</v>
      </c>
      <c r="F192" s="12">
        <f>('Акции'!$C192-C191)/C191</f>
        <v>-0.06673960613</v>
      </c>
    </row>
    <row r="193" ht="14.25" customHeight="1">
      <c r="B193" s="9">
        <v>42383.0</v>
      </c>
      <c r="C193" s="10">
        <v>54.56</v>
      </c>
      <c r="D193" s="11">
        <v>1.67049E7</v>
      </c>
      <c r="E193" s="12" t="s">
        <v>44</v>
      </c>
      <c r="F193" s="12">
        <f>('Акции'!$C193-C192)/C192</f>
        <v>0.06604142243</v>
      </c>
    </row>
    <row r="194" ht="14.25" customHeight="1">
      <c r="B194" s="9">
        <v>42384.0</v>
      </c>
      <c r="C194" s="10">
        <v>57.34</v>
      </c>
      <c r="D194" s="11">
        <v>2.70088E7</v>
      </c>
      <c r="E194" s="12" t="s">
        <v>44</v>
      </c>
      <c r="F194" s="12">
        <f>('Акции'!$C194-C193)/C193</f>
        <v>0.05095307918</v>
      </c>
    </row>
    <row r="195" ht="14.25" customHeight="1">
      <c r="B195" s="9">
        <v>42388.0</v>
      </c>
      <c r="C195" s="10">
        <v>54.99</v>
      </c>
      <c r="D195" s="11">
        <v>1.36445E7</v>
      </c>
      <c r="E195" s="12" t="s">
        <v>44</v>
      </c>
      <c r="F195" s="12">
        <f>('Акции'!$C195-C194)/C194</f>
        <v>-0.04098360656</v>
      </c>
    </row>
    <row r="196" ht="14.25" customHeight="1">
      <c r="B196" s="9">
        <v>42389.0</v>
      </c>
      <c r="C196" s="10">
        <v>57.15</v>
      </c>
      <c r="D196" s="11">
        <v>1.19931E7</v>
      </c>
      <c r="E196" s="12" t="s">
        <v>44</v>
      </c>
      <c r="F196" s="12">
        <f>('Акции'!$C196-C195)/C195</f>
        <v>0.03927986907</v>
      </c>
    </row>
    <row r="197" ht="14.25" customHeight="1">
      <c r="B197" s="9">
        <v>42390.0</v>
      </c>
      <c r="C197" s="10">
        <v>58.36</v>
      </c>
      <c r="D197" s="11">
        <v>1.2097E7</v>
      </c>
      <c r="E197" s="12" t="s">
        <v>44</v>
      </c>
      <c r="F197" s="12">
        <f>('Акции'!$C197-C196)/C196</f>
        <v>0.02117235346</v>
      </c>
    </row>
    <row r="198" ht="14.25" customHeight="1">
      <c r="B198" s="9">
        <v>42391.0</v>
      </c>
      <c r="C198" s="10">
        <v>58.83</v>
      </c>
      <c r="D198" s="11">
        <v>1.03838E7</v>
      </c>
      <c r="E198" s="12" t="s">
        <v>44</v>
      </c>
      <c r="F198" s="12">
        <f>('Акции'!$C198-C197)/C197</f>
        <v>0.008053461275</v>
      </c>
    </row>
    <row r="199" ht="14.25" customHeight="1">
      <c r="B199" s="9">
        <v>42394.0</v>
      </c>
      <c r="C199" s="10">
        <v>58.65</v>
      </c>
      <c r="D199" s="11">
        <v>9681900.0</v>
      </c>
      <c r="E199" s="12" t="s">
        <v>44</v>
      </c>
      <c r="F199" s="12">
        <f>('Акции'!$C199-C198)/C198</f>
        <v>-0.003059663437</v>
      </c>
    </row>
    <row r="200" ht="14.25" customHeight="1">
      <c r="B200" s="9">
        <v>42395.0</v>
      </c>
      <c r="C200" s="10">
        <v>58.26</v>
      </c>
      <c r="D200" s="11">
        <v>7421100.0</v>
      </c>
      <c r="E200" s="12" t="s">
        <v>44</v>
      </c>
      <c r="F200" s="12">
        <f>('Акции'!$C200-C199)/C199</f>
        <v>-0.006649616368</v>
      </c>
    </row>
    <row r="201" ht="14.25" customHeight="1">
      <c r="B201" s="9">
        <v>42396.0</v>
      </c>
      <c r="C201" s="10">
        <v>57.11</v>
      </c>
      <c r="D201" s="11">
        <v>9077700.0</v>
      </c>
      <c r="E201" s="12" t="s">
        <v>44</v>
      </c>
      <c r="F201" s="12">
        <f>('Акции'!$C201-C200)/C200</f>
        <v>-0.01973910058</v>
      </c>
    </row>
    <row r="202" ht="14.25" customHeight="1">
      <c r="B202" s="9">
        <v>42397.0</v>
      </c>
      <c r="C202" s="10">
        <v>55.85</v>
      </c>
      <c r="D202" s="11">
        <v>1.05211E7</v>
      </c>
      <c r="E202" s="12" t="s">
        <v>44</v>
      </c>
      <c r="F202" s="12">
        <f>('Акции'!$C202-C201)/C201</f>
        <v>-0.02206268604</v>
      </c>
    </row>
    <row r="203" ht="14.25" customHeight="1">
      <c r="B203" s="9">
        <v>42398.0</v>
      </c>
      <c r="C203" s="10">
        <v>54.9</v>
      </c>
      <c r="D203" s="11">
        <v>1.77687E7</v>
      </c>
      <c r="E203" s="12" t="s">
        <v>44</v>
      </c>
      <c r="F203" s="12">
        <f>('Акции'!$C203-C202)/C202</f>
        <v>-0.01700984781</v>
      </c>
    </row>
    <row r="204" ht="14.25" customHeight="1">
      <c r="B204" s="9">
        <v>42401.0</v>
      </c>
      <c r="C204" s="10">
        <v>54.39</v>
      </c>
      <c r="D204" s="11">
        <v>1.16933E7</v>
      </c>
      <c r="E204" s="12" t="s">
        <v>44</v>
      </c>
      <c r="F204" s="12">
        <f>('Акции'!$C204-C203)/C203</f>
        <v>-0.009289617486</v>
      </c>
    </row>
    <row r="205" ht="14.25" customHeight="1">
      <c r="B205" s="9">
        <v>42402.0</v>
      </c>
      <c r="C205" s="10">
        <v>53.95</v>
      </c>
      <c r="D205" s="11">
        <v>7918300.0</v>
      </c>
      <c r="E205" s="12" t="s">
        <v>44</v>
      </c>
      <c r="F205" s="12">
        <f>('Акции'!$C205-C204)/C204</f>
        <v>-0.008089722375</v>
      </c>
    </row>
    <row r="206" ht="14.25" customHeight="1">
      <c r="B206" s="9">
        <v>42403.0</v>
      </c>
      <c r="C206" s="10">
        <v>56.84</v>
      </c>
      <c r="D206" s="11">
        <v>1.64357E7</v>
      </c>
      <c r="E206" s="12" t="s">
        <v>44</v>
      </c>
      <c r="F206" s="12">
        <f>('Акции'!$C206-C205)/C205</f>
        <v>0.05356811863</v>
      </c>
    </row>
    <row r="207" ht="14.25" customHeight="1">
      <c r="B207" s="9">
        <v>42404.0</v>
      </c>
      <c r="C207" s="10">
        <v>56.76</v>
      </c>
      <c r="D207" s="11">
        <v>1.03512E7</v>
      </c>
      <c r="E207" s="12" t="s">
        <v>44</v>
      </c>
      <c r="F207" s="12">
        <f>('Акции'!$C207-C206)/C206</f>
        <v>-0.001407459536</v>
      </c>
    </row>
    <row r="208" ht="14.25" customHeight="1">
      <c r="B208" s="9">
        <v>42405.0</v>
      </c>
      <c r="C208" s="10">
        <v>53.12</v>
      </c>
      <c r="D208" s="11">
        <v>1.32632E7</v>
      </c>
      <c r="E208" s="12" t="s">
        <v>44</v>
      </c>
      <c r="F208" s="12">
        <f>('Акции'!$C208-C207)/C207</f>
        <v>-0.06412966878</v>
      </c>
    </row>
    <row r="209" ht="14.25" customHeight="1">
      <c r="B209" s="9">
        <v>42408.0</v>
      </c>
      <c r="C209" s="10">
        <v>52.89</v>
      </c>
      <c r="D209" s="11">
        <v>9369400.0</v>
      </c>
      <c r="E209" s="12" t="s">
        <v>44</v>
      </c>
      <c r="F209" s="12">
        <f>('Акции'!$C209-C208)/C208</f>
        <v>-0.004329819277</v>
      </c>
    </row>
    <row r="210" ht="14.25" customHeight="1">
      <c r="B210" s="9">
        <v>42409.0</v>
      </c>
      <c r="C210" s="10">
        <v>53.48</v>
      </c>
      <c r="D210" s="11">
        <v>7655800.0</v>
      </c>
      <c r="E210" s="12" t="s">
        <v>44</v>
      </c>
      <c r="F210" s="12">
        <f>('Акции'!$C210-C209)/C209</f>
        <v>0.01115522783</v>
      </c>
    </row>
    <row r="211" ht="14.25" customHeight="1">
      <c r="B211" s="9">
        <v>42410.0</v>
      </c>
      <c r="C211" s="10">
        <v>52.72</v>
      </c>
      <c r="D211" s="11">
        <v>9302800.0</v>
      </c>
      <c r="E211" s="12" t="s">
        <v>44</v>
      </c>
      <c r="F211" s="12">
        <f>('Акции'!$C211-C210)/C210</f>
        <v>-0.01421091997</v>
      </c>
    </row>
    <row r="212" ht="14.25" customHeight="1">
      <c r="B212" s="9">
        <v>42411.0</v>
      </c>
      <c r="C212" s="10">
        <v>52.18</v>
      </c>
      <c r="D212" s="11">
        <v>8551100.0</v>
      </c>
      <c r="E212" s="12" t="s">
        <v>44</v>
      </c>
      <c r="F212" s="12">
        <f>('Акции'!$C212-C211)/C211</f>
        <v>-0.01024279211</v>
      </c>
    </row>
    <row r="213" ht="14.25" customHeight="1">
      <c r="B213" s="9">
        <v>42412.0</v>
      </c>
      <c r="C213" s="10">
        <v>52.58</v>
      </c>
      <c r="D213" s="11">
        <v>9976200.0</v>
      </c>
      <c r="E213" s="12" t="s">
        <v>44</v>
      </c>
      <c r="F213" s="12">
        <f>('Акции'!$C213-C212)/C212</f>
        <v>0.007665772327</v>
      </c>
    </row>
    <row r="214" ht="14.25" customHeight="1">
      <c r="B214" s="9">
        <v>42416.0</v>
      </c>
      <c r="C214" s="10">
        <v>53.51</v>
      </c>
      <c r="D214" s="11">
        <v>8313000.0</v>
      </c>
      <c r="E214" s="12" t="s">
        <v>44</v>
      </c>
      <c r="F214" s="12">
        <f>('Акции'!$C214-C213)/C213</f>
        <v>0.01768733359</v>
      </c>
    </row>
    <row r="215" ht="14.25" customHeight="1">
      <c r="B215" s="9">
        <v>42417.0</v>
      </c>
      <c r="C215" s="10">
        <v>55.01</v>
      </c>
      <c r="D215" s="11">
        <v>1.00056E7</v>
      </c>
      <c r="E215" s="12" t="s">
        <v>44</v>
      </c>
      <c r="F215" s="12">
        <f>('Акции'!$C215-C214)/C214</f>
        <v>0.02803214352</v>
      </c>
    </row>
    <row r="216" ht="14.25" customHeight="1">
      <c r="B216" s="9">
        <v>42418.0</v>
      </c>
      <c r="C216" s="10">
        <v>54.55</v>
      </c>
      <c r="D216" s="11">
        <v>6555000.0</v>
      </c>
      <c r="E216" s="12" t="s">
        <v>44</v>
      </c>
      <c r="F216" s="12">
        <f>('Акции'!$C216-C215)/C215</f>
        <v>-0.008362115979</v>
      </c>
    </row>
    <row r="217" ht="14.25" customHeight="1">
      <c r="B217" s="9">
        <v>42419.0</v>
      </c>
      <c r="C217" s="10">
        <v>54.29</v>
      </c>
      <c r="D217" s="11">
        <v>8532500.0</v>
      </c>
      <c r="E217" s="12" t="s">
        <v>44</v>
      </c>
      <c r="F217" s="12">
        <f>('Акции'!$C217-C216)/C216</f>
        <v>-0.004766269478</v>
      </c>
    </row>
    <row r="218" ht="14.25" customHeight="1">
      <c r="B218" s="9">
        <v>42422.0</v>
      </c>
      <c r="C218" s="10">
        <v>55.28</v>
      </c>
      <c r="D218" s="11">
        <v>9381800.0</v>
      </c>
      <c r="E218" s="12" t="s">
        <v>44</v>
      </c>
      <c r="F218" s="12">
        <f>('Акции'!$C218-C217)/C217</f>
        <v>0.01823540247</v>
      </c>
    </row>
    <row r="219" ht="14.25" customHeight="1">
      <c r="B219" s="9">
        <v>42423.0</v>
      </c>
      <c r="C219" s="10">
        <v>55.07</v>
      </c>
      <c r="D219" s="11">
        <v>8629700.0</v>
      </c>
      <c r="E219" s="12" t="s">
        <v>44</v>
      </c>
      <c r="F219" s="12">
        <f>('Акции'!$C219-C218)/C218</f>
        <v>-0.003798842258</v>
      </c>
    </row>
    <row r="220" ht="14.25" customHeight="1">
      <c r="B220" s="9">
        <v>42424.0</v>
      </c>
      <c r="C220" s="10">
        <v>54.89</v>
      </c>
      <c r="D220" s="11">
        <v>6633800.0</v>
      </c>
      <c r="E220" s="12" t="s">
        <v>44</v>
      </c>
      <c r="F220" s="12">
        <f>('Акции'!$C220-C219)/C219</f>
        <v>-0.003268567278</v>
      </c>
    </row>
    <row r="221" ht="14.25" customHeight="1">
      <c r="B221" s="9">
        <v>42425.0</v>
      </c>
      <c r="C221" s="10">
        <v>56.2</v>
      </c>
      <c r="D221" s="11">
        <v>7076300.0</v>
      </c>
      <c r="E221" s="12" t="s">
        <v>44</v>
      </c>
      <c r="F221" s="12">
        <f>('Акции'!$C221-C220)/C220</f>
        <v>0.02386591365</v>
      </c>
    </row>
    <row r="222" ht="14.25" customHeight="1">
      <c r="B222" s="9">
        <v>42426.0</v>
      </c>
      <c r="C222" s="10">
        <v>56.0</v>
      </c>
      <c r="D222" s="11">
        <v>5298000.0</v>
      </c>
      <c r="E222" s="12" t="s">
        <v>44</v>
      </c>
      <c r="F222" s="12">
        <f>('Акции'!$C222-C221)/C221</f>
        <v>-0.003558718861</v>
      </c>
    </row>
    <row r="223" ht="14.25" customHeight="1">
      <c r="B223" s="9">
        <v>42429.0</v>
      </c>
      <c r="C223" s="10">
        <v>54.61</v>
      </c>
      <c r="D223" s="11">
        <v>8395100.0</v>
      </c>
      <c r="E223" s="12" t="s">
        <v>44</v>
      </c>
      <c r="F223" s="12">
        <f>('Акции'!$C223-C222)/C222</f>
        <v>-0.02482142857</v>
      </c>
    </row>
    <row r="224" ht="14.25" customHeight="1">
      <c r="B224" s="9">
        <v>42430.0</v>
      </c>
      <c r="C224" s="10">
        <v>56.34</v>
      </c>
      <c r="D224" s="11">
        <v>7106000.0</v>
      </c>
      <c r="E224" s="12" t="s">
        <v>44</v>
      </c>
      <c r="F224" s="12">
        <f>('Акции'!$C224-C223)/C223</f>
        <v>0.03167917964</v>
      </c>
    </row>
    <row r="225" ht="14.25" customHeight="1">
      <c r="B225" s="9">
        <v>42431.0</v>
      </c>
      <c r="C225" s="10">
        <v>55.7</v>
      </c>
      <c r="D225" s="11">
        <v>7054800.0</v>
      </c>
      <c r="E225" s="12" t="s">
        <v>44</v>
      </c>
      <c r="F225" s="12">
        <f>('Акции'!$C225-C224)/C224</f>
        <v>-0.01135960241</v>
      </c>
    </row>
    <row r="226" ht="14.25" customHeight="1">
      <c r="B226" s="9">
        <v>42432.0</v>
      </c>
      <c r="C226" s="10">
        <v>55.93</v>
      </c>
      <c r="D226" s="11">
        <v>9283900.0</v>
      </c>
      <c r="E226" s="12" t="s">
        <v>44</v>
      </c>
      <c r="F226" s="12">
        <f>('Акции'!$C226-C225)/C225</f>
        <v>0.004129263914</v>
      </c>
    </row>
    <row r="227" ht="14.25" customHeight="1">
      <c r="B227" s="9">
        <v>42433.0</v>
      </c>
      <c r="C227" s="10">
        <v>56.15</v>
      </c>
      <c r="D227" s="11">
        <v>6439700.0</v>
      </c>
      <c r="E227" s="12" t="s">
        <v>44</v>
      </c>
      <c r="F227" s="12">
        <f>('Акции'!$C227-C226)/C226</f>
        <v>0.003933488289</v>
      </c>
    </row>
    <row r="228" ht="14.25" customHeight="1">
      <c r="B228" s="9">
        <v>42436.0</v>
      </c>
      <c r="C228" s="10">
        <v>56.4</v>
      </c>
      <c r="D228" s="11">
        <v>7741800.0</v>
      </c>
      <c r="E228" s="12" t="s">
        <v>44</v>
      </c>
      <c r="F228" s="12">
        <f>('Акции'!$C228-C227)/C227</f>
        <v>0.004452359751</v>
      </c>
    </row>
    <row r="229" ht="14.25" customHeight="1">
      <c r="B229" s="9">
        <v>42437.0</v>
      </c>
      <c r="C229" s="10">
        <v>55.32</v>
      </c>
      <c r="D229" s="11">
        <v>5303700.0</v>
      </c>
      <c r="E229" s="12" t="s">
        <v>44</v>
      </c>
      <c r="F229" s="12">
        <f>('Акции'!$C229-C228)/C228</f>
        <v>-0.01914893617</v>
      </c>
    </row>
    <row r="230" ht="14.25" customHeight="1">
      <c r="B230" s="9">
        <v>42438.0</v>
      </c>
      <c r="C230" s="10">
        <v>56.39</v>
      </c>
      <c r="D230" s="11">
        <v>8402500.0</v>
      </c>
      <c r="E230" s="12" t="s">
        <v>44</v>
      </c>
      <c r="F230" s="12">
        <f>('Акции'!$C230-C229)/C229</f>
        <v>0.01934201012</v>
      </c>
    </row>
    <row r="231" ht="14.25" customHeight="1">
      <c r="B231" s="9">
        <v>42439.0</v>
      </c>
      <c r="C231" s="10">
        <v>56.23</v>
      </c>
      <c r="D231" s="11">
        <v>5627900.0</v>
      </c>
      <c r="E231" s="12" t="s">
        <v>44</v>
      </c>
      <c r="F231" s="12">
        <f>('Акции'!$C231-C230)/C230</f>
        <v>-0.002837382515</v>
      </c>
    </row>
    <row r="232" ht="14.25" customHeight="1">
      <c r="B232" s="9">
        <v>42440.0</v>
      </c>
      <c r="C232" s="10">
        <v>57.73</v>
      </c>
      <c r="D232" s="11">
        <v>6537400.0</v>
      </c>
      <c r="E232" s="12" t="s">
        <v>44</v>
      </c>
      <c r="F232" s="12">
        <f>('Акции'!$C232-C231)/C231</f>
        <v>0.02667615152</v>
      </c>
    </row>
    <row r="233" ht="14.25" customHeight="1">
      <c r="B233" s="9">
        <v>42443.0</v>
      </c>
      <c r="C233" s="10">
        <v>57.21</v>
      </c>
      <c r="D233" s="11">
        <v>4650800.0</v>
      </c>
      <c r="E233" s="12" t="s">
        <v>44</v>
      </c>
      <c r="F233" s="12">
        <f>('Акции'!$C233-C232)/C232</f>
        <v>-0.009007448467</v>
      </c>
    </row>
    <row r="234" ht="14.25" customHeight="1">
      <c r="B234" s="9">
        <v>42444.0</v>
      </c>
      <c r="C234" s="10">
        <v>55.62</v>
      </c>
      <c r="D234" s="11">
        <v>5779600.0</v>
      </c>
      <c r="E234" s="12" t="s">
        <v>44</v>
      </c>
      <c r="F234" s="12">
        <f>('Акции'!$C234-C233)/C233</f>
        <v>-0.027792344</v>
      </c>
    </row>
    <row r="235" ht="14.25" customHeight="1">
      <c r="B235" s="9">
        <v>42445.0</v>
      </c>
      <c r="C235" s="10">
        <v>56.31</v>
      </c>
      <c r="D235" s="11">
        <v>6245400.0</v>
      </c>
      <c r="E235" s="12" t="s">
        <v>44</v>
      </c>
      <c r="F235" s="12">
        <f>('Акции'!$C235-C234)/C234</f>
        <v>0.01240560949</v>
      </c>
    </row>
    <row r="236" ht="14.25" customHeight="1">
      <c r="B236" s="9">
        <v>42446.0</v>
      </c>
      <c r="C236" s="10">
        <v>55.32</v>
      </c>
      <c r="D236" s="11">
        <v>8308800.0</v>
      </c>
      <c r="E236" s="12" t="s">
        <v>44</v>
      </c>
      <c r="F236" s="12">
        <f>('Акции'!$C236-C235)/C235</f>
        <v>-0.01758124667</v>
      </c>
    </row>
    <row r="237" ht="14.25" customHeight="1">
      <c r="B237" s="9">
        <v>42447.0</v>
      </c>
      <c r="C237" s="10">
        <v>56.57</v>
      </c>
      <c r="D237" s="11">
        <v>1.10298E7</v>
      </c>
      <c r="E237" s="12" t="s">
        <v>44</v>
      </c>
      <c r="F237" s="12">
        <f>('Акции'!$C237-C236)/C236</f>
        <v>0.02259580622</v>
      </c>
    </row>
    <row r="238" ht="14.25" customHeight="1">
      <c r="B238" s="9">
        <v>42450.0</v>
      </c>
      <c r="C238" s="10">
        <v>56.01</v>
      </c>
      <c r="D238" s="11">
        <v>6632900.0</v>
      </c>
      <c r="E238" s="12" t="s">
        <v>44</v>
      </c>
      <c r="F238" s="12">
        <f>('Акции'!$C238-C237)/C237</f>
        <v>-0.00989923988</v>
      </c>
    </row>
    <row r="239" ht="14.25" customHeight="1">
      <c r="B239" s="9">
        <v>42451.0</v>
      </c>
      <c r="C239" s="10">
        <v>57.5</v>
      </c>
      <c r="D239" s="11">
        <v>7661600.0</v>
      </c>
      <c r="E239" s="12" t="s">
        <v>44</v>
      </c>
      <c r="F239" s="12">
        <f>('Акции'!$C239-C238)/C238</f>
        <v>0.02660239243</v>
      </c>
    </row>
    <row r="240" ht="14.25" customHeight="1">
      <c r="B240" s="9">
        <v>42452.0</v>
      </c>
      <c r="C240" s="10">
        <v>56.36</v>
      </c>
      <c r="D240" s="11">
        <v>5116400.0</v>
      </c>
      <c r="E240" s="12" t="s">
        <v>44</v>
      </c>
      <c r="F240" s="12">
        <f>('Акции'!$C240-C239)/C239</f>
        <v>-0.01982608696</v>
      </c>
    </row>
    <row r="241" ht="14.25" customHeight="1">
      <c r="B241" s="9">
        <v>42453.0</v>
      </c>
      <c r="C241" s="10">
        <v>56.12</v>
      </c>
      <c r="D241" s="11">
        <v>5278900.0</v>
      </c>
      <c r="E241" s="12" t="s">
        <v>44</v>
      </c>
      <c r="F241" s="12">
        <f>('Акции'!$C241-C240)/C240</f>
        <v>-0.004258339248</v>
      </c>
    </row>
    <row r="242" ht="14.25" customHeight="1">
      <c r="B242" s="9">
        <v>42457.0</v>
      </c>
      <c r="C242" s="10">
        <v>56.11</v>
      </c>
      <c r="D242" s="11">
        <v>3803100.0</v>
      </c>
      <c r="E242" s="12" t="s">
        <v>44</v>
      </c>
      <c r="F242" s="12">
        <f>('Акции'!$C242-C241)/C241</f>
        <v>-0.0001781895937</v>
      </c>
    </row>
    <row r="243" ht="14.25" customHeight="1">
      <c r="B243" s="9">
        <v>42458.0</v>
      </c>
      <c r="C243" s="10">
        <v>57.05</v>
      </c>
      <c r="D243" s="11">
        <v>4567900.0</v>
      </c>
      <c r="E243" s="12" t="s">
        <v>44</v>
      </c>
      <c r="F243" s="12">
        <f>('Акции'!$C243-C242)/C242</f>
        <v>0.01675280699</v>
      </c>
    </row>
    <row r="244" ht="14.25" customHeight="1">
      <c r="B244" s="9">
        <v>42459.0</v>
      </c>
      <c r="C244" s="10">
        <v>57.0</v>
      </c>
      <c r="D244" s="11">
        <v>3650300.0</v>
      </c>
      <c r="E244" s="12" t="s">
        <v>44</v>
      </c>
      <c r="F244" s="12">
        <f>('Акции'!$C244-C243)/C243</f>
        <v>-0.0008764241893</v>
      </c>
    </row>
    <row r="245" ht="14.25" customHeight="1">
      <c r="B245" s="9">
        <v>42460.0</v>
      </c>
      <c r="C245" s="10">
        <v>57.12</v>
      </c>
      <c r="D245" s="11">
        <v>4930300.0</v>
      </c>
      <c r="E245" s="12" t="s">
        <v>44</v>
      </c>
      <c r="F245" s="12">
        <f>('Акции'!$C245-C244)/C244</f>
        <v>0.002105263158</v>
      </c>
    </row>
    <row r="246" ht="14.25" customHeight="1">
      <c r="B246" s="9">
        <v>42461.0</v>
      </c>
      <c r="C246" s="10">
        <v>57.42</v>
      </c>
      <c r="D246" s="11">
        <v>4525700.0</v>
      </c>
      <c r="E246" s="12" t="s">
        <v>44</v>
      </c>
      <c r="F246" s="12">
        <f>('Акции'!$C246-C245)/C245</f>
        <v>0.00525210084</v>
      </c>
    </row>
    <row r="247" ht="14.25" customHeight="1">
      <c r="B247" s="9">
        <v>42464.0</v>
      </c>
      <c r="C247" s="10">
        <v>59.21</v>
      </c>
      <c r="D247" s="11">
        <v>8108100.0</v>
      </c>
      <c r="E247" s="12" t="s">
        <v>44</v>
      </c>
      <c r="F247" s="12">
        <f>('Акции'!$C247-C246)/C246</f>
        <v>0.03117380704</v>
      </c>
    </row>
    <row r="248" ht="14.25" customHeight="1">
      <c r="B248" s="9">
        <v>42465.0</v>
      </c>
      <c r="C248" s="10">
        <v>58.54</v>
      </c>
      <c r="D248" s="11">
        <v>6779400.0</v>
      </c>
      <c r="E248" s="12" t="s">
        <v>44</v>
      </c>
      <c r="F248" s="12">
        <f>('Акции'!$C248-C247)/C247</f>
        <v>-0.01131565614</v>
      </c>
    </row>
    <row r="249" ht="14.25" customHeight="1">
      <c r="B249" s="9">
        <v>42466.0</v>
      </c>
      <c r="C249" s="10">
        <v>59.89</v>
      </c>
      <c r="D249" s="11">
        <v>6322800.0</v>
      </c>
      <c r="E249" s="12" t="s">
        <v>44</v>
      </c>
      <c r="F249" s="12">
        <f>('Акции'!$C249-C248)/C248</f>
        <v>0.02306115477</v>
      </c>
    </row>
    <row r="250" ht="14.25" customHeight="1">
      <c r="B250" s="9">
        <v>42467.0</v>
      </c>
      <c r="C250" s="10">
        <v>59.3</v>
      </c>
      <c r="D250" s="11">
        <v>7827600.0</v>
      </c>
      <c r="E250" s="12" t="s">
        <v>44</v>
      </c>
      <c r="F250" s="12">
        <f>('Акции'!$C250-C249)/C249</f>
        <v>-0.009851394223</v>
      </c>
    </row>
    <row r="251" ht="14.25" customHeight="1">
      <c r="B251" s="9">
        <v>42468.0</v>
      </c>
      <c r="C251" s="10">
        <v>58.47</v>
      </c>
      <c r="D251" s="11">
        <v>5750000.0</v>
      </c>
      <c r="E251" s="12" t="s">
        <v>44</v>
      </c>
      <c r="F251" s="12">
        <f>('Акции'!$C251-C250)/C250</f>
        <v>-0.01399662732</v>
      </c>
    </row>
    <row r="252" ht="14.25" customHeight="1">
      <c r="B252" s="9">
        <v>42471.0</v>
      </c>
      <c r="C252" s="10">
        <v>58.5</v>
      </c>
      <c r="D252" s="11">
        <v>4894000.0</v>
      </c>
      <c r="E252" s="12" t="s">
        <v>44</v>
      </c>
      <c r="F252" s="12">
        <f>('Акции'!$C252-C251)/C251</f>
        <v>0.0005130836326</v>
      </c>
    </row>
    <row r="253" ht="14.25" customHeight="1">
      <c r="B253" s="9">
        <v>42472.0</v>
      </c>
      <c r="C253" s="10">
        <v>59.89</v>
      </c>
      <c r="D253" s="11">
        <v>7243700.0</v>
      </c>
      <c r="E253" s="12" t="s">
        <v>44</v>
      </c>
      <c r="F253" s="12">
        <f>('Акции'!$C253-C252)/C252</f>
        <v>0.02376068376</v>
      </c>
    </row>
    <row r="254" ht="14.25" customHeight="1">
      <c r="B254" s="9">
        <v>42473.0</v>
      </c>
      <c r="C254" s="10">
        <v>59.06</v>
      </c>
      <c r="D254" s="11">
        <v>7023000.0</v>
      </c>
      <c r="E254" s="12" t="s">
        <v>44</v>
      </c>
      <c r="F254" s="12">
        <f>('Акции'!$C254-C253)/C253</f>
        <v>-0.01385874103</v>
      </c>
    </row>
    <row r="255" ht="14.25" customHeight="1">
      <c r="B255" s="9">
        <v>42474.0</v>
      </c>
      <c r="C255" s="10">
        <v>59.28</v>
      </c>
      <c r="D255" s="11">
        <v>5185600.0</v>
      </c>
      <c r="E255" s="12" t="s">
        <v>44</v>
      </c>
      <c r="F255" s="12">
        <f>('Акции'!$C255-C254)/C254</f>
        <v>0.003725025398</v>
      </c>
    </row>
    <row r="256" ht="14.25" customHeight="1">
      <c r="B256" s="9">
        <v>42475.0</v>
      </c>
      <c r="C256" s="10">
        <v>59.51</v>
      </c>
      <c r="D256" s="11">
        <v>4660800.0</v>
      </c>
      <c r="E256" s="12" t="s">
        <v>44</v>
      </c>
      <c r="F256" s="12">
        <f>('Акции'!$C256-C255)/C255</f>
        <v>0.003879892038</v>
      </c>
    </row>
    <row r="257" ht="14.25" customHeight="1">
      <c r="B257" s="9">
        <v>42478.0</v>
      </c>
      <c r="C257" s="10">
        <v>59.88</v>
      </c>
      <c r="D257" s="11">
        <v>6089400.0</v>
      </c>
      <c r="E257" s="12" t="s">
        <v>44</v>
      </c>
      <c r="F257" s="12">
        <f>('Акции'!$C257-C256)/C256</f>
        <v>0.006217442447</v>
      </c>
    </row>
    <row r="258" ht="14.25" customHeight="1">
      <c r="B258" s="9">
        <v>42479.0</v>
      </c>
      <c r="C258" s="10">
        <v>60.17</v>
      </c>
      <c r="D258" s="11">
        <v>6149300.0</v>
      </c>
      <c r="E258" s="12" t="s">
        <v>44</v>
      </c>
      <c r="F258" s="12">
        <f>('Акции'!$C258-C257)/C257</f>
        <v>0.004843019372</v>
      </c>
    </row>
    <row r="259" ht="14.25" customHeight="1">
      <c r="B259" s="9">
        <v>42480.0</v>
      </c>
      <c r="C259" s="10">
        <v>60.48</v>
      </c>
      <c r="D259" s="11">
        <v>4443600.0</v>
      </c>
      <c r="E259" s="12" t="s">
        <v>44</v>
      </c>
      <c r="F259" s="12">
        <f>('Акции'!$C259-C258)/C258</f>
        <v>0.005152069137</v>
      </c>
    </row>
    <row r="260" ht="14.25" customHeight="1">
      <c r="B260" s="9">
        <v>42481.0</v>
      </c>
      <c r="C260" s="10">
        <v>61.37</v>
      </c>
      <c r="D260" s="11">
        <v>5702400.0</v>
      </c>
      <c r="E260" s="12" t="s">
        <v>44</v>
      </c>
      <c r="F260" s="12">
        <f>('Акции'!$C260-C259)/C259</f>
        <v>0.01471560847</v>
      </c>
    </row>
    <row r="261" ht="14.25" customHeight="1">
      <c r="B261" s="9">
        <v>42482.0</v>
      </c>
      <c r="C261" s="10">
        <v>61.42</v>
      </c>
      <c r="D261" s="11">
        <v>5103000.0</v>
      </c>
      <c r="E261" s="12" t="s">
        <v>44</v>
      </c>
      <c r="F261" s="12">
        <f>('Акции'!$C261-C260)/C260</f>
        <v>0.0008147303243</v>
      </c>
    </row>
    <row r="262" ht="14.25" customHeight="1">
      <c r="B262" s="9">
        <v>42485.0</v>
      </c>
      <c r="C262" s="10">
        <v>60.97</v>
      </c>
      <c r="D262" s="11">
        <v>4320500.0</v>
      </c>
      <c r="E262" s="12" t="s">
        <v>44</v>
      </c>
      <c r="F262" s="12">
        <f>('Акции'!$C262-C261)/C261</f>
        <v>-0.007326603712</v>
      </c>
    </row>
    <row r="263" ht="14.25" customHeight="1">
      <c r="B263" s="9">
        <v>42486.0</v>
      </c>
      <c r="C263" s="10">
        <v>60.93</v>
      </c>
      <c r="D263" s="11">
        <v>4281700.0</v>
      </c>
      <c r="E263" s="12" t="s">
        <v>44</v>
      </c>
      <c r="F263" s="12">
        <f>('Акции'!$C263-C262)/C262</f>
        <v>-0.0006560603576</v>
      </c>
    </row>
    <row r="264" ht="14.25" customHeight="1">
      <c r="B264" s="9">
        <v>42487.0</v>
      </c>
      <c r="C264" s="10">
        <v>60.7</v>
      </c>
      <c r="D264" s="11">
        <v>6679200.0</v>
      </c>
      <c r="E264" s="12" t="s">
        <v>44</v>
      </c>
      <c r="F264" s="12">
        <f>('Акции'!$C264-C263)/C263</f>
        <v>-0.003774823568</v>
      </c>
    </row>
    <row r="265" ht="14.25" customHeight="1">
      <c r="B265" s="9">
        <v>42488.0</v>
      </c>
      <c r="C265" s="10">
        <v>61.2</v>
      </c>
      <c r="D265" s="11">
        <v>1.62354E7</v>
      </c>
      <c r="E265" s="12" t="s">
        <v>44</v>
      </c>
      <c r="F265" s="12">
        <f>('Акции'!$C265-C264)/C264</f>
        <v>0.00823723229</v>
      </c>
    </row>
    <row r="266" ht="14.25" customHeight="1">
      <c r="B266" s="9">
        <v>42489.0</v>
      </c>
      <c r="C266" s="10">
        <v>61.0</v>
      </c>
      <c r="D266" s="11">
        <v>1.30527E7</v>
      </c>
      <c r="E266" s="12" t="s">
        <v>44</v>
      </c>
      <c r="F266" s="12">
        <f>('Акции'!$C266-C265)/C265</f>
        <v>-0.003267973856</v>
      </c>
    </row>
    <row r="267" ht="14.25" customHeight="1">
      <c r="B267" s="9">
        <v>42492.0</v>
      </c>
      <c r="C267" s="10">
        <v>61.44</v>
      </c>
      <c r="D267" s="11">
        <v>9512000.0</v>
      </c>
      <c r="E267" s="12" t="s">
        <v>44</v>
      </c>
      <c r="F267" s="12">
        <f>('Акции'!$C267-C266)/C266</f>
        <v>0.007213114754</v>
      </c>
    </row>
    <row r="268" ht="14.25" customHeight="1">
      <c r="B268" s="9">
        <v>42493.0</v>
      </c>
      <c r="C268" s="10">
        <v>61.77</v>
      </c>
      <c r="D268" s="11">
        <v>9316600.0</v>
      </c>
      <c r="E268" s="12" t="s">
        <v>44</v>
      </c>
      <c r="F268" s="12">
        <f>('Акции'!$C268-C267)/C267</f>
        <v>0.00537109375</v>
      </c>
    </row>
    <row r="269" ht="14.25" customHeight="1">
      <c r="B269" s="9">
        <v>42494.0</v>
      </c>
      <c r="C269" s="10">
        <v>61.46</v>
      </c>
      <c r="D269" s="11">
        <v>8691400.0</v>
      </c>
      <c r="E269" s="12" t="s">
        <v>44</v>
      </c>
      <c r="F269" s="12">
        <f>('Акции'!$C269-C268)/C268</f>
        <v>-0.005018617452</v>
      </c>
    </row>
    <row r="270" ht="14.25" customHeight="1">
      <c r="B270" s="9">
        <v>42495.0</v>
      </c>
      <c r="C270" s="10">
        <v>62.34</v>
      </c>
      <c r="D270" s="11">
        <v>8646200.0</v>
      </c>
      <c r="E270" s="12" t="s">
        <v>44</v>
      </c>
      <c r="F270" s="12">
        <f>('Акции'!$C270-C269)/C269</f>
        <v>0.01431825578</v>
      </c>
    </row>
    <row r="271" ht="14.25" customHeight="1">
      <c r="B271" s="9">
        <v>42496.0</v>
      </c>
      <c r="C271" s="10">
        <v>62.51</v>
      </c>
      <c r="D271" s="11">
        <v>1.08807E7</v>
      </c>
      <c r="E271" s="12" t="s">
        <v>44</v>
      </c>
      <c r="F271" s="12">
        <f>('Акции'!$C271-C270)/C270</f>
        <v>0.002726981072</v>
      </c>
    </row>
    <row r="272" ht="14.25" customHeight="1">
      <c r="B272" s="9">
        <v>42499.0</v>
      </c>
      <c r="C272" s="10">
        <v>63.7</v>
      </c>
      <c r="D272" s="11">
        <v>9917400.0</v>
      </c>
      <c r="E272" s="12" t="s">
        <v>44</v>
      </c>
      <c r="F272" s="12">
        <f>('Акции'!$C272-C271)/C271</f>
        <v>0.01903695409</v>
      </c>
    </row>
    <row r="273" ht="14.25" customHeight="1">
      <c r="B273" s="9">
        <v>42500.0</v>
      </c>
      <c r="C273" s="10">
        <v>63.74</v>
      </c>
      <c r="D273" s="11">
        <v>1.21034E7</v>
      </c>
      <c r="E273" s="12" t="s">
        <v>44</v>
      </c>
      <c r="F273" s="12">
        <f>('Акции'!$C273-C272)/C272</f>
        <v>0.0006279434851</v>
      </c>
    </row>
    <row r="274" ht="14.25" customHeight="1">
      <c r="B274" s="9">
        <v>42501.0</v>
      </c>
      <c r="C274" s="10">
        <v>62.7</v>
      </c>
      <c r="D274" s="11">
        <v>9375200.0</v>
      </c>
      <c r="E274" s="12" t="s">
        <v>44</v>
      </c>
      <c r="F274" s="12">
        <f>('Акции'!$C274-C273)/C273</f>
        <v>-0.01631628491</v>
      </c>
    </row>
    <row r="275" ht="14.25" customHeight="1">
      <c r="B275" s="9">
        <v>42502.0</v>
      </c>
      <c r="C275" s="10">
        <v>62.49</v>
      </c>
      <c r="D275" s="11">
        <v>9589500.0</v>
      </c>
      <c r="E275" s="12" t="s">
        <v>44</v>
      </c>
      <c r="F275" s="12">
        <f>('Акции'!$C275-C274)/C274</f>
        <v>-0.003349282297</v>
      </c>
    </row>
    <row r="276" ht="14.25" customHeight="1">
      <c r="B276" s="9">
        <v>42503.0</v>
      </c>
      <c r="C276" s="10">
        <v>62.0</v>
      </c>
      <c r="D276" s="11">
        <v>7339600.0</v>
      </c>
      <c r="E276" s="12" t="s">
        <v>44</v>
      </c>
      <c r="F276" s="12">
        <f>('Акции'!$C276-C275)/C275</f>
        <v>-0.007841254601</v>
      </c>
    </row>
    <row r="277" ht="14.25" customHeight="1">
      <c r="B277" s="9">
        <v>42506.0</v>
      </c>
      <c r="C277" s="10">
        <v>62.45</v>
      </c>
      <c r="D277" s="11">
        <v>6707400.0</v>
      </c>
      <c r="E277" s="12" t="s">
        <v>44</v>
      </c>
      <c r="F277" s="12">
        <f>('Акции'!$C277-C276)/C276</f>
        <v>0.007258064516</v>
      </c>
    </row>
    <row r="278" ht="14.25" customHeight="1">
      <c r="B278" s="9">
        <v>42507.0</v>
      </c>
      <c r="C278" s="10">
        <v>60.25</v>
      </c>
      <c r="D278" s="11">
        <v>3.15289E7</v>
      </c>
      <c r="E278" s="12" t="s">
        <v>44</v>
      </c>
      <c r="F278" s="12">
        <f>('Акции'!$C278-C277)/C277</f>
        <v>-0.03522818255</v>
      </c>
    </row>
    <row r="279" ht="14.25" customHeight="1">
      <c r="B279" s="9">
        <v>42508.0</v>
      </c>
      <c r="C279" s="10">
        <v>60.46</v>
      </c>
      <c r="D279" s="11">
        <v>1.0622E7</v>
      </c>
      <c r="E279" s="12" t="s">
        <v>44</v>
      </c>
      <c r="F279" s="12">
        <f>('Акции'!$C279-C278)/C278</f>
        <v>0.003485477178</v>
      </c>
    </row>
    <row r="280" ht="14.25" customHeight="1">
      <c r="B280" s="9">
        <v>42509.0</v>
      </c>
      <c r="C280" s="10">
        <v>59.28</v>
      </c>
      <c r="D280" s="11">
        <v>9917900.0</v>
      </c>
      <c r="E280" s="12" t="s">
        <v>44</v>
      </c>
      <c r="F280" s="12">
        <f>('Акции'!$C280-C279)/C279</f>
        <v>-0.01951703606</v>
      </c>
    </row>
    <row r="281" ht="14.25" customHeight="1">
      <c r="B281" s="9">
        <v>42510.0</v>
      </c>
      <c r="C281" s="10">
        <v>59.69</v>
      </c>
      <c r="D281" s="11">
        <v>1.12594E7</v>
      </c>
      <c r="E281" s="12" t="s">
        <v>44</v>
      </c>
      <c r="F281" s="12">
        <f>('Акции'!$C281-C280)/C280</f>
        <v>0.006916329285</v>
      </c>
    </row>
    <row r="282" ht="14.25" customHeight="1">
      <c r="B282" s="9">
        <v>42513.0</v>
      </c>
      <c r="C282" s="10">
        <v>59.3</v>
      </c>
      <c r="D282" s="11">
        <v>6468900.0</v>
      </c>
      <c r="E282" s="12" t="s">
        <v>44</v>
      </c>
      <c r="F282" s="12">
        <f>('Акции'!$C282-C281)/C281</f>
        <v>-0.006533757748</v>
      </c>
    </row>
    <row r="283" ht="14.25" customHeight="1">
      <c r="B283" s="9">
        <v>42514.0</v>
      </c>
      <c r="C283" s="10">
        <v>60.7</v>
      </c>
      <c r="D283" s="11">
        <v>8888100.0</v>
      </c>
      <c r="E283" s="12" t="s">
        <v>44</v>
      </c>
      <c r="F283" s="12">
        <f>('Акции'!$C283-C282)/C282</f>
        <v>0.02360876897</v>
      </c>
    </row>
    <row r="284" ht="14.25" customHeight="1">
      <c r="B284" s="9">
        <v>42515.0</v>
      </c>
      <c r="C284" s="10">
        <v>61.22</v>
      </c>
      <c r="D284" s="11">
        <v>5857600.0</v>
      </c>
      <c r="E284" s="12" t="s">
        <v>44</v>
      </c>
      <c r="F284" s="12">
        <f>('Акции'!$C284-C283)/C283</f>
        <v>0.008566721582</v>
      </c>
    </row>
    <row r="285" ht="14.25" customHeight="1">
      <c r="B285" s="9">
        <v>42516.0</v>
      </c>
      <c r="C285" s="10">
        <v>61.9</v>
      </c>
      <c r="D285" s="11">
        <v>6537100.0</v>
      </c>
      <c r="E285" s="12" t="s">
        <v>44</v>
      </c>
      <c r="F285" s="12">
        <f>('Акции'!$C285-C284)/C284</f>
        <v>0.01110748122</v>
      </c>
    </row>
    <row r="286" ht="14.25" customHeight="1">
      <c r="B286" s="9">
        <v>42517.0</v>
      </c>
      <c r="C286" s="10">
        <v>62.71</v>
      </c>
      <c r="D286" s="11">
        <v>5768000.0</v>
      </c>
      <c r="E286" s="12" t="s">
        <v>44</v>
      </c>
      <c r="F286" s="12">
        <f>('Акции'!$C286-C285)/C285</f>
        <v>0.01308562197</v>
      </c>
    </row>
    <row r="287" ht="14.25" customHeight="1">
      <c r="B287" s="9">
        <v>42521.0</v>
      </c>
      <c r="C287" s="10">
        <v>62.93</v>
      </c>
      <c r="D287" s="11">
        <v>7147900.0</v>
      </c>
      <c r="E287" s="12" t="s">
        <v>44</v>
      </c>
      <c r="F287" s="12">
        <f>('Акции'!$C287-C286)/C286</f>
        <v>0.003508212406</v>
      </c>
    </row>
    <row r="288" ht="14.25" customHeight="1">
      <c r="B288" s="9">
        <v>42522.0</v>
      </c>
      <c r="C288" s="10">
        <v>62.83</v>
      </c>
      <c r="D288" s="11">
        <v>5284400.0</v>
      </c>
      <c r="E288" s="12" t="s">
        <v>44</v>
      </c>
      <c r="F288" s="12">
        <f>('Акции'!$C288-C287)/C287</f>
        <v>-0.001589067218</v>
      </c>
    </row>
    <row r="289" ht="14.25" customHeight="1">
      <c r="B289" s="9">
        <v>42523.0</v>
      </c>
      <c r="C289" s="10">
        <v>65.09</v>
      </c>
      <c r="D289" s="11">
        <v>1.1628E7</v>
      </c>
      <c r="E289" s="12" t="s">
        <v>44</v>
      </c>
      <c r="F289" s="12">
        <f>('Акции'!$C289-C288)/C288</f>
        <v>0.03597007799</v>
      </c>
    </row>
    <row r="290" ht="14.25" customHeight="1">
      <c r="B290" s="9">
        <v>42524.0</v>
      </c>
      <c r="C290" s="10">
        <v>65.0</v>
      </c>
      <c r="D290" s="11">
        <v>1.06216E7</v>
      </c>
      <c r="E290" s="12" t="s">
        <v>44</v>
      </c>
      <c r="F290" s="12">
        <f>('Акции'!$C290-C289)/C289</f>
        <v>-0.001382700876</v>
      </c>
    </row>
    <row r="291" ht="14.25" customHeight="1">
      <c r="B291" s="9">
        <v>42527.0</v>
      </c>
      <c r="C291" s="10">
        <v>62.82</v>
      </c>
      <c r="D291" s="11">
        <v>1.64034E7</v>
      </c>
      <c r="E291" s="12" t="s">
        <v>44</v>
      </c>
      <c r="F291" s="12">
        <f>('Акции'!$C291-C290)/C290</f>
        <v>-0.03353846154</v>
      </c>
    </row>
    <row r="292" ht="14.25" customHeight="1">
      <c r="B292" s="9">
        <v>42528.0</v>
      </c>
      <c r="C292" s="10">
        <v>63.1</v>
      </c>
      <c r="D292" s="11">
        <v>1.09801E7</v>
      </c>
      <c r="E292" s="12" t="s">
        <v>44</v>
      </c>
      <c r="F292" s="12">
        <f>('Акции'!$C292-C291)/C291</f>
        <v>0.004457179242</v>
      </c>
    </row>
    <row r="293" ht="14.25" customHeight="1">
      <c r="B293" s="9">
        <v>42529.0</v>
      </c>
      <c r="C293" s="10">
        <v>61.73</v>
      </c>
      <c r="D293" s="11">
        <v>1.3173E7</v>
      </c>
      <c r="E293" s="12" t="s">
        <v>44</v>
      </c>
      <c r="F293" s="12">
        <f>('Акции'!$C293-C292)/C292</f>
        <v>-0.02171156894</v>
      </c>
    </row>
    <row r="294" ht="14.25" customHeight="1">
      <c r="B294" s="9">
        <v>42530.0</v>
      </c>
      <c r="C294" s="10">
        <v>60.75</v>
      </c>
      <c r="D294" s="11">
        <v>1.15037E7</v>
      </c>
      <c r="E294" s="12" t="s">
        <v>44</v>
      </c>
      <c r="F294" s="12">
        <f>('Акции'!$C294-C293)/C293</f>
        <v>-0.01587558723</v>
      </c>
    </row>
    <row r="295" ht="14.25" customHeight="1">
      <c r="B295" s="9">
        <v>42531.0</v>
      </c>
      <c r="C295" s="10">
        <v>61.0</v>
      </c>
      <c r="D295" s="11">
        <v>1.10523E7</v>
      </c>
      <c r="E295" s="12" t="s">
        <v>44</v>
      </c>
      <c r="F295" s="12">
        <f>('Акции'!$C295-C294)/C294</f>
        <v>0.004115226337</v>
      </c>
    </row>
    <row r="296" ht="14.25" customHeight="1">
      <c r="B296" s="9">
        <v>42534.0</v>
      </c>
      <c r="C296" s="10">
        <v>59.93</v>
      </c>
      <c r="D296" s="11">
        <v>1.16736E7</v>
      </c>
      <c r="E296" s="12" t="s">
        <v>44</v>
      </c>
      <c r="F296" s="12">
        <f>('Акции'!$C296-C295)/C295</f>
        <v>-0.01754098361</v>
      </c>
    </row>
    <row r="297" ht="14.25" customHeight="1">
      <c r="B297" s="9">
        <v>42535.0</v>
      </c>
      <c r="C297" s="10">
        <v>59.9</v>
      </c>
      <c r="D297" s="11">
        <v>1.15602E7</v>
      </c>
      <c r="E297" s="12" t="s">
        <v>44</v>
      </c>
      <c r="F297" s="12">
        <f>('Акции'!$C297-C296)/C296</f>
        <v>-0.0005005840147</v>
      </c>
    </row>
    <row r="298" ht="14.25" customHeight="1">
      <c r="B298" s="9">
        <v>42536.0</v>
      </c>
      <c r="C298" s="10">
        <v>60.4</v>
      </c>
      <c r="D298" s="11">
        <v>7739300.0</v>
      </c>
      <c r="E298" s="12" t="s">
        <v>44</v>
      </c>
      <c r="F298" s="12">
        <f>('Акции'!$C298-C297)/C297</f>
        <v>0.008347245409</v>
      </c>
    </row>
    <row r="299" ht="14.25" customHeight="1">
      <c r="B299" s="9">
        <v>42537.0</v>
      </c>
      <c r="C299" s="10">
        <v>60.9</v>
      </c>
      <c r="D299" s="11">
        <v>7011200.0</v>
      </c>
      <c r="E299" s="12" t="s">
        <v>44</v>
      </c>
      <c r="F299" s="12">
        <f>('Акции'!$C299-C298)/C298</f>
        <v>0.008278145695</v>
      </c>
    </row>
    <row r="300" ht="14.25" customHeight="1">
      <c r="B300" s="9">
        <v>42538.0</v>
      </c>
      <c r="C300" s="10">
        <v>60.01</v>
      </c>
      <c r="D300" s="11">
        <v>1.25747E7</v>
      </c>
      <c r="E300" s="12" t="s">
        <v>44</v>
      </c>
      <c r="F300" s="12">
        <f>('Акции'!$C300-C299)/C299</f>
        <v>-0.01461412151</v>
      </c>
    </row>
    <row r="301" ht="14.25" customHeight="1">
      <c r="B301" s="9">
        <v>42541.0</v>
      </c>
      <c r="C301" s="10">
        <v>60.11</v>
      </c>
      <c r="D301" s="11">
        <v>7076500.0</v>
      </c>
      <c r="E301" s="12" t="s">
        <v>44</v>
      </c>
      <c r="F301" s="12">
        <f>('Акции'!$C301-C300)/C300</f>
        <v>0.001666388935</v>
      </c>
    </row>
    <row r="302" ht="14.25" customHeight="1">
      <c r="B302" s="9">
        <v>42542.0</v>
      </c>
      <c r="C302" s="10">
        <v>59.98</v>
      </c>
      <c r="D302" s="11">
        <v>6366500.0</v>
      </c>
      <c r="E302" s="12" t="s">
        <v>44</v>
      </c>
      <c r="F302" s="12">
        <f>('Акции'!$C302-C301)/C301</f>
        <v>-0.002162701714</v>
      </c>
    </row>
    <row r="303" ht="14.25" customHeight="1">
      <c r="B303" s="9">
        <v>42543.0</v>
      </c>
      <c r="C303" s="10">
        <v>60.39</v>
      </c>
      <c r="D303" s="11">
        <v>6718600.0</v>
      </c>
      <c r="E303" s="12" t="s">
        <v>44</v>
      </c>
      <c r="F303" s="12">
        <f>('Акции'!$C303-C302)/C302</f>
        <v>0.006835611871</v>
      </c>
    </row>
    <row r="304" ht="14.25" customHeight="1">
      <c r="B304" s="9">
        <v>42544.0</v>
      </c>
      <c r="C304" s="10">
        <v>61.31</v>
      </c>
      <c r="D304" s="11">
        <v>5328200.0</v>
      </c>
      <c r="E304" s="12" t="s">
        <v>44</v>
      </c>
      <c r="F304" s="12">
        <f>('Акции'!$C304-C303)/C303</f>
        <v>0.01523431032</v>
      </c>
    </row>
    <row r="305" ht="14.25" customHeight="1">
      <c r="B305" s="9">
        <v>42545.0</v>
      </c>
      <c r="C305" s="10">
        <v>59.86</v>
      </c>
      <c r="D305" s="11">
        <v>9878500.0</v>
      </c>
      <c r="E305" s="12" t="s">
        <v>44</v>
      </c>
      <c r="F305" s="12">
        <f>('Акции'!$C305-C304)/C304</f>
        <v>-0.02365030175</v>
      </c>
    </row>
    <row r="306" ht="14.25" customHeight="1">
      <c r="B306" s="9">
        <v>42548.0</v>
      </c>
      <c r="C306" s="10">
        <v>58.68</v>
      </c>
      <c r="D306" s="11">
        <v>7945500.0</v>
      </c>
      <c r="E306" s="12" t="s">
        <v>44</v>
      </c>
      <c r="F306" s="12">
        <f>('Акции'!$C306-C305)/C305</f>
        <v>-0.01971266288</v>
      </c>
    </row>
    <row r="307" ht="14.25" customHeight="1">
      <c r="B307" s="9">
        <v>42549.0</v>
      </c>
      <c r="C307" s="10">
        <v>59.99</v>
      </c>
      <c r="D307" s="11">
        <v>9897600.0</v>
      </c>
      <c r="E307" s="12" t="s">
        <v>44</v>
      </c>
      <c r="F307" s="12">
        <f>('Акции'!$C307-C306)/C306</f>
        <v>0.02232447171</v>
      </c>
    </row>
    <row r="308" ht="14.25" customHeight="1">
      <c r="B308" s="9">
        <v>42550.0</v>
      </c>
      <c r="C308" s="10">
        <v>61.81</v>
      </c>
      <c r="D308" s="11">
        <v>9308000.0</v>
      </c>
      <c r="E308" s="12" t="s">
        <v>44</v>
      </c>
      <c r="F308" s="12">
        <f>('Акции'!$C308-C307)/C307</f>
        <v>0.03033838973</v>
      </c>
    </row>
    <row r="309" ht="14.25" customHeight="1">
      <c r="B309" s="9">
        <v>42551.0</v>
      </c>
      <c r="C309" s="10">
        <v>61.91</v>
      </c>
      <c r="D309" s="11">
        <v>7920600.0</v>
      </c>
      <c r="E309" s="12" t="s">
        <v>44</v>
      </c>
      <c r="F309" s="12">
        <f>('Акции'!$C309-C308)/C308</f>
        <v>0.001617861188</v>
      </c>
    </row>
    <row r="310" ht="14.25" customHeight="1">
      <c r="B310" s="9">
        <v>42552.0</v>
      </c>
      <c r="C310" s="10">
        <v>62.71</v>
      </c>
      <c r="D310" s="11">
        <v>6533700.0</v>
      </c>
      <c r="E310" s="12" t="s">
        <v>44</v>
      </c>
      <c r="F310" s="12">
        <f>('Акции'!$C310-C309)/C309</f>
        <v>0.01292198352</v>
      </c>
    </row>
    <row r="311" ht="14.25" customHeight="1">
      <c r="B311" s="9">
        <v>42556.0</v>
      </c>
      <c r="C311" s="10">
        <v>61.92</v>
      </c>
      <c r="D311" s="11">
        <v>6293600.0</v>
      </c>
      <c r="E311" s="12" t="s">
        <v>44</v>
      </c>
      <c r="F311" s="12">
        <f>('Акции'!$C311-C310)/C310</f>
        <v>-0.01259767182</v>
      </c>
    </row>
    <row r="312" ht="14.25" customHeight="1">
      <c r="B312" s="9">
        <v>42557.0</v>
      </c>
      <c r="C312" s="10">
        <v>63.37</v>
      </c>
      <c r="D312" s="11">
        <v>9202200.0</v>
      </c>
      <c r="E312" s="12" t="s">
        <v>44</v>
      </c>
      <c r="F312" s="12">
        <f>('Акции'!$C312-C311)/C311</f>
        <v>0.02341731266</v>
      </c>
    </row>
    <row r="313" ht="14.25" customHeight="1">
      <c r="B313" s="9">
        <v>42558.0</v>
      </c>
      <c r="C313" s="10">
        <v>63.43</v>
      </c>
      <c r="D313" s="11">
        <v>7081900.0</v>
      </c>
      <c r="E313" s="12" t="s">
        <v>44</v>
      </c>
      <c r="F313" s="12">
        <f>('Акции'!$C313-C312)/C312</f>
        <v>0.000946820262</v>
      </c>
    </row>
    <row r="314" ht="14.25" customHeight="1">
      <c r="B314" s="9">
        <v>42559.0</v>
      </c>
      <c r="C314" s="10">
        <v>64.16</v>
      </c>
      <c r="D314" s="11">
        <v>7921700.0</v>
      </c>
      <c r="E314" s="12" t="s">
        <v>44</v>
      </c>
      <c r="F314" s="12">
        <f>('Акции'!$C314-C313)/C313</f>
        <v>0.0115087498</v>
      </c>
    </row>
    <row r="315" ht="14.25" customHeight="1">
      <c r="B315" s="9">
        <v>42562.0</v>
      </c>
      <c r="C315" s="10">
        <v>64.35</v>
      </c>
      <c r="D315" s="11">
        <v>9641500.0</v>
      </c>
      <c r="E315" s="12" t="s">
        <v>44</v>
      </c>
      <c r="F315" s="12">
        <f>('Акции'!$C315-C314)/C314</f>
        <v>0.002961346633</v>
      </c>
    </row>
    <row r="316" ht="14.25" customHeight="1">
      <c r="B316" s="9">
        <v>42563.0</v>
      </c>
      <c r="C316" s="10">
        <v>65.5</v>
      </c>
      <c r="D316" s="11">
        <v>1.18705E7</v>
      </c>
      <c r="E316" s="12" t="s">
        <v>44</v>
      </c>
      <c r="F316" s="12">
        <f>('Акции'!$C316-C315)/C315</f>
        <v>0.01787101787</v>
      </c>
    </row>
    <row r="317" ht="14.25" customHeight="1">
      <c r="B317" s="9">
        <v>42564.0</v>
      </c>
      <c r="C317" s="10">
        <v>64.77</v>
      </c>
      <c r="D317" s="11">
        <v>7684200.0</v>
      </c>
      <c r="E317" s="12" t="s">
        <v>44</v>
      </c>
      <c r="F317" s="12">
        <f>('Акции'!$C317-C316)/C316</f>
        <v>-0.01114503817</v>
      </c>
    </row>
    <row r="318" ht="14.25" customHeight="1">
      <c r="B318" s="9">
        <v>42565.0</v>
      </c>
      <c r="C318" s="10">
        <v>63.62</v>
      </c>
      <c r="D318" s="11">
        <v>1.20901E7</v>
      </c>
      <c r="E318" s="12" t="s">
        <v>44</v>
      </c>
      <c r="F318" s="12">
        <f>('Акции'!$C318-C317)/C317</f>
        <v>-0.01775513355</v>
      </c>
    </row>
    <row r="319" ht="14.25" customHeight="1">
      <c r="B319" s="9">
        <v>42566.0</v>
      </c>
      <c r="C319" s="10">
        <v>63.32</v>
      </c>
      <c r="D319" s="11">
        <v>8827500.0</v>
      </c>
      <c r="E319" s="12" t="s">
        <v>44</v>
      </c>
      <c r="F319" s="12">
        <f>('Акции'!$C319-C318)/C318</f>
        <v>-0.004715498271</v>
      </c>
    </row>
    <row r="320" ht="14.25" customHeight="1">
      <c r="B320" s="9">
        <v>42569.0</v>
      </c>
      <c r="C320" s="10">
        <v>63.56</v>
      </c>
      <c r="D320" s="11">
        <v>6384800.0</v>
      </c>
      <c r="E320" s="12" t="s">
        <v>44</v>
      </c>
      <c r="F320" s="12">
        <f>('Акции'!$C320-C319)/C319</f>
        <v>0.003790271636</v>
      </c>
    </row>
    <row r="321" ht="14.25" customHeight="1">
      <c r="B321" s="9">
        <v>42570.0</v>
      </c>
      <c r="C321" s="10">
        <v>63.32</v>
      </c>
      <c r="D321" s="11">
        <v>5794500.0</v>
      </c>
      <c r="E321" s="12" t="s">
        <v>44</v>
      </c>
      <c r="F321" s="12">
        <f>('Акции'!$C321-C320)/C320</f>
        <v>-0.003775959723</v>
      </c>
    </row>
    <row r="322" ht="14.25" customHeight="1">
      <c r="B322" s="9">
        <v>42571.0</v>
      </c>
      <c r="C322" s="10">
        <v>63.41</v>
      </c>
      <c r="D322" s="11">
        <v>7502800.0</v>
      </c>
      <c r="E322" s="12" t="s">
        <v>44</v>
      </c>
      <c r="F322" s="12">
        <f>('Акции'!$C322-C321)/C321</f>
        <v>0.001421351864</v>
      </c>
    </row>
    <row r="323" ht="14.25" customHeight="1">
      <c r="B323" s="9">
        <v>42572.0</v>
      </c>
      <c r="C323" s="10">
        <v>63.89</v>
      </c>
      <c r="D323" s="11">
        <v>6145500.0</v>
      </c>
      <c r="E323" s="12" t="s">
        <v>44</v>
      </c>
      <c r="F323" s="12">
        <f>('Акции'!$C323-C322)/C322</f>
        <v>0.007569783946</v>
      </c>
    </row>
    <row r="324" ht="14.25" customHeight="1">
      <c r="B324" s="9">
        <v>42573.0</v>
      </c>
      <c r="C324" s="10">
        <v>63.81</v>
      </c>
      <c r="D324" s="11">
        <v>4972900.0</v>
      </c>
      <c r="E324" s="12" t="s">
        <v>44</v>
      </c>
      <c r="F324" s="12">
        <f>('Акции'!$C324-C323)/C323</f>
        <v>-0.001252152136</v>
      </c>
    </row>
    <row r="325" ht="14.25" customHeight="1">
      <c r="B325" s="9">
        <v>42576.0</v>
      </c>
      <c r="C325" s="10">
        <v>64.32</v>
      </c>
      <c r="D325" s="11">
        <v>7241200.0</v>
      </c>
      <c r="E325" s="12" t="s">
        <v>44</v>
      </c>
      <c r="F325" s="12">
        <f>('Акции'!$C325-C324)/C324</f>
        <v>0.007992477668</v>
      </c>
    </row>
    <row r="326" ht="14.25" customHeight="1">
      <c r="B326" s="9">
        <v>42577.0</v>
      </c>
      <c r="C326" s="10">
        <v>64.45</v>
      </c>
      <c r="D326" s="11">
        <v>4885200.0</v>
      </c>
      <c r="E326" s="12" t="s">
        <v>44</v>
      </c>
      <c r="F326" s="12">
        <f>('Акции'!$C326-C325)/C325</f>
        <v>0.002021144279</v>
      </c>
    </row>
    <row r="327" ht="14.25" customHeight="1">
      <c r="B327" s="9">
        <v>42578.0</v>
      </c>
      <c r="C327" s="10">
        <v>64.9</v>
      </c>
      <c r="D327" s="11">
        <v>6220400.0</v>
      </c>
      <c r="E327" s="12" t="s">
        <v>44</v>
      </c>
      <c r="F327" s="12">
        <f>('Акции'!$C327-C326)/C326</f>
        <v>0.006982156711</v>
      </c>
    </row>
    <row r="328" ht="14.25" customHeight="1">
      <c r="B328" s="9">
        <v>42579.0</v>
      </c>
      <c r="C328" s="10">
        <v>64.72</v>
      </c>
      <c r="D328" s="11">
        <v>6556100.0</v>
      </c>
      <c r="E328" s="12" t="s">
        <v>44</v>
      </c>
      <c r="F328" s="12">
        <f>('Акции'!$C328-C327)/C327</f>
        <v>-0.002773497689</v>
      </c>
    </row>
    <row r="329" ht="14.25" customHeight="1">
      <c r="B329" s="9">
        <v>42580.0</v>
      </c>
      <c r="C329" s="10">
        <v>66.23</v>
      </c>
      <c r="D329" s="11">
        <v>1.0525E7</v>
      </c>
      <c r="E329" s="12" t="s">
        <v>44</v>
      </c>
      <c r="F329" s="12">
        <f>('Акции'!$C329-C328)/C328</f>
        <v>0.02333127318</v>
      </c>
    </row>
    <row r="330" ht="14.25" customHeight="1">
      <c r="B330" s="9">
        <v>42583.0</v>
      </c>
      <c r="C330" s="10">
        <v>66.94</v>
      </c>
      <c r="D330" s="11">
        <v>7599000.0</v>
      </c>
      <c r="E330" s="12" t="s">
        <v>44</v>
      </c>
      <c r="F330" s="12">
        <f>('Акции'!$C330-C329)/C329</f>
        <v>0.01072021742</v>
      </c>
    </row>
    <row r="331" ht="14.25" customHeight="1">
      <c r="B331" s="9">
        <v>42584.0</v>
      </c>
      <c r="C331" s="10">
        <v>66.78</v>
      </c>
      <c r="D331" s="11">
        <v>8763200.0</v>
      </c>
      <c r="E331" s="12" t="s">
        <v>44</v>
      </c>
      <c r="F331" s="12">
        <f>('Акции'!$C331-C330)/C330</f>
        <v>-0.002390200179</v>
      </c>
    </row>
    <row r="332" ht="14.25" customHeight="1">
      <c r="B332" s="9">
        <v>42585.0</v>
      </c>
      <c r="C332" s="10">
        <v>66.57</v>
      </c>
      <c r="D332" s="11">
        <v>6355100.0</v>
      </c>
      <c r="E332" s="12" t="s">
        <v>44</v>
      </c>
      <c r="F332" s="12">
        <f>('Акции'!$C332-C331)/C331</f>
        <v>-0.003144654088</v>
      </c>
    </row>
    <row r="333" ht="14.25" customHeight="1">
      <c r="B333" s="9">
        <v>42586.0</v>
      </c>
      <c r="C333" s="10">
        <v>66.1</v>
      </c>
      <c r="D333" s="11">
        <v>4901900.0</v>
      </c>
      <c r="E333" s="12" t="s">
        <v>44</v>
      </c>
      <c r="F333" s="12">
        <f>('Акции'!$C333-C332)/C332</f>
        <v>-0.007060237344</v>
      </c>
    </row>
    <row r="334" ht="14.25" customHeight="1">
      <c r="B334" s="9">
        <v>42587.0</v>
      </c>
      <c r="C334" s="10">
        <v>66.54</v>
      </c>
      <c r="D334" s="11">
        <v>5045600.0</v>
      </c>
      <c r="E334" s="12" t="s">
        <v>44</v>
      </c>
      <c r="F334" s="12">
        <f>('Акции'!$C334-C333)/C333</f>
        <v>0.006656580938</v>
      </c>
    </row>
    <row r="335" ht="14.25" customHeight="1">
      <c r="B335" s="9">
        <v>42590.0</v>
      </c>
      <c r="C335" s="10">
        <v>66.34</v>
      </c>
      <c r="D335" s="11">
        <v>5309300.0</v>
      </c>
      <c r="E335" s="12" t="s">
        <v>44</v>
      </c>
      <c r="F335" s="12">
        <f>('Акции'!$C335-C334)/C334</f>
        <v>-0.003005710851</v>
      </c>
    </row>
    <row r="336" ht="14.25" customHeight="1">
      <c r="B336" s="9">
        <v>42591.0</v>
      </c>
      <c r="C336" s="10">
        <v>66.76</v>
      </c>
      <c r="D336" s="11">
        <v>5717300.0</v>
      </c>
      <c r="E336" s="12" t="s">
        <v>44</v>
      </c>
      <c r="F336" s="12">
        <f>('Акции'!$C336-C335)/C335</f>
        <v>0.006331022008</v>
      </c>
    </row>
    <row r="337" ht="14.25" customHeight="1">
      <c r="B337" s="9">
        <v>42592.0</v>
      </c>
      <c r="C337" s="10">
        <v>66.43</v>
      </c>
      <c r="D337" s="11">
        <v>4506100.0</v>
      </c>
      <c r="E337" s="12" t="s">
        <v>44</v>
      </c>
      <c r="F337" s="12">
        <f>('Акции'!$C337-C336)/C336</f>
        <v>-0.004943079688</v>
      </c>
    </row>
    <row r="338" ht="14.25" customHeight="1">
      <c r="B338" s="9">
        <v>42593.0</v>
      </c>
      <c r="C338" s="10">
        <v>66.95</v>
      </c>
      <c r="D338" s="11">
        <v>4246600.0</v>
      </c>
      <c r="E338" s="12" t="s">
        <v>44</v>
      </c>
      <c r="F338" s="12">
        <f>('Акции'!$C338-C337)/C337</f>
        <v>0.00782778865</v>
      </c>
    </row>
    <row r="339" ht="14.25" customHeight="1">
      <c r="B339" s="9">
        <v>42594.0</v>
      </c>
      <c r="C339" s="10">
        <v>67.19</v>
      </c>
      <c r="D339" s="11">
        <v>5215400.0</v>
      </c>
      <c r="E339" s="12" t="s">
        <v>44</v>
      </c>
      <c r="F339" s="12">
        <f>('Акции'!$C339-C338)/C338</f>
        <v>0.00358476475</v>
      </c>
    </row>
    <row r="340" ht="14.25" customHeight="1">
      <c r="B340" s="9">
        <v>42597.0</v>
      </c>
      <c r="C340" s="10">
        <v>67.39</v>
      </c>
      <c r="D340" s="11">
        <v>5215400.0</v>
      </c>
      <c r="E340" s="12" t="s">
        <v>44</v>
      </c>
      <c r="F340" s="12">
        <f>('Акции'!$C340-C339)/C339</f>
        <v>0.002976633428</v>
      </c>
    </row>
    <row r="341" ht="14.25" customHeight="1">
      <c r="B341" s="9">
        <v>42598.0</v>
      </c>
      <c r="C341" s="10">
        <v>66.74</v>
      </c>
      <c r="D341" s="11">
        <v>7147600.0</v>
      </c>
      <c r="E341" s="12" t="s">
        <v>44</v>
      </c>
      <c r="F341" s="12">
        <f>('Акции'!$C341-C340)/C340</f>
        <v>-0.009645347974</v>
      </c>
    </row>
    <row r="342" ht="14.25" customHeight="1">
      <c r="B342" s="9">
        <v>42599.0</v>
      </c>
      <c r="C342" s="10">
        <v>66.83</v>
      </c>
      <c r="D342" s="11">
        <v>7945400.0</v>
      </c>
      <c r="E342" s="12" t="s">
        <v>44</v>
      </c>
      <c r="F342" s="12">
        <f>('Акции'!$C342-C341)/C341</f>
        <v>0.001348516632</v>
      </c>
    </row>
    <row r="343" ht="14.25" customHeight="1">
      <c r="B343" s="9">
        <v>42600.0</v>
      </c>
      <c r="C343" s="10">
        <v>66.77</v>
      </c>
      <c r="D343" s="11">
        <v>8205800.0</v>
      </c>
      <c r="E343" s="12" t="s">
        <v>44</v>
      </c>
      <c r="F343" s="12">
        <f>('Акции'!$C343-C342)/C342</f>
        <v>-0.000897800389</v>
      </c>
    </row>
    <row r="344" ht="14.25" customHeight="1">
      <c r="B344" s="9">
        <v>42601.0</v>
      </c>
      <c r="C344" s="10">
        <v>67.1</v>
      </c>
      <c r="D344" s="11">
        <v>6709400.0</v>
      </c>
      <c r="E344" s="12" t="s">
        <v>44</v>
      </c>
      <c r="F344" s="12">
        <f>('Акции'!$C344-C343)/C343</f>
        <v>0.004942339374</v>
      </c>
    </row>
    <row r="345" ht="14.25" customHeight="1">
      <c r="B345" s="9">
        <v>42604.0</v>
      </c>
      <c r="C345" s="10">
        <v>67.01</v>
      </c>
      <c r="D345" s="11">
        <v>7884800.0</v>
      </c>
      <c r="E345" s="12" t="s">
        <v>44</v>
      </c>
      <c r="F345" s="12">
        <f>('Акции'!$C345-C344)/C344</f>
        <v>-0.001341281669</v>
      </c>
    </row>
    <row r="346" ht="14.25" customHeight="1">
      <c r="B346" s="9">
        <v>42605.0</v>
      </c>
      <c r="C346" s="10">
        <v>66.17</v>
      </c>
      <c r="D346" s="11">
        <v>1.02278E7</v>
      </c>
      <c r="E346" s="12" t="s">
        <v>44</v>
      </c>
      <c r="F346" s="12">
        <f>('Акции'!$C346-C345)/C345</f>
        <v>-0.01253544247</v>
      </c>
    </row>
    <row r="347" ht="14.25" customHeight="1">
      <c r="B347" s="9">
        <v>42606.0</v>
      </c>
      <c r="C347" s="10">
        <v>65.06</v>
      </c>
      <c r="D347" s="11">
        <v>8551100.0</v>
      </c>
      <c r="E347" s="12" t="s">
        <v>44</v>
      </c>
      <c r="F347" s="12">
        <f>('Акции'!$C347-C346)/C346</f>
        <v>-0.01677497355</v>
      </c>
    </row>
    <row r="348" ht="14.25" customHeight="1">
      <c r="B348" s="9">
        <v>42607.0</v>
      </c>
      <c r="C348" s="10">
        <v>64.72</v>
      </c>
      <c r="D348" s="11">
        <v>6379000.0</v>
      </c>
      <c r="E348" s="12" t="s">
        <v>44</v>
      </c>
      <c r="F348" s="12">
        <f>('Акции'!$C348-C347)/C347</f>
        <v>-0.005225945281</v>
      </c>
    </row>
    <row r="349" ht="14.25" customHeight="1">
      <c r="B349" s="9">
        <v>42608.0</v>
      </c>
      <c r="C349" s="10">
        <v>64.61</v>
      </c>
      <c r="D349" s="11">
        <v>7041600.0</v>
      </c>
      <c r="E349" s="12" t="s">
        <v>44</v>
      </c>
      <c r="F349" s="12">
        <f>('Акции'!$C349-C348)/C348</f>
        <v>-0.001699629172</v>
      </c>
    </row>
    <row r="350" ht="14.25" customHeight="1">
      <c r="B350" s="9">
        <v>42611.0</v>
      </c>
      <c r="C350" s="10">
        <v>64.51</v>
      </c>
      <c r="D350" s="11">
        <v>5099200.0</v>
      </c>
      <c r="E350" s="12" t="s">
        <v>44</v>
      </c>
      <c r="F350" s="12">
        <f>('Акции'!$C350-C349)/C349</f>
        <v>-0.001547748027</v>
      </c>
    </row>
    <row r="351" ht="14.25" customHeight="1">
      <c r="B351" s="9">
        <v>42612.0</v>
      </c>
      <c r="C351" s="10">
        <v>64.16</v>
      </c>
      <c r="D351" s="11">
        <v>5531800.0</v>
      </c>
      <c r="E351" s="12" t="s">
        <v>44</v>
      </c>
      <c r="F351" s="12">
        <f>('Акции'!$C351-C350)/C350</f>
        <v>-0.005425515424</v>
      </c>
    </row>
    <row r="352" ht="14.25" customHeight="1">
      <c r="B352" s="9">
        <v>42613.0</v>
      </c>
      <c r="C352" s="10">
        <v>64.1</v>
      </c>
      <c r="D352" s="11">
        <v>6750000.0</v>
      </c>
      <c r="E352" s="12" t="s">
        <v>44</v>
      </c>
      <c r="F352" s="12">
        <f>('Акции'!$C352-C351)/C351</f>
        <v>-0.0009351620948</v>
      </c>
    </row>
    <row r="353" ht="14.25" customHeight="1">
      <c r="B353" s="9">
        <v>42614.0</v>
      </c>
      <c r="C353" s="10">
        <v>64.03</v>
      </c>
      <c r="D353" s="11">
        <v>5126700.0</v>
      </c>
      <c r="E353" s="12" t="s">
        <v>44</v>
      </c>
      <c r="F353" s="12">
        <f>('Акции'!$C353-C352)/C352</f>
        <v>-0.001092043682</v>
      </c>
    </row>
    <row r="354" ht="14.25" customHeight="1">
      <c r="B354" s="9">
        <v>42615.0</v>
      </c>
      <c r="C354" s="10">
        <v>64.12</v>
      </c>
      <c r="D354" s="11">
        <v>4100800.0</v>
      </c>
      <c r="E354" s="12" t="s">
        <v>44</v>
      </c>
      <c r="F354" s="12">
        <f>('Акции'!$C354-C353)/C353</f>
        <v>0.001405591129</v>
      </c>
    </row>
    <row r="355" ht="14.25" customHeight="1">
      <c r="B355" s="9">
        <v>42619.0</v>
      </c>
      <c r="C355" s="10">
        <v>64.61</v>
      </c>
      <c r="D355" s="11">
        <v>6286300.0</v>
      </c>
      <c r="E355" s="12" t="s">
        <v>44</v>
      </c>
      <c r="F355" s="12">
        <f>('Акции'!$C355-C354)/C354</f>
        <v>0.007641921397</v>
      </c>
    </row>
    <row r="356" ht="14.25" customHeight="1">
      <c r="B356" s="9">
        <v>42620.0</v>
      </c>
      <c r="C356" s="10">
        <v>64.97</v>
      </c>
      <c r="D356" s="11">
        <v>5714300.0</v>
      </c>
      <c r="E356" s="12" t="s">
        <v>44</v>
      </c>
      <c r="F356" s="12">
        <f>('Акции'!$C356-C355)/C355</f>
        <v>0.005571892896</v>
      </c>
    </row>
    <row r="357" ht="14.25" customHeight="1">
      <c r="B357" s="9">
        <v>42621.0</v>
      </c>
      <c r="C357" s="10">
        <v>64.06</v>
      </c>
      <c r="D357" s="11">
        <v>8238800.0</v>
      </c>
      <c r="E357" s="12" t="s">
        <v>44</v>
      </c>
      <c r="F357" s="12">
        <f>('Акции'!$C357-C356)/C356</f>
        <v>-0.01400646452</v>
      </c>
    </row>
    <row r="358" ht="14.25" customHeight="1">
      <c r="B358" s="9">
        <v>42622.0</v>
      </c>
      <c r="C358" s="10">
        <v>63.36</v>
      </c>
      <c r="D358" s="11">
        <v>8848500.0</v>
      </c>
      <c r="E358" s="12" t="s">
        <v>44</v>
      </c>
      <c r="F358" s="12">
        <f>('Акции'!$C358-C357)/C357</f>
        <v>-0.0109272557</v>
      </c>
    </row>
    <row r="359" ht="14.25" customHeight="1">
      <c r="B359" s="9">
        <v>42625.0</v>
      </c>
      <c r="C359" s="10">
        <v>64.08</v>
      </c>
      <c r="D359" s="11">
        <v>6653000.0</v>
      </c>
      <c r="E359" s="12" t="s">
        <v>44</v>
      </c>
      <c r="F359" s="12">
        <f>('Акции'!$C359-C358)/C358</f>
        <v>0.01136363636</v>
      </c>
    </row>
    <row r="360" ht="14.25" customHeight="1">
      <c r="B360" s="9">
        <v>42626.0</v>
      </c>
      <c r="C360" s="10">
        <v>63.34</v>
      </c>
      <c r="D360" s="11">
        <v>7640400.0</v>
      </c>
      <c r="E360" s="12" t="s">
        <v>44</v>
      </c>
      <c r="F360" s="12">
        <f>('Акции'!$C360-C359)/C359</f>
        <v>-0.01154806492</v>
      </c>
    </row>
    <row r="361" ht="14.25" customHeight="1">
      <c r="B361" s="9">
        <v>42627.0</v>
      </c>
      <c r="C361" s="10">
        <v>63.34</v>
      </c>
      <c r="D361" s="11">
        <v>5890000.0</v>
      </c>
      <c r="E361" s="12" t="s">
        <v>44</v>
      </c>
      <c r="F361" s="12">
        <f>('Акции'!$C361-C360)/C360</f>
        <v>0</v>
      </c>
    </row>
    <row r="362" ht="14.25" customHeight="1">
      <c r="B362" s="9">
        <v>42628.0</v>
      </c>
      <c r="C362" s="10">
        <v>63.35</v>
      </c>
      <c r="D362" s="11">
        <v>7806800.0</v>
      </c>
      <c r="E362" s="12" t="s">
        <v>44</v>
      </c>
      <c r="F362" s="12">
        <f>('Акции'!$C362-C361)/C361</f>
        <v>0.0001578781181</v>
      </c>
    </row>
    <row r="363" ht="14.25" customHeight="1">
      <c r="B363" s="9">
        <v>42629.0</v>
      </c>
      <c r="C363" s="10">
        <v>63.27</v>
      </c>
      <c r="D363" s="11">
        <v>1.11653E7</v>
      </c>
      <c r="E363" s="12" t="s">
        <v>44</v>
      </c>
      <c r="F363" s="12">
        <f>('Акции'!$C363-C362)/C362</f>
        <v>-0.001262825572</v>
      </c>
    </row>
    <row r="364" ht="14.25" customHeight="1">
      <c r="B364" s="9">
        <v>42632.0</v>
      </c>
      <c r="C364" s="10">
        <v>62.91</v>
      </c>
      <c r="D364" s="11">
        <v>7903500.0</v>
      </c>
      <c r="E364" s="12" t="s">
        <v>44</v>
      </c>
      <c r="F364" s="12">
        <f>('Акции'!$C364-C363)/C363</f>
        <v>-0.005689900427</v>
      </c>
    </row>
    <row r="365" ht="14.25" customHeight="1">
      <c r="B365" s="9">
        <v>42633.0</v>
      </c>
      <c r="C365" s="10">
        <v>63.28</v>
      </c>
      <c r="D365" s="11">
        <v>4826500.0</v>
      </c>
      <c r="E365" s="12" t="s">
        <v>44</v>
      </c>
      <c r="F365" s="12">
        <f>('Акции'!$C365-C364)/C364</f>
        <v>0.005881417899</v>
      </c>
    </row>
    <row r="366" ht="14.25" customHeight="1">
      <c r="B366" s="9">
        <v>42634.0</v>
      </c>
      <c r="C366" s="10">
        <v>64.1</v>
      </c>
      <c r="D366" s="11">
        <v>7587400.0</v>
      </c>
      <c r="E366" s="12" t="s">
        <v>44</v>
      </c>
      <c r="F366" s="12">
        <f>('Акции'!$C366-C365)/C365</f>
        <v>0.01295828066</v>
      </c>
    </row>
    <row r="367" ht="14.25" customHeight="1">
      <c r="B367" s="9">
        <v>42635.0</v>
      </c>
      <c r="C367" s="10">
        <v>65.08</v>
      </c>
      <c r="D367" s="11">
        <v>5416100.0</v>
      </c>
      <c r="E367" s="12" t="s">
        <v>44</v>
      </c>
      <c r="F367" s="12">
        <f>('Акции'!$C367-C366)/C366</f>
        <v>0.01528861154</v>
      </c>
    </row>
    <row r="368" ht="14.25" customHeight="1">
      <c r="B368" s="9">
        <v>42636.0</v>
      </c>
      <c r="C368" s="10">
        <v>64.98</v>
      </c>
      <c r="D368" s="11">
        <v>5154200.0</v>
      </c>
      <c r="E368" s="12" t="s">
        <v>44</v>
      </c>
      <c r="F368" s="12">
        <f>('Акции'!$C368-C367)/C367</f>
        <v>-0.001536570375</v>
      </c>
    </row>
    <row r="369" ht="14.25" customHeight="1">
      <c r="B369" s="9">
        <v>42639.0</v>
      </c>
      <c r="C369" s="10">
        <v>64.07</v>
      </c>
      <c r="D369" s="11">
        <v>5567700.0</v>
      </c>
      <c r="E369" s="12" t="s">
        <v>44</v>
      </c>
      <c r="F369" s="12">
        <f>('Акции'!$C369-C368)/C368</f>
        <v>-0.01400430902</v>
      </c>
    </row>
    <row r="370" ht="14.25" customHeight="1">
      <c r="B370" s="9">
        <v>42640.0</v>
      </c>
      <c r="C370" s="10">
        <v>64.57</v>
      </c>
      <c r="D370" s="11">
        <v>4358300.0</v>
      </c>
      <c r="E370" s="12" t="s">
        <v>44</v>
      </c>
      <c r="F370" s="12">
        <f>('Акции'!$C370-C369)/C369</f>
        <v>0.007803964414</v>
      </c>
    </row>
    <row r="371" ht="14.25" customHeight="1">
      <c r="B371" s="9">
        <v>42641.0</v>
      </c>
      <c r="C371" s="10">
        <v>64.22</v>
      </c>
      <c r="D371" s="11">
        <v>5645600.0</v>
      </c>
      <c r="E371" s="12" t="s">
        <v>44</v>
      </c>
      <c r="F371" s="12">
        <f>('Акции'!$C371-C370)/C370</f>
        <v>-0.005420473904</v>
      </c>
    </row>
    <row r="372" ht="14.25" customHeight="1">
      <c r="B372" s="9">
        <v>42642.0</v>
      </c>
      <c r="C372" s="10">
        <v>62.82</v>
      </c>
      <c r="D372" s="11">
        <v>6431200.0</v>
      </c>
      <c r="E372" s="12" t="s">
        <v>44</v>
      </c>
      <c r="F372" s="12">
        <f>('Акции'!$C372-C371)/C371</f>
        <v>-0.02180006229</v>
      </c>
    </row>
    <row r="373" ht="14.25" customHeight="1">
      <c r="B373" s="9">
        <v>42643.0</v>
      </c>
      <c r="C373" s="10">
        <v>63.07</v>
      </c>
      <c r="D373" s="11">
        <v>7325400.0</v>
      </c>
      <c r="E373" s="12" t="s">
        <v>44</v>
      </c>
      <c r="F373" s="12">
        <f>('Акции'!$C373-C372)/C372</f>
        <v>0.003979624323</v>
      </c>
    </row>
    <row r="374" ht="14.25" customHeight="1">
      <c r="B374" s="9">
        <v>42646.0</v>
      </c>
      <c r="C374" s="10">
        <v>63.23</v>
      </c>
      <c r="D374" s="11">
        <v>4239600.0</v>
      </c>
      <c r="E374" s="12" t="s">
        <v>44</v>
      </c>
      <c r="F374" s="12">
        <f>('Акции'!$C374-C373)/C373</f>
        <v>0.002536863802</v>
      </c>
    </row>
    <row r="375" ht="14.25" customHeight="1">
      <c r="B375" s="9">
        <v>42647.0</v>
      </c>
      <c r="C375" s="10">
        <v>63.0</v>
      </c>
      <c r="D375" s="11">
        <v>4719400.0</v>
      </c>
      <c r="E375" s="12" t="s">
        <v>44</v>
      </c>
      <c r="F375" s="12">
        <f>('Акции'!$C375-C374)/C374</f>
        <v>-0.003637513838</v>
      </c>
    </row>
    <row r="376" ht="14.25" customHeight="1">
      <c r="B376" s="9">
        <v>42648.0</v>
      </c>
      <c r="C376" s="10">
        <v>63.39</v>
      </c>
      <c r="D376" s="11">
        <v>4442500.0</v>
      </c>
      <c r="E376" s="12" t="s">
        <v>44</v>
      </c>
      <c r="F376" s="12">
        <f>('Акции'!$C376-C375)/C375</f>
        <v>0.00619047619</v>
      </c>
    </row>
    <row r="377" ht="14.25" customHeight="1">
      <c r="B377" s="9">
        <v>42649.0</v>
      </c>
      <c r="C377" s="10">
        <v>62.83</v>
      </c>
      <c r="D377" s="11">
        <v>4446100.0</v>
      </c>
      <c r="E377" s="12" t="s">
        <v>44</v>
      </c>
      <c r="F377" s="12">
        <f>('Акции'!$C377-C376)/C376</f>
        <v>-0.008834200978</v>
      </c>
    </row>
    <row r="378" ht="14.25" customHeight="1">
      <c r="B378" s="9">
        <v>42650.0</v>
      </c>
      <c r="C378" s="10">
        <v>62.93</v>
      </c>
      <c r="D378" s="11">
        <v>3812700.0</v>
      </c>
      <c r="E378" s="12" t="s">
        <v>44</v>
      </c>
      <c r="F378" s="12">
        <f>('Акции'!$C378-C377)/C377</f>
        <v>0.001591596371</v>
      </c>
    </row>
    <row r="379" ht="14.25" customHeight="1">
      <c r="B379" s="9">
        <v>42653.0</v>
      </c>
      <c r="C379" s="10">
        <v>63.31</v>
      </c>
      <c r="D379" s="11">
        <v>3135300.0</v>
      </c>
      <c r="E379" s="12" t="s">
        <v>44</v>
      </c>
      <c r="F379" s="12">
        <f>('Акции'!$C379-C378)/C378</f>
        <v>0.006038455427</v>
      </c>
    </row>
    <row r="380" ht="14.25" customHeight="1">
      <c r="B380" s="9">
        <v>42654.0</v>
      </c>
      <c r="C380" s="10">
        <v>62.39</v>
      </c>
      <c r="D380" s="11">
        <v>5308400.0</v>
      </c>
      <c r="E380" s="12" t="s">
        <v>44</v>
      </c>
      <c r="F380" s="12">
        <f>('Акции'!$C380-C379)/C379</f>
        <v>-0.01453166956</v>
      </c>
    </row>
    <row r="381" ht="14.25" customHeight="1">
      <c r="B381" s="9">
        <v>42655.0</v>
      </c>
      <c r="C381" s="10">
        <v>61.21</v>
      </c>
      <c r="D381" s="11">
        <v>4563800.0</v>
      </c>
      <c r="E381" s="12" t="s">
        <v>44</v>
      </c>
      <c r="F381" s="12">
        <f>('Акции'!$C381-C380)/C380</f>
        <v>-0.01891328739</v>
      </c>
    </row>
    <row r="382" ht="14.25" customHeight="1">
      <c r="B382" s="9">
        <v>42656.0</v>
      </c>
      <c r="C382" s="10">
        <v>61.15</v>
      </c>
      <c r="D382" s="11">
        <v>5988600.0</v>
      </c>
      <c r="E382" s="12" t="s">
        <v>44</v>
      </c>
      <c r="F382" s="12">
        <f>('Акции'!$C382-C381)/C381</f>
        <v>-0.0009802319882</v>
      </c>
    </row>
    <row r="383" ht="14.25" customHeight="1">
      <c r="B383" s="9">
        <v>42657.0</v>
      </c>
      <c r="C383" s="10">
        <v>60.17</v>
      </c>
      <c r="D383" s="11">
        <v>5606500.0</v>
      </c>
      <c r="E383" s="12" t="s">
        <v>44</v>
      </c>
      <c r="F383" s="12">
        <f>('Акции'!$C383-C382)/C382</f>
        <v>-0.01602616517</v>
      </c>
    </row>
    <row r="384" ht="14.25" customHeight="1">
      <c r="B384" s="9">
        <v>42660.0</v>
      </c>
      <c r="C384" s="10">
        <v>60.14</v>
      </c>
      <c r="D384" s="11">
        <v>6138700.0</v>
      </c>
      <c r="E384" s="12" t="s">
        <v>44</v>
      </c>
      <c r="F384" s="12">
        <f>('Акции'!$C384-C383)/C383</f>
        <v>-0.0004985873359</v>
      </c>
    </row>
    <row r="385" ht="14.25" customHeight="1">
      <c r="B385" s="9">
        <v>42661.0</v>
      </c>
      <c r="C385" s="10">
        <v>61.55</v>
      </c>
      <c r="D385" s="11">
        <v>6655100.0</v>
      </c>
      <c r="E385" s="12" t="s">
        <v>44</v>
      </c>
      <c r="F385" s="12">
        <f>('Акции'!$C385-C384)/C384</f>
        <v>0.02344529431</v>
      </c>
    </row>
    <row r="386" ht="14.25" customHeight="1">
      <c r="B386" s="9">
        <v>42662.0</v>
      </c>
      <c r="C386" s="10">
        <v>61.43</v>
      </c>
      <c r="D386" s="11">
        <v>5588900.0</v>
      </c>
      <c r="E386" s="12" t="s">
        <v>44</v>
      </c>
      <c r="F386" s="12">
        <f>('Акции'!$C386-C385)/C385</f>
        <v>-0.001949634444</v>
      </c>
    </row>
    <row r="387" ht="14.25" customHeight="1">
      <c r="B387" s="9">
        <v>42663.0</v>
      </c>
      <c r="C387" s="10">
        <v>61.76</v>
      </c>
      <c r="D387" s="11">
        <v>4391300.0</v>
      </c>
      <c r="E387" s="12" t="s">
        <v>44</v>
      </c>
      <c r="F387" s="12">
        <f>('Акции'!$C387-C386)/C386</f>
        <v>0.005371968094</v>
      </c>
    </row>
    <row r="388" ht="14.25" customHeight="1">
      <c r="B388" s="9">
        <v>42664.0</v>
      </c>
      <c r="C388" s="10">
        <v>60.98</v>
      </c>
      <c r="D388" s="11">
        <v>4341700.0</v>
      </c>
      <c r="E388" s="12" t="s">
        <v>44</v>
      </c>
      <c r="F388" s="12">
        <f>('Акции'!$C388-C387)/C387</f>
        <v>-0.01262953368</v>
      </c>
    </row>
    <row r="389" ht="14.25" customHeight="1">
      <c r="B389" s="9">
        <v>42667.0</v>
      </c>
      <c r="C389" s="10">
        <v>61.12</v>
      </c>
      <c r="D389" s="11">
        <v>3934800.0</v>
      </c>
      <c r="E389" s="12" t="s">
        <v>44</v>
      </c>
      <c r="F389" s="12">
        <f>('Акции'!$C389-C388)/C388</f>
        <v>0.0022958347</v>
      </c>
    </row>
    <row r="390" ht="14.25" customHeight="1">
      <c r="B390" s="9">
        <v>42668.0</v>
      </c>
      <c r="C390" s="10">
        <v>61.55</v>
      </c>
      <c r="D390" s="11">
        <v>6432800.0</v>
      </c>
      <c r="E390" s="12" t="s">
        <v>44</v>
      </c>
      <c r="F390" s="12">
        <f>('Акции'!$C390-C389)/C389</f>
        <v>0.007035340314</v>
      </c>
    </row>
    <row r="391" ht="14.25" customHeight="1">
      <c r="B391" s="9">
        <v>42669.0</v>
      </c>
      <c r="C391" s="10">
        <v>61.02</v>
      </c>
      <c r="D391" s="11">
        <v>4560800.0</v>
      </c>
      <c r="E391" s="12" t="s">
        <v>44</v>
      </c>
      <c r="F391" s="12">
        <f>('Акции'!$C391-C390)/C390</f>
        <v>-0.008610885459</v>
      </c>
    </row>
    <row r="392" ht="14.25" customHeight="1">
      <c r="B392" s="9">
        <v>42670.0</v>
      </c>
      <c r="C392" s="10">
        <v>61.46</v>
      </c>
      <c r="D392" s="11">
        <v>6612500.0</v>
      </c>
      <c r="E392" s="12" t="s">
        <v>44</v>
      </c>
      <c r="F392" s="12">
        <f>('Акции'!$C392-C391)/C391</f>
        <v>0.007210750574</v>
      </c>
    </row>
    <row r="393" ht="14.25" customHeight="1">
      <c r="B393" s="9">
        <v>42671.0</v>
      </c>
      <c r="C393" s="10">
        <v>57.6</v>
      </c>
      <c r="D393" s="11">
        <v>2.48653E7</v>
      </c>
      <c r="E393" s="12" t="s">
        <v>44</v>
      </c>
      <c r="F393" s="12">
        <f>('Акции'!$C393-C392)/C392</f>
        <v>-0.06280507647</v>
      </c>
    </row>
    <row r="394" ht="14.25" customHeight="1">
      <c r="B394" s="9">
        <v>42674.0</v>
      </c>
      <c r="C394" s="10">
        <v>55.78</v>
      </c>
      <c r="D394" s="11">
        <v>1.41858E7</v>
      </c>
      <c r="E394" s="12" t="s">
        <v>44</v>
      </c>
      <c r="F394" s="12">
        <f>('Акции'!$C394-C393)/C393</f>
        <v>-0.03159722222</v>
      </c>
    </row>
    <row r="395" ht="14.25" customHeight="1">
      <c r="B395" s="9">
        <v>42675.0</v>
      </c>
      <c r="C395" s="10">
        <v>56.45</v>
      </c>
      <c r="D395" s="11">
        <v>9799400.0</v>
      </c>
      <c r="E395" s="12" t="s">
        <v>44</v>
      </c>
      <c r="F395" s="12">
        <f>('Акции'!$C395-C394)/C394</f>
        <v>0.01201147365</v>
      </c>
    </row>
    <row r="396" ht="14.25" customHeight="1">
      <c r="B396" s="9">
        <v>42676.0</v>
      </c>
      <c r="C396" s="10">
        <v>56.79</v>
      </c>
      <c r="D396" s="11">
        <v>9746200.0</v>
      </c>
      <c r="E396" s="12" t="s">
        <v>44</v>
      </c>
      <c r="F396" s="12">
        <f>('Акции'!$C396-C395)/C395</f>
        <v>0.006023029229</v>
      </c>
    </row>
    <row r="397" ht="14.25" customHeight="1">
      <c r="B397" s="9">
        <v>42677.0</v>
      </c>
      <c r="C397" s="10">
        <v>55.89</v>
      </c>
      <c r="D397" s="11">
        <v>9842600.0</v>
      </c>
      <c r="E397" s="12" t="s">
        <v>44</v>
      </c>
      <c r="F397" s="12">
        <f>('Акции'!$C397-C396)/C396</f>
        <v>-0.01584786054</v>
      </c>
    </row>
    <row r="398" ht="14.25" customHeight="1">
      <c r="B398" s="9">
        <v>42678.0</v>
      </c>
      <c r="C398" s="10">
        <v>56.04</v>
      </c>
      <c r="D398" s="11">
        <v>1.1187E7</v>
      </c>
      <c r="E398" s="12" t="s">
        <v>44</v>
      </c>
      <c r="F398" s="12">
        <f>('Акции'!$C398-C397)/C397</f>
        <v>0.002683843264</v>
      </c>
    </row>
    <row r="399" ht="14.25" customHeight="1">
      <c r="B399" s="9">
        <v>42681.0</v>
      </c>
      <c r="C399" s="10">
        <v>58.91</v>
      </c>
      <c r="D399" s="11">
        <v>1.77631E7</v>
      </c>
      <c r="E399" s="12" t="s">
        <v>44</v>
      </c>
      <c r="F399" s="12">
        <f>('Акции'!$C399-C398)/C398</f>
        <v>0.05121341899</v>
      </c>
    </row>
    <row r="400" ht="14.25" customHeight="1">
      <c r="B400" s="9">
        <v>42682.0</v>
      </c>
      <c r="C400" s="10">
        <v>58.81</v>
      </c>
      <c r="D400" s="11">
        <v>9353200.0</v>
      </c>
      <c r="E400" s="12" t="s">
        <v>44</v>
      </c>
      <c r="F400" s="12">
        <f>('Акции'!$C400-C399)/C399</f>
        <v>-0.001697504668</v>
      </c>
    </row>
    <row r="401" ht="14.25" customHeight="1">
      <c r="B401" s="9">
        <v>42683.0</v>
      </c>
      <c r="C401" s="10">
        <v>62.64</v>
      </c>
      <c r="D401" s="11">
        <v>1.8694E7</v>
      </c>
      <c r="E401" s="12" t="s">
        <v>44</v>
      </c>
      <c r="F401" s="12">
        <f>('Акции'!$C401-C400)/C400</f>
        <v>0.06512497875</v>
      </c>
    </row>
    <row r="402" ht="14.25" customHeight="1">
      <c r="B402" s="9">
        <v>42684.0</v>
      </c>
      <c r="C402" s="10">
        <v>64.0</v>
      </c>
      <c r="D402" s="11">
        <v>1.59487E7</v>
      </c>
      <c r="E402" s="12" t="s">
        <v>44</v>
      </c>
      <c r="F402" s="12">
        <f>('Акции'!$C402-C401)/C401</f>
        <v>0.02171136654</v>
      </c>
    </row>
    <row r="403" ht="14.25" customHeight="1">
      <c r="B403" s="9">
        <v>42685.0</v>
      </c>
      <c r="C403" s="10">
        <v>63.1</v>
      </c>
      <c r="D403" s="11">
        <v>1.02016E7</v>
      </c>
      <c r="E403" s="12" t="s">
        <v>44</v>
      </c>
      <c r="F403" s="12">
        <f>('Акции'!$C403-C402)/C402</f>
        <v>-0.0140625</v>
      </c>
    </row>
    <row r="404" ht="14.25" customHeight="1">
      <c r="B404" s="9">
        <v>42688.0</v>
      </c>
      <c r="C404" s="10">
        <v>62.97</v>
      </c>
      <c r="D404" s="11">
        <v>8315700.0</v>
      </c>
      <c r="E404" s="12" t="s">
        <v>44</v>
      </c>
      <c r="F404" s="12">
        <f>('Акции'!$C404-C403)/C403</f>
        <v>-0.00206022187</v>
      </c>
    </row>
    <row r="405" ht="14.25" customHeight="1">
      <c r="B405" s="9">
        <v>42689.0</v>
      </c>
      <c r="C405" s="10">
        <v>62.87</v>
      </c>
      <c r="D405" s="11">
        <v>5610300.0</v>
      </c>
      <c r="E405" s="12" t="s">
        <v>44</v>
      </c>
      <c r="F405" s="12">
        <f>('Акции'!$C405-C404)/C404</f>
        <v>-0.001588057805</v>
      </c>
    </row>
    <row r="406" ht="14.25" customHeight="1">
      <c r="B406" s="9">
        <v>42690.0</v>
      </c>
      <c r="C406" s="10">
        <v>61.54</v>
      </c>
      <c r="D406" s="11">
        <v>6571200.0</v>
      </c>
      <c r="E406" s="12" t="s">
        <v>44</v>
      </c>
      <c r="F406" s="12">
        <f>('Акции'!$C406-C405)/C405</f>
        <v>-0.0211547638</v>
      </c>
    </row>
    <row r="407" ht="14.25" customHeight="1">
      <c r="B407" s="9">
        <v>42691.0</v>
      </c>
      <c r="C407" s="10">
        <v>61.7</v>
      </c>
      <c r="D407" s="11">
        <v>4879500.0</v>
      </c>
      <c r="E407" s="12" t="s">
        <v>44</v>
      </c>
      <c r="F407" s="12">
        <f>('Акции'!$C407-C406)/C406</f>
        <v>0.002599935002</v>
      </c>
    </row>
    <row r="408" ht="14.25" customHeight="1">
      <c r="B408" s="9">
        <v>42692.0</v>
      </c>
      <c r="C408" s="10">
        <v>60.52</v>
      </c>
      <c r="D408" s="11">
        <v>7023200.0</v>
      </c>
      <c r="E408" s="12" t="s">
        <v>44</v>
      </c>
      <c r="F408" s="12">
        <f>('Акции'!$C408-C407)/C407</f>
        <v>-0.01912479741</v>
      </c>
    </row>
    <row r="409" ht="14.25" customHeight="1">
      <c r="B409" s="9">
        <v>42695.0</v>
      </c>
      <c r="C409" s="10">
        <v>60.42</v>
      </c>
      <c r="D409" s="11">
        <v>6328300.0</v>
      </c>
      <c r="E409" s="12" t="s">
        <v>44</v>
      </c>
      <c r="F409" s="12">
        <f>('Акции'!$C409-C408)/C408</f>
        <v>-0.001652346332</v>
      </c>
    </row>
    <row r="410" ht="14.25" customHeight="1">
      <c r="B410" s="9">
        <v>42696.0</v>
      </c>
      <c r="C410" s="10">
        <v>58.93</v>
      </c>
      <c r="D410" s="11">
        <v>8518600.0</v>
      </c>
      <c r="E410" s="12" t="s">
        <v>44</v>
      </c>
      <c r="F410" s="12">
        <f>('Акции'!$C410-C409)/C409</f>
        <v>-0.02466070837</v>
      </c>
    </row>
    <row r="411" ht="14.25" customHeight="1">
      <c r="B411" s="9">
        <v>42697.0</v>
      </c>
      <c r="C411" s="10">
        <v>60.18</v>
      </c>
      <c r="D411" s="11">
        <v>5546600.0</v>
      </c>
      <c r="E411" s="12" t="s">
        <v>44</v>
      </c>
      <c r="F411" s="12">
        <f>('Акции'!$C411-C410)/C410</f>
        <v>0.02121160699</v>
      </c>
    </row>
    <row r="412" ht="14.25" customHeight="1">
      <c r="B412" s="9">
        <v>42699.0</v>
      </c>
      <c r="C412" s="10">
        <v>60.51</v>
      </c>
      <c r="D412" s="11">
        <v>2941600.0</v>
      </c>
      <c r="E412" s="12" t="s">
        <v>44</v>
      </c>
      <c r="F412" s="12">
        <f>('Акции'!$C412-C411)/C411</f>
        <v>0.005483549352</v>
      </c>
    </row>
    <row r="413" ht="14.25" customHeight="1">
      <c r="B413" s="9">
        <v>42702.0</v>
      </c>
      <c r="C413" s="10">
        <v>59.46</v>
      </c>
      <c r="D413" s="11">
        <v>6274600.0</v>
      </c>
      <c r="E413" s="12" t="s">
        <v>44</v>
      </c>
      <c r="F413" s="12">
        <f>('Акции'!$C413-C412)/C412</f>
        <v>-0.01735250372</v>
      </c>
    </row>
    <row r="414" ht="14.25" customHeight="1">
      <c r="B414" s="9">
        <v>42703.0</v>
      </c>
      <c r="C414" s="10">
        <v>61.59</v>
      </c>
      <c r="D414" s="11">
        <v>1.18588E7</v>
      </c>
      <c r="E414" s="12" t="s">
        <v>44</v>
      </c>
      <c r="F414" s="12">
        <f>('Акции'!$C414-C413)/C413</f>
        <v>0.03582240161</v>
      </c>
    </row>
    <row r="415" ht="14.25" customHeight="1">
      <c r="B415" s="9">
        <v>42704.0</v>
      </c>
      <c r="C415" s="10">
        <v>60.8</v>
      </c>
      <c r="D415" s="11">
        <v>9025200.0</v>
      </c>
      <c r="E415" s="12" t="s">
        <v>44</v>
      </c>
      <c r="F415" s="12">
        <f>('Акции'!$C415-C414)/C414</f>
        <v>-0.01282675759</v>
      </c>
    </row>
    <row r="416" ht="14.25" customHeight="1">
      <c r="B416" s="9">
        <v>42705.0</v>
      </c>
      <c r="C416" s="10">
        <v>59.16</v>
      </c>
      <c r="D416" s="11">
        <v>8266200.0</v>
      </c>
      <c r="E416" s="12" t="s">
        <v>44</v>
      </c>
      <c r="F416" s="12">
        <f>('Акции'!$C416-C415)/C415</f>
        <v>-0.02697368421</v>
      </c>
    </row>
    <row r="417" ht="14.25" customHeight="1">
      <c r="B417" s="9">
        <v>42706.0</v>
      </c>
      <c r="C417" s="10">
        <v>59.43</v>
      </c>
      <c r="D417" s="11">
        <v>8020700.0</v>
      </c>
      <c r="E417" s="12" t="s">
        <v>44</v>
      </c>
      <c r="F417" s="12">
        <f>('Акции'!$C417-C416)/C416</f>
        <v>0.004563894523</v>
      </c>
    </row>
    <row r="418" ht="14.25" customHeight="1">
      <c r="B418" s="9">
        <v>42709.0</v>
      </c>
      <c r="C418" s="10">
        <v>60.86</v>
      </c>
      <c r="D418" s="11">
        <v>1.02277E7</v>
      </c>
      <c r="E418" s="12" t="s">
        <v>44</v>
      </c>
      <c r="F418" s="12">
        <f>('Акции'!$C418-C417)/C417</f>
        <v>0.02406192159</v>
      </c>
    </row>
    <row r="419" ht="14.25" customHeight="1">
      <c r="B419" s="9">
        <v>42710.0</v>
      </c>
      <c r="C419" s="10">
        <v>61.62</v>
      </c>
      <c r="D419" s="11">
        <v>7610400.0</v>
      </c>
      <c r="E419" s="12" t="s">
        <v>44</v>
      </c>
      <c r="F419" s="12">
        <f>('Акции'!$C419-C418)/C418</f>
        <v>0.01248767663</v>
      </c>
    </row>
    <row r="420" ht="14.25" customHeight="1">
      <c r="B420" s="9">
        <v>42711.0</v>
      </c>
      <c r="C420" s="10">
        <v>59.99</v>
      </c>
      <c r="D420" s="11">
        <v>1.30956E7</v>
      </c>
      <c r="E420" s="12" t="s">
        <v>44</v>
      </c>
      <c r="F420" s="12">
        <f>('Акции'!$C420-C419)/C419</f>
        <v>-0.0264524505</v>
      </c>
    </row>
    <row r="421" ht="14.25" customHeight="1">
      <c r="B421" s="9">
        <v>42712.0</v>
      </c>
      <c r="C421" s="10">
        <v>60.9</v>
      </c>
      <c r="D421" s="11">
        <v>9192300.0</v>
      </c>
      <c r="E421" s="12" t="s">
        <v>44</v>
      </c>
      <c r="F421" s="12">
        <f>('Акции'!$C421-C420)/C420</f>
        <v>0.01516919487</v>
      </c>
    </row>
    <row r="422" ht="14.25" customHeight="1">
      <c r="B422" s="9">
        <v>42713.0</v>
      </c>
      <c r="C422" s="10">
        <v>61.54</v>
      </c>
      <c r="D422" s="11">
        <v>7102900.0</v>
      </c>
      <c r="E422" s="12" t="s">
        <v>44</v>
      </c>
      <c r="F422" s="12">
        <f>('Акции'!$C422-C421)/C421</f>
        <v>0.0105090312</v>
      </c>
    </row>
    <row r="423" ht="14.25" customHeight="1">
      <c r="B423" s="9">
        <v>42716.0</v>
      </c>
      <c r="C423" s="10">
        <v>62.04</v>
      </c>
      <c r="D423" s="11">
        <v>5984500.0</v>
      </c>
      <c r="E423" s="12" t="s">
        <v>44</v>
      </c>
      <c r="F423" s="12">
        <f>('Акции'!$C423-C422)/C422</f>
        <v>0.00812479688</v>
      </c>
    </row>
    <row r="424" ht="14.25" customHeight="1">
      <c r="B424" s="9">
        <v>42717.0</v>
      </c>
      <c r="C424" s="10">
        <v>61.99</v>
      </c>
      <c r="D424" s="11">
        <v>8599600.0</v>
      </c>
      <c r="E424" s="12" t="s">
        <v>44</v>
      </c>
      <c r="F424" s="12">
        <f>('Акции'!$C424-C423)/C423</f>
        <v>-0.000805931657</v>
      </c>
    </row>
    <row r="425" ht="14.25" customHeight="1">
      <c r="B425" s="9">
        <v>42718.0</v>
      </c>
      <c r="C425" s="10">
        <v>61.67</v>
      </c>
      <c r="D425" s="11">
        <v>5115700.0</v>
      </c>
      <c r="E425" s="12" t="s">
        <v>44</v>
      </c>
      <c r="F425" s="12">
        <f>('Акции'!$C425-C424)/C424</f>
        <v>-0.005162122923</v>
      </c>
    </row>
    <row r="426" ht="14.25" customHeight="1">
      <c r="B426" s="9">
        <v>42719.0</v>
      </c>
      <c r="C426" s="10">
        <v>62.02</v>
      </c>
      <c r="D426" s="11">
        <v>6416900.0</v>
      </c>
      <c r="E426" s="12" t="s">
        <v>44</v>
      </c>
      <c r="F426" s="12">
        <f>('Акции'!$C426-C425)/C425</f>
        <v>0.005675368899</v>
      </c>
    </row>
    <row r="427" ht="14.25" customHeight="1">
      <c r="B427" s="9">
        <v>42720.0</v>
      </c>
      <c r="C427" s="10">
        <v>62.22</v>
      </c>
      <c r="D427" s="11">
        <v>1.05558E7</v>
      </c>
      <c r="E427" s="12" t="s">
        <v>44</v>
      </c>
      <c r="F427" s="12">
        <f>('Акции'!$C427-C426)/C426</f>
        <v>0.003224766204</v>
      </c>
    </row>
    <row r="428" ht="14.25" customHeight="1">
      <c r="B428" s="9">
        <v>42723.0</v>
      </c>
      <c r="C428" s="10">
        <v>62.22</v>
      </c>
      <c r="D428" s="11">
        <v>5976800.0</v>
      </c>
      <c r="E428" s="12" t="s">
        <v>44</v>
      </c>
      <c r="F428" s="12">
        <f>('Акции'!$C428-C427)/C427</f>
        <v>0</v>
      </c>
    </row>
    <row r="429" ht="14.25" customHeight="1">
      <c r="B429" s="9">
        <v>42724.0</v>
      </c>
      <c r="C429" s="10">
        <v>62.16</v>
      </c>
      <c r="D429" s="11">
        <v>5751800.0</v>
      </c>
      <c r="E429" s="12" t="s">
        <v>44</v>
      </c>
      <c r="F429" s="12">
        <f>('Акции'!$C429-C428)/C428</f>
        <v>-0.0009643201543</v>
      </c>
    </row>
    <row r="430" ht="14.25" customHeight="1">
      <c r="B430" s="9">
        <v>42725.0</v>
      </c>
      <c r="C430" s="10">
        <v>61.45</v>
      </c>
      <c r="D430" s="11">
        <v>5498700.0</v>
      </c>
      <c r="E430" s="12" t="s">
        <v>44</v>
      </c>
      <c r="F430" s="12">
        <f>('Акции'!$C430-C429)/C429</f>
        <v>-0.01142213642</v>
      </c>
    </row>
    <row r="431" ht="14.25" customHeight="1">
      <c r="B431" s="9">
        <v>42726.0</v>
      </c>
      <c r="C431" s="10">
        <v>61.66</v>
      </c>
      <c r="D431" s="11">
        <v>5626000.0</v>
      </c>
      <c r="E431" s="12" t="s">
        <v>44</v>
      </c>
      <c r="F431" s="12">
        <f>('Акции'!$C431-C430)/C430</f>
        <v>0.003417412531</v>
      </c>
    </row>
    <row r="432" ht="14.25" customHeight="1">
      <c r="B432" s="9">
        <v>42727.0</v>
      </c>
      <c r="C432" s="10">
        <v>62.34</v>
      </c>
      <c r="D432" s="11">
        <v>4795900.0</v>
      </c>
      <c r="E432" s="12" t="s">
        <v>44</v>
      </c>
      <c r="F432" s="12">
        <f>('Акции'!$C432-C431)/C431</f>
        <v>0.01102821927</v>
      </c>
    </row>
    <row r="433" ht="14.25" customHeight="1">
      <c r="B433" s="9">
        <v>42731.0</v>
      </c>
      <c r="C433" s="10">
        <v>62.5</v>
      </c>
      <c r="D433" s="11">
        <v>5396200.0</v>
      </c>
      <c r="E433" s="12" t="s">
        <v>44</v>
      </c>
      <c r="F433" s="12">
        <f>('Акции'!$C433-C432)/C432</f>
        <v>0.00256657042</v>
      </c>
    </row>
    <row r="434" ht="14.25" customHeight="1">
      <c r="B434" s="9">
        <v>42732.0</v>
      </c>
      <c r="C434" s="10">
        <v>62.27</v>
      </c>
      <c r="D434" s="11">
        <v>5190400.0</v>
      </c>
      <c r="E434" s="12" t="s">
        <v>44</v>
      </c>
      <c r="F434" s="12">
        <f>('Акции'!$C434-C433)/C433</f>
        <v>-0.00368</v>
      </c>
    </row>
    <row r="435" ht="14.25" customHeight="1">
      <c r="B435" s="9">
        <v>42733.0</v>
      </c>
      <c r="C435" s="10">
        <v>62.73</v>
      </c>
      <c r="D435" s="11">
        <v>4990000.0</v>
      </c>
      <c r="E435" s="12" t="s">
        <v>44</v>
      </c>
      <c r="F435" s="12">
        <f>('Акции'!$C435-C434)/C434</f>
        <v>0.00738718484</v>
      </c>
    </row>
    <row r="436" ht="14.25" customHeight="1">
      <c r="B436" s="9">
        <v>42734.0</v>
      </c>
      <c r="C436" s="10">
        <v>62.62</v>
      </c>
      <c r="D436" s="11">
        <v>5999200.0</v>
      </c>
      <c r="E436" s="12" t="s">
        <v>44</v>
      </c>
      <c r="F436" s="12">
        <f>('Акции'!$C436-C435)/C435</f>
        <v>-0.001753546947</v>
      </c>
    </row>
    <row r="437" ht="14.25" customHeight="1">
      <c r="B437" s="9">
        <v>42738.0</v>
      </c>
      <c r="C437" s="10">
        <v>62.41</v>
      </c>
      <c r="D437" s="11">
        <v>9328200.0</v>
      </c>
      <c r="E437" s="12" t="s">
        <v>44</v>
      </c>
      <c r="F437" s="12">
        <f>('Акции'!$C437-C436)/C436</f>
        <v>-0.003353561163</v>
      </c>
    </row>
    <row r="438" ht="14.25" customHeight="1">
      <c r="B438" s="9">
        <v>42739.0</v>
      </c>
      <c r="C438" s="10">
        <v>63.29</v>
      </c>
      <c r="D438" s="11">
        <v>8674800.0</v>
      </c>
      <c r="E438" s="12" t="s">
        <v>44</v>
      </c>
      <c r="F438" s="12">
        <f>('Акции'!$C438-C437)/C437</f>
        <v>0.01410030444</v>
      </c>
    </row>
    <row r="439" ht="14.25" customHeight="1">
      <c r="B439" s="9">
        <v>42740.0</v>
      </c>
      <c r="C439" s="10">
        <v>63.77</v>
      </c>
      <c r="D439" s="11">
        <v>5359400.0</v>
      </c>
      <c r="E439" s="12" t="s">
        <v>44</v>
      </c>
      <c r="F439" s="12">
        <f>('Акции'!$C439-C438)/C438</f>
        <v>0.007584136514</v>
      </c>
    </row>
    <row r="440" ht="14.25" customHeight="1">
      <c r="B440" s="9">
        <v>42741.0</v>
      </c>
      <c r="C440" s="10">
        <v>63.79</v>
      </c>
      <c r="D440" s="11">
        <v>4722300.0</v>
      </c>
      <c r="E440" s="12" t="s">
        <v>44</v>
      </c>
      <c r="F440" s="12">
        <f>('Акции'!$C440-C439)/C439</f>
        <v>0.0003136270974</v>
      </c>
    </row>
    <row r="441" ht="14.25" customHeight="1">
      <c r="B441" s="9">
        <v>42744.0</v>
      </c>
      <c r="C441" s="10">
        <v>64.21</v>
      </c>
      <c r="D441" s="11">
        <v>8794500.0</v>
      </c>
      <c r="E441" s="12" t="s">
        <v>44</v>
      </c>
      <c r="F441" s="12">
        <f>('Акции'!$C441-C440)/C440</f>
        <v>0.006584104092</v>
      </c>
    </row>
    <row r="442" ht="14.25" customHeight="1">
      <c r="B442" s="9">
        <v>42745.0</v>
      </c>
      <c r="C442" s="10">
        <v>64.07</v>
      </c>
      <c r="D442" s="11">
        <v>6523500.0</v>
      </c>
      <c r="E442" s="12" t="s">
        <v>44</v>
      </c>
      <c r="F442" s="12">
        <f>('Акции'!$C442-C441)/C441</f>
        <v>-0.002180345741</v>
      </c>
    </row>
    <row r="443" ht="14.25" customHeight="1">
      <c r="B443" s="9">
        <v>42746.0</v>
      </c>
      <c r="C443" s="10">
        <v>61.14</v>
      </c>
      <c r="D443" s="11">
        <v>1.35652E7</v>
      </c>
      <c r="E443" s="12" t="s">
        <v>44</v>
      </c>
      <c r="F443" s="12">
        <f>('Акции'!$C443-C442)/C442</f>
        <v>-0.04573123147</v>
      </c>
    </row>
    <row r="444" ht="14.25" customHeight="1">
      <c r="B444" s="9">
        <v>42747.0</v>
      </c>
      <c r="C444" s="10">
        <v>61.28</v>
      </c>
      <c r="D444" s="11">
        <v>8194400.0</v>
      </c>
      <c r="E444" s="12" t="s">
        <v>44</v>
      </c>
      <c r="F444" s="12">
        <f>('Акции'!$C444-C443)/C443</f>
        <v>0.002289826627</v>
      </c>
    </row>
    <row r="445" ht="14.25" customHeight="1">
      <c r="B445" s="9">
        <v>42748.0</v>
      </c>
      <c r="C445" s="10">
        <v>61.99</v>
      </c>
      <c r="D445" s="11">
        <v>7295100.0</v>
      </c>
      <c r="E445" s="12" t="s">
        <v>44</v>
      </c>
      <c r="F445" s="12">
        <f>('Акции'!$C445-C444)/C444</f>
        <v>0.01158616188</v>
      </c>
    </row>
    <row r="446" ht="14.25" customHeight="1">
      <c r="B446" s="9">
        <v>42752.0</v>
      </c>
      <c r="C446" s="10">
        <v>61.86</v>
      </c>
      <c r="D446" s="11">
        <v>8446700.0</v>
      </c>
      <c r="E446" s="12" t="s">
        <v>44</v>
      </c>
      <c r="F446" s="12">
        <f>('Акции'!$C446-C445)/C445</f>
        <v>-0.002097112437</v>
      </c>
    </row>
    <row r="447" ht="14.25" customHeight="1">
      <c r="B447" s="9">
        <v>42753.0</v>
      </c>
      <c r="C447" s="10">
        <v>61.66</v>
      </c>
      <c r="D447" s="11">
        <v>5519400.0</v>
      </c>
      <c r="E447" s="12" t="s">
        <v>44</v>
      </c>
      <c r="F447" s="12">
        <f>('Акции'!$C447-C446)/C446</f>
        <v>-0.003233107016</v>
      </c>
    </row>
    <row r="448" ht="14.25" customHeight="1">
      <c r="B448" s="9">
        <v>42754.0</v>
      </c>
      <c r="C448" s="10">
        <v>61.38</v>
      </c>
      <c r="D448" s="11">
        <v>5384200.0</v>
      </c>
      <c r="E448" s="12" t="s">
        <v>44</v>
      </c>
      <c r="F448" s="12">
        <f>('Акции'!$C448-C447)/C447</f>
        <v>-0.004541031463</v>
      </c>
    </row>
    <row r="449" ht="14.25" customHeight="1">
      <c r="B449" s="9">
        <v>42755.0</v>
      </c>
      <c r="C449" s="10">
        <v>61.15</v>
      </c>
      <c r="D449" s="11">
        <v>6730000.0</v>
      </c>
      <c r="E449" s="12" t="s">
        <v>44</v>
      </c>
      <c r="F449" s="12">
        <f>('Акции'!$C449-C448)/C448</f>
        <v>-0.003747148908</v>
      </c>
    </row>
    <row r="450" ht="14.25" customHeight="1">
      <c r="B450" s="9">
        <v>42758.0</v>
      </c>
      <c r="C450" s="10">
        <v>60.96</v>
      </c>
      <c r="D450" s="11">
        <v>5244700.0</v>
      </c>
      <c r="E450" s="12" t="s">
        <v>44</v>
      </c>
      <c r="F450" s="12">
        <f>('Акции'!$C450-C449)/C449</f>
        <v>-0.003107113655</v>
      </c>
    </row>
    <row r="451" ht="14.25" customHeight="1">
      <c r="B451" s="9">
        <v>42759.0</v>
      </c>
      <c r="C451" s="10">
        <v>60.58</v>
      </c>
      <c r="D451" s="11">
        <v>6642000.0</v>
      </c>
      <c r="E451" s="12" t="s">
        <v>44</v>
      </c>
      <c r="F451" s="12">
        <f>('Акции'!$C451-C450)/C450</f>
        <v>-0.006233595801</v>
      </c>
    </row>
    <row r="452" ht="14.25" customHeight="1">
      <c r="B452" s="9">
        <v>42760.0</v>
      </c>
      <c r="C452" s="10">
        <v>61.38</v>
      </c>
      <c r="D452" s="11">
        <v>8052800.0</v>
      </c>
      <c r="E452" s="12" t="s">
        <v>44</v>
      </c>
      <c r="F452" s="12">
        <f>('Акции'!$C452-C451)/C451</f>
        <v>0.01320567844</v>
      </c>
    </row>
    <row r="453" ht="14.25" customHeight="1">
      <c r="B453" s="9">
        <v>42761.0</v>
      </c>
      <c r="C453" s="10">
        <v>61.27</v>
      </c>
      <c r="D453" s="11">
        <v>7765300.0</v>
      </c>
      <c r="E453" s="12" t="s">
        <v>44</v>
      </c>
      <c r="F453" s="12">
        <f>('Акции'!$C453-C452)/C452</f>
        <v>-0.001792114695</v>
      </c>
    </row>
    <row r="454" ht="14.25" customHeight="1">
      <c r="B454" s="9">
        <v>42762.0</v>
      </c>
      <c r="C454" s="10">
        <v>60.0</v>
      </c>
      <c r="D454" s="11">
        <v>1.41512E7</v>
      </c>
      <c r="E454" s="12" t="s">
        <v>44</v>
      </c>
      <c r="F454" s="12">
        <f>('Акции'!$C454-C453)/C453</f>
        <v>-0.02072792558</v>
      </c>
    </row>
    <row r="455" ht="14.25" customHeight="1">
      <c r="B455" s="9">
        <v>42765.0</v>
      </c>
      <c r="C455" s="10">
        <v>60.43</v>
      </c>
      <c r="D455" s="11">
        <v>7792700.0</v>
      </c>
      <c r="E455" s="12" t="s">
        <v>44</v>
      </c>
      <c r="F455" s="12">
        <f>('Акции'!$C455-C454)/C454</f>
        <v>0.007166666667</v>
      </c>
    </row>
    <row r="456" ht="14.25" customHeight="1">
      <c r="B456" s="9">
        <v>42766.0</v>
      </c>
      <c r="C456" s="10">
        <v>61.11</v>
      </c>
      <c r="D456" s="11">
        <v>8149800.0</v>
      </c>
      <c r="E456" s="12" t="s">
        <v>44</v>
      </c>
      <c r="F456" s="12">
        <f>('Акции'!$C456-C455)/C455</f>
        <v>0.01125268906</v>
      </c>
    </row>
    <row r="457" ht="14.25" customHeight="1">
      <c r="B457" s="9">
        <v>42767.0</v>
      </c>
      <c r="C457" s="10">
        <v>60.89</v>
      </c>
      <c r="D457" s="11">
        <v>5888700.0</v>
      </c>
      <c r="E457" s="12" t="s">
        <v>44</v>
      </c>
      <c r="F457" s="12">
        <f>('Акции'!$C457-C456)/C456</f>
        <v>-0.003600065456</v>
      </c>
    </row>
    <row r="458" ht="14.25" customHeight="1">
      <c r="B458" s="9">
        <v>42768.0</v>
      </c>
      <c r="C458" s="10">
        <v>60.89</v>
      </c>
      <c r="D458" s="11">
        <v>5365300.0</v>
      </c>
      <c r="E458" s="12" t="s">
        <v>44</v>
      </c>
      <c r="F458" s="12">
        <f>('Акции'!$C458-C457)/C457</f>
        <v>0</v>
      </c>
    </row>
    <row r="459" ht="14.25" customHeight="1">
      <c r="B459" s="9">
        <v>42769.0</v>
      </c>
      <c r="C459" s="10">
        <v>60.67</v>
      </c>
      <c r="D459" s="11">
        <v>6470300.0</v>
      </c>
      <c r="E459" s="12" t="s">
        <v>44</v>
      </c>
      <c r="F459" s="12">
        <f>('Акции'!$C459-C458)/C458</f>
        <v>-0.003613072754</v>
      </c>
    </row>
    <row r="460" ht="14.25" customHeight="1">
      <c r="B460" s="9">
        <v>42772.0</v>
      </c>
      <c r="C460" s="10">
        <v>60.65</v>
      </c>
      <c r="D460" s="11">
        <v>5358100.0</v>
      </c>
      <c r="E460" s="12" t="s">
        <v>44</v>
      </c>
      <c r="F460" s="12">
        <f>('Акции'!$C460-C459)/C459</f>
        <v>-0.0003296522169</v>
      </c>
    </row>
    <row r="461" ht="14.25" customHeight="1">
      <c r="B461" s="9">
        <v>42773.0</v>
      </c>
      <c r="C461" s="10">
        <v>60.56</v>
      </c>
      <c r="D461" s="11">
        <v>4210300.0</v>
      </c>
      <c r="E461" s="12" t="s">
        <v>44</v>
      </c>
      <c r="F461" s="12">
        <f>('Акции'!$C461-C460)/C460</f>
        <v>-0.001483924155</v>
      </c>
    </row>
    <row r="462" ht="14.25" customHeight="1">
      <c r="B462" s="9">
        <v>42774.0</v>
      </c>
      <c r="C462" s="10">
        <v>60.52</v>
      </c>
      <c r="D462" s="11">
        <v>5357800.0</v>
      </c>
      <c r="E462" s="12" t="s">
        <v>44</v>
      </c>
      <c r="F462" s="12">
        <f>('Акции'!$C462-C461)/C461</f>
        <v>-0.0006605019815</v>
      </c>
    </row>
    <row r="463" ht="14.25" customHeight="1">
      <c r="B463" s="9">
        <v>42775.0</v>
      </c>
      <c r="C463" s="10">
        <v>60.84</v>
      </c>
      <c r="D463" s="11">
        <v>4324600.0</v>
      </c>
      <c r="E463" s="12" t="s">
        <v>44</v>
      </c>
      <c r="F463" s="12">
        <f>('Акции'!$C463-C462)/C462</f>
        <v>0.005287508262</v>
      </c>
    </row>
    <row r="464" ht="14.25" customHeight="1">
      <c r="B464" s="9">
        <v>42776.0</v>
      </c>
      <c r="C464" s="10">
        <v>60.42</v>
      </c>
      <c r="D464" s="11">
        <v>5749200.0</v>
      </c>
      <c r="E464" s="12" t="s">
        <v>44</v>
      </c>
      <c r="F464" s="12">
        <f>('Акции'!$C464-C463)/C463</f>
        <v>-0.006903353057</v>
      </c>
    </row>
    <row r="465" ht="14.25" customHeight="1">
      <c r="B465" s="9">
        <v>42779.0</v>
      </c>
      <c r="C465" s="10">
        <v>60.51</v>
      </c>
      <c r="D465" s="11">
        <v>6396000.0</v>
      </c>
      <c r="E465" s="12" t="s">
        <v>44</v>
      </c>
      <c r="F465" s="12">
        <f>('Акции'!$C465-C464)/C464</f>
        <v>0.001489572989</v>
      </c>
    </row>
    <row r="466" ht="14.25" customHeight="1">
      <c r="B466" s="9">
        <v>42780.0</v>
      </c>
      <c r="C466" s="10">
        <v>60.82</v>
      </c>
      <c r="D466" s="11">
        <v>1.35622E7</v>
      </c>
      <c r="E466" s="12" t="s">
        <v>44</v>
      </c>
      <c r="F466" s="12">
        <f>('Акции'!$C466-C465)/C465</f>
        <v>0.005123120145</v>
      </c>
    </row>
    <row r="467" ht="14.25" customHeight="1">
      <c r="B467" s="9">
        <v>42781.0</v>
      </c>
      <c r="C467" s="10">
        <v>61.65</v>
      </c>
      <c r="D467" s="11">
        <v>8927600.0</v>
      </c>
      <c r="E467" s="12" t="s">
        <v>44</v>
      </c>
      <c r="F467" s="12">
        <f>('Акции'!$C467-C466)/C466</f>
        <v>0.0136468267</v>
      </c>
    </row>
    <row r="468" ht="14.25" customHeight="1">
      <c r="B468" s="9">
        <v>42782.0</v>
      </c>
      <c r="C468" s="10">
        <v>61.48</v>
      </c>
      <c r="D468" s="11">
        <v>5662000.0</v>
      </c>
      <c r="E468" s="12" t="s">
        <v>44</v>
      </c>
      <c r="F468" s="12">
        <f>('Акции'!$C468-C467)/C467</f>
        <v>-0.002757502028</v>
      </c>
    </row>
    <row r="469" ht="14.25" customHeight="1">
      <c r="B469" s="9">
        <v>42783.0</v>
      </c>
      <c r="C469" s="10">
        <v>61.77</v>
      </c>
      <c r="D469" s="11">
        <v>8124400.0</v>
      </c>
      <c r="E469" s="12" t="s">
        <v>44</v>
      </c>
      <c r="F469" s="12">
        <f>('Акции'!$C469-C468)/C468</f>
        <v>0.004716981132</v>
      </c>
    </row>
    <row r="470" ht="14.25" customHeight="1">
      <c r="B470" s="9">
        <v>42787.0</v>
      </c>
      <c r="C470" s="10">
        <v>61.83</v>
      </c>
      <c r="D470" s="11">
        <v>8503500.0</v>
      </c>
      <c r="E470" s="12" t="s">
        <v>44</v>
      </c>
      <c r="F470" s="12">
        <f>('Акции'!$C470-C469)/C469</f>
        <v>0.0009713453133</v>
      </c>
    </row>
    <row r="471" ht="14.25" customHeight="1">
      <c r="B471" s="9">
        <v>42788.0</v>
      </c>
      <c r="C471" s="10">
        <v>61.36</v>
      </c>
      <c r="D471" s="11">
        <v>6422200.0</v>
      </c>
      <c r="E471" s="12" t="s">
        <v>44</v>
      </c>
      <c r="F471" s="12">
        <f>('Акции'!$C471-C470)/C470</f>
        <v>-0.007601487951</v>
      </c>
    </row>
    <row r="472" ht="14.25" customHeight="1">
      <c r="B472" s="9">
        <v>42789.0</v>
      </c>
      <c r="C472" s="10">
        <v>61.94</v>
      </c>
      <c r="D472" s="11">
        <v>8057700.0</v>
      </c>
      <c r="E472" s="12" t="s">
        <v>44</v>
      </c>
      <c r="F472" s="12">
        <f>('Акции'!$C472-C471)/C471</f>
        <v>0.009452411995</v>
      </c>
    </row>
    <row r="473" ht="14.25" customHeight="1">
      <c r="B473" s="9">
        <v>42790.0</v>
      </c>
      <c r="C473" s="10">
        <v>62.09</v>
      </c>
      <c r="D473" s="11">
        <v>6536400.0</v>
      </c>
      <c r="E473" s="12" t="s">
        <v>44</v>
      </c>
      <c r="F473" s="12">
        <f>('Акции'!$C473-C472)/C472</f>
        <v>0.002421698418</v>
      </c>
    </row>
    <row r="474" ht="14.25" customHeight="1">
      <c r="B474" s="9">
        <v>42793.0</v>
      </c>
      <c r="C474" s="10">
        <v>62.22</v>
      </c>
      <c r="D474" s="11">
        <v>5214100.0</v>
      </c>
      <c r="E474" s="12" t="s">
        <v>44</v>
      </c>
      <c r="F474" s="12">
        <f>('Акции'!$C474-C473)/C473</f>
        <v>0.002093734901</v>
      </c>
    </row>
    <row r="475" ht="14.25" customHeight="1">
      <c r="B475" s="9">
        <v>42794.0</v>
      </c>
      <c r="C475" s="10">
        <v>61.84</v>
      </c>
      <c r="D475" s="11">
        <v>6756100.0</v>
      </c>
      <c r="E475" s="12" t="s">
        <v>44</v>
      </c>
      <c r="F475" s="12">
        <f>('Акции'!$C475-C474)/C474</f>
        <v>-0.006107360977</v>
      </c>
    </row>
    <row r="476" ht="14.25" customHeight="1">
      <c r="B476" s="9">
        <v>42795.0</v>
      </c>
      <c r="C476" s="10">
        <v>62.83</v>
      </c>
      <c r="D476" s="11">
        <v>7737400.0</v>
      </c>
      <c r="E476" s="12" t="s">
        <v>44</v>
      </c>
      <c r="F476" s="12">
        <f>('Акции'!$C476-C475)/C475</f>
        <v>0.01600905563</v>
      </c>
    </row>
    <row r="477" ht="14.25" customHeight="1">
      <c r="B477" s="9">
        <v>42796.0</v>
      </c>
      <c r="C477" s="10">
        <v>63.25</v>
      </c>
      <c r="D477" s="11">
        <v>8190000.0</v>
      </c>
      <c r="E477" s="12" t="s">
        <v>44</v>
      </c>
      <c r="F477" s="12">
        <f>('Акции'!$C477-C476)/C476</f>
        <v>0.006684704759</v>
      </c>
    </row>
    <row r="478" ht="14.25" customHeight="1">
      <c r="B478" s="9">
        <v>42797.0</v>
      </c>
      <c r="C478" s="10">
        <v>63.34</v>
      </c>
      <c r="D478" s="11">
        <v>6125800.0</v>
      </c>
      <c r="E478" s="12" t="s">
        <v>44</v>
      </c>
      <c r="F478" s="12">
        <f>('Акции'!$C478-C477)/C477</f>
        <v>0.001422924901</v>
      </c>
    </row>
    <row r="479" ht="14.25" customHeight="1">
      <c r="B479" s="9">
        <v>42800.0</v>
      </c>
      <c r="C479" s="10">
        <v>63.55</v>
      </c>
      <c r="D479" s="11">
        <v>6837000.0</v>
      </c>
      <c r="E479" s="12" t="s">
        <v>44</v>
      </c>
      <c r="F479" s="12">
        <f>('Акции'!$C479-C478)/C478</f>
        <v>0.00331544048</v>
      </c>
    </row>
    <row r="480" ht="14.25" customHeight="1">
      <c r="B480" s="9">
        <v>42801.0</v>
      </c>
      <c r="C480" s="10">
        <v>63.69</v>
      </c>
      <c r="D480" s="11">
        <v>9638000.0</v>
      </c>
      <c r="E480" s="12" t="s">
        <v>44</v>
      </c>
      <c r="F480" s="12">
        <f>('Акции'!$C480-C479)/C479</f>
        <v>0.002202989772</v>
      </c>
    </row>
    <row r="481" ht="14.25" customHeight="1">
      <c r="B481" s="9">
        <v>42802.0</v>
      </c>
      <c r="C481" s="10">
        <v>64.14</v>
      </c>
      <c r="D481" s="11">
        <v>7049700.0</v>
      </c>
      <c r="E481" s="12" t="s">
        <v>44</v>
      </c>
      <c r="F481" s="12">
        <f>('Акции'!$C481-C480)/C480</f>
        <v>0.007065473387</v>
      </c>
    </row>
    <row r="482" ht="14.25" customHeight="1">
      <c r="B482" s="9">
        <v>42803.0</v>
      </c>
      <c r="C482" s="10">
        <v>64.5</v>
      </c>
      <c r="D482" s="11">
        <v>6957000.0</v>
      </c>
      <c r="E482" s="12" t="s">
        <v>44</v>
      </c>
      <c r="F482" s="12">
        <f>('Акции'!$C482-C481)/C481</f>
        <v>0.00561272217</v>
      </c>
    </row>
    <row r="483" ht="14.25" customHeight="1">
      <c r="B483" s="9">
        <v>42804.0</v>
      </c>
      <c r="C483" s="10">
        <v>65.88</v>
      </c>
      <c r="D483" s="11">
        <v>1.27881E7</v>
      </c>
      <c r="E483" s="12" t="s">
        <v>44</v>
      </c>
      <c r="F483" s="12">
        <f>('Акции'!$C483-C482)/C482</f>
        <v>0.02139534884</v>
      </c>
    </row>
    <row r="484" ht="14.25" customHeight="1">
      <c r="B484" s="9">
        <v>42807.0</v>
      </c>
      <c r="C484" s="10">
        <v>65.85</v>
      </c>
      <c r="D484" s="11">
        <v>7577400.0</v>
      </c>
      <c r="E484" s="12" t="s">
        <v>44</v>
      </c>
      <c r="F484" s="12">
        <f>('Акции'!$C484-C483)/C483</f>
        <v>-0.0004553734062</v>
      </c>
    </row>
    <row r="485" ht="14.25" customHeight="1">
      <c r="B485" s="9">
        <v>42808.0</v>
      </c>
      <c r="C485" s="10">
        <v>65.67</v>
      </c>
      <c r="D485" s="11">
        <v>3727200.0</v>
      </c>
      <c r="E485" s="12" t="s">
        <v>44</v>
      </c>
      <c r="F485" s="12">
        <f>('Акции'!$C485-C484)/C484</f>
        <v>-0.002733485194</v>
      </c>
    </row>
    <row r="486" ht="14.25" customHeight="1">
      <c r="B486" s="9">
        <v>42809.0</v>
      </c>
      <c r="C486" s="10">
        <v>66.55</v>
      </c>
      <c r="D486" s="11">
        <v>5241200.0</v>
      </c>
      <c r="E486" s="12" t="s">
        <v>44</v>
      </c>
      <c r="F486" s="12">
        <f>('Акции'!$C486-C485)/C485</f>
        <v>0.01340033501</v>
      </c>
    </row>
    <row r="487" ht="14.25" customHeight="1">
      <c r="B487" s="9">
        <v>42810.0</v>
      </c>
      <c r="C487" s="10">
        <v>65.9</v>
      </c>
      <c r="D487" s="11">
        <v>5162800.0</v>
      </c>
      <c r="E487" s="12" t="s">
        <v>44</v>
      </c>
      <c r="F487" s="12">
        <f>('Акции'!$C487-C486)/C486</f>
        <v>-0.009767092412</v>
      </c>
    </row>
    <row r="488" ht="14.25" customHeight="1">
      <c r="B488" s="9">
        <v>42811.0</v>
      </c>
      <c r="C488" s="10">
        <v>65.69</v>
      </c>
      <c r="D488" s="11">
        <v>1.1288E7</v>
      </c>
      <c r="E488" s="12" t="s">
        <v>44</v>
      </c>
      <c r="F488" s="12">
        <f>('Акции'!$C488-C487)/C487</f>
        <v>-0.003186646434</v>
      </c>
    </row>
    <row r="489" ht="14.25" customHeight="1">
      <c r="B489" s="9">
        <v>42814.0</v>
      </c>
      <c r="C489" s="10">
        <v>65.8</v>
      </c>
      <c r="D489" s="11">
        <v>4252100.0</v>
      </c>
      <c r="E489" s="12" t="s">
        <v>44</v>
      </c>
      <c r="F489" s="12">
        <f>('Акции'!$C489-C488)/C488</f>
        <v>0.001674531892</v>
      </c>
    </row>
    <row r="490" ht="14.25" customHeight="1">
      <c r="B490" s="9">
        <v>42815.0</v>
      </c>
      <c r="C490" s="10">
        <v>65.35</v>
      </c>
      <c r="D490" s="11">
        <v>5187400.0</v>
      </c>
      <c r="E490" s="12" t="s">
        <v>44</v>
      </c>
      <c r="F490" s="12">
        <f>('Акции'!$C490-C489)/C489</f>
        <v>-0.006838905775</v>
      </c>
    </row>
    <row r="491" ht="14.25" customHeight="1">
      <c r="B491" s="9">
        <v>42816.0</v>
      </c>
      <c r="C491" s="10">
        <v>65.52</v>
      </c>
      <c r="D491" s="11">
        <v>5662600.0</v>
      </c>
      <c r="E491" s="12" t="s">
        <v>44</v>
      </c>
      <c r="F491" s="12">
        <f>('Акции'!$C491-C490)/C490</f>
        <v>0.0026013772</v>
      </c>
    </row>
    <row r="492" ht="14.25" customHeight="1">
      <c r="B492" s="9">
        <v>42817.0</v>
      </c>
      <c r="C492" s="10">
        <v>65.65</v>
      </c>
      <c r="D492" s="11">
        <v>4099500.0</v>
      </c>
      <c r="E492" s="12" t="s">
        <v>44</v>
      </c>
      <c r="F492" s="12">
        <f>('Акции'!$C492-C491)/C491</f>
        <v>0.001984126984</v>
      </c>
    </row>
    <row r="493" ht="14.25" customHeight="1">
      <c r="B493" s="9">
        <v>42818.0</v>
      </c>
      <c r="C493" s="10">
        <v>65.62</v>
      </c>
      <c r="D493" s="11">
        <v>4056300.0</v>
      </c>
      <c r="E493" s="12" t="s">
        <v>44</v>
      </c>
      <c r="F493" s="12">
        <f>('Акции'!$C493-C492)/C492</f>
        <v>-0.0004569687738</v>
      </c>
    </row>
    <row r="494" ht="14.25" customHeight="1">
      <c r="B494" s="9">
        <v>42821.0</v>
      </c>
      <c r="C494" s="10">
        <v>66.1</v>
      </c>
      <c r="D494" s="11">
        <v>4962300.0</v>
      </c>
      <c r="E494" s="12" t="s">
        <v>44</v>
      </c>
      <c r="F494" s="12">
        <f>('Акции'!$C494-C493)/C493</f>
        <v>0.007314843036</v>
      </c>
    </row>
    <row r="495" ht="14.25" customHeight="1">
      <c r="B495" s="9">
        <v>42822.0</v>
      </c>
      <c r="C495" s="10">
        <v>65.98</v>
      </c>
      <c r="D495" s="11">
        <v>5067400.0</v>
      </c>
      <c r="E495" s="12" t="s">
        <v>44</v>
      </c>
      <c r="F495" s="12">
        <f>('Акции'!$C495-C494)/C494</f>
        <v>-0.001815431165</v>
      </c>
    </row>
    <row r="496" ht="14.25" customHeight="1">
      <c r="B496" s="9">
        <v>42823.0</v>
      </c>
      <c r="C496" s="10">
        <v>65.77</v>
      </c>
      <c r="D496" s="11">
        <v>3649900.0</v>
      </c>
      <c r="E496" s="12" t="s">
        <v>44</v>
      </c>
      <c r="F496" s="12">
        <f>('Акции'!$C496-C495)/C495</f>
        <v>-0.003182782661</v>
      </c>
    </row>
    <row r="497" ht="14.25" customHeight="1">
      <c r="B497" s="9">
        <v>42824.0</v>
      </c>
      <c r="C497" s="10">
        <v>65.46</v>
      </c>
      <c r="D497" s="11">
        <v>3749600.0</v>
      </c>
      <c r="E497" s="12" t="s">
        <v>44</v>
      </c>
      <c r="F497" s="12">
        <f>('Акции'!$C497-C496)/C496</f>
        <v>-0.004713395165</v>
      </c>
    </row>
    <row r="498" ht="14.25" customHeight="1">
      <c r="B498" s="9">
        <v>42825.0</v>
      </c>
      <c r="C498" s="10">
        <v>65.16</v>
      </c>
      <c r="D498" s="11">
        <v>4057800.0</v>
      </c>
      <c r="E498" s="12" t="s">
        <v>44</v>
      </c>
      <c r="F498" s="12">
        <f>('Акции'!$C498-C497)/C497</f>
        <v>-0.004582951421</v>
      </c>
    </row>
    <row r="499" ht="14.25" customHeight="1">
      <c r="B499" s="9">
        <v>42828.0</v>
      </c>
      <c r="C499" s="10">
        <v>65.03</v>
      </c>
      <c r="D499" s="11">
        <v>5229600.0</v>
      </c>
      <c r="E499" s="12" t="s">
        <v>44</v>
      </c>
      <c r="F499" s="12">
        <f>('Акции'!$C499-C498)/C498</f>
        <v>-0.001995089012</v>
      </c>
    </row>
    <row r="500" ht="14.25" customHeight="1">
      <c r="B500" s="9">
        <v>42829.0</v>
      </c>
      <c r="C500" s="10">
        <v>65.11</v>
      </c>
      <c r="D500" s="11">
        <v>3457900.0</v>
      </c>
      <c r="E500" s="12" t="s">
        <v>44</v>
      </c>
      <c r="F500" s="12">
        <f>('Акции'!$C500-C499)/C499</f>
        <v>0.001230201445</v>
      </c>
    </row>
    <row r="501" ht="14.25" customHeight="1">
      <c r="B501" s="9">
        <v>42830.0</v>
      </c>
      <c r="C501" s="10">
        <v>64.96</v>
      </c>
      <c r="D501" s="11">
        <v>4396300.0</v>
      </c>
      <c r="E501" s="12" t="s">
        <v>44</v>
      </c>
      <c r="F501" s="12">
        <f>('Акции'!$C501-C500)/C500</f>
        <v>-0.00230379358</v>
      </c>
    </row>
    <row r="502" ht="14.25" customHeight="1">
      <c r="B502" s="9">
        <v>42831.0</v>
      </c>
      <c r="C502" s="10">
        <v>65.08</v>
      </c>
      <c r="D502" s="11">
        <v>4628400.0</v>
      </c>
      <c r="E502" s="12" t="s">
        <v>44</v>
      </c>
      <c r="F502" s="12">
        <f>('Акции'!$C502-C501)/C501</f>
        <v>0.00184729064</v>
      </c>
    </row>
    <row r="503" ht="14.25" customHeight="1">
      <c r="B503" s="9">
        <v>42832.0</v>
      </c>
      <c r="C503" s="10">
        <v>65.54</v>
      </c>
      <c r="D503" s="11">
        <v>6089300.0</v>
      </c>
      <c r="E503" s="12" t="s">
        <v>44</v>
      </c>
      <c r="F503" s="12">
        <f>('Акции'!$C503-C502)/C502</f>
        <v>0.007068223725</v>
      </c>
    </row>
    <row r="504" ht="14.25" customHeight="1">
      <c r="B504" s="9">
        <v>42835.0</v>
      </c>
      <c r="C504" s="10">
        <v>64.97</v>
      </c>
      <c r="D504" s="11">
        <v>7136200.0</v>
      </c>
      <c r="E504" s="12" t="s">
        <v>44</v>
      </c>
      <c r="F504" s="12">
        <f>('Акции'!$C504-C503)/C503</f>
        <v>-0.008696978944</v>
      </c>
    </row>
    <row r="505" ht="14.25" customHeight="1">
      <c r="B505" s="9">
        <v>42836.0</v>
      </c>
      <c r="C505" s="10">
        <v>64.18</v>
      </c>
      <c r="D505" s="11">
        <v>5404500.0</v>
      </c>
      <c r="E505" s="12" t="s">
        <v>44</v>
      </c>
      <c r="F505" s="12">
        <f>('Акции'!$C505-C504)/C504</f>
        <v>-0.01215945821</v>
      </c>
    </row>
    <row r="506" ht="14.25" customHeight="1">
      <c r="B506" s="9">
        <v>42837.0</v>
      </c>
      <c r="C506" s="10">
        <v>64.37</v>
      </c>
      <c r="D506" s="11">
        <v>6122000.0</v>
      </c>
      <c r="E506" s="12" t="s">
        <v>44</v>
      </c>
      <c r="F506" s="12">
        <f>('Акции'!$C506-C505)/C505</f>
        <v>0.002960423808</v>
      </c>
    </row>
    <row r="507" ht="14.25" customHeight="1">
      <c r="B507" s="9">
        <v>42838.0</v>
      </c>
      <c r="C507" s="10">
        <v>64.13</v>
      </c>
      <c r="D507" s="11">
        <v>3896700.0</v>
      </c>
      <c r="E507" s="12" t="s">
        <v>44</v>
      </c>
      <c r="F507" s="12">
        <f>('Акции'!$C507-C506)/C506</f>
        <v>-0.003728444928</v>
      </c>
    </row>
    <row r="508" ht="14.25" customHeight="1">
      <c r="B508" s="9">
        <v>42842.0</v>
      </c>
      <c r="C508" s="10">
        <v>64.31</v>
      </c>
      <c r="D508" s="11">
        <v>4189500.0</v>
      </c>
      <c r="E508" s="12" t="s">
        <v>44</v>
      </c>
      <c r="F508" s="12">
        <f>('Акции'!$C508-C507)/C507</f>
        <v>0.00280679869</v>
      </c>
    </row>
    <row r="509" ht="14.25" customHeight="1">
      <c r="B509" s="9">
        <v>42843.0</v>
      </c>
      <c r="C509" s="10">
        <v>63.65</v>
      </c>
      <c r="D509" s="11">
        <v>4755800.0</v>
      </c>
      <c r="E509" s="12" t="s">
        <v>44</v>
      </c>
      <c r="F509" s="12">
        <f>('Акции'!$C509-C508)/C508</f>
        <v>-0.01026278961</v>
      </c>
    </row>
    <row r="510" ht="14.25" customHeight="1">
      <c r="B510" s="9">
        <v>42844.0</v>
      </c>
      <c r="C510" s="10">
        <v>63.45</v>
      </c>
      <c r="D510" s="11">
        <v>4057100.0</v>
      </c>
      <c r="E510" s="12" t="s">
        <v>44</v>
      </c>
      <c r="F510" s="12">
        <f>('Акции'!$C510-C509)/C509</f>
        <v>-0.003142183818</v>
      </c>
    </row>
    <row r="511" ht="14.25" customHeight="1">
      <c r="B511" s="9">
        <v>42845.0</v>
      </c>
      <c r="C511" s="10">
        <v>63.78</v>
      </c>
      <c r="D511" s="11">
        <v>5708600.0</v>
      </c>
      <c r="E511" s="12" t="s">
        <v>44</v>
      </c>
      <c r="F511" s="12">
        <f>('Акции'!$C511-C510)/C510</f>
        <v>0.005200945626</v>
      </c>
    </row>
    <row r="512" ht="14.25" customHeight="1">
      <c r="B512" s="9">
        <v>42846.0</v>
      </c>
      <c r="C512" s="10">
        <v>63.82</v>
      </c>
      <c r="D512" s="11">
        <v>4154900.0</v>
      </c>
      <c r="E512" s="12" t="s">
        <v>44</v>
      </c>
      <c r="F512" s="12">
        <f>('Акции'!$C512-C511)/C511</f>
        <v>0.0006271558482</v>
      </c>
    </row>
    <row r="513" ht="14.25" customHeight="1">
      <c r="B513" s="9">
        <v>42849.0</v>
      </c>
      <c r="C513" s="10">
        <v>64.66</v>
      </c>
      <c r="D513" s="11">
        <v>7121000.0</v>
      </c>
      <c r="E513" s="12" t="s">
        <v>44</v>
      </c>
      <c r="F513" s="12">
        <f>('Акции'!$C513-C512)/C512</f>
        <v>0.01316201818</v>
      </c>
    </row>
    <row r="514" ht="14.25" customHeight="1">
      <c r="B514" s="9">
        <v>42850.0</v>
      </c>
      <c r="C514" s="10">
        <v>65.1</v>
      </c>
      <c r="D514" s="11">
        <v>5352900.0</v>
      </c>
      <c r="E514" s="12" t="s">
        <v>44</v>
      </c>
      <c r="F514" s="12">
        <f>('Акции'!$C514-C513)/C513</f>
        <v>0.00680482524</v>
      </c>
    </row>
    <row r="515" ht="14.25" customHeight="1">
      <c r="B515" s="9">
        <v>42851.0</v>
      </c>
      <c r="C515" s="10">
        <v>65.04</v>
      </c>
      <c r="D515" s="11">
        <v>5008900.0</v>
      </c>
      <c r="E515" s="12" t="s">
        <v>44</v>
      </c>
      <c r="F515" s="12">
        <f>('Акции'!$C515-C514)/C514</f>
        <v>-0.0009216589862</v>
      </c>
    </row>
    <row r="516" ht="14.25" customHeight="1">
      <c r="B516" s="9">
        <v>42852.0</v>
      </c>
      <c r="C516" s="10">
        <v>66.07</v>
      </c>
      <c r="D516" s="11">
        <v>1.16929E7</v>
      </c>
      <c r="E516" s="12" t="s">
        <v>44</v>
      </c>
      <c r="F516" s="12">
        <f>('Акции'!$C516-C515)/C515</f>
        <v>0.01583640836</v>
      </c>
    </row>
    <row r="517" ht="14.25" customHeight="1">
      <c r="B517" s="9">
        <v>42853.0</v>
      </c>
      <c r="C517" s="10">
        <v>65.94</v>
      </c>
      <c r="D517" s="11">
        <v>5521100.0</v>
      </c>
      <c r="E517" s="12" t="s">
        <v>44</v>
      </c>
      <c r="F517" s="12">
        <f>('Акции'!$C517-C516)/C516</f>
        <v>-0.00196761011</v>
      </c>
    </row>
    <row r="518" ht="14.25" customHeight="1">
      <c r="B518" s="9">
        <v>42856.0</v>
      </c>
      <c r="C518" s="10">
        <v>66.48</v>
      </c>
      <c r="D518" s="11">
        <v>4575800.0</v>
      </c>
      <c r="E518" s="12" t="s">
        <v>44</v>
      </c>
      <c r="F518" s="12">
        <f>('Акции'!$C518-C517)/C517</f>
        <v>0.008189262966</v>
      </c>
    </row>
    <row r="519" ht="14.25" customHeight="1">
      <c r="B519" s="9">
        <v>42857.0</v>
      </c>
      <c r="C519" s="10">
        <v>66.63</v>
      </c>
      <c r="D519" s="11">
        <v>4342800.0</v>
      </c>
      <c r="E519" s="12" t="s">
        <v>44</v>
      </c>
      <c r="F519" s="12">
        <f>('Акции'!$C519-C518)/C518</f>
        <v>0.00225631769</v>
      </c>
    </row>
    <row r="520" ht="14.25" customHeight="1">
      <c r="B520" s="9">
        <v>42858.0</v>
      </c>
      <c r="C520" s="10">
        <v>66.74</v>
      </c>
      <c r="D520" s="11">
        <v>4993400.0</v>
      </c>
      <c r="E520" s="12" t="s">
        <v>44</v>
      </c>
      <c r="F520" s="12">
        <f>('Акции'!$C520-C519)/C519</f>
        <v>0.001650907999</v>
      </c>
    </row>
    <row r="521" ht="14.25" customHeight="1">
      <c r="B521" s="9">
        <v>42859.0</v>
      </c>
      <c r="C521" s="10">
        <v>67.23</v>
      </c>
      <c r="D521" s="11">
        <v>4287400.0</v>
      </c>
      <c r="E521" s="12" t="s">
        <v>44</v>
      </c>
      <c r="F521" s="12">
        <f>('Акции'!$C521-C520)/C520</f>
        <v>0.007341923884</v>
      </c>
    </row>
    <row r="522" ht="14.25" customHeight="1">
      <c r="B522" s="9">
        <v>42860.0</v>
      </c>
      <c r="C522" s="10">
        <v>66.99</v>
      </c>
      <c r="D522" s="11">
        <v>4587800.0</v>
      </c>
      <c r="E522" s="12" t="s">
        <v>44</v>
      </c>
      <c r="F522" s="12">
        <f>('Акции'!$C522-C521)/C521</f>
        <v>-0.003569834895</v>
      </c>
    </row>
    <row r="523" ht="14.25" customHeight="1">
      <c r="B523" s="9">
        <v>42863.0</v>
      </c>
      <c r="C523" s="10">
        <v>66.21</v>
      </c>
      <c r="D523" s="11">
        <v>4497400.0</v>
      </c>
      <c r="E523" s="12" t="s">
        <v>44</v>
      </c>
      <c r="F523" s="12">
        <f>('Акции'!$C523-C522)/C522</f>
        <v>-0.01164352888</v>
      </c>
    </row>
    <row r="524" ht="14.25" customHeight="1">
      <c r="B524" s="9">
        <v>42864.0</v>
      </c>
      <c r="C524" s="10">
        <v>66.17</v>
      </c>
      <c r="D524" s="11">
        <v>4395200.0</v>
      </c>
      <c r="E524" s="12" t="s">
        <v>44</v>
      </c>
      <c r="F524" s="12">
        <f>('Акции'!$C524-C523)/C523</f>
        <v>-0.0006041383477</v>
      </c>
    </row>
    <row r="525" ht="14.25" customHeight="1">
      <c r="B525" s="9">
        <v>42865.0</v>
      </c>
      <c r="C525" s="10">
        <v>65.98</v>
      </c>
      <c r="D525" s="11">
        <v>5140200.0</v>
      </c>
      <c r="E525" s="12" t="s">
        <v>44</v>
      </c>
      <c r="F525" s="12">
        <f>('Акции'!$C525-C524)/C524</f>
        <v>-0.002871391869</v>
      </c>
    </row>
    <row r="526" ht="14.25" customHeight="1">
      <c r="B526" s="9">
        <v>42866.0</v>
      </c>
      <c r="C526" s="10">
        <v>65.3</v>
      </c>
      <c r="D526" s="11">
        <v>7853800.0</v>
      </c>
      <c r="E526" s="12" t="s">
        <v>44</v>
      </c>
      <c r="F526" s="12">
        <f>('Акции'!$C526-C525)/C525</f>
        <v>-0.01030615338</v>
      </c>
    </row>
    <row r="527" ht="14.25" customHeight="1">
      <c r="B527" s="9">
        <v>42867.0</v>
      </c>
      <c r="C527" s="10">
        <v>66.06</v>
      </c>
      <c r="D527" s="11">
        <v>6093500.0</v>
      </c>
      <c r="E527" s="12" t="s">
        <v>44</v>
      </c>
      <c r="F527" s="12">
        <f>('Акции'!$C527-C526)/C526</f>
        <v>0.01163859112</v>
      </c>
    </row>
    <row r="528" ht="14.25" customHeight="1">
      <c r="B528" s="9">
        <v>42870.0</v>
      </c>
      <c r="C528" s="10">
        <v>66.67</v>
      </c>
      <c r="D528" s="11">
        <v>8527900.0</v>
      </c>
      <c r="E528" s="12" t="s">
        <v>44</v>
      </c>
      <c r="F528" s="12">
        <f>('Акции'!$C528-C527)/C527</f>
        <v>0.00923402967</v>
      </c>
    </row>
    <row r="529" ht="14.25" customHeight="1">
      <c r="B529" s="9">
        <v>42871.0</v>
      </c>
      <c r="C529" s="10">
        <v>66.85</v>
      </c>
      <c r="D529" s="11">
        <v>6313500.0</v>
      </c>
      <c r="E529" s="12" t="s">
        <v>44</v>
      </c>
      <c r="F529" s="12">
        <f>('Акции'!$C529-C528)/C528</f>
        <v>0.002699865007</v>
      </c>
    </row>
    <row r="530" ht="14.25" customHeight="1">
      <c r="B530" s="9">
        <v>42872.0</v>
      </c>
      <c r="C530" s="10">
        <v>65.37</v>
      </c>
      <c r="D530" s="11">
        <v>1.27714E7</v>
      </c>
      <c r="E530" s="12" t="s">
        <v>44</v>
      </c>
      <c r="F530" s="12">
        <f>('Акции'!$C530-C529)/C529</f>
        <v>-0.02213911743</v>
      </c>
    </row>
    <row r="531" ht="14.25" customHeight="1">
      <c r="B531" s="9">
        <v>42873.0</v>
      </c>
      <c r="C531" s="10">
        <v>65.63</v>
      </c>
      <c r="D531" s="11">
        <v>6001000.0</v>
      </c>
      <c r="E531" s="12" t="s">
        <v>44</v>
      </c>
      <c r="F531" s="12">
        <f>('Акции'!$C531-C530)/C530</f>
        <v>0.003977359645</v>
      </c>
    </row>
    <row r="532" ht="14.25" customHeight="1">
      <c r="B532" s="9">
        <v>42874.0</v>
      </c>
      <c r="C532" s="10">
        <v>65.58</v>
      </c>
      <c r="D532" s="11">
        <v>6731800.0</v>
      </c>
      <c r="E532" s="12" t="s">
        <v>44</v>
      </c>
      <c r="F532" s="12">
        <f>('Акции'!$C532-C531)/C531</f>
        <v>-0.0007618467164</v>
      </c>
    </row>
    <row r="533" ht="14.25" customHeight="1">
      <c r="B533" s="9">
        <v>42877.0</v>
      </c>
      <c r="C533" s="10">
        <v>65.44</v>
      </c>
      <c r="D533" s="11">
        <v>5541700.0</v>
      </c>
      <c r="E533" s="12" t="s">
        <v>44</v>
      </c>
      <c r="F533" s="12">
        <f>('Акции'!$C533-C532)/C532</f>
        <v>-0.002134797194</v>
      </c>
    </row>
    <row r="534" ht="14.25" customHeight="1">
      <c r="B534" s="9">
        <v>42878.0</v>
      </c>
      <c r="C534" s="10">
        <v>65.84</v>
      </c>
      <c r="D534" s="11">
        <v>4676500.0</v>
      </c>
      <c r="E534" s="12" t="s">
        <v>44</v>
      </c>
      <c r="F534" s="12">
        <f>('Акции'!$C534-C533)/C533</f>
        <v>0.006112469438</v>
      </c>
    </row>
    <row r="535" ht="14.25" customHeight="1">
      <c r="B535" s="9">
        <v>42879.0</v>
      </c>
      <c r="C535" s="10">
        <v>65.93</v>
      </c>
      <c r="D535" s="11">
        <v>3174600.0</v>
      </c>
      <c r="E535" s="12" t="s">
        <v>44</v>
      </c>
      <c r="F535" s="12">
        <f>('Акции'!$C535-C534)/C534</f>
        <v>0.001366950182</v>
      </c>
    </row>
    <row r="536" ht="14.25" customHeight="1">
      <c r="B536" s="9">
        <v>42880.0</v>
      </c>
      <c r="C536" s="10">
        <v>66.32</v>
      </c>
      <c r="D536" s="11">
        <v>4058300.0</v>
      </c>
      <c r="E536" s="12" t="s">
        <v>44</v>
      </c>
      <c r="F536" s="12">
        <f>('Акции'!$C536-C535)/C535</f>
        <v>0.005915364781</v>
      </c>
    </row>
    <row r="537" ht="14.25" customHeight="1">
      <c r="B537" s="9">
        <v>42881.0</v>
      </c>
      <c r="C537" s="10">
        <v>66.06</v>
      </c>
      <c r="D537" s="11">
        <v>4083000.0</v>
      </c>
      <c r="E537" s="12" t="s">
        <v>44</v>
      </c>
      <c r="F537" s="12">
        <f>('Акции'!$C537-C536)/C536</f>
        <v>-0.003920386007</v>
      </c>
    </row>
    <row r="538" ht="14.25" customHeight="1">
      <c r="B538" s="9">
        <v>42885.0</v>
      </c>
      <c r="C538" s="10">
        <v>66.02</v>
      </c>
      <c r="D538" s="11">
        <v>4803900.0</v>
      </c>
      <c r="E538" s="12" t="s">
        <v>44</v>
      </c>
      <c r="F538" s="12">
        <f>('Акции'!$C538-C537)/C537</f>
        <v>-0.0006055101423</v>
      </c>
    </row>
    <row r="539" ht="14.25" customHeight="1">
      <c r="B539" s="9">
        <v>42886.0</v>
      </c>
      <c r="C539" s="10">
        <v>66.02</v>
      </c>
      <c r="D539" s="11">
        <v>6935800.0</v>
      </c>
      <c r="E539" s="12" t="s">
        <v>44</v>
      </c>
      <c r="F539" s="12">
        <f>('Акции'!$C539-C538)/C538</f>
        <v>0</v>
      </c>
    </row>
    <row r="540" ht="14.25" customHeight="1">
      <c r="B540" s="9">
        <v>42887.0</v>
      </c>
      <c r="C540" s="10">
        <v>66.71</v>
      </c>
      <c r="D540" s="11">
        <v>4554700.0</v>
      </c>
      <c r="E540" s="12" t="s">
        <v>44</v>
      </c>
      <c r="F540" s="12">
        <f>('Акции'!$C540-C539)/C539</f>
        <v>0.01045137837</v>
      </c>
    </row>
    <row r="541" ht="14.25" customHeight="1">
      <c r="B541" s="9">
        <v>42888.0</v>
      </c>
      <c r="C541" s="10">
        <v>67.25</v>
      </c>
      <c r="D541" s="11">
        <v>5646000.0</v>
      </c>
      <c r="E541" s="12" t="s">
        <v>44</v>
      </c>
      <c r="F541" s="12">
        <f>('Акции'!$C541-C540)/C540</f>
        <v>0.00809473842</v>
      </c>
    </row>
    <row r="542" ht="14.25" customHeight="1">
      <c r="B542" s="9">
        <v>42891.0</v>
      </c>
      <c r="C542" s="10">
        <v>67.51</v>
      </c>
      <c r="D542" s="11">
        <v>4918100.0</v>
      </c>
      <c r="E542" s="12" t="s">
        <v>44</v>
      </c>
      <c r="F542" s="12">
        <f>('Акции'!$C542-C541)/C541</f>
        <v>0.003866171004</v>
      </c>
    </row>
    <row r="543" ht="14.25" customHeight="1">
      <c r="B543" s="9">
        <v>42892.0</v>
      </c>
      <c r="C543" s="10">
        <v>67.87</v>
      </c>
      <c r="D543" s="11">
        <v>5494500.0</v>
      </c>
      <c r="E543" s="12" t="s">
        <v>44</v>
      </c>
      <c r="F543" s="12">
        <f>('Акции'!$C543-C542)/C542</f>
        <v>0.005332543327</v>
      </c>
    </row>
    <row r="544" ht="14.25" customHeight="1">
      <c r="B544" s="9">
        <v>42893.0</v>
      </c>
      <c r="C544" s="10">
        <v>68.75</v>
      </c>
      <c r="D544" s="11">
        <v>8406300.0</v>
      </c>
      <c r="E544" s="12" t="s">
        <v>44</v>
      </c>
      <c r="F544" s="12">
        <f>('Акции'!$C544-C543)/C543</f>
        <v>0.01296596434</v>
      </c>
    </row>
    <row r="545" ht="14.25" customHeight="1">
      <c r="B545" s="9">
        <v>42894.0</v>
      </c>
      <c r="C545" s="10">
        <v>68.76</v>
      </c>
      <c r="D545" s="11">
        <v>6082500.0</v>
      </c>
      <c r="E545" s="12" t="s">
        <v>44</v>
      </c>
      <c r="F545" s="12">
        <f>('Акции'!$C545-C544)/C544</f>
        <v>0.0001454545455</v>
      </c>
    </row>
    <row r="546" ht="14.25" customHeight="1">
      <c r="B546" s="9">
        <v>42895.0</v>
      </c>
      <c r="C546" s="10">
        <v>69.67</v>
      </c>
      <c r="D546" s="11">
        <v>6159800.0</v>
      </c>
      <c r="E546" s="12" t="s">
        <v>44</v>
      </c>
      <c r="F546" s="12">
        <f>('Акции'!$C546-C545)/C545</f>
        <v>0.01323443863</v>
      </c>
    </row>
    <row r="547" ht="14.25" customHeight="1">
      <c r="B547" s="9">
        <v>42898.0</v>
      </c>
      <c r="C547" s="10">
        <v>69.53</v>
      </c>
      <c r="D547" s="11">
        <v>6084300.0</v>
      </c>
      <c r="E547" s="12" t="s">
        <v>44</v>
      </c>
      <c r="F547" s="12">
        <f>('Акции'!$C547-C546)/C546</f>
        <v>-0.002009473231</v>
      </c>
    </row>
    <row r="548" ht="14.25" customHeight="1">
      <c r="B548" s="9">
        <v>42899.0</v>
      </c>
      <c r="C548" s="10">
        <v>69.67</v>
      </c>
      <c r="D548" s="11">
        <v>5269000.0</v>
      </c>
      <c r="E548" s="12" t="s">
        <v>44</v>
      </c>
      <c r="F548" s="12">
        <f>('Акции'!$C548-C547)/C547</f>
        <v>0.002013519344</v>
      </c>
    </row>
    <row r="549" ht="14.25" customHeight="1">
      <c r="B549" s="9">
        <v>42900.0</v>
      </c>
      <c r="C549" s="10">
        <v>70.52</v>
      </c>
      <c r="D549" s="11">
        <v>6639100.0</v>
      </c>
      <c r="E549" s="12" t="s">
        <v>44</v>
      </c>
      <c r="F549" s="12">
        <f>('Акции'!$C549-C548)/C548</f>
        <v>0.01220037319</v>
      </c>
    </row>
    <row r="550" ht="14.25" customHeight="1">
      <c r="B550" s="9">
        <v>42901.0</v>
      </c>
      <c r="C550" s="10">
        <v>70.6</v>
      </c>
      <c r="D550" s="11">
        <v>4682700.0</v>
      </c>
      <c r="E550" s="12" t="s">
        <v>44</v>
      </c>
      <c r="F550" s="12">
        <f>('Акции'!$C550-C549)/C549</f>
        <v>0.001134429949</v>
      </c>
    </row>
    <row r="551" ht="14.25" customHeight="1">
      <c r="B551" s="9">
        <v>42902.0</v>
      </c>
      <c r="C551" s="10">
        <v>71.05</v>
      </c>
      <c r="D551" s="11">
        <v>9342300.0</v>
      </c>
      <c r="E551" s="12" t="s">
        <v>44</v>
      </c>
      <c r="F551" s="12">
        <f>('Акции'!$C551-C550)/C550</f>
        <v>0.006373937677</v>
      </c>
    </row>
    <row r="552" ht="14.25" customHeight="1">
      <c r="B552" s="9">
        <v>42905.0</v>
      </c>
      <c r="C552" s="10">
        <v>71.34</v>
      </c>
      <c r="D552" s="11">
        <v>6396300.0</v>
      </c>
      <c r="E552" s="12" t="s">
        <v>44</v>
      </c>
      <c r="F552" s="12">
        <f>('Акции'!$C552-C551)/C551</f>
        <v>0.004081632653</v>
      </c>
    </row>
    <row r="553" ht="14.25" customHeight="1">
      <c r="B553" s="9">
        <v>42906.0</v>
      </c>
      <c r="C553" s="10">
        <v>71.22</v>
      </c>
      <c r="D553" s="11">
        <v>6542800.0</v>
      </c>
      <c r="E553" s="12" t="s">
        <v>44</v>
      </c>
      <c r="F553" s="12">
        <f>('Акции'!$C553-C552)/C552</f>
        <v>-0.001682085786</v>
      </c>
    </row>
    <row r="554" ht="14.25" customHeight="1">
      <c r="B554" s="9">
        <v>42907.0</v>
      </c>
      <c r="C554" s="10">
        <v>71.34</v>
      </c>
      <c r="D554" s="11">
        <v>6096800.0</v>
      </c>
      <c r="E554" s="12" t="s">
        <v>44</v>
      </c>
      <c r="F554" s="12">
        <f>('Акции'!$C554-C553)/C553</f>
        <v>0.001684919966</v>
      </c>
    </row>
    <row r="555" ht="14.25" customHeight="1">
      <c r="B555" s="9">
        <v>42908.0</v>
      </c>
      <c r="C555" s="10">
        <v>73.18</v>
      </c>
      <c r="D555" s="11">
        <v>9998900.0</v>
      </c>
      <c r="E555" s="12" t="s">
        <v>44</v>
      </c>
      <c r="F555" s="12">
        <f>('Акции'!$C555-C554)/C554</f>
        <v>0.02579198206</v>
      </c>
    </row>
    <row r="556" ht="14.25" customHeight="1">
      <c r="B556" s="9">
        <v>42909.0</v>
      </c>
      <c r="C556" s="10">
        <v>72.64</v>
      </c>
      <c r="D556" s="11">
        <v>7064500.0</v>
      </c>
      <c r="E556" s="12" t="s">
        <v>44</v>
      </c>
      <c r="F556" s="12">
        <f>('Акции'!$C556-C555)/C555</f>
        <v>-0.007379065318</v>
      </c>
    </row>
    <row r="557" ht="14.25" customHeight="1">
      <c r="B557" s="9">
        <v>42912.0</v>
      </c>
      <c r="C557" s="10">
        <v>72.74</v>
      </c>
      <c r="D557" s="11">
        <v>4019500.0</v>
      </c>
      <c r="E557" s="12" t="s">
        <v>44</v>
      </c>
      <c r="F557" s="12">
        <f>('Акции'!$C557-C556)/C556</f>
        <v>0.001376651982</v>
      </c>
    </row>
    <row r="558" ht="14.25" customHeight="1">
      <c r="B558" s="9">
        <v>42913.0</v>
      </c>
      <c r="C558" s="10">
        <v>72.39</v>
      </c>
      <c r="D558" s="11">
        <v>4490600.0</v>
      </c>
      <c r="E558" s="12" t="s">
        <v>44</v>
      </c>
      <c r="F558" s="12">
        <f>('Акции'!$C558-C557)/C557</f>
        <v>-0.00481165796</v>
      </c>
    </row>
    <row r="559" ht="14.25" customHeight="1">
      <c r="B559" s="9">
        <v>42914.0</v>
      </c>
      <c r="C559" s="10">
        <v>72.92</v>
      </c>
      <c r="D559" s="11">
        <v>4196200.0</v>
      </c>
      <c r="E559" s="12" t="s">
        <v>44</v>
      </c>
      <c r="F559" s="12">
        <f>('Акции'!$C559-C558)/C558</f>
        <v>0.007321453239</v>
      </c>
    </row>
    <row r="560" ht="14.25" customHeight="1">
      <c r="B560" s="9">
        <v>42915.0</v>
      </c>
      <c r="C560" s="10">
        <v>72.48</v>
      </c>
      <c r="D560" s="11">
        <v>4444700.0</v>
      </c>
      <c r="E560" s="12" t="s">
        <v>44</v>
      </c>
      <c r="F560" s="12">
        <f>('Акции'!$C560-C559)/C559</f>
        <v>-0.006034009874</v>
      </c>
    </row>
    <row r="561" ht="14.25" customHeight="1">
      <c r="B561" s="9">
        <v>42916.0</v>
      </c>
      <c r="C561" s="10">
        <v>72.51</v>
      </c>
      <c r="D561" s="11">
        <v>4729100.0</v>
      </c>
      <c r="E561" s="12" t="s">
        <v>44</v>
      </c>
      <c r="F561" s="12">
        <f>('Акции'!$C561-C560)/C560</f>
        <v>0.0004139072848</v>
      </c>
    </row>
    <row r="562" ht="14.25" customHeight="1">
      <c r="B562" s="9">
        <v>42919.0</v>
      </c>
      <c r="C562" s="10">
        <v>72.42</v>
      </c>
      <c r="D562" s="11">
        <v>2570700.0</v>
      </c>
      <c r="E562" s="12" t="s">
        <v>44</v>
      </c>
      <c r="F562" s="12">
        <f>('Акции'!$C562-C561)/C561</f>
        <v>-0.001241208109</v>
      </c>
    </row>
    <row r="563" ht="14.25" customHeight="1">
      <c r="B563" s="9">
        <v>42921.0</v>
      </c>
      <c r="C563" s="10">
        <v>72.48</v>
      </c>
      <c r="D563" s="11">
        <v>4751900.0</v>
      </c>
      <c r="E563" s="12" t="s">
        <v>44</v>
      </c>
      <c r="F563" s="12">
        <f>('Акции'!$C563-C562)/C562</f>
        <v>0.0008285004143</v>
      </c>
    </row>
    <row r="564" ht="14.25" customHeight="1">
      <c r="B564" s="9">
        <v>42922.0</v>
      </c>
      <c r="C564" s="10">
        <v>71.73</v>
      </c>
      <c r="D564" s="11">
        <v>4372100.0</v>
      </c>
      <c r="E564" s="12" t="s">
        <v>44</v>
      </c>
      <c r="F564" s="12">
        <f>('Акции'!$C564-C563)/C563</f>
        <v>-0.01034768212</v>
      </c>
    </row>
    <row r="565" ht="14.25" customHeight="1">
      <c r="B565" s="9">
        <v>42923.0</v>
      </c>
      <c r="C565" s="10">
        <v>72.03</v>
      </c>
      <c r="D565" s="11">
        <v>4333700.0</v>
      </c>
      <c r="E565" s="12" t="s">
        <v>44</v>
      </c>
      <c r="F565" s="12">
        <f>('Акции'!$C565-C564)/C564</f>
        <v>0.004182350481</v>
      </c>
    </row>
    <row r="566" ht="14.25" customHeight="1">
      <c r="B566" s="9">
        <v>42926.0</v>
      </c>
      <c r="C566" s="10">
        <v>71.83</v>
      </c>
      <c r="D566" s="11">
        <v>3158300.0</v>
      </c>
      <c r="E566" s="12" t="s">
        <v>44</v>
      </c>
      <c r="F566" s="12">
        <f>('Акции'!$C566-C565)/C565</f>
        <v>-0.002776620852</v>
      </c>
    </row>
    <row r="567" ht="14.25" customHeight="1">
      <c r="B567" s="9">
        <v>42927.0</v>
      </c>
      <c r="C567" s="10">
        <v>71.84</v>
      </c>
      <c r="D567" s="11">
        <v>3535100.0</v>
      </c>
      <c r="E567" s="12" t="s">
        <v>44</v>
      </c>
      <c r="F567" s="12">
        <f>('Акции'!$C567-C566)/C566</f>
        <v>0.0001392175971</v>
      </c>
    </row>
    <row r="568" ht="14.25" customHeight="1">
      <c r="B568" s="9">
        <v>42928.0</v>
      </c>
      <c r="C568" s="10">
        <v>71.88</v>
      </c>
      <c r="D568" s="11">
        <v>4860200.0</v>
      </c>
      <c r="E568" s="12" t="s">
        <v>44</v>
      </c>
      <c r="F568" s="12">
        <f>('Акции'!$C568-C567)/C567</f>
        <v>0.0005567928731</v>
      </c>
    </row>
    <row r="569" ht="14.25" customHeight="1">
      <c r="B569" s="9">
        <v>42929.0</v>
      </c>
      <c r="C569" s="10">
        <v>72.63</v>
      </c>
      <c r="D569" s="11">
        <v>5189800.0</v>
      </c>
      <c r="E569" s="12" t="s">
        <v>44</v>
      </c>
      <c r="F569" s="12">
        <f>('Акции'!$C569-C568)/C568</f>
        <v>0.01043405676</v>
      </c>
    </row>
    <row r="570" ht="14.25" customHeight="1">
      <c r="B570" s="9">
        <v>42930.0</v>
      </c>
      <c r="C570" s="10">
        <v>73.11</v>
      </c>
      <c r="D570" s="11">
        <v>4335700.0</v>
      </c>
      <c r="E570" s="12" t="s">
        <v>44</v>
      </c>
      <c r="F570" s="12">
        <f>('Акции'!$C570-C569)/C569</f>
        <v>0.006608839323</v>
      </c>
    </row>
    <row r="571" ht="14.25" customHeight="1">
      <c r="B571" s="9">
        <v>42933.0</v>
      </c>
      <c r="C571" s="10">
        <v>72.7</v>
      </c>
      <c r="D571" s="11">
        <v>3461600.0</v>
      </c>
      <c r="E571" s="12" t="s">
        <v>44</v>
      </c>
      <c r="F571" s="12">
        <f>('Акции'!$C571-C570)/C570</f>
        <v>-0.005607987963</v>
      </c>
    </row>
    <row r="572" ht="14.25" customHeight="1">
      <c r="B572" s="9">
        <v>42934.0</v>
      </c>
      <c r="C572" s="10">
        <v>72.23</v>
      </c>
      <c r="D572" s="11">
        <v>5269100.0</v>
      </c>
      <c r="E572" s="12" t="s">
        <v>44</v>
      </c>
      <c r="F572" s="12">
        <f>('Акции'!$C572-C571)/C571</f>
        <v>-0.006464924347</v>
      </c>
    </row>
    <row r="573" ht="14.25" customHeight="1">
      <c r="B573" s="9">
        <v>42935.0</v>
      </c>
      <c r="C573" s="10">
        <v>72.77</v>
      </c>
      <c r="D573" s="11">
        <v>3904100.0</v>
      </c>
      <c r="E573" s="12" t="s">
        <v>44</v>
      </c>
      <c r="F573" s="12">
        <f>('Акции'!$C573-C572)/C572</f>
        <v>0.007476117957</v>
      </c>
    </row>
    <row r="574" ht="14.25" customHeight="1">
      <c r="B574" s="9">
        <v>42936.0</v>
      </c>
      <c r="C574" s="10">
        <v>74.01</v>
      </c>
      <c r="D574" s="11">
        <v>5329700.0</v>
      </c>
      <c r="E574" s="12" t="s">
        <v>44</v>
      </c>
      <c r="F574" s="12">
        <f>('Акции'!$C574-C573)/C573</f>
        <v>0.01703998901</v>
      </c>
    </row>
    <row r="575" ht="14.25" customHeight="1">
      <c r="B575" s="9">
        <v>42937.0</v>
      </c>
      <c r="C575" s="10">
        <v>74.63</v>
      </c>
      <c r="D575" s="11">
        <v>4961500.0</v>
      </c>
      <c r="E575" s="12" t="s">
        <v>44</v>
      </c>
      <c r="F575" s="12">
        <f>('Акции'!$C575-C574)/C574</f>
        <v>0.008377246318</v>
      </c>
    </row>
    <row r="576" ht="14.25" customHeight="1">
      <c r="B576" s="9">
        <v>42940.0</v>
      </c>
      <c r="C576" s="10">
        <v>73.91</v>
      </c>
      <c r="D576" s="11">
        <v>5497800.0</v>
      </c>
      <c r="E576" s="12" t="s">
        <v>44</v>
      </c>
      <c r="F576" s="12">
        <f>('Акции'!$C576-C575)/C575</f>
        <v>-0.009647594801</v>
      </c>
    </row>
    <row r="577" ht="14.25" customHeight="1">
      <c r="B577" s="9">
        <v>42941.0</v>
      </c>
      <c r="C577" s="10">
        <v>72.52</v>
      </c>
      <c r="D577" s="11">
        <v>6354200.0</v>
      </c>
      <c r="E577" s="12" t="s">
        <v>44</v>
      </c>
      <c r="F577" s="12">
        <f>('Акции'!$C577-C576)/C576</f>
        <v>-0.01880665674</v>
      </c>
    </row>
    <row r="578" ht="14.25" customHeight="1">
      <c r="B578" s="9">
        <v>42942.0</v>
      </c>
      <c r="C578" s="10">
        <v>72.59</v>
      </c>
      <c r="D578" s="11">
        <v>4877000.0</v>
      </c>
      <c r="E578" s="12" t="s">
        <v>44</v>
      </c>
      <c r="F578" s="12">
        <f>('Акции'!$C578-C577)/C577</f>
        <v>0.0009652509653</v>
      </c>
    </row>
    <row r="579" ht="14.25" customHeight="1">
      <c r="B579" s="9">
        <v>42943.0</v>
      </c>
      <c r="C579" s="10">
        <v>71.73</v>
      </c>
      <c r="D579" s="11">
        <v>7389300.0</v>
      </c>
      <c r="E579" s="12" t="s">
        <v>44</v>
      </c>
      <c r="F579" s="12">
        <f>('Акции'!$C579-C578)/C578</f>
        <v>-0.0118473619</v>
      </c>
    </row>
    <row r="580" ht="14.25" customHeight="1">
      <c r="B580" s="9">
        <v>42944.0</v>
      </c>
      <c r="C580" s="10">
        <v>70.44</v>
      </c>
      <c r="D580" s="11">
        <v>8012400.0</v>
      </c>
      <c r="E580" s="12" t="s">
        <v>44</v>
      </c>
      <c r="F580" s="12">
        <f>('Акции'!$C580-C579)/C579</f>
        <v>-0.01798410707</v>
      </c>
    </row>
    <row r="581" ht="14.25" customHeight="1">
      <c r="B581" s="9">
        <v>42947.0</v>
      </c>
      <c r="C581" s="10">
        <v>69.91</v>
      </c>
      <c r="D581" s="11">
        <v>7770400.0</v>
      </c>
      <c r="E581" s="12" t="s">
        <v>44</v>
      </c>
      <c r="F581" s="12">
        <f>('Акции'!$C581-C580)/C580</f>
        <v>-0.007524134015</v>
      </c>
    </row>
    <row r="582" ht="14.25" customHeight="1">
      <c r="B582" s="9">
        <v>42948.0</v>
      </c>
      <c r="C582" s="10">
        <v>70.38</v>
      </c>
      <c r="D582" s="11">
        <v>6681700.0</v>
      </c>
      <c r="E582" s="12" t="s">
        <v>44</v>
      </c>
      <c r="F582" s="12">
        <f>('Акции'!$C582-C581)/C581</f>
        <v>0.006722929481</v>
      </c>
    </row>
    <row r="583" ht="14.25" customHeight="1">
      <c r="B583" s="9">
        <v>42949.0</v>
      </c>
      <c r="C583" s="10">
        <v>70.71</v>
      </c>
      <c r="D583" s="11">
        <v>4922200.0</v>
      </c>
      <c r="E583" s="12" t="s">
        <v>44</v>
      </c>
      <c r="F583" s="12">
        <f>('Акции'!$C583-C582)/C582</f>
        <v>0.004688832055</v>
      </c>
    </row>
    <row r="584" ht="14.25" customHeight="1">
      <c r="B584" s="9">
        <v>42950.0</v>
      </c>
      <c r="C584" s="10">
        <v>70.99</v>
      </c>
      <c r="D584" s="11">
        <v>4400400.0</v>
      </c>
      <c r="E584" s="12" t="s">
        <v>44</v>
      </c>
      <c r="F584" s="12">
        <f>('Акции'!$C584-C583)/C583</f>
        <v>0.00395983595</v>
      </c>
    </row>
    <row r="585" ht="14.25" customHeight="1">
      <c r="B585" s="9">
        <v>42951.0</v>
      </c>
      <c r="C585" s="10">
        <v>70.99</v>
      </c>
      <c r="D585" s="11">
        <v>4732500.0</v>
      </c>
      <c r="E585" s="12" t="s">
        <v>44</v>
      </c>
      <c r="F585" s="12">
        <f>('Акции'!$C585-C584)/C584</f>
        <v>0</v>
      </c>
    </row>
    <row r="586" ht="14.25" customHeight="1">
      <c r="B586" s="9">
        <v>42954.0</v>
      </c>
      <c r="C586" s="10">
        <v>71.22</v>
      </c>
      <c r="D586" s="11">
        <v>3551100.0</v>
      </c>
      <c r="E586" s="12" t="s">
        <v>44</v>
      </c>
      <c r="F586" s="12">
        <f>('Акции'!$C586-C585)/C585</f>
        <v>0.003239892943</v>
      </c>
    </row>
    <row r="587" ht="14.25" customHeight="1">
      <c r="B587" s="9">
        <v>42955.0</v>
      </c>
      <c r="C587" s="10">
        <v>71.47</v>
      </c>
      <c r="D587" s="11">
        <v>4398000.0</v>
      </c>
      <c r="E587" s="12" t="s">
        <v>44</v>
      </c>
      <c r="F587" s="12">
        <f>('Акции'!$C587-C586)/C586</f>
        <v>0.00351024993</v>
      </c>
    </row>
    <row r="588" ht="14.25" customHeight="1">
      <c r="B588" s="9">
        <v>42956.0</v>
      </c>
      <c r="C588" s="10">
        <v>72.02</v>
      </c>
      <c r="D588" s="11">
        <v>4536300.0</v>
      </c>
      <c r="E588" s="12" t="s">
        <v>44</v>
      </c>
      <c r="F588" s="12">
        <f>('Акции'!$C588-C587)/C587</f>
        <v>0.007695536589</v>
      </c>
    </row>
    <row r="589" ht="14.25" customHeight="1">
      <c r="B589" s="9">
        <v>42957.0</v>
      </c>
      <c r="C589" s="10">
        <v>70.44</v>
      </c>
      <c r="D589" s="11">
        <v>5940300.0</v>
      </c>
      <c r="E589" s="12" t="s">
        <v>44</v>
      </c>
      <c r="F589" s="12">
        <f>('Акции'!$C589-C588)/C588</f>
        <v>-0.02193835046</v>
      </c>
    </row>
    <row r="590" ht="14.25" customHeight="1">
      <c r="B590" s="9">
        <v>42958.0</v>
      </c>
      <c r="C590" s="10">
        <v>70.63</v>
      </c>
      <c r="D590" s="11">
        <v>3248300.0</v>
      </c>
      <c r="E590" s="12" t="s">
        <v>44</v>
      </c>
      <c r="F590" s="12">
        <f>('Акции'!$C590-C589)/C589</f>
        <v>0.002697331062</v>
      </c>
    </row>
    <row r="591" ht="14.25" customHeight="1">
      <c r="B591" s="9">
        <v>42961.0</v>
      </c>
      <c r="C591" s="10">
        <v>70.82</v>
      </c>
      <c r="D591" s="11">
        <v>2648800.0</v>
      </c>
      <c r="E591" s="12" t="s">
        <v>44</v>
      </c>
      <c r="F591" s="12">
        <f>('Акции'!$C591-C590)/C590</f>
        <v>0.002690075039</v>
      </c>
    </row>
    <row r="592" ht="14.25" customHeight="1">
      <c r="B592" s="9">
        <v>42962.0</v>
      </c>
      <c r="C592" s="10">
        <v>70.34</v>
      </c>
      <c r="D592" s="11">
        <v>3724100.0</v>
      </c>
      <c r="E592" s="12" t="s">
        <v>44</v>
      </c>
      <c r="F592" s="12">
        <f>('Акции'!$C592-C591)/C591</f>
        <v>-0.006777746399</v>
      </c>
    </row>
    <row r="593" ht="14.25" customHeight="1">
      <c r="B593" s="9">
        <v>42963.0</v>
      </c>
      <c r="C593" s="10">
        <v>70.42</v>
      </c>
      <c r="D593" s="11">
        <v>4751600.0</v>
      </c>
      <c r="E593" s="12" t="s">
        <v>44</v>
      </c>
      <c r="F593" s="12">
        <f>('Акции'!$C593-C592)/C592</f>
        <v>0.001137332954</v>
      </c>
    </row>
    <row r="594" ht="14.25" customHeight="1">
      <c r="B594" s="9">
        <v>42964.0</v>
      </c>
      <c r="C594" s="10">
        <v>69.85</v>
      </c>
      <c r="D594" s="11">
        <v>5086000.0</v>
      </c>
      <c r="E594" s="12" t="s">
        <v>44</v>
      </c>
      <c r="F594" s="12">
        <f>('Акции'!$C594-C593)/C593</f>
        <v>-0.008094291394</v>
      </c>
    </row>
    <row r="595" ht="14.25" customHeight="1">
      <c r="B595" s="9">
        <v>42965.0</v>
      </c>
      <c r="C595" s="10">
        <v>69.96</v>
      </c>
      <c r="D595" s="11">
        <v>4016400.0</v>
      </c>
      <c r="E595" s="12" t="s">
        <v>44</v>
      </c>
      <c r="F595" s="12">
        <f>('Акции'!$C595-C594)/C594</f>
        <v>0.00157480315</v>
      </c>
    </row>
    <row r="596" ht="14.25" customHeight="1">
      <c r="B596" s="9">
        <v>42968.0</v>
      </c>
      <c r="C596" s="10">
        <v>70.7</v>
      </c>
      <c r="D596" s="11">
        <v>4666400.0</v>
      </c>
      <c r="E596" s="12" t="s">
        <v>44</v>
      </c>
      <c r="F596" s="12">
        <f>('Акции'!$C596-C595)/C595</f>
        <v>0.01057747284</v>
      </c>
    </row>
    <row r="597" ht="14.25" customHeight="1">
      <c r="B597" s="9">
        <v>42969.0</v>
      </c>
      <c r="C597" s="10">
        <v>71.75</v>
      </c>
      <c r="D597" s="11">
        <v>3589000.0</v>
      </c>
      <c r="E597" s="12" t="s">
        <v>44</v>
      </c>
      <c r="F597" s="12">
        <f>('Акции'!$C597-C596)/C596</f>
        <v>0.01485148515</v>
      </c>
    </row>
    <row r="598" ht="14.25" customHeight="1">
      <c r="B598" s="9">
        <v>42970.0</v>
      </c>
      <c r="C598" s="10">
        <v>71.52</v>
      </c>
      <c r="D598" s="11">
        <v>3071300.0</v>
      </c>
      <c r="E598" s="12" t="s">
        <v>44</v>
      </c>
      <c r="F598" s="12">
        <f>('Акции'!$C598-C597)/C597</f>
        <v>-0.003205574913</v>
      </c>
    </row>
    <row r="599" ht="14.25" customHeight="1">
      <c r="B599" s="9">
        <v>42971.0</v>
      </c>
      <c r="C599" s="10">
        <v>72.11</v>
      </c>
      <c r="D599" s="11">
        <v>4088300.0</v>
      </c>
      <c r="E599" s="12" t="s">
        <v>44</v>
      </c>
      <c r="F599" s="12">
        <f>('Акции'!$C599-C598)/C598</f>
        <v>0.008249440716</v>
      </c>
    </row>
    <row r="600" ht="14.25" customHeight="1">
      <c r="B600" s="9">
        <v>42972.0</v>
      </c>
      <c r="C600" s="10">
        <v>72.48</v>
      </c>
      <c r="D600" s="11">
        <v>3871200.0</v>
      </c>
      <c r="E600" s="12" t="s">
        <v>44</v>
      </c>
      <c r="F600" s="12">
        <f>('Акции'!$C600-C599)/C599</f>
        <v>0.005131049785</v>
      </c>
    </row>
    <row r="601" ht="14.25" customHeight="1">
      <c r="B601" s="9">
        <v>42975.0</v>
      </c>
      <c r="C601" s="10">
        <v>73.32</v>
      </c>
      <c r="D601" s="11">
        <v>4574400.0</v>
      </c>
      <c r="E601" s="12" t="s">
        <v>44</v>
      </c>
      <c r="F601" s="12">
        <f>('Акции'!$C601-C600)/C600</f>
        <v>0.01158940397</v>
      </c>
    </row>
    <row r="602" ht="14.25" customHeight="1">
      <c r="B602" s="9">
        <v>42976.0</v>
      </c>
      <c r="C602" s="10">
        <v>73.89</v>
      </c>
      <c r="D602" s="11">
        <v>3390800.0</v>
      </c>
      <c r="E602" s="12" t="s">
        <v>44</v>
      </c>
      <c r="F602" s="12">
        <f>('Акции'!$C602-C601)/C601</f>
        <v>0.007774140753</v>
      </c>
    </row>
    <row r="603" ht="14.25" customHeight="1">
      <c r="B603" s="9">
        <v>42977.0</v>
      </c>
      <c r="C603" s="10">
        <v>73.92</v>
      </c>
      <c r="D603" s="11">
        <v>3189100.0</v>
      </c>
      <c r="E603" s="12" t="s">
        <v>44</v>
      </c>
      <c r="F603" s="12">
        <f>('Акции'!$C603-C602)/C602</f>
        <v>0.0004060089322</v>
      </c>
    </row>
    <row r="604" ht="14.25" customHeight="1">
      <c r="B604" s="9">
        <v>42978.0</v>
      </c>
      <c r="C604" s="10">
        <v>75.3</v>
      </c>
      <c r="D604" s="11">
        <v>6177600.0</v>
      </c>
      <c r="E604" s="12" t="s">
        <v>44</v>
      </c>
      <c r="F604" s="12">
        <f>('Акции'!$C604-C603)/C603</f>
        <v>0.01866883117</v>
      </c>
    </row>
    <row r="605" ht="14.25" customHeight="1">
      <c r="B605" s="9">
        <v>42979.0</v>
      </c>
      <c r="C605" s="10">
        <v>75.42</v>
      </c>
      <c r="D605" s="11">
        <v>3831700.0</v>
      </c>
      <c r="E605" s="12" t="s">
        <v>44</v>
      </c>
      <c r="F605" s="12">
        <f>('Акции'!$C605-C604)/C604</f>
        <v>0.001593625498</v>
      </c>
    </row>
    <row r="606" ht="14.25" customHeight="1">
      <c r="B606" s="9">
        <v>42983.0</v>
      </c>
      <c r="C606" s="10">
        <v>75.25</v>
      </c>
      <c r="D606" s="11">
        <v>6309100.0</v>
      </c>
      <c r="E606" s="12" t="s">
        <v>44</v>
      </c>
      <c r="F606" s="12">
        <f>('Акции'!$C606-C605)/C605</f>
        <v>-0.00225404402</v>
      </c>
    </row>
    <row r="607" ht="14.25" customHeight="1">
      <c r="B607" s="9">
        <v>42984.0</v>
      </c>
      <c r="C607" s="10">
        <v>77.05</v>
      </c>
      <c r="D607" s="11">
        <v>7755200.0</v>
      </c>
      <c r="E607" s="12" t="s">
        <v>44</v>
      </c>
      <c r="F607" s="12">
        <f>('Акции'!$C607-C606)/C606</f>
        <v>0.02392026578</v>
      </c>
    </row>
    <row r="608" ht="14.25" customHeight="1">
      <c r="B608" s="9">
        <v>42985.0</v>
      </c>
      <c r="C608" s="10">
        <v>81.78</v>
      </c>
      <c r="D608" s="11">
        <v>1.53773E7</v>
      </c>
      <c r="E608" s="12" t="s">
        <v>44</v>
      </c>
      <c r="F608" s="12">
        <f>('Акции'!$C608-C607)/C607</f>
        <v>0.06138870863</v>
      </c>
    </row>
    <row r="609" ht="14.25" customHeight="1">
      <c r="B609" s="9">
        <v>42986.0</v>
      </c>
      <c r="C609" s="10">
        <v>85.34</v>
      </c>
      <c r="D609" s="11">
        <v>1.48091E7</v>
      </c>
      <c r="E609" s="12" t="s">
        <v>44</v>
      </c>
      <c r="F609" s="12">
        <f>('Акции'!$C609-C608)/C608</f>
        <v>0.04353142578</v>
      </c>
    </row>
    <row r="610" ht="14.25" customHeight="1">
      <c r="B610" s="9">
        <v>42989.0</v>
      </c>
      <c r="C610" s="10">
        <v>87.0</v>
      </c>
      <c r="D610" s="11">
        <v>1.2687E7</v>
      </c>
      <c r="E610" s="12" t="s">
        <v>44</v>
      </c>
      <c r="F610" s="12">
        <f>('Акции'!$C610-C609)/C609</f>
        <v>0.01945160534</v>
      </c>
    </row>
    <row r="611" ht="14.25" customHeight="1">
      <c r="B611" s="9">
        <v>42990.0</v>
      </c>
      <c r="C611" s="10">
        <v>87.75</v>
      </c>
      <c r="D611" s="11">
        <v>1.11556E7</v>
      </c>
      <c r="E611" s="12" t="s">
        <v>44</v>
      </c>
      <c r="F611" s="12">
        <f>('Акции'!$C611-C610)/C610</f>
        <v>0.008620689655</v>
      </c>
    </row>
    <row r="612" ht="14.25" customHeight="1">
      <c r="B612" s="9">
        <v>42991.0</v>
      </c>
      <c r="C612" s="10">
        <v>88.47</v>
      </c>
      <c r="D612" s="11">
        <v>9172200.0</v>
      </c>
      <c r="E612" s="12" t="s">
        <v>44</v>
      </c>
      <c r="F612" s="12">
        <f>('Акции'!$C612-C611)/C611</f>
        <v>0.008205128205</v>
      </c>
    </row>
    <row r="613" ht="14.25" customHeight="1">
      <c r="B613" s="9">
        <v>42992.0</v>
      </c>
      <c r="C613" s="10">
        <v>89.22</v>
      </c>
      <c r="D613" s="11">
        <v>1.02722E7</v>
      </c>
      <c r="E613" s="12" t="s">
        <v>44</v>
      </c>
      <c r="F613" s="12">
        <f>('Акции'!$C613-C612)/C612</f>
        <v>0.008477449983</v>
      </c>
    </row>
    <row r="614" ht="14.25" customHeight="1">
      <c r="B614" s="9">
        <v>42993.0</v>
      </c>
      <c r="C614" s="10">
        <v>87.37</v>
      </c>
      <c r="D614" s="11">
        <v>2.04415E7</v>
      </c>
      <c r="E614" s="12" t="s">
        <v>44</v>
      </c>
      <c r="F614" s="12">
        <f>('Акции'!$C614-C613)/C613</f>
        <v>-0.02073526115</v>
      </c>
    </row>
    <row r="615" ht="14.25" customHeight="1">
      <c r="B615" s="9">
        <v>42996.0</v>
      </c>
      <c r="C615" s="10">
        <v>85.32</v>
      </c>
      <c r="D615" s="11">
        <v>9656700.0</v>
      </c>
      <c r="E615" s="12" t="s">
        <v>44</v>
      </c>
      <c r="F615" s="12">
        <f>('Акции'!$C615-C614)/C614</f>
        <v>-0.02346343138</v>
      </c>
    </row>
    <row r="616" ht="14.25" customHeight="1">
      <c r="B616" s="9">
        <v>42997.0</v>
      </c>
      <c r="C616" s="10">
        <v>86.37</v>
      </c>
      <c r="D616" s="11">
        <v>7786400.0</v>
      </c>
      <c r="E616" s="12" t="s">
        <v>44</v>
      </c>
      <c r="F616" s="12">
        <f>('Акции'!$C616-C615)/C615</f>
        <v>0.01230661041</v>
      </c>
    </row>
    <row r="617" ht="14.25" customHeight="1">
      <c r="B617" s="9">
        <v>42998.0</v>
      </c>
      <c r="C617" s="10">
        <v>87.41</v>
      </c>
      <c r="D617" s="11">
        <v>6559400.0</v>
      </c>
      <c r="E617" s="12" t="s">
        <v>44</v>
      </c>
      <c r="F617" s="12">
        <f>('Акции'!$C617-C616)/C616</f>
        <v>0.01204121802</v>
      </c>
    </row>
    <row r="618" ht="14.25" customHeight="1">
      <c r="B618" s="9">
        <v>42999.0</v>
      </c>
      <c r="C618" s="10">
        <v>87.41</v>
      </c>
      <c r="D618" s="11">
        <v>7340300.0</v>
      </c>
      <c r="E618" s="12" t="s">
        <v>44</v>
      </c>
      <c r="F618" s="12">
        <f>('Акции'!$C618-C617)/C617</f>
        <v>0</v>
      </c>
    </row>
    <row r="619" ht="14.25" customHeight="1">
      <c r="B619" s="9">
        <v>43000.0</v>
      </c>
      <c r="C619" s="10">
        <v>87.48</v>
      </c>
      <c r="D619" s="11">
        <v>6807000.0</v>
      </c>
      <c r="E619" s="12" t="s">
        <v>44</v>
      </c>
      <c r="F619" s="12">
        <f>('Акции'!$C619-C618)/C618</f>
        <v>0.0008008237044</v>
      </c>
    </row>
    <row r="620" ht="14.25" customHeight="1">
      <c r="B620" s="9">
        <v>43003.0</v>
      </c>
      <c r="C620" s="10">
        <v>86.57</v>
      </c>
      <c r="D620" s="11">
        <v>8287000.0</v>
      </c>
      <c r="E620" s="12" t="s">
        <v>44</v>
      </c>
      <c r="F620" s="12">
        <f>('Акции'!$C620-C619)/C619</f>
        <v>-0.01040237769</v>
      </c>
    </row>
    <row r="621" ht="14.25" customHeight="1">
      <c r="B621" s="9">
        <v>43004.0</v>
      </c>
      <c r="C621" s="10">
        <v>85.35</v>
      </c>
      <c r="D621" s="11">
        <v>5862400.0</v>
      </c>
      <c r="E621" s="12" t="s">
        <v>44</v>
      </c>
      <c r="F621" s="12">
        <f>('Акции'!$C621-C620)/C620</f>
        <v>-0.01409264179</v>
      </c>
    </row>
    <row r="622" ht="14.25" customHeight="1">
      <c r="B622" s="9">
        <v>43005.0</v>
      </c>
      <c r="C622" s="10">
        <v>84.75</v>
      </c>
      <c r="D622" s="11">
        <v>6581200.0</v>
      </c>
      <c r="E622" s="12" t="s">
        <v>44</v>
      </c>
      <c r="F622" s="12">
        <f>('Акции'!$C622-C621)/C621</f>
        <v>-0.007029876977</v>
      </c>
    </row>
    <row r="623" ht="14.25" customHeight="1">
      <c r="B623" s="9">
        <v>43006.0</v>
      </c>
      <c r="C623" s="10">
        <v>88.96</v>
      </c>
      <c r="D623" s="11">
        <v>1.48093E7</v>
      </c>
      <c r="E623" s="12" t="s">
        <v>44</v>
      </c>
      <c r="F623" s="12">
        <f>('Акции'!$C623-C622)/C622</f>
        <v>0.04967551622</v>
      </c>
    </row>
    <row r="624" ht="14.25" customHeight="1">
      <c r="B624" s="9">
        <v>43007.0</v>
      </c>
      <c r="C624" s="10">
        <v>88.86</v>
      </c>
      <c r="D624" s="11">
        <v>6769400.0</v>
      </c>
      <c r="E624" s="12" t="s">
        <v>44</v>
      </c>
      <c r="F624" s="12">
        <f>('Акции'!$C624-C623)/C623</f>
        <v>-0.001124100719</v>
      </c>
    </row>
    <row r="625" ht="14.25" customHeight="1">
      <c r="B625" s="9">
        <v>43010.0</v>
      </c>
      <c r="C625" s="10">
        <v>90.39</v>
      </c>
      <c r="D625" s="11">
        <v>6600100.0</v>
      </c>
      <c r="E625" s="12" t="s">
        <v>44</v>
      </c>
      <c r="F625" s="12">
        <f>('Акции'!$C625-C624)/C624</f>
        <v>0.01721809588</v>
      </c>
    </row>
    <row r="626" ht="14.25" customHeight="1">
      <c r="B626" s="9">
        <v>43011.0</v>
      </c>
      <c r="C626" s="10">
        <v>89.7</v>
      </c>
      <c r="D626" s="11">
        <v>4286900.0</v>
      </c>
      <c r="E626" s="12" t="s">
        <v>44</v>
      </c>
      <c r="F626" s="12">
        <f>('Акции'!$C626-C625)/C625</f>
        <v>-0.007633587786</v>
      </c>
    </row>
    <row r="627" ht="14.25" customHeight="1">
      <c r="B627" s="9">
        <v>43012.0</v>
      </c>
      <c r="C627" s="10">
        <v>89.9</v>
      </c>
      <c r="D627" s="11">
        <v>3251200.0</v>
      </c>
      <c r="E627" s="12" t="s">
        <v>44</v>
      </c>
      <c r="F627" s="12">
        <f>('Акции'!$C627-C626)/C626</f>
        <v>0.002229654404</v>
      </c>
    </row>
    <row r="628" ht="14.25" customHeight="1">
      <c r="B628" s="9">
        <v>43013.0</v>
      </c>
      <c r="C628" s="10">
        <v>90.18</v>
      </c>
      <c r="D628" s="11">
        <v>4382900.0</v>
      </c>
      <c r="E628" s="12" t="s">
        <v>44</v>
      </c>
      <c r="F628" s="12">
        <f>('Акции'!$C628-C627)/C627</f>
        <v>0.003114571746</v>
      </c>
    </row>
    <row r="629" ht="14.25" customHeight="1">
      <c r="B629" s="9">
        <v>43014.0</v>
      </c>
      <c r="C629" s="10">
        <v>90.49</v>
      </c>
      <c r="D629" s="11">
        <v>3461800.0</v>
      </c>
      <c r="E629" s="12" t="s">
        <v>44</v>
      </c>
      <c r="F629" s="12">
        <f>('Акции'!$C629-C628)/C628</f>
        <v>0.003437569306</v>
      </c>
    </row>
    <row r="630" ht="14.25" customHeight="1">
      <c r="B630" s="9">
        <v>43017.0</v>
      </c>
      <c r="C630" s="10">
        <v>90.78</v>
      </c>
      <c r="D630" s="11">
        <v>4331500.0</v>
      </c>
      <c r="E630" s="12" t="s">
        <v>44</v>
      </c>
      <c r="F630" s="12">
        <f>('Акции'!$C630-C629)/C629</f>
        <v>0.003204774008</v>
      </c>
    </row>
    <row r="631" ht="14.25" customHeight="1">
      <c r="B631" s="9">
        <v>43018.0</v>
      </c>
      <c r="C631" s="10">
        <v>91.17</v>
      </c>
      <c r="D631" s="11">
        <v>3560200.0</v>
      </c>
      <c r="E631" s="12" t="s">
        <v>44</v>
      </c>
      <c r="F631" s="12">
        <f>('Акции'!$C631-C630)/C630</f>
        <v>0.004296100463</v>
      </c>
    </row>
    <row r="632" ht="14.25" customHeight="1">
      <c r="B632" s="9">
        <v>43019.0</v>
      </c>
      <c r="C632" s="10">
        <v>92.38</v>
      </c>
      <c r="D632" s="11">
        <v>6298500.0</v>
      </c>
      <c r="E632" s="12" t="s">
        <v>44</v>
      </c>
      <c r="F632" s="12">
        <f>('Акции'!$C632-C631)/C631</f>
        <v>0.01327190962</v>
      </c>
    </row>
    <row r="633" ht="14.25" customHeight="1">
      <c r="B633" s="9">
        <v>43020.0</v>
      </c>
      <c r="C633" s="10">
        <v>91.42</v>
      </c>
      <c r="D633" s="11">
        <v>4818200.0</v>
      </c>
      <c r="E633" s="12" t="s">
        <v>44</v>
      </c>
      <c r="F633" s="12">
        <f>('Акции'!$C633-C632)/C632</f>
        <v>-0.01039185971</v>
      </c>
    </row>
    <row r="634" ht="14.25" customHeight="1">
      <c r="B634" s="9">
        <v>43021.0</v>
      </c>
      <c r="C634" s="10">
        <v>90.67</v>
      </c>
      <c r="D634" s="11">
        <v>6803900.0</v>
      </c>
      <c r="E634" s="12" t="s">
        <v>44</v>
      </c>
      <c r="F634" s="12">
        <f>('Акции'!$C634-C633)/C633</f>
        <v>-0.008203894115</v>
      </c>
    </row>
    <row r="635" ht="14.25" customHeight="1">
      <c r="B635" s="9">
        <v>43024.0</v>
      </c>
      <c r="C635" s="10">
        <v>91.04</v>
      </c>
      <c r="D635" s="11">
        <v>4640300.0</v>
      </c>
      <c r="E635" s="12" t="s">
        <v>44</v>
      </c>
      <c r="F635" s="12">
        <f>('Акции'!$C635-C634)/C634</f>
        <v>0.004080732326</v>
      </c>
    </row>
    <row r="636" ht="14.25" customHeight="1">
      <c r="B636" s="9">
        <v>43025.0</v>
      </c>
      <c r="C636" s="10">
        <v>92.17</v>
      </c>
      <c r="D636" s="11">
        <v>5280500.0</v>
      </c>
      <c r="E636" s="12" t="s">
        <v>44</v>
      </c>
      <c r="F636" s="12">
        <f>('Акции'!$C636-C635)/C635</f>
        <v>0.01241212654</v>
      </c>
    </row>
    <row r="637" ht="14.25" customHeight="1">
      <c r="B637" s="9">
        <v>43026.0</v>
      </c>
      <c r="C637" s="10">
        <v>96.04</v>
      </c>
      <c r="D637" s="11">
        <v>1.09797E7</v>
      </c>
      <c r="E637" s="12" t="s">
        <v>44</v>
      </c>
      <c r="F637" s="12">
        <f>('Акции'!$C637-C636)/C636</f>
        <v>0.04198763155</v>
      </c>
    </row>
    <row r="638" ht="14.25" customHeight="1">
      <c r="B638" s="9">
        <v>43027.0</v>
      </c>
      <c r="C638" s="10">
        <v>96.48</v>
      </c>
      <c r="D638" s="11">
        <v>9303700.0</v>
      </c>
      <c r="E638" s="12" t="s">
        <v>44</v>
      </c>
      <c r="F638" s="12">
        <f>('Акции'!$C638-C637)/C637</f>
        <v>0.004581424406</v>
      </c>
    </row>
    <row r="639" ht="14.25" customHeight="1">
      <c r="B639" s="9">
        <v>43028.0</v>
      </c>
      <c r="C639" s="10">
        <v>96.1</v>
      </c>
      <c r="D639" s="11">
        <v>6882600.0</v>
      </c>
      <c r="E639" s="12" t="s">
        <v>44</v>
      </c>
      <c r="F639" s="12">
        <f>('Акции'!$C639-C638)/C638</f>
        <v>-0.003938640133</v>
      </c>
    </row>
    <row r="640" ht="14.25" customHeight="1">
      <c r="B640" s="9">
        <v>43031.0</v>
      </c>
      <c r="C640" s="10">
        <v>94.51</v>
      </c>
      <c r="D640" s="11">
        <v>4483900.0</v>
      </c>
      <c r="E640" s="12" t="s">
        <v>44</v>
      </c>
      <c r="F640" s="12">
        <f>('Акции'!$C640-C639)/C639</f>
        <v>-0.01654526535</v>
      </c>
    </row>
    <row r="641" ht="14.25" customHeight="1">
      <c r="B641" s="9">
        <v>43032.0</v>
      </c>
      <c r="C641" s="10">
        <v>91.69</v>
      </c>
      <c r="D641" s="11">
        <v>1.03011E7</v>
      </c>
      <c r="E641" s="12" t="s">
        <v>44</v>
      </c>
      <c r="F641" s="12">
        <f>('Акции'!$C641-C640)/C640</f>
        <v>-0.02983811237</v>
      </c>
    </row>
    <row r="642" ht="14.25" customHeight="1">
      <c r="B642" s="9">
        <v>43033.0</v>
      </c>
      <c r="C642" s="10">
        <v>91.77</v>
      </c>
      <c r="D642" s="11">
        <v>6924800.0</v>
      </c>
      <c r="E642" s="12" t="s">
        <v>44</v>
      </c>
      <c r="F642" s="12">
        <f>('Акции'!$C642-C641)/C641</f>
        <v>0.0008725051805</v>
      </c>
    </row>
    <row r="643" ht="14.25" customHeight="1">
      <c r="B643" s="9">
        <v>43034.0</v>
      </c>
      <c r="C643" s="10">
        <v>89.56</v>
      </c>
      <c r="D643" s="11">
        <v>1.03075E7</v>
      </c>
      <c r="E643" s="12" t="s">
        <v>44</v>
      </c>
      <c r="F643" s="12">
        <f>('Акции'!$C643-C642)/C642</f>
        <v>-0.02408194399</v>
      </c>
    </row>
    <row r="644" ht="14.25" customHeight="1">
      <c r="B644" s="9">
        <v>43035.0</v>
      </c>
      <c r="C644" s="10">
        <v>91.93</v>
      </c>
      <c r="D644" s="11">
        <v>9066300.0</v>
      </c>
      <c r="E644" s="12" t="s">
        <v>44</v>
      </c>
      <c r="F644" s="12">
        <f>('Акции'!$C644-C643)/C643</f>
        <v>0.02646270657</v>
      </c>
    </row>
    <row r="645" ht="14.25" customHeight="1">
      <c r="B645" s="9">
        <v>43038.0</v>
      </c>
      <c r="C645" s="10">
        <v>90.96</v>
      </c>
      <c r="D645" s="11">
        <v>6526200.0</v>
      </c>
      <c r="E645" s="12" t="s">
        <v>44</v>
      </c>
      <c r="F645" s="12">
        <f>('Акции'!$C645-C644)/C644</f>
        <v>-0.01055150658</v>
      </c>
    </row>
    <row r="646" ht="14.25" customHeight="1">
      <c r="B646" s="9">
        <v>43039.0</v>
      </c>
      <c r="C646" s="10">
        <v>90.25</v>
      </c>
      <c r="D646" s="11">
        <v>7065600.0</v>
      </c>
      <c r="E646" s="12" t="s">
        <v>44</v>
      </c>
      <c r="F646" s="12">
        <f>('Акции'!$C646-C645)/C645</f>
        <v>-0.007805628848</v>
      </c>
    </row>
    <row r="647" ht="14.25" customHeight="1">
      <c r="B647" s="9">
        <v>43040.0</v>
      </c>
      <c r="C647" s="10">
        <v>92.44</v>
      </c>
      <c r="D647" s="11">
        <v>7048800.0</v>
      </c>
      <c r="E647" s="12" t="s">
        <v>44</v>
      </c>
      <c r="F647" s="12">
        <f>('Акции'!$C647-C646)/C646</f>
        <v>0.02426592798</v>
      </c>
    </row>
    <row r="648" ht="14.25" customHeight="1">
      <c r="B648" s="9">
        <v>43041.0</v>
      </c>
      <c r="C648" s="10">
        <v>91.02</v>
      </c>
      <c r="D648" s="11">
        <v>4981900.0</v>
      </c>
      <c r="E648" s="12" t="s">
        <v>44</v>
      </c>
      <c r="F648" s="12">
        <f>('Акции'!$C648-C647)/C647</f>
        <v>-0.01536131545</v>
      </c>
    </row>
    <row r="649" ht="14.25" customHeight="1">
      <c r="B649" s="9">
        <v>43042.0</v>
      </c>
      <c r="C649" s="10">
        <v>92.31</v>
      </c>
      <c r="D649" s="11">
        <v>3620800.0</v>
      </c>
      <c r="E649" s="12" t="s">
        <v>44</v>
      </c>
      <c r="F649" s="12">
        <f>('Акции'!$C649-C648)/C648</f>
        <v>0.01417270929</v>
      </c>
    </row>
    <row r="650" ht="14.25" customHeight="1">
      <c r="B650" s="9">
        <v>43045.0</v>
      </c>
      <c r="C650" s="10">
        <v>92.96</v>
      </c>
      <c r="D650" s="11">
        <v>5633600.0</v>
      </c>
      <c r="E650" s="12" t="s">
        <v>44</v>
      </c>
      <c r="F650" s="12">
        <f>('Акции'!$C650-C649)/C649</f>
        <v>0.007041490629</v>
      </c>
    </row>
    <row r="651" ht="14.25" customHeight="1">
      <c r="B651" s="9">
        <v>43046.0</v>
      </c>
      <c r="C651" s="10">
        <v>93.96</v>
      </c>
      <c r="D651" s="11">
        <v>7014000.0</v>
      </c>
      <c r="E651" s="12" t="s">
        <v>44</v>
      </c>
      <c r="F651" s="12">
        <f>('Акции'!$C651-C650)/C650</f>
        <v>0.01075731497</v>
      </c>
    </row>
    <row r="652" ht="14.25" customHeight="1">
      <c r="B652" s="9">
        <v>43047.0</v>
      </c>
      <c r="C652" s="10">
        <v>95.71</v>
      </c>
      <c r="D652" s="11">
        <v>6802600.0</v>
      </c>
      <c r="E652" s="12" t="s">
        <v>44</v>
      </c>
      <c r="F652" s="12">
        <f>('Акции'!$C652-C651)/C651</f>
        <v>0.01862494679</v>
      </c>
    </row>
    <row r="653" ht="14.25" customHeight="1">
      <c r="B653" s="9">
        <v>43048.0</v>
      </c>
      <c r="C653" s="10">
        <v>95.89</v>
      </c>
      <c r="D653" s="11">
        <v>5187000.0</v>
      </c>
      <c r="E653" s="12" t="s">
        <v>44</v>
      </c>
      <c r="F653" s="12">
        <f>('Акции'!$C653-C652)/C652</f>
        <v>0.001880681225</v>
      </c>
    </row>
    <row r="654" ht="14.25" customHeight="1">
      <c r="B654" s="9">
        <v>43049.0</v>
      </c>
      <c r="C654" s="10">
        <v>95.43</v>
      </c>
      <c r="D654" s="11">
        <v>6170100.0</v>
      </c>
      <c r="E654" s="12" t="s">
        <v>44</v>
      </c>
      <c r="F654" s="12">
        <f>('Акции'!$C654-C653)/C653</f>
        <v>-0.004797163416</v>
      </c>
    </row>
    <row r="655" ht="14.25" customHeight="1">
      <c r="B655" s="9">
        <v>43052.0</v>
      </c>
      <c r="C655" s="10">
        <v>95.12</v>
      </c>
      <c r="D655" s="11">
        <v>4035700.0</v>
      </c>
      <c r="E655" s="12" t="s">
        <v>44</v>
      </c>
      <c r="F655" s="12">
        <f>('Акции'!$C655-C654)/C654</f>
        <v>-0.003248454364</v>
      </c>
    </row>
    <row r="656" ht="14.25" customHeight="1">
      <c r="B656" s="9">
        <v>43053.0</v>
      </c>
      <c r="C656" s="10">
        <v>94.75</v>
      </c>
      <c r="D656" s="11">
        <v>4717300.0</v>
      </c>
      <c r="E656" s="12" t="s">
        <v>44</v>
      </c>
      <c r="F656" s="12">
        <f>('Акции'!$C656-C655)/C655</f>
        <v>-0.003889823381</v>
      </c>
    </row>
    <row r="657" ht="14.25" customHeight="1">
      <c r="B657" s="9">
        <v>43054.0</v>
      </c>
      <c r="C657" s="10">
        <v>93.76</v>
      </c>
      <c r="D657" s="11">
        <v>4745700.0</v>
      </c>
      <c r="E657" s="12" t="s">
        <v>44</v>
      </c>
      <c r="F657" s="12">
        <f>('Акции'!$C657-C656)/C656</f>
        <v>-0.01044854881</v>
      </c>
    </row>
    <row r="658" ht="14.25" customHeight="1">
      <c r="B658" s="9">
        <v>43055.0</v>
      </c>
      <c r="C658" s="10">
        <v>94.47</v>
      </c>
      <c r="D658" s="11">
        <v>4301600.0</v>
      </c>
      <c r="E658" s="12" t="s">
        <v>44</v>
      </c>
      <c r="F658" s="12">
        <f>('Акции'!$C658-C657)/C657</f>
        <v>0.007572525597</v>
      </c>
    </row>
    <row r="659" ht="14.25" customHeight="1">
      <c r="B659" s="9">
        <v>43056.0</v>
      </c>
      <c r="C659" s="10">
        <v>93.61</v>
      </c>
      <c r="D659" s="11">
        <v>3386400.0</v>
      </c>
      <c r="E659" s="12" t="s">
        <v>44</v>
      </c>
      <c r="F659" s="12">
        <f>('Акции'!$C659-C658)/C658</f>
        <v>-0.009103419075</v>
      </c>
    </row>
    <row r="660" ht="14.25" customHeight="1">
      <c r="B660" s="9">
        <v>43059.0</v>
      </c>
      <c r="C660" s="10">
        <v>93.6</v>
      </c>
      <c r="D660" s="11">
        <v>4352200.0</v>
      </c>
      <c r="E660" s="12" t="s">
        <v>44</v>
      </c>
      <c r="F660" s="12">
        <f>('Акции'!$C660-C659)/C659</f>
        <v>-0.0001068261938</v>
      </c>
    </row>
    <row r="661" ht="14.25" customHeight="1">
      <c r="B661" s="9">
        <v>43060.0</v>
      </c>
      <c r="C661" s="10">
        <v>94.68</v>
      </c>
      <c r="D661" s="11">
        <v>4346200.0</v>
      </c>
      <c r="E661" s="12" t="s">
        <v>44</v>
      </c>
      <c r="F661" s="12">
        <f>('Акции'!$C661-C660)/C660</f>
        <v>0.01153846154</v>
      </c>
    </row>
    <row r="662" ht="14.25" customHeight="1">
      <c r="B662" s="9">
        <v>43061.0</v>
      </c>
      <c r="C662" s="10">
        <v>94.47</v>
      </c>
      <c r="D662" s="11">
        <v>2560700.0</v>
      </c>
      <c r="E662" s="12" t="s">
        <v>44</v>
      </c>
      <c r="F662" s="12">
        <f>('Акции'!$C662-C661)/C661</f>
        <v>-0.002217997465</v>
      </c>
    </row>
    <row r="663" ht="14.25" customHeight="1">
      <c r="B663" s="9">
        <v>43063.0</v>
      </c>
      <c r="C663" s="10">
        <v>94.72</v>
      </c>
      <c r="D663" s="11">
        <v>1932900.0</v>
      </c>
      <c r="E663" s="12" t="s">
        <v>44</v>
      </c>
      <c r="F663" s="12">
        <f>('Акции'!$C663-C662)/C662</f>
        <v>0.002646342754</v>
      </c>
    </row>
    <row r="664" ht="14.25" customHeight="1">
      <c r="B664" s="9">
        <v>43066.0</v>
      </c>
      <c r="C664" s="10">
        <v>95.42</v>
      </c>
      <c r="D664" s="11">
        <v>3044600.0</v>
      </c>
      <c r="E664" s="12" t="s">
        <v>44</v>
      </c>
      <c r="F664" s="12">
        <f>('Акции'!$C664-C663)/C663</f>
        <v>0.007390202703</v>
      </c>
    </row>
    <row r="665" ht="14.25" customHeight="1">
      <c r="B665" s="9">
        <v>43067.0</v>
      </c>
      <c r="C665" s="10">
        <v>95.42</v>
      </c>
      <c r="D665" s="11">
        <v>5105400.0</v>
      </c>
      <c r="E665" s="12" t="s">
        <v>44</v>
      </c>
      <c r="F665" s="12">
        <f>('Акции'!$C665-C664)/C664</f>
        <v>0</v>
      </c>
    </row>
    <row r="666" ht="14.25" customHeight="1">
      <c r="B666" s="9">
        <v>43068.0</v>
      </c>
      <c r="C666" s="10">
        <v>95.82</v>
      </c>
      <c r="D666" s="11">
        <v>4081400.0</v>
      </c>
      <c r="E666" s="12" t="s">
        <v>44</v>
      </c>
      <c r="F666" s="12">
        <f>('Акции'!$C666-C665)/C665</f>
        <v>0.004191993293</v>
      </c>
    </row>
    <row r="667" ht="14.25" customHeight="1">
      <c r="B667" s="9">
        <v>43069.0</v>
      </c>
      <c r="C667" s="10">
        <v>96.92</v>
      </c>
      <c r="D667" s="11">
        <v>7889600.0</v>
      </c>
      <c r="E667" s="12" t="s">
        <v>44</v>
      </c>
      <c r="F667" s="12">
        <f>('Акции'!$C667-C666)/C666</f>
        <v>0.01147985807</v>
      </c>
    </row>
    <row r="668" ht="14.25" customHeight="1">
      <c r="B668" s="9">
        <v>43070.0</v>
      </c>
      <c r="C668" s="10">
        <v>96.32</v>
      </c>
      <c r="D668" s="11">
        <v>4823200.0</v>
      </c>
      <c r="E668" s="12" t="s">
        <v>44</v>
      </c>
      <c r="F668" s="12">
        <f>('Акции'!$C668-C667)/C667</f>
        <v>-0.00619067272</v>
      </c>
    </row>
    <row r="669" ht="14.25" customHeight="1">
      <c r="B669" s="9">
        <v>43073.0</v>
      </c>
      <c r="C669" s="10">
        <v>95.22</v>
      </c>
      <c r="D669" s="11">
        <v>4934400.0</v>
      </c>
      <c r="E669" s="12" t="s">
        <v>44</v>
      </c>
      <c r="F669" s="12">
        <f>('Акции'!$C669-C668)/C668</f>
        <v>-0.01142026578</v>
      </c>
    </row>
    <row r="670" ht="14.25" customHeight="1">
      <c r="B670" s="9">
        <v>43074.0</v>
      </c>
      <c r="C670" s="10">
        <v>95.41</v>
      </c>
      <c r="D670" s="11">
        <v>5553000.0</v>
      </c>
      <c r="E670" s="12" t="s">
        <v>44</v>
      </c>
      <c r="F670" s="12">
        <f>('Акции'!$C670-C669)/C669</f>
        <v>0.001995379122</v>
      </c>
    </row>
    <row r="671" ht="14.25" customHeight="1">
      <c r="B671" s="9">
        <v>43075.0</v>
      </c>
      <c r="C671" s="10">
        <v>94.4</v>
      </c>
      <c r="D671" s="11">
        <v>5114200.0</v>
      </c>
      <c r="E671" s="12" t="s">
        <v>44</v>
      </c>
      <c r="F671" s="12">
        <f>('Акции'!$C671-C670)/C670</f>
        <v>-0.01058589246</v>
      </c>
    </row>
    <row r="672" ht="14.25" customHeight="1">
      <c r="B672" s="9">
        <v>43076.0</v>
      </c>
      <c r="C672" s="10">
        <v>94.24</v>
      </c>
      <c r="D672" s="11">
        <v>4524500.0</v>
      </c>
      <c r="E672" s="12" t="s">
        <v>44</v>
      </c>
      <c r="F672" s="12">
        <f>('Акции'!$C672-C671)/C671</f>
        <v>-0.001694915254</v>
      </c>
    </row>
    <row r="673" ht="14.25" customHeight="1">
      <c r="B673" s="9">
        <v>43077.0</v>
      </c>
      <c r="C673" s="10">
        <v>95.95</v>
      </c>
      <c r="D673" s="11">
        <v>5297000.0</v>
      </c>
      <c r="E673" s="12" t="s">
        <v>44</v>
      </c>
      <c r="F673" s="12">
        <f>('Акции'!$C673-C672)/C672</f>
        <v>0.01814516129</v>
      </c>
    </row>
    <row r="674" ht="14.25" customHeight="1">
      <c r="B674" s="9">
        <v>43080.0</v>
      </c>
      <c r="C674" s="10">
        <v>96.47</v>
      </c>
      <c r="D674" s="11">
        <v>4181100.0</v>
      </c>
      <c r="E674" s="12" t="s">
        <v>44</v>
      </c>
      <c r="F674" s="12">
        <f>('Акции'!$C674-C673)/C673</f>
        <v>0.005419489317</v>
      </c>
    </row>
    <row r="675" ht="14.25" customHeight="1">
      <c r="B675" s="9">
        <v>43081.0</v>
      </c>
      <c r="C675" s="10">
        <v>96.3</v>
      </c>
      <c r="D675" s="11">
        <v>4195200.0</v>
      </c>
      <c r="E675" s="12" t="s">
        <v>44</v>
      </c>
      <c r="F675" s="12">
        <f>('Акции'!$C675-C674)/C674</f>
        <v>-0.001762205867</v>
      </c>
    </row>
    <row r="676" ht="14.25" customHeight="1">
      <c r="B676" s="9">
        <v>43082.0</v>
      </c>
      <c r="C676" s="10">
        <v>97.35</v>
      </c>
      <c r="D676" s="11">
        <v>6148700.0</v>
      </c>
      <c r="E676" s="12" t="s">
        <v>44</v>
      </c>
      <c r="F676" s="12">
        <f>('Акции'!$C676-C675)/C675</f>
        <v>0.01090342679</v>
      </c>
    </row>
    <row r="677" ht="14.25" customHeight="1">
      <c r="B677" s="9">
        <v>43083.0</v>
      </c>
      <c r="C677" s="10">
        <v>96.3</v>
      </c>
      <c r="D677" s="11">
        <v>3985800.0</v>
      </c>
      <c r="E677" s="12" t="s">
        <v>44</v>
      </c>
      <c r="F677" s="12">
        <f>('Акции'!$C677-C676)/C676</f>
        <v>-0.01078582435</v>
      </c>
    </row>
    <row r="678" ht="14.25" customHeight="1">
      <c r="B678" s="9">
        <v>43084.0</v>
      </c>
      <c r="C678" s="10">
        <v>97.45</v>
      </c>
      <c r="D678" s="11">
        <v>1.15647E7</v>
      </c>
      <c r="E678" s="12" t="s">
        <v>44</v>
      </c>
      <c r="F678" s="12">
        <f>('Акции'!$C678-C677)/C677</f>
        <v>0.01194184839</v>
      </c>
    </row>
    <row r="679" ht="14.25" customHeight="1">
      <c r="B679" s="9">
        <v>43087.0</v>
      </c>
      <c r="C679" s="10">
        <v>98.19</v>
      </c>
      <c r="D679" s="11">
        <v>4768300.0</v>
      </c>
      <c r="E679" s="12" t="s">
        <v>44</v>
      </c>
      <c r="F679" s="12">
        <f>('Акции'!$C679-C678)/C678</f>
        <v>0.007593637763</v>
      </c>
    </row>
    <row r="680" ht="14.25" customHeight="1">
      <c r="B680" s="9">
        <v>43088.0</v>
      </c>
      <c r="C680" s="10">
        <v>97.92</v>
      </c>
      <c r="D680" s="11">
        <v>2817700.0</v>
      </c>
      <c r="E680" s="12" t="s">
        <v>44</v>
      </c>
      <c r="F680" s="12">
        <f>('Акции'!$C680-C679)/C679</f>
        <v>-0.002749770852</v>
      </c>
    </row>
    <row r="681" ht="14.25" customHeight="1">
      <c r="B681" s="9">
        <v>43089.0</v>
      </c>
      <c r="C681" s="10">
        <v>97.41</v>
      </c>
      <c r="D681" s="11">
        <v>3411900.0</v>
      </c>
      <c r="E681" s="12" t="s">
        <v>44</v>
      </c>
      <c r="F681" s="12">
        <f>('Акции'!$C681-C680)/C680</f>
        <v>-0.005208333333</v>
      </c>
    </row>
    <row r="682" ht="14.25" customHeight="1">
      <c r="B682" s="9">
        <v>43090.0</v>
      </c>
      <c r="C682" s="10">
        <v>97.91</v>
      </c>
      <c r="D682" s="11">
        <v>2249500.0</v>
      </c>
      <c r="E682" s="12" t="s">
        <v>44</v>
      </c>
      <c r="F682" s="12">
        <f>('Акции'!$C682-C681)/C681</f>
        <v>0.00513294323</v>
      </c>
    </row>
    <row r="683" ht="14.25" customHeight="1">
      <c r="B683" s="9">
        <v>43091.0</v>
      </c>
      <c r="C683" s="10">
        <v>98.21</v>
      </c>
      <c r="D683" s="11">
        <v>2835600.0</v>
      </c>
      <c r="E683" s="12" t="s">
        <v>44</v>
      </c>
      <c r="F683" s="12">
        <f>('Акции'!$C683-C682)/C682</f>
        <v>0.003064038403</v>
      </c>
    </row>
    <row r="684" ht="14.25" customHeight="1">
      <c r="B684" s="9">
        <v>43095.0</v>
      </c>
      <c r="C684" s="10">
        <v>97.75</v>
      </c>
      <c r="D684" s="11">
        <v>2363800.0</v>
      </c>
      <c r="E684" s="12" t="s">
        <v>44</v>
      </c>
      <c r="F684" s="12">
        <f>('Акции'!$C684-C683)/C683</f>
        <v>-0.004683840749</v>
      </c>
    </row>
    <row r="685" ht="14.25" customHeight="1">
      <c r="B685" s="9">
        <v>43096.0</v>
      </c>
      <c r="C685" s="10">
        <v>98.09</v>
      </c>
      <c r="D685" s="11">
        <v>1927300.0</v>
      </c>
      <c r="E685" s="12" t="s">
        <v>44</v>
      </c>
      <c r="F685" s="12">
        <f>('Акции'!$C685-C684)/C684</f>
        <v>0.00347826087</v>
      </c>
    </row>
    <row r="686" ht="14.25" customHeight="1">
      <c r="B686" s="9">
        <v>43097.0</v>
      </c>
      <c r="C686" s="10">
        <v>97.79</v>
      </c>
      <c r="D686" s="11">
        <v>1870400.0</v>
      </c>
      <c r="E686" s="12" t="s">
        <v>44</v>
      </c>
      <c r="F686" s="12">
        <f>('Акции'!$C686-C685)/C685</f>
        <v>-0.003058415741</v>
      </c>
    </row>
    <row r="687" ht="14.25" customHeight="1">
      <c r="B687" s="9">
        <v>43098.0</v>
      </c>
      <c r="C687" s="10">
        <v>96.71</v>
      </c>
      <c r="D687" s="11">
        <v>3214400.0</v>
      </c>
      <c r="E687" s="12" t="s">
        <v>44</v>
      </c>
      <c r="F687" s="12">
        <f>('Акции'!$C687-C686)/C686</f>
        <v>-0.01104407404</v>
      </c>
    </row>
    <row r="688" ht="14.25" customHeight="1">
      <c r="B688" s="9">
        <v>43102.0</v>
      </c>
      <c r="C688" s="10">
        <v>98.41</v>
      </c>
      <c r="D688" s="11">
        <v>4561300.0</v>
      </c>
      <c r="E688" s="12" t="s">
        <v>44</v>
      </c>
      <c r="F688" s="12">
        <f>('Акции'!$C688-C687)/C687</f>
        <v>0.01757832696</v>
      </c>
    </row>
    <row r="689" ht="14.25" customHeight="1">
      <c r="B689" s="9">
        <v>43103.0</v>
      </c>
      <c r="C689" s="10">
        <v>99.95</v>
      </c>
      <c r="D689" s="11">
        <v>4702300.0</v>
      </c>
      <c r="E689" s="12" t="s">
        <v>44</v>
      </c>
      <c r="F689" s="12">
        <f>('Акции'!$C689-C688)/C688</f>
        <v>0.01564881618</v>
      </c>
    </row>
    <row r="690" ht="14.25" customHeight="1">
      <c r="B690" s="9">
        <v>43104.0</v>
      </c>
      <c r="C690" s="10">
        <v>99.38</v>
      </c>
      <c r="D690" s="11">
        <v>3579000.0</v>
      </c>
      <c r="E690" s="12" t="s">
        <v>44</v>
      </c>
      <c r="F690" s="12">
        <f>('Акции'!$C690-C689)/C689</f>
        <v>-0.005702851426</v>
      </c>
    </row>
    <row r="691" ht="14.25" customHeight="1">
      <c r="B691" s="9">
        <v>43105.0</v>
      </c>
      <c r="C691" s="10">
        <v>101.11</v>
      </c>
      <c r="D691" s="11">
        <v>4599300.0</v>
      </c>
      <c r="E691" s="12" t="s">
        <v>44</v>
      </c>
      <c r="F691" s="12">
        <f>('Акции'!$C691-C690)/C690</f>
        <v>0.01740792916</v>
      </c>
    </row>
    <row r="692" ht="14.25" customHeight="1">
      <c r="B692" s="9">
        <v>43108.0</v>
      </c>
      <c r="C692" s="10">
        <v>99.49</v>
      </c>
      <c r="D692" s="11">
        <v>5582000.0</v>
      </c>
      <c r="E692" s="12" t="s">
        <v>44</v>
      </c>
      <c r="F692" s="12">
        <f>('Акции'!$C692-C691)/C691</f>
        <v>-0.01602215409</v>
      </c>
    </row>
    <row r="693" ht="14.25" customHeight="1">
      <c r="B693" s="9">
        <v>43109.0</v>
      </c>
      <c r="C693" s="10">
        <v>100.24</v>
      </c>
      <c r="D693" s="11">
        <v>4055400.0</v>
      </c>
      <c r="E693" s="12" t="s">
        <v>44</v>
      </c>
      <c r="F693" s="12">
        <f>('Акции'!$C693-C692)/C692</f>
        <v>0.007538446075</v>
      </c>
    </row>
    <row r="694" ht="14.25" customHeight="1">
      <c r="B694" s="9">
        <v>43110.0</v>
      </c>
      <c r="C694" s="10">
        <v>99.69</v>
      </c>
      <c r="D694" s="11">
        <v>4608600.0</v>
      </c>
      <c r="E694" s="12" t="s">
        <v>44</v>
      </c>
      <c r="F694" s="12">
        <f>('Акции'!$C694-C693)/C693</f>
        <v>-0.005486831604</v>
      </c>
    </row>
    <row r="695" ht="14.25" customHeight="1">
      <c r="B695" s="9">
        <v>43111.0</v>
      </c>
      <c r="C695" s="10">
        <v>99.27</v>
      </c>
      <c r="D695" s="11">
        <v>4240900.0</v>
      </c>
      <c r="E695" s="12" t="s">
        <v>44</v>
      </c>
      <c r="F695" s="12">
        <f>('Акции'!$C695-C694)/C694</f>
        <v>-0.004213060488</v>
      </c>
    </row>
    <row r="696" ht="14.25" customHeight="1">
      <c r="B696" s="9">
        <v>43112.0</v>
      </c>
      <c r="C696" s="10">
        <v>100.34</v>
      </c>
      <c r="D696" s="11">
        <v>4372600.0</v>
      </c>
      <c r="E696" s="12" t="s">
        <v>44</v>
      </c>
      <c r="F696" s="12">
        <f>('Акции'!$C696-C695)/C695</f>
        <v>0.0107786844</v>
      </c>
    </row>
    <row r="697" ht="14.25" customHeight="1">
      <c r="B697" s="9">
        <v>43116.0</v>
      </c>
      <c r="C697" s="10">
        <v>102.49</v>
      </c>
      <c r="D697" s="11">
        <v>8528600.0</v>
      </c>
      <c r="E697" s="12" t="s">
        <v>44</v>
      </c>
      <c r="F697" s="12">
        <f>('Акции'!$C697-C696)/C696</f>
        <v>0.0214271477</v>
      </c>
    </row>
    <row r="698" ht="14.25" customHeight="1">
      <c r="B698" s="9">
        <v>43117.0</v>
      </c>
      <c r="C698" s="10">
        <v>104.36</v>
      </c>
      <c r="D698" s="11">
        <v>5384900.0</v>
      </c>
      <c r="E698" s="12" t="s">
        <v>44</v>
      </c>
      <c r="F698" s="12">
        <f>('Акции'!$C698-C697)/C697</f>
        <v>0.01824568251</v>
      </c>
    </row>
    <row r="699" ht="14.25" customHeight="1">
      <c r="B699" s="9">
        <v>43118.0</v>
      </c>
      <c r="C699" s="10">
        <v>103.81</v>
      </c>
      <c r="D699" s="11">
        <v>6371200.0</v>
      </c>
      <c r="E699" s="12" t="s">
        <v>44</v>
      </c>
      <c r="F699" s="12">
        <f>('Акции'!$C699-C698)/C698</f>
        <v>-0.005270218475</v>
      </c>
    </row>
    <row r="700" ht="14.25" customHeight="1">
      <c r="B700" s="9">
        <v>43119.0</v>
      </c>
      <c r="C700" s="10">
        <v>104.64</v>
      </c>
      <c r="D700" s="11">
        <v>4991300.0</v>
      </c>
      <c r="E700" s="12" t="s">
        <v>44</v>
      </c>
      <c r="F700" s="12">
        <f>('Акции'!$C700-C699)/C699</f>
        <v>0.007995376168</v>
      </c>
    </row>
    <row r="701" ht="14.25" customHeight="1">
      <c r="B701" s="9">
        <v>43122.0</v>
      </c>
      <c r="C701" s="10">
        <v>106.49</v>
      </c>
      <c r="D701" s="11">
        <v>4538100.0</v>
      </c>
      <c r="E701" s="12" t="s">
        <v>44</v>
      </c>
      <c r="F701" s="12">
        <f>('Акции'!$C701-C700)/C700</f>
        <v>0.01767966361</v>
      </c>
    </row>
    <row r="702" ht="14.25" customHeight="1">
      <c r="B702" s="9">
        <v>43123.0</v>
      </c>
      <c r="C702" s="10">
        <v>105.38</v>
      </c>
      <c r="D702" s="11">
        <v>5095300.0</v>
      </c>
      <c r="E702" s="12" t="s">
        <v>44</v>
      </c>
      <c r="F702" s="12">
        <f>('Акции'!$C702-C701)/C701</f>
        <v>-0.01042351394</v>
      </c>
    </row>
    <row r="703" ht="14.25" customHeight="1">
      <c r="B703" s="9">
        <v>43124.0</v>
      </c>
      <c r="C703" s="10">
        <v>105.51</v>
      </c>
      <c r="D703" s="11">
        <v>4436500.0</v>
      </c>
      <c r="E703" s="12" t="s">
        <v>44</v>
      </c>
      <c r="F703" s="12">
        <f>('Акции'!$C703-C702)/C702</f>
        <v>0.00123363067</v>
      </c>
    </row>
    <row r="704" ht="14.25" customHeight="1">
      <c r="B704" s="9">
        <v>43125.0</v>
      </c>
      <c r="C704" s="10">
        <v>108.3</v>
      </c>
      <c r="D704" s="11">
        <v>6327500.0</v>
      </c>
      <c r="E704" s="12" t="s">
        <v>44</v>
      </c>
      <c r="F704" s="12">
        <f>('Акции'!$C704-C703)/C703</f>
        <v>0.02644299119</v>
      </c>
    </row>
    <row r="705" ht="14.25" customHeight="1">
      <c r="B705" s="9">
        <v>43126.0</v>
      </c>
      <c r="C705" s="10">
        <v>123.21</v>
      </c>
      <c r="D705" s="11">
        <v>1.96145E7</v>
      </c>
      <c r="E705" s="12" t="s">
        <v>44</v>
      </c>
      <c r="F705" s="12">
        <f>('Акции'!$C705-C704)/C704</f>
        <v>0.1376731302</v>
      </c>
    </row>
    <row r="706" ht="14.25" customHeight="1">
      <c r="B706" s="9">
        <v>43129.0</v>
      </c>
      <c r="C706" s="10">
        <v>122.31</v>
      </c>
      <c r="D706" s="11">
        <v>1.01827E7</v>
      </c>
      <c r="E706" s="12" t="s">
        <v>44</v>
      </c>
      <c r="F706" s="12">
        <f>('Акции'!$C706-C705)/C705</f>
        <v>-0.007304601899</v>
      </c>
    </row>
    <row r="707" ht="14.25" customHeight="1">
      <c r="B707" s="9">
        <v>43130.0</v>
      </c>
      <c r="C707" s="10">
        <v>115.88</v>
      </c>
      <c r="D707" s="11">
        <v>1.18514E7</v>
      </c>
      <c r="E707" s="12" t="s">
        <v>44</v>
      </c>
      <c r="F707" s="12">
        <f>('Акции'!$C707-C706)/C706</f>
        <v>-0.05257133513</v>
      </c>
    </row>
    <row r="708" ht="14.25" customHeight="1">
      <c r="B708" s="9">
        <v>43131.0</v>
      </c>
      <c r="C708" s="10">
        <v>112.22</v>
      </c>
      <c r="D708" s="11">
        <v>1.57448E7</v>
      </c>
      <c r="E708" s="12" t="s">
        <v>44</v>
      </c>
      <c r="F708" s="12">
        <f>('Акции'!$C708-C707)/C707</f>
        <v>-0.03158439765</v>
      </c>
    </row>
    <row r="709" ht="14.25" customHeight="1">
      <c r="B709" s="9">
        <v>43132.0</v>
      </c>
      <c r="C709" s="10">
        <v>116.34</v>
      </c>
      <c r="D709" s="11">
        <v>9943500.0</v>
      </c>
      <c r="E709" s="12" t="s">
        <v>44</v>
      </c>
      <c r="F709" s="12">
        <f>('Акции'!$C709-C708)/C708</f>
        <v>0.03671359829</v>
      </c>
    </row>
    <row r="710" ht="14.25" customHeight="1">
      <c r="B710" s="9">
        <v>43133.0</v>
      </c>
      <c r="C710" s="10">
        <v>115.17</v>
      </c>
      <c r="D710" s="11">
        <v>7184400.0</v>
      </c>
      <c r="E710" s="12" t="s">
        <v>44</v>
      </c>
      <c r="F710" s="12">
        <f>('Акции'!$C710-C709)/C709</f>
        <v>-0.01005673027</v>
      </c>
    </row>
    <row r="711" ht="14.25" customHeight="1">
      <c r="B711" s="9">
        <v>43136.0</v>
      </c>
      <c r="C711" s="10">
        <v>109.51</v>
      </c>
      <c r="D711" s="11">
        <v>9827800.0</v>
      </c>
      <c r="E711" s="12" t="s">
        <v>44</v>
      </c>
      <c r="F711" s="12">
        <f>('Акции'!$C711-C710)/C710</f>
        <v>-0.04914474255</v>
      </c>
    </row>
    <row r="712" ht="14.25" customHeight="1">
      <c r="B712" s="9">
        <v>43137.0</v>
      </c>
      <c r="C712" s="10">
        <v>111.2</v>
      </c>
      <c r="D712" s="11">
        <v>1.41078E7</v>
      </c>
      <c r="E712" s="12" t="s">
        <v>44</v>
      </c>
      <c r="F712" s="12">
        <f>('Акции'!$C712-C711)/C711</f>
        <v>0.0154323806</v>
      </c>
    </row>
    <row r="713" ht="14.25" customHeight="1">
      <c r="B713" s="9">
        <v>43138.0</v>
      </c>
      <c r="C713" s="10">
        <v>113.62</v>
      </c>
      <c r="D713" s="11">
        <v>1.00308E7</v>
      </c>
      <c r="E713" s="12" t="s">
        <v>44</v>
      </c>
      <c r="F713" s="12">
        <f>('Акции'!$C713-C712)/C712</f>
        <v>0.02176258993</v>
      </c>
    </row>
    <row r="714" ht="14.25" customHeight="1">
      <c r="B714" s="9">
        <v>43139.0</v>
      </c>
      <c r="C714" s="10">
        <v>108.48</v>
      </c>
      <c r="D714" s="11">
        <v>7212400.0</v>
      </c>
      <c r="E714" s="12" t="s">
        <v>44</v>
      </c>
      <c r="F714" s="12">
        <f>('Акции'!$C714-C713)/C713</f>
        <v>-0.04523851435</v>
      </c>
    </row>
    <row r="715" ht="14.25" customHeight="1">
      <c r="B715" s="9">
        <v>43140.0</v>
      </c>
      <c r="C715" s="10">
        <v>111.3</v>
      </c>
      <c r="D715" s="11">
        <v>8909300.0</v>
      </c>
      <c r="E715" s="12" t="s">
        <v>44</v>
      </c>
      <c r="F715" s="12">
        <f>('Акции'!$C715-C714)/C714</f>
        <v>0.02599557522</v>
      </c>
    </row>
    <row r="716" ht="14.25" customHeight="1">
      <c r="B716" s="9">
        <v>43143.0</v>
      </c>
      <c r="C716" s="10">
        <v>111.93</v>
      </c>
      <c r="D716" s="11">
        <v>4823300.0</v>
      </c>
      <c r="E716" s="12" t="s">
        <v>44</v>
      </c>
      <c r="F716" s="12">
        <f>('Акции'!$C716-C715)/C715</f>
        <v>0.005660377358</v>
      </c>
    </row>
    <row r="717" ht="14.25" customHeight="1">
      <c r="B717" s="9">
        <v>43144.0</v>
      </c>
      <c r="C717" s="10">
        <v>111.86</v>
      </c>
      <c r="D717" s="11">
        <v>5316200.0</v>
      </c>
      <c r="E717" s="12" t="s">
        <v>44</v>
      </c>
      <c r="F717" s="12">
        <f>('Акции'!$C717-C716)/C716</f>
        <v>-0.0006253908693</v>
      </c>
    </row>
    <row r="718" ht="14.25" customHeight="1">
      <c r="B718" s="9">
        <v>43145.0</v>
      </c>
      <c r="C718" s="10">
        <v>113.08</v>
      </c>
      <c r="D718" s="11">
        <v>6189100.0</v>
      </c>
      <c r="E718" s="12" t="s">
        <v>44</v>
      </c>
      <c r="F718" s="12">
        <f>('Акции'!$C718-C717)/C717</f>
        <v>0.01090649026</v>
      </c>
    </row>
    <row r="719" ht="14.25" customHeight="1">
      <c r="B719" s="9">
        <v>43146.0</v>
      </c>
      <c r="C719" s="10">
        <v>114.9</v>
      </c>
      <c r="D719" s="11">
        <v>7401100.0</v>
      </c>
      <c r="E719" s="12" t="s">
        <v>44</v>
      </c>
      <c r="F719" s="12">
        <f>('Акции'!$C719-C718)/C718</f>
        <v>0.01609480014</v>
      </c>
    </row>
    <row r="720" ht="14.25" customHeight="1">
      <c r="B720" s="9">
        <v>43147.0</v>
      </c>
      <c r="C720" s="10">
        <v>118.6</v>
      </c>
      <c r="D720" s="11">
        <v>8717000.0</v>
      </c>
      <c r="E720" s="12" t="s">
        <v>44</v>
      </c>
      <c r="F720" s="12">
        <f>('Акции'!$C720-C719)/C719</f>
        <v>0.03220191471</v>
      </c>
    </row>
    <row r="721" ht="14.25" customHeight="1">
      <c r="B721" s="9">
        <v>43151.0</v>
      </c>
      <c r="C721" s="10">
        <v>117.98</v>
      </c>
      <c r="D721" s="11">
        <v>8751400.0</v>
      </c>
      <c r="E721" s="12" t="s">
        <v>44</v>
      </c>
      <c r="F721" s="12">
        <f>('Акции'!$C721-C720)/C720</f>
        <v>-0.005227655987</v>
      </c>
    </row>
    <row r="722" ht="14.25" customHeight="1">
      <c r="B722" s="9">
        <v>43152.0</v>
      </c>
      <c r="C722" s="10">
        <v>117.91</v>
      </c>
      <c r="D722" s="11">
        <v>5122500.0</v>
      </c>
      <c r="E722" s="12" t="s">
        <v>44</v>
      </c>
      <c r="F722" s="12">
        <f>('Акции'!$C722-C721)/C721</f>
        <v>-0.0005933209018</v>
      </c>
    </row>
    <row r="723" ht="14.25" customHeight="1">
      <c r="B723" s="9">
        <v>43153.0</v>
      </c>
      <c r="C723" s="10">
        <v>117.56</v>
      </c>
      <c r="D723" s="11">
        <v>5185700.0</v>
      </c>
      <c r="E723" s="12" t="s">
        <v>44</v>
      </c>
      <c r="F723" s="12">
        <f>('Акции'!$C723-C722)/C722</f>
        <v>-0.002968365703</v>
      </c>
    </row>
    <row r="724" ht="14.25" customHeight="1">
      <c r="B724" s="9">
        <v>43154.0</v>
      </c>
      <c r="C724" s="10">
        <v>118.75</v>
      </c>
      <c r="D724" s="11">
        <v>4685700.0</v>
      </c>
      <c r="E724" s="12" t="s">
        <v>44</v>
      </c>
      <c r="F724" s="12">
        <f>('Акции'!$C724-C723)/C723</f>
        <v>0.01012249064</v>
      </c>
    </row>
    <row r="725" ht="14.25" customHeight="1">
      <c r="B725" s="9">
        <v>43157.0</v>
      </c>
      <c r="C725" s="10">
        <v>121.54</v>
      </c>
      <c r="D725" s="11">
        <v>4473500.0</v>
      </c>
      <c r="E725" s="12" t="s">
        <v>44</v>
      </c>
      <c r="F725" s="12">
        <f>('Акции'!$C725-C724)/C724</f>
        <v>0.02349473684</v>
      </c>
    </row>
    <row r="726" ht="14.25" customHeight="1">
      <c r="B726" s="9">
        <v>43158.0</v>
      </c>
      <c r="C726" s="10">
        <v>118.26</v>
      </c>
      <c r="D726" s="11">
        <v>4754300.0</v>
      </c>
      <c r="E726" s="12" t="s">
        <v>44</v>
      </c>
      <c r="F726" s="12">
        <f>('Акции'!$C726-C725)/C725</f>
        <v>-0.02698700016</v>
      </c>
    </row>
    <row r="727" ht="14.25" customHeight="1">
      <c r="B727" s="9">
        <v>43159.0</v>
      </c>
      <c r="C727" s="10">
        <v>115.83</v>
      </c>
      <c r="D727" s="11">
        <v>6660000.0</v>
      </c>
      <c r="E727" s="12" t="s">
        <v>44</v>
      </c>
      <c r="F727" s="12">
        <f>('Акции'!$C727-C726)/C726</f>
        <v>-0.02054794521</v>
      </c>
    </row>
    <row r="728" ht="14.25" customHeight="1">
      <c r="B728" s="9">
        <v>43160.0</v>
      </c>
      <c r="C728" s="10">
        <v>113.84</v>
      </c>
      <c r="D728" s="11">
        <v>7148900.0</v>
      </c>
      <c r="E728" s="12" t="s">
        <v>44</v>
      </c>
      <c r="F728" s="12">
        <f>('Акции'!$C728-C727)/C727</f>
        <v>-0.01718035051</v>
      </c>
    </row>
    <row r="729" ht="14.25" customHeight="1">
      <c r="B729" s="9">
        <v>43161.0</v>
      </c>
      <c r="C729" s="10">
        <v>115.04</v>
      </c>
      <c r="D729" s="11">
        <v>5439700.0</v>
      </c>
      <c r="E729" s="12" t="s">
        <v>44</v>
      </c>
      <c r="F729" s="12">
        <f>('Акции'!$C729-C728)/C728</f>
        <v>0.01054111033</v>
      </c>
    </row>
    <row r="730" ht="14.25" customHeight="1">
      <c r="B730" s="9">
        <v>43164.0</v>
      </c>
      <c r="C730" s="10">
        <v>115.66</v>
      </c>
      <c r="D730" s="11">
        <v>3975700.0</v>
      </c>
      <c r="E730" s="12" t="s">
        <v>44</v>
      </c>
      <c r="F730" s="12">
        <f>('Акции'!$C730-C729)/C729</f>
        <v>0.005389429764</v>
      </c>
    </row>
    <row r="731" ht="14.25" customHeight="1">
      <c r="B731" s="9">
        <v>43165.0</v>
      </c>
      <c r="C731" s="10">
        <v>114.56</v>
      </c>
      <c r="D731" s="11">
        <v>3650500.0</v>
      </c>
      <c r="E731" s="12" t="s">
        <v>44</v>
      </c>
      <c r="F731" s="12">
        <f>('Акции'!$C731-C730)/C730</f>
        <v>-0.009510634619</v>
      </c>
    </row>
    <row r="732" ht="14.25" customHeight="1">
      <c r="B732" s="9">
        <v>43166.0</v>
      </c>
      <c r="C732" s="10">
        <v>114.72</v>
      </c>
      <c r="D732" s="11">
        <v>5286200.0</v>
      </c>
      <c r="E732" s="12" t="s">
        <v>44</v>
      </c>
      <c r="F732" s="12">
        <f>('Акции'!$C732-C731)/C731</f>
        <v>0.001396648045</v>
      </c>
    </row>
    <row r="733" ht="14.25" customHeight="1">
      <c r="B733" s="9">
        <v>43167.0</v>
      </c>
      <c r="C733" s="10">
        <v>117.01</v>
      </c>
      <c r="D733" s="11">
        <v>6179400.0</v>
      </c>
      <c r="E733" s="12" t="s">
        <v>44</v>
      </c>
      <c r="F733" s="12">
        <f>('Акции'!$C733-C732)/C732</f>
        <v>0.01996164575</v>
      </c>
    </row>
    <row r="734" ht="14.25" customHeight="1">
      <c r="B734" s="9">
        <v>43168.0</v>
      </c>
      <c r="C734" s="10">
        <v>119.29</v>
      </c>
      <c r="D734" s="11">
        <v>5835600.0</v>
      </c>
      <c r="E734" s="12" t="s">
        <v>44</v>
      </c>
      <c r="F734" s="12">
        <f>('Акции'!$C734-C733)/C733</f>
        <v>0.01948551406</v>
      </c>
    </row>
    <row r="735" ht="14.25" customHeight="1">
      <c r="B735" s="9">
        <v>43171.0</v>
      </c>
      <c r="C735" s="10">
        <v>118.3</v>
      </c>
      <c r="D735" s="11">
        <v>4892900.0</v>
      </c>
      <c r="E735" s="12" t="s">
        <v>44</v>
      </c>
      <c r="F735" s="12">
        <f>('Акции'!$C735-C734)/C734</f>
        <v>-0.008299103026</v>
      </c>
    </row>
    <row r="736" ht="14.25" customHeight="1">
      <c r="B736" s="9">
        <v>43172.0</v>
      </c>
      <c r="C736" s="10">
        <v>119.75</v>
      </c>
      <c r="D736" s="11">
        <v>5403200.0</v>
      </c>
      <c r="E736" s="12" t="s">
        <v>44</v>
      </c>
      <c r="F736" s="12">
        <f>('Акции'!$C736-C735)/C735</f>
        <v>0.0122569738</v>
      </c>
    </row>
    <row r="737" ht="14.25" customHeight="1">
      <c r="B737" s="9">
        <v>43173.0</v>
      </c>
      <c r="C737" s="10">
        <v>118.94</v>
      </c>
      <c r="D737" s="11">
        <v>3556100.0</v>
      </c>
      <c r="E737" s="12" t="s">
        <v>44</v>
      </c>
      <c r="F737" s="12">
        <f>('Акции'!$C737-C736)/C736</f>
        <v>-0.006764091858</v>
      </c>
    </row>
    <row r="738" ht="14.25" customHeight="1">
      <c r="B738" s="9">
        <v>43174.0</v>
      </c>
      <c r="C738" s="10">
        <v>114.93</v>
      </c>
      <c r="D738" s="11">
        <v>5812400.0</v>
      </c>
      <c r="E738" s="12" t="s">
        <v>44</v>
      </c>
      <c r="F738" s="12">
        <f>('Акции'!$C738-C737)/C737</f>
        <v>-0.03371447789</v>
      </c>
    </row>
    <row r="739" ht="14.25" customHeight="1">
      <c r="B739" s="9">
        <v>43175.0</v>
      </c>
      <c r="C739" s="10">
        <v>113.71</v>
      </c>
      <c r="D739" s="11">
        <v>8879300.0</v>
      </c>
      <c r="E739" s="12" t="s">
        <v>44</v>
      </c>
      <c r="F739" s="12">
        <f>('Акции'!$C739-C738)/C738</f>
        <v>-0.01061515705</v>
      </c>
    </row>
    <row r="740" ht="14.25" customHeight="1">
      <c r="B740" s="9">
        <v>43178.0</v>
      </c>
      <c r="C740" s="10">
        <v>112.03</v>
      </c>
      <c r="D740" s="11">
        <v>8598900.0</v>
      </c>
      <c r="E740" s="12" t="s">
        <v>44</v>
      </c>
      <c r="F740" s="12">
        <f>('Акции'!$C740-C739)/C739</f>
        <v>-0.01477442617</v>
      </c>
    </row>
    <row r="741" ht="14.25" customHeight="1">
      <c r="B741" s="9">
        <v>43179.0</v>
      </c>
      <c r="C741" s="10">
        <v>112.65</v>
      </c>
      <c r="D741" s="11">
        <v>4933800.0</v>
      </c>
      <c r="E741" s="12" t="s">
        <v>44</v>
      </c>
      <c r="F741" s="12">
        <f>('Акции'!$C741-C740)/C740</f>
        <v>0.005534231902</v>
      </c>
    </row>
    <row r="742" ht="14.25" customHeight="1">
      <c r="B742" s="9">
        <v>43180.0</v>
      </c>
      <c r="C742" s="10">
        <v>112.45</v>
      </c>
      <c r="D742" s="11">
        <v>4618000.0</v>
      </c>
      <c r="E742" s="12" t="s">
        <v>44</v>
      </c>
      <c r="F742" s="12">
        <f>('Акции'!$C742-C741)/C741</f>
        <v>-0.001775410564</v>
      </c>
    </row>
    <row r="743" ht="14.25" customHeight="1">
      <c r="B743" s="9">
        <v>43181.0</v>
      </c>
      <c r="C743" s="10">
        <v>98.1</v>
      </c>
      <c r="D743" s="11">
        <v>2.68612E7</v>
      </c>
      <c r="E743" s="12" t="s">
        <v>44</v>
      </c>
      <c r="F743" s="12">
        <f>('Акции'!$C743-C742)/C742</f>
        <v>-0.1276122721</v>
      </c>
    </row>
    <row r="744" ht="14.25" customHeight="1">
      <c r="B744" s="9">
        <v>43182.0</v>
      </c>
      <c r="C744" s="10">
        <v>97.46</v>
      </c>
      <c r="D744" s="11">
        <v>1.42536E7</v>
      </c>
      <c r="E744" s="12" t="s">
        <v>44</v>
      </c>
      <c r="F744" s="12">
        <f>('Акции'!$C744-C743)/C743</f>
        <v>-0.006523955148</v>
      </c>
    </row>
    <row r="745" ht="14.25" customHeight="1">
      <c r="B745" s="9">
        <v>43185.0</v>
      </c>
      <c r="C745" s="10">
        <v>95.28</v>
      </c>
      <c r="D745" s="11">
        <v>1.37606E7</v>
      </c>
      <c r="E745" s="12" t="s">
        <v>44</v>
      </c>
      <c r="F745" s="12">
        <f>('Акции'!$C745-C744)/C744</f>
        <v>-0.02236815104</v>
      </c>
    </row>
    <row r="746" ht="14.25" customHeight="1">
      <c r="B746" s="9">
        <v>43186.0</v>
      </c>
      <c r="C746" s="10">
        <v>92.01</v>
      </c>
      <c r="D746" s="11">
        <v>1.08213E7</v>
      </c>
      <c r="E746" s="12" t="s">
        <v>44</v>
      </c>
      <c r="F746" s="12">
        <f>('Акции'!$C746-C745)/C745</f>
        <v>-0.03431989924</v>
      </c>
    </row>
    <row r="747" ht="14.25" customHeight="1">
      <c r="B747" s="9">
        <v>43187.0</v>
      </c>
      <c r="C747" s="10">
        <v>94.27</v>
      </c>
      <c r="D747" s="11">
        <v>1.11542E7</v>
      </c>
      <c r="E747" s="12" t="s">
        <v>44</v>
      </c>
      <c r="F747" s="12">
        <f>('Акции'!$C747-C746)/C746</f>
        <v>0.02456254755</v>
      </c>
    </row>
    <row r="748" ht="14.25" customHeight="1">
      <c r="B748" s="9">
        <v>43188.0</v>
      </c>
      <c r="C748" s="10">
        <v>94.65</v>
      </c>
      <c r="D748" s="11">
        <v>7399400.0</v>
      </c>
      <c r="E748" s="12" t="s">
        <v>44</v>
      </c>
      <c r="F748" s="12">
        <f>('Акции'!$C748-C747)/C747</f>
        <v>0.004030974859</v>
      </c>
    </row>
    <row r="749" ht="14.25" customHeight="1">
      <c r="B749" s="9">
        <v>43192.0</v>
      </c>
      <c r="C749" s="10">
        <v>91.46</v>
      </c>
      <c r="D749" s="11">
        <v>7816500.0</v>
      </c>
      <c r="E749" s="12" t="s">
        <v>44</v>
      </c>
      <c r="F749" s="12">
        <f>('Акции'!$C749-C748)/C748</f>
        <v>-0.03370311675</v>
      </c>
    </row>
    <row r="750" ht="14.25" customHeight="1">
      <c r="B750" s="9">
        <v>43193.0</v>
      </c>
      <c r="C750" s="10">
        <v>90.59</v>
      </c>
      <c r="D750" s="11">
        <v>1.04492E7</v>
      </c>
      <c r="E750" s="12" t="s">
        <v>44</v>
      </c>
      <c r="F750" s="12">
        <f>('Акции'!$C750-C749)/C749</f>
        <v>-0.009512355128</v>
      </c>
    </row>
    <row r="751" ht="14.25" customHeight="1">
      <c r="B751" s="9">
        <v>43194.0</v>
      </c>
      <c r="C751" s="10">
        <v>92.94</v>
      </c>
      <c r="D751" s="11">
        <v>8841700.0</v>
      </c>
      <c r="E751" s="12" t="s">
        <v>44</v>
      </c>
      <c r="F751" s="12">
        <f>('Акции'!$C751-C750)/C750</f>
        <v>0.0259410531</v>
      </c>
    </row>
    <row r="752" ht="14.25" customHeight="1">
      <c r="B752" s="9">
        <v>43195.0</v>
      </c>
      <c r="C752" s="10">
        <v>92.21</v>
      </c>
      <c r="D752" s="11">
        <v>7045000.0</v>
      </c>
      <c r="E752" s="12" t="s">
        <v>44</v>
      </c>
      <c r="F752" s="12">
        <f>('Акции'!$C752-C751)/C751</f>
        <v>-0.007854529804</v>
      </c>
    </row>
    <row r="753" ht="14.25" customHeight="1">
      <c r="B753" s="9">
        <v>43196.0</v>
      </c>
      <c r="C753" s="10">
        <v>89.78</v>
      </c>
      <c r="D753" s="11">
        <v>6761200.0</v>
      </c>
      <c r="E753" s="12" t="s">
        <v>44</v>
      </c>
      <c r="F753" s="12">
        <f>('Акции'!$C753-C752)/C752</f>
        <v>-0.02635289014</v>
      </c>
    </row>
    <row r="754" ht="14.25" customHeight="1">
      <c r="B754" s="9">
        <v>43199.0</v>
      </c>
      <c r="C754" s="10">
        <v>90.48</v>
      </c>
      <c r="D754" s="11">
        <v>8302100.0</v>
      </c>
      <c r="E754" s="12" t="s">
        <v>44</v>
      </c>
      <c r="F754" s="12">
        <f>('Акции'!$C754-C753)/C753</f>
        <v>0.007796836712</v>
      </c>
    </row>
    <row r="755" ht="14.25" customHeight="1">
      <c r="B755" s="9">
        <v>43200.0</v>
      </c>
      <c r="C755" s="10">
        <v>93.62</v>
      </c>
      <c r="D755" s="11">
        <v>6253700.0</v>
      </c>
      <c r="E755" s="12" t="s">
        <v>44</v>
      </c>
      <c r="F755" s="12">
        <f>('Акции'!$C755-C754)/C754</f>
        <v>0.03470380195</v>
      </c>
    </row>
    <row r="756" ht="14.25" customHeight="1">
      <c r="B756" s="9">
        <v>43201.0</v>
      </c>
      <c r="C756" s="10">
        <v>93.64</v>
      </c>
      <c r="D756" s="11">
        <v>7135700.0</v>
      </c>
      <c r="E756" s="12" t="s">
        <v>44</v>
      </c>
      <c r="F756" s="12">
        <f>('Акции'!$C756-C755)/C755</f>
        <v>0.0002136295663</v>
      </c>
    </row>
    <row r="757" ht="14.25" customHeight="1">
      <c r="B757" s="9">
        <v>43202.0</v>
      </c>
      <c r="C757" s="10">
        <v>92.12</v>
      </c>
      <c r="D757" s="11">
        <v>6402500.0</v>
      </c>
      <c r="E757" s="12" t="s">
        <v>44</v>
      </c>
      <c r="F757" s="12">
        <f>('Акции'!$C757-C756)/C756</f>
        <v>-0.01623237933</v>
      </c>
    </row>
    <row r="758" ht="14.25" customHeight="1">
      <c r="B758" s="9">
        <v>43203.0</v>
      </c>
      <c r="C758" s="10">
        <v>91.83</v>
      </c>
      <c r="D758" s="11">
        <v>4630000.0</v>
      </c>
      <c r="E758" s="12" t="s">
        <v>44</v>
      </c>
      <c r="F758" s="12">
        <f>('Акции'!$C758-C757)/C757</f>
        <v>-0.003148067738</v>
      </c>
    </row>
    <row r="759" ht="14.25" customHeight="1">
      <c r="B759" s="9">
        <v>43206.0</v>
      </c>
      <c r="C759" s="10">
        <v>92.6</v>
      </c>
      <c r="D759" s="11">
        <v>3922500.0</v>
      </c>
      <c r="E759" s="12" t="s">
        <v>44</v>
      </c>
      <c r="F759" s="12">
        <f>('Акции'!$C759-C758)/C758</f>
        <v>0.008385059349</v>
      </c>
    </row>
    <row r="760" ht="14.25" customHeight="1">
      <c r="B760" s="9">
        <v>43207.0</v>
      </c>
      <c r="C760" s="10">
        <v>93.59</v>
      </c>
      <c r="D760" s="11">
        <v>4474700.0</v>
      </c>
      <c r="E760" s="12" t="s">
        <v>44</v>
      </c>
      <c r="F760" s="12">
        <f>('Акции'!$C760-C759)/C759</f>
        <v>0.01069114471</v>
      </c>
    </row>
    <row r="761" ht="14.25" customHeight="1">
      <c r="B761" s="9">
        <v>43208.0</v>
      </c>
      <c r="C761" s="10">
        <v>94.32</v>
      </c>
      <c r="D761" s="11">
        <v>5289700.0</v>
      </c>
      <c r="E761" s="12" t="s">
        <v>44</v>
      </c>
      <c r="F761" s="12">
        <f>('Акции'!$C761-C760)/C760</f>
        <v>0.00779997863</v>
      </c>
    </row>
    <row r="762" ht="14.25" customHeight="1">
      <c r="B762" s="9">
        <v>43209.0</v>
      </c>
      <c r="C762" s="10">
        <v>93.01</v>
      </c>
      <c r="D762" s="11">
        <v>4972900.0</v>
      </c>
      <c r="E762" s="12" t="s">
        <v>44</v>
      </c>
      <c r="F762" s="12">
        <f>('Акции'!$C762-C761)/C761</f>
        <v>-0.01388888889</v>
      </c>
    </row>
    <row r="763" ht="14.25" customHeight="1">
      <c r="B763" s="9">
        <v>43210.0</v>
      </c>
      <c r="C763" s="10">
        <v>92.6</v>
      </c>
      <c r="D763" s="11">
        <v>4754800.0</v>
      </c>
      <c r="E763" s="12" t="s">
        <v>44</v>
      </c>
      <c r="F763" s="12">
        <f>('Акции'!$C763-C762)/C762</f>
        <v>-0.004408128158</v>
      </c>
    </row>
    <row r="764" ht="14.25" customHeight="1">
      <c r="B764" s="9">
        <v>43213.0</v>
      </c>
      <c r="C764" s="10">
        <v>93.17</v>
      </c>
      <c r="D764" s="11">
        <v>4716300.0</v>
      </c>
      <c r="E764" s="12" t="s">
        <v>44</v>
      </c>
      <c r="F764" s="12">
        <f>('Акции'!$C764-C763)/C763</f>
        <v>0.006155507559</v>
      </c>
    </row>
    <row r="765" ht="14.25" customHeight="1">
      <c r="B765" s="9">
        <v>43214.0</v>
      </c>
      <c r="C765" s="10">
        <v>91.36</v>
      </c>
      <c r="D765" s="11">
        <v>6378300.0</v>
      </c>
      <c r="E765" s="12" t="s">
        <v>44</v>
      </c>
      <c r="F765" s="12">
        <f>('Акции'!$C765-C764)/C764</f>
        <v>-0.01942685414</v>
      </c>
    </row>
    <row r="766" ht="14.25" customHeight="1">
      <c r="B766" s="9">
        <v>43215.0</v>
      </c>
      <c r="C766" s="10">
        <v>91.87</v>
      </c>
      <c r="D766" s="11">
        <v>5487800.0</v>
      </c>
      <c r="E766" s="12" t="s">
        <v>44</v>
      </c>
      <c r="F766" s="12">
        <f>('Акции'!$C766-C765)/C765</f>
        <v>0.005582311734</v>
      </c>
    </row>
    <row r="767" ht="14.25" customHeight="1">
      <c r="B767" s="9">
        <v>43216.0</v>
      </c>
      <c r="C767" s="10">
        <v>97.44</v>
      </c>
      <c r="D767" s="11">
        <v>1.25944E7</v>
      </c>
      <c r="E767" s="12" t="s">
        <v>44</v>
      </c>
      <c r="F767" s="12">
        <f>('Акции'!$C767-C766)/C766</f>
        <v>0.06062914989</v>
      </c>
    </row>
    <row r="768" ht="14.25" customHeight="1">
      <c r="B768" s="9">
        <v>43217.0</v>
      </c>
      <c r="C768" s="10">
        <v>98.73</v>
      </c>
      <c r="D768" s="11">
        <v>6117600.0</v>
      </c>
      <c r="E768" s="12" t="s">
        <v>44</v>
      </c>
      <c r="F768" s="12">
        <f>('Акции'!$C768-C767)/C767</f>
        <v>0.01323891626</v>
      </c>
    </row>
    <row r="769" ht="14.25" customHeight="1">
      <c r="B769" s="9">
        <v>43220.0</v>
      </c>
      <c r="C769" s="10">
        <v>96.55</v>
      </c>
      <c r="D769" s="11">
        <v>7449400.0</v>
      </c>
      <c r="E769" s="12" t="s">
        <v>44</v>
      </c>
      <c r="F769" s="12">
        <f>('Акции'!$C769-C768)/C768</f>
        <v>-0.02208042135</v>
      </c>
    </row>
    <row r="770" ht="14.25" customHeight="1">
      <c r="B770" s="9">
        <v>43221.0</v>
      </c>
      <c r="C770" s="10">
        <v>102.07</v>
      </c>
      <c r="D770" s="11">
        <v>1.19105E7</v>
      </c>
      <c r="E770" s="12" t="s">
        <v>44</v>
      </c>
      <c r="F770" s="12">
        <f>('Акции'!$C770-C769)/C769</f>
        <v>0.05717244951</v>
      </c>
    </row>
    <row r="771" ht="14.25" customHeight="1">
      <c r="B771" s="9">
        <v>43222.0</v>
      </c>
      <c r="C771" s="10">
        <v>100.37</v>
      </c>
      <c r="D771" s="11">
        <v>7625600.0</v>
      </c>
      <c r="E771" s="12" t="s">
        <v>44</v>
      </c>
      <c r="F771" s="12">
        <f>('Акции'!$C771-C770)/C770</f>
        <v>-0.0166552366</v>
      </c>
    </row>
    <row r="772" ht="14.25" customHeight="1">
      <c r="B772" s="9">
        <v>43223.0</v>
      </c>
      <c r="C772" s="10">
        <v>100.28</v>
      </c>
      <c r="D772" s="11">
        <v>7699500.0</v>
      </c>
      <c r="E772" s="12" t="s">
        <v>44</v>
      </c>
      <c r="F772" s="12">
        <f>('Акции'!$C772-C771)/C771</f>
        <v>-0.0008966822756</v>
      </c>
    </row>
    <row r="773" ht="14.25" customHeight="1">
      <c r="B773" s="9">
        <v>43224.0</v>
      </c>
      <c r="C773" s="10">
        <v>100.17</v>
      </c>
      <c r="D773" s="11">
        <v>5224400.0</v>
      </c>
      <c r="E773" s="12" t="s">
        <v>44</v>
      </c>
      <c r="F773" s="12">
        <f>('Акции'!$C773-C772)/C772</f>
        <v>-0.0010969286</v>
      </c>
    </row>
    <row r="774" ht="14.25" customHeight="1">
      <c r="B774" s="9">
        <v>43227.0</v>
      </c>
      <c r="C774" s="10">
        <v>99.63</v>
      </c>
      <c r="D774" s="11">
        <v>6151500.0</v>
      </c>
      <c r="E774" s="12" t="s">
        <v>44</v>
      </c>
      <c r="F774" s="12">
        <f>('Акции'!$C774-C773)/C773</f>
        <v>-0.00539083558</v>
      </c>
    </row>
    <row r="775" ht="14.25" customHeight="1">
      <c r="B775" s="9">
        <v>43228.0</v>
      </c>
      <c r="C775" s="10">
        <v>99.4</v>
      </c>
      <c r="D775" s="11">
        <v>7620900.0</v>
      </c>
      <c r="E775" s="12" t="s">
        <v>44</v>
      </c>
      <c r="F775" s="12">
        <f>('Акции'!$C775-C774)/C774</f>
        <v>-0.002308541604</v>
      </c>
    </row>
    <row r="776" ht="14.25" customHeight="1">
      <c r="B776" s="9">
        <v>43229.0</v>
      </c>
      <c r="C776" s="10">
        <v>101.18</v>
      </c>
      <c r="D776" s="11">
        <v>5665600.0</v>
      </c>
      <c r="E776" s="12" t="s">
        <v>44</v>
      </c>
      <c r="F776" s="12">
        <f>('Акции'!$C776-C775)/C775</f>
        <v>0.01790744467</v>
      </c>
    </row>
    <row r="777" ht="14.25" customHeight="1">
      <c r="B777" s="9">
        <v>43230.0</v>
      </c>
      <c r="C777" s="10">
        <v>102.85</v>
      </c>
      <c r="D777" s="11">
        <v>5369700.0</v>
      </c>
      <c r="E777" s="12" t="s">
        <v>44</v>
      </c>
      <c r="F777" s="12">
        <f>('Акции'!$C777-C776)/C776</f>
        <v>0.01650523819</v>
      </c>
    </row>
    <row r="778" ht="14.25" customHeight="1">
      <c r="B778" s="9">
        <v>43231.0</v>
      </c>
      <c r="C778" s="10">
        <v>104.18</v>
      </c>
      <c r="D778" s="11">
        <v>6358900.0</v>
      </c>
      <c r="E778" s="12" t="s">
        <v>44</v>
      </c>
      <c r="F778" s="12">
        <f>('Акции'!$C778-C777)/C777</f>
        <v>0.01293145357</v>
      </c>
    </row>
    <row r="779" ht="14.25" customHeight="1">
      <c r="B779" s="9">
        <v>43234.0</v>
      </c>
      <c r="C779" s="10">
        <v>105.89</v>
      </c>
      <c r="D779" s="11">
        <v>8471700.0</v>
      </c>
      <c r="E779" s="12" t="s">
        <v>44</v>
      </c>
      <c r="F779" s="12">
        <f>('Акции'!$C779-C778)/C778</f>
        <v>0.01641389902</v>
      </c>
    </row>
    <row r="780" ht="14.25" customHeight="1">
      <c r="B780" s="9">
        <v>43235.0</v>
      </c>
      <c r="C780" s="10">
        <v>104.18</v>
      </c>
      <c r="D780" s="11">
        <v>8387600.0</v>
      </c>
      <c r="E780" s="12" t="s">
        <v>44</v>
      </c>
      <c r="F780" s="12">
        <f>('Акции'!$C780-C779)/C779</f>
        <v>-0.0161488337</v>
      </c>
    </row>
    <row r="781" ht="14.25" customHeight="1">
      <c r="B781" s="9">
        <v>43236.0</v>
      </c>
      <c r="C781" s="10">
        <v>105.04</v>
      </c>
      <c r="D781" s="11">
        <v>8296700.0</v>
      </c>
      <c r="E781" s="12" t="s">
        <v>44</v>
      </c>
      <c r="F781" s="12">
        <f>('Акции'!$C781-C780)/C780</f>
        <v>0.008254943367</v>
      </c>
    </row>
    <row r="782" ht="14.25" customHeight="1">
      <c r="B782" s="9">
        <v>43237.0</v>
      </c>
      <c r="C782" s="10">
        <v>105.32</v>
      </c>
      <c r="D782" s="11">
        <v>6702900.0</v>
      </c>
      <c r="E782" s="12" t="s">
        <v>44</v>
      </c>
      <c r="F782" s="12">
        <f>('Акции'!$C782-C781)/C781</f>
        <v>0.002665651181</v>
      </c>
    </row>
    <row r="783" ht="14.25" customHeight="1">
      <c r="B783" s="9">
        <v>43238.0</v>
      </c>
      <c r="C783" s="10">
        <v>105.98</v>
      </c>
      <c r="D783" s="11">
        <v>5328000.0</v>
      </c>
      <c r="E783" s="12" t="s">
        <v>44</v>
      </c>
      <c r="F783" s="12">
        <f>('Акции'!$C783-C782)/C782</f>
        <v>0.006266616027</v>
      </c>
    </row>
    <row r="784" ht="14.25" customHeight="1">
      <c r="B784" s="9">
        <v>43241.0</v>
      </c>
      <c r="C784" s="10">
        <v>106.23</v>
      </c>
      <c r="D784" s="11">
        <v>5797300.0</v>
      </c>
      <c r="E784" s="12" t="s">
        <v>44</v>
      </c>
      <c r="F784" s="12">
        <f>('Акции'!$C784-C783)/C783</f>
        <v>0.002358935648</v>
      </c>
    </row>
    <row r="785" ht="14.25" customHeight="1">
      <c r="B785" s="9">
        <v>43242.0</v>
      </c>
      <c r="C785" s="10">
        <v>106.23</v>
      </c>
      <c r="D785" s="11">
        <v>9456800.0</v>
      </c>
      <c r="E785" s="12" t="s">
        <v>44</v>
      </c>
      <c r="F785" s="12">
        <f>('Акции'!$C785-C784)/C784</f>
        <v>0</v>
      </c>
    </row>
    <row r="786" ht="14.25" customHeight="1">
      <c r="B786" s="9">
        <v>43243.0</v>
      </c>
      <c r="C786" s="10">
        <v>105.6</v>
      </c>
      <c r="D786" s="11">
        <v>1.28166E7</v>
      </c>
      <c r="E786" s="12" t="s">
        <v>44</v>
      </c>
      <c r="F786" s="12">
        <f>('Акции'!$C786-C785)/C785</f>
        <v>-0.005930528099</v>
      </c>
    </row>
    <row r="787" ht="14.25" customHeight="1">
      <c r="B787" s="9">
        <v>43244.0</v>
      </c>
      <c r="C787" s="10">
        <v>103.14</v>
      </c>
      <c r="D787" s="11">
        <v>1.31645E7</v>
      </c>
      <c r="E787" s="12" t="s">
        <v>44</v>
      </c>
      <c r="F787" s="12">
        <f>('Акции'!$C787-C786)/C786</f>
        <v>-0.02329545455</v>
      </c>
    </row>
    <row r="788" ht="14.25" customHeight="1">
      <c r="B788" s="9">
        <v>43245.0</v>
      </c>
      <c r="C788" s="10">
        <v>101.08</v>
      </c>
      <c r="D788" s="11">
        <v>2.53017E7</v>
      </c>
      <c r="E788" s="12" t="s">
        <v>44</v>
      </c>
      <c r="F788" s="12">
        <f>('Акции'!$C788-C787)/C787</f>
        <v>-0.01997285243</v>
      </c>
    </row>
    <row r="789" ht="14.25" customHeight="1">
      <c r="B789" s="9">
        <v>43249.0</v>
      </c>
      <c r="C789" s="10">
        <v>99.47</v>
      </c>
      <c r="D789" s="11">
        <v>2.54947E7</v>
      </c>
      <c r="E789" s="12" t="s">
        <v>44</v>
      </c>
      <c r="F789" s="12">
        <f>('Акции'!$C789-C788)/C788</f>
        <v>-0.01592797784</v>
      </c>
    </row>
    <row r="790" ht="14.25" customHeight="1">
      <c r="B790" s="9">
        <v>43250.0</v>
      </c>
      <c r="C790" s="10">
        <v>103.01</v>
      </c>
      <c r="D790" s="11">
        <v>3.12734E7</v>
      </c>
      <c r="E790" s="12" t="s">
        <v>44</v>
      </c>
      <c r="F790" s="12">
        <f>('Акции'!$C790-C789)/C789</f>
        <v>0.03558861968</v>
      </c>
    </row>
    <row r="791" ht="14.25" customHeight="1">
      <c r="B791" s="9">
        <v>43251.0</v>
      </c>
      <c r="C791" s="10">
        <v>98.94</v>
      </c>
      <c r="D791" s="11">
        <v>1.89109E7</v>
      </c>
      <c r="E791" s="12" t="s">
        <v>44</v>
      </c>
      <c r="F791" s="12">
        <f>('Акции'!$C791-C790)/C790</f>
        <v>-0.03951072711</v>
      </c>
    </row>
    <row r="792" ht="14.25" customHeight="1">
      <c r="B792" s="9">
        <v>43252.0</v>
      </c>
      <c r="C792" s="10">
        <v>98.05</v>
      </c>
      <c r="D792" s="11">
        <v>1.48373E7</v>
      </c>
      <c r="E792" s="12" t="s">
        <v>44</v>
      </c>
      <c r="F792" s="12">
        <f>('Акции'!$C792-C791)/C791</f>
        <v>-0.008995350718</v>
      </c>
    </row>
    <row r="793" ht="14.25" customHeight="1">
      <c r="B793" s="9">
        <v>43255.0</v>
      </c>
      <c r="C793" s="10">
        <v>99.1</v>
      </c>
      <c r="D793" s="11">
        <v>1.09225E7</v>
      </c>
      <c r="E793" s="12" t="s">
        <v>44</v>
      </c>
      <c r="F793" s="12">
        <f>('Акции'!$C793-C792)/C792</f>
        <v>0.01070882203</v>
      </c>
    </row>
    <row r="794" ht="14.25" customHeight="1">
      <c r="B794" s="9">
        <v>43256.0</v>
      </c>
      <c r="C794" s="10">
        <v>99.24</v>
      </c>
      <c r="D794" s="11">
        <v>1.0199E7</v>
      </c>
      <c r="E794" s="12" t="s">
        <v>44</v>
      </c>
      <c r="F794" s="12">
        <f>('Акции'!$C794-C793)/C793</f>
        <v>0.00141271443</v>
      </c>
    </row>
    <row r="795" ht="14.25" customHeight="1">
      <c r="B795" s="9">
        <v>43257.0</v>
      </c>
      <c r="C795" s="10">
        <v>99.98</v>
      </c>
      <c r="D795" s="11">
        <v>4933500.0</v>
      </c>
      <c r="E795" s="12" t="s">
        <v>44</v>
      </c>
      <c r="F795" s="12">
        <f>('Акции'!$C795-C794)/C794</f>
        <v>0.007456670697</v>
      </c>
    </row>
    <row r="796" ht="14.25" customHeight="1">
      <c r="B796" s="9">
        <v>43258.0</v>
      </c>
      <c r="C796" s="10">
        <v>99.32</v>
      </c>
      <c r="D796" s="11">
        <v>5092500.0</v>
      </c>
      <c r="E796" s="12" t="s">
        <v>44</v>
      </c>
      <c r="F796" s="12">
        <f>('Акции'!$C796-C795)/C795</f>
        <v>-0.006601320264</v>
      </c>
    </row>
    <row r="797" ht="14.25" customHeight="1">
      <c r="B797" s="9">
        <v>43259.0</v>
      </c>
      <c r="C797" s="10">
        <v>100.43</v>
      </c>
      <c r="D797" s="11">
        <v>4012900.0</v>
      </c>
      <c r="E797" s="12" t="s">
        <v>44</v>
      </c>
      <c r="F797" s="12">
        <f>('Акции'!$C797-C796)/C796</f>
        <v>0.01117599678</v>
      </c>
    </row>
    <row r="798" ht="14.25" customHeight="1">
      <c r="B798" s="9">
        <v>43262.0</v>
      </c>
      <c r="C798" s="10">
        <v>99.77</v>
      </c>
      <c r="D798" s="11">
        <v>5770100.0</v>
      </c>
      <c r="E798" s="12" t="s">
        <v>44</v>
      </c>
      <c r="F798" s="12">
        <f>('Акции'!$C798-C797)/C797</f>
        <v>-0.006571741512</v>
      </c>
    </row>
    <row r="799" ht="14.25" customHeight="1">
      <c r="B799" s="9">
        <v>43263.0</v>
      </c>
      <c r="C799" s="10">
        <v>98.91</v>
      </c>
      <c r="D799" s="11">
        <v>8060400.0</v>
      </c>
      <c r="E799" s="12" t="s">
        <v>44</v>
      </c>
      <c r="F799" s="12">
        <f>('Акции'!$C799-C798)/C798</f>
        <v>-0.008619825599</v>
      </c>
    </row>
    <row r="800" ht="14.25" customHeight="1">
      <c r="B800" s="9">
        <v>43264.0</v>
      </c>
      <c r="C800" s="10">
        <v>97.58</v>
      </c>
      <c r="D800" s="11">
        <v>7816200.0</v>
      </c>
      <c r="E800" s="12" t="s">
        <v>44</v>
      </c>
      <c r="F800" s="12">
        <f>('Акции'!$C800-C799)/C799</f>
        <v>-0.01344656759</v>
      </c>
    </row>
    <row r="801" ht="14.25" customHeight="1">
      <c r="B801" s="9">
        <v>43265.0</v>
      </c>
      <c r="C801" s="10">
        <v>98.75</v>
      </c>
      <c r="D801" s="11">
        <v>4648700.0</v>
      </c>
      <c r="E801" s="12" t="s">
        <v>44</v>
      </c>
      <c r="F801" s="12">
        <f>('Акции'!$C801-C800)/C800</f>
        <v>0.01199016192</v>
      </c>
    </row>
    <row r="802" ht="14.25" customHeight="1">
      <c r="B802" s="9">
        <v>43266.0</v>
      </c>
      <c r="C802" s="10">
        <v>99.57</v>
      </c>
      <c r="D802" s="11">
        <v>2.08062E7</v>
      </c>
      <c r="E802" s="12" t="s">
        <v>44</v>
      </c>
      <c r="F802" s="12">
        <f>('Акции'!$C802-C801)/C801</f>
        <v>0.008303797468</v>
      </c>
    </row>
    <row r="803" ht="14.25" customHeight="1">
      <c r="B803" s="9">
        <v>43269.0</v>
      </c>
      <c r="C803" s="10">
        <v>98.48</v>
      </c>
      <c r="D803" s="11">
        <v>6425600.0</v>
      </c>
      <c r="E803" s="12" t="s">
        <v>44</v>
      </c>
      <c r="F803" s="12">
        <f>('Акции'!$C803-C802)/C802</f>
        <v>-0.01094707241</v>
      </c>
    </row>
    <row r="804" ht="14.25" customHeight="1">
      <c r="B804" s="9">
        <v>43270.0</v>
      </c>
      <c r="C804" s="10">
        <v>98.01</v>
      </c>
      <c r="D804" s="11">
        <v>5528300.0</v>
      </c>
      <c r="E804" s="12" t="s">
        <v>44</v>
      </c>
      <c r="F804" s="12">
        <f>('Акции'!$C804-C803)/C803</f>
        <v>-0.004772542648</v>
      </c>
    </row>
    <row r="805" ht="14.25" customHeight="1">
      <c r="B805" s="9">
        <v>43271.0</v>
      </c>
      <c r="C805" s="10">
        <v>98.25</v>
      </c>
      <c r="D805" s="11">
        <v>5842700.0</v>
      </c>
      <c r="E805" s="12" t="s">
        <v>44</v>
      </c>
      <c r="F805" s="12">
        <f>('Акции'!$C805-C804)/C804</f>
        <v>0.002448729721</v>
      </c>
    </row>
    <row r="806" ht="14.25" customHeight="1">
      <c r="B806" s="9">
        <v>43272.0</v>
      </c>
      <c r="C806" s="10">
        <v>95.55</v>
      </c>
      <c r="D806" s="11">
        <v>7225000.0</v>
      </c>
      <c r="E806" s="12" t="s">
        <v>44</v>
      </c>
      <c r="F806" s="12">
        <f>('Акции'!$C806-C805)/C805</f>
        <v>-0.02748091603</v>
      </c>
    </row>
    <row r="807" ht="14.25" customHeight="1">
      <c r="B807" s="9">
        <v>43273.0</v>
      </c>
      <c r="C807" s="10">
        <v>93.49</v>
      </c>
      <c r="D807" s="11">
        <v>9454800.0</v>
      </c>
      <c r="E807" s="12" t="s">
        <v>44</v>
      </c>
      <c r="F807" s="12">
        <f>('Акции'!$C807-C806)/C806</f>
        <v>-0.02155939299</v>
      </c>
    </row>
    <row r="808" ht="14.25" customHeight="1">
      <c r="B808" s="9">
        <v>43276.0</v>
      </c>
      <c r="C808" s="10">
        <v>93.05</v>
      </c>
      <c r="D808" s="11">
        <v>5573100.0</v>
      </c>
      <c r="E808" s="12" t="s">
        <v>44</v>
      </c>
      <c r="F808" s="12">
        <f>('Акции'!$C808-C807)/C807</f>
        <v>-0.00470638571</v>
      </c>
    </row>
    <row r="809" ht="14.25" customHeight="1">
      <c r="B809" s="9">
        <v>43277.0</v>
      </c>
      <c r="C809" s="10">
        <v>92.12</v>
      </c>
      <c r="D809" s="11">
        <v>5117100.0</v>
      </c>
      <c r="E809" s="12" t="s">
        <v>44</v>
      </c>
      <c r="F809" s="12">
        <f>('Акции'!$C809-C808)/C808</f>
        <v>-0.009994626545</v>
      </c>
    </row>
    <row r="810" ht="14.25" customHeight="1">
      <c r="B810" s="9">
        <v>43278.0</v>
      </c>
      <c r="C810" s="10">
        <v>91.51</v>
      </c>
      <c r="D810" s="11">
        <v>5833000.0</v>
      </c>
      <c r="E810" s="12" t="s">
        <v>44</v>
      </c>
      <c r="F810" s="12">
        <f>('Акции'!$C810-C809)/C809</f>
        <v>-0.006621797655</v>
      </c>
    </row>
    <row r="811" ht="14.25" customHeight="1">
      <c r="B811" s="9">
        <v>43279.0</v>
      </c>
      <c r="C811" s="10">
        <v>92.43</v>
      </c>
      <c r="D811" s="11">
        <v>6698900.0</v>
      </c>
      <c r="E811" s="12" t="s">
        <v>44</v>
      </c>
      <c r="F811" s="12">
        <f>('Акции'!$C811-C810)/C810</f>
        <v>0.01005354606</v>
      </c>
    </row>
    <row r="812" ht="14.25" customHeight="1">
      <c r="B812" s="9">
        <v>43280.0</v>
      </c>
      <c r="C812" s="10">
        <v>92.65</v>
      </c>
      <c r="D812" s="11">
        <v>6787900.0</v>
      </c>
      <c r="E812" s="12" t="s">
        <v>44</v>
      </c>
      <c r="F812" s="12">
        <f>('Акции'!$C812-C811)/C811</f>
        <v>0.002380179595</v>
      </c>
    </row>
    <row r="813" ht="14.25" customHeight="1">
      <c r="B813" s="9">
        <v>43283.0</v>
      </c>
      <c r="C813" s="10">
        <v>93.11</v>
      </c>
      <c r="D813" s="11">
        <v>3854500.0</v>
      </c>
      <c r="E813" s="12" t="s">
        <v>44</v>
      </c>
      <c r="F813" s="12">
        <f>('Акции'!$C813-C812)/C812</f>
        <v>0.004964921749</v>
      </c>
    </row>
    <row r="814" ht="14.25" customHeight="1">
      <c r="B814" s="9">
        <v>43284.0</v>
      </c>
      <c r="C814" s="10">
        <v>93.61</v>
      </c>
      <c r="D814" s="11">
        <v>2452400.0</v>
      </c>
      <c r="E814" s="12" t="s">
        <v>44</v>
      </c>
      <c r="F814" s="12">
        <f>('Акции'!$C814-C813)/C813</f>
        <v>0.005369992482</v>
      </c>
    </row>
    <row r="815" ht="14.25" customHeight="1">
      <c r="B815" s="9">
        <v>43286.0</v>
      </c>
      <c r="C815" s="10">
        <v>94.48</v>
      </c>
      <c r="D815" s="11">
        <v>4744000.0</v>
      </c>
      <c r="E815" s="12" t="s">
        <v>44</v>
      </c>
      <c r="F815" s="12">
        <f>('Акции'!$C815-C814)/C814</f>
        <v>0.009293878859</v>
      </c>
    </row>
    <row r="816" ht="14.25" customHeight="1">
      <c r="B816" s="9">
        <v>43287.0</v>
      </c>
      <c r="C816" s="10">
        <v>96.92</v>
      </c>
      <c r="D816" s="11">
        <v>5867400.0</v>
      </c>
      <c r="E816" s="12" t="s">
        <v>44</v>
      </c>
      <c r="F816" s="12">
        <f>('Акции'!$C816-C815)/C815</f>
        <v>0.02582557155</v>
      </c>
    </row>
    <row r="817" ht="14.25" customHeight="1">
      <c r="B817" s="9">
        <v>43290.0</v>
      </c>
      <c r="C817" s="10">
        <v>97.04</v>
      </c>
      <c r="D817" s="11">
        <v>5953100.0</v>
      </c>
      <c r="E817" s="12" t="s">
        <v>44</v>
      </c>
      <c r="F817" s="12">
        <f>('Акции'!$C817-C816)/C816</f>
        <v>0.001238134544</v>
      </c>
    </row>
    <row r="818" ht="14.25" customHeight="1">
      <c r="B818" s="9">
        <v>43291.0</v>
      </c>
      <c r="C818" s="10">
        <v>98.84</v>
      </c>
      <c r="D818" s="11">
        <v>5119900.0</v>
      </c>
      <c r="E818" s="12" t="s">
        <v>44</v>
      </c>
      <c r="F818" s="12">
        <f>('Акции'!$C818-C817)/C817</f>
        <v>0.01854905194</v>
      </c>
    </row>
    <row r="819" ht="14.25" customHeight="1">
      <c r="B819" s="9">
        <v>43292.0</v>
      </c>
      <c r="C819" s="10">
        <v>94.96</v>
      </c>
      <c r="D819" s="11">
        <v>6230000.0</v>
      </c>
      <c r="E819" s="12" t="s">
        <v>44</v>
      </c>
      <c r="F819" s="12">
        <f>('Акции'!$C819-C818)/C818</f>
        <v>-0.0392553622</v>
      </c>
    </row>
    <row r="820" ht="14.25" customHeight="1">
      <c r="B820" s="9">
        <v>43293.0</v>
      </c>
      <c r="C820" s="10">
        <v>95.61</v>
      </c>
      <c r="D820" s="11">
        <v>4672000.0</v>
      </c>
      <c r="E820" s="12" t="s">
        <v>44</v>
      </c>
      <c r="F820" s="12">
        <f>('Акции'!$C820-C819)/C819</f>
        <v>0.006844987363</v>
      </c>
    </row>
    <row r="821" ht="14.25" customHeight="1">
      <c r="B821" s="9">
        <v>43294.0</v>
      </c>
      <c r="C821" s="10">
        <v>96.63</v>
      </c>
      <c r="D821" s="11">
        <v>3712400.0</v>
      </c>
      <c r="E821" s="12" t="s">
        <v>44</v>
      </c>
      <c r="F821" s="12">
        <f>('Акции'!$C821-C820)/C820</f>
        <v>0.01066834013</v>
      </c>
    </row>
    <row r="822" ht="14.25" customHeight="1">
      <c r="B822" s="9">
        <v>43297.0</v>
      </c>
      <c r="C822" s="10">
        <v>96.25</v>
      </c>
      <c r="D822" s="11">
        <v>3783500.0</v>
      </c>
      <c r="E822" s="12" t="s">
        <v>44</v>
      </c>
      <c r="F822" s="12">
        <f>('Акции'!$C822-C821)/C821</f>
        <v>-0.003932526131</v>
      </c>
    </row>
    <row r="823" ht="14.25" customHeight="1">
      <c r="B823" s="9">
        <v>43298.0</v>
      </c>
      <c r="C823" s="10">
        <v>95.41</v>
      </c>
      <c r="D823" s="11">
        <v>5107500.0</v>
      </c>
      <c r="E823" s="12" t="s">
        <v>44</v>
      </c>
      <c r="F823" s="12">
        <f>('Акции'!$C823-C822)/C822</f>
        <v>-0.008727272727</v>
      </c>
    </row>
    <row r="824" ht="14.25" customHeight="1">
      <c r="B824" s="9">
        <v>43299.0</v>
      </c>
      <c r="C824" s="10">
        <v>94.4</v>
      </c>
      <c r="D824" s="11">
        <v>5521900.0</v>
      </c>
      <c r="E824" s="12" t="s">
        <v>44</v>
      </c>
      <c r="F824" s="12">
        <f>('Акции'!$C824-C823)/C823</f>
        <v>-0.01058589246</v>
      </c>
    </row>
    <row r="825" ht="14.25" customHeight="1">
      <c r="B825" s="9">
        <v>43300.0</v>
      </c>
      <c r="C825" s="10">
        <v>89.95</v>
      </c>
      <c r="D825" s="11">
        <v>1.97472E7</v>
      </c>
      <c r="E825" s="12" t="s">
        <v>44</v>
      </c>
      <c r="F825" s="12">
        <f>('Акции'!$C825-C824)/C824</f>
        <v>-0.04713983051</v>
      </c>
    </row>
    <row r="826" ht="14.25" customHeight="1">
      <c r="B826" s="9">
        <v>43301.0</v>
      </c>
      <c r="C826" s="10">
        <v>88.91</v>
      </c>
      <c r="D826" s="11">
        <v>1.17919E7</v>
      </c>
      <c r="E826" s="12" t="s">
        <v>44</v>
      </c>
      <c r="F826" s="12">
        <f>('Акции'!$C826-C825)/C825</f>
        <v>-0.01156197888</v>
      </c>
    </row>
    <row r="827" ht="14.25" customHeight="1">
      <c r="B827" s="9">
        <v>43304.0</v>
      </c>
      <c r="C827" s="10">
        <v>89.4</v>
      </c>
      <c r="D827" s="11">
        <v>6316800.0</v>
      </c>
      <c r="E827" s="12" t="s">
        <v>44</v>
      </c>
      <c r="F827" s="12">
        <f>('Акции'!$C827-C826)/C826</f>
        <v>0.005511191092</v>
      </c>
    </row>
    <row r="828" ht="14.25" customHeight="1">
      <c r="B828" s="9">
        <v>43305.0</v>
      </c>
      <c r="C828" s="10">
        <v>91.54</v>
      </c>
      <c r="D828" s="11">
        <v>7965000.0</v>
      </c>
      <c r="E828" s="12" t="s">
        <v>44</v>
      </c>
      <c r="F828" s="12">
        <f>('Акции'!$C828-C827)/C827</f>
        <v>0.02393736018</v>
      </c>
    </row>
    <row r="829" ht="14.25" customHeight="1">
      <c r="B829" s="9">
        <v>43306.0</v>
      </c>
      <c r="C829" s="10">
        <v>93.12</v>
      </c>
      <c r="D829" s="11">
        <v>7494300.0</v>
      </c>
      <c r="E829" s="12" t="s">
        <v>44</v>
      </c>
      <c r="F829" s="12">
        <f>('Акции'!$C829-C828)/C828</f>
        <v>0.01726021411</v>
      </c>
    </row>
    <row r="830" ht="14.25" customHeight="1">
      <c r="B830" s="9">
        <v>43307.0</v>
      </c>
      <c r="C830" s="10">
        <v>93.94</v>
      </c>
      <c r="D830" s="11">
        <v>6812400.0</v>
      </c>
      <c r="E830" s="12" t="s">
        <v>44</v>
      </c>
      <c r="F830" s="12">
        <f>('Акции'!$C830-C829)/C829</f>
        <v>0.008805841924</v>
      </c>
    </row>
    <row r="831" ht="14.25" customHeight="1">
      <c r="B831" s="9">
        <v>43308.0</v>
      </c>
      <c r="C831" s="10">
        <v>90.56</v>
      </c>
      <c r="D831" s="11">
        <v>1.29058E7</v>
      </c>
      <c r="E831" s="12" t="s">
        <v>44</v>
      </c>
      <c r="F831" s="12">
        <f>('Акции'!$C831-C830)/C830</f>
        <v>-0.03598041303</v>
      </c>
    </row>
    <row r="832" ht="14.25" customHeight="1">
      <c r="B832" s="9">
        <v>43311.0</v>
      </c>
      <c r="C832" s="10">
        <v>91.45</v>
      </c>
      <c r="D832" s="11">
        <v>6466000.0</v>
      </c>
      <c r="E832" s="12" t="s">
        <v>44</v>
      </c>
      <c r="F832" s="12">
        <f>('Акции'!$C832-C831)/C831</f>
        <v>0.009827738516</v>
      </c>
    </row>
    <row r="833" ht="14.25" customHeight="1">
      <c r="B833" s="9">
        <v>43312.0</v>
      </c>
      <c r="C833" s="10">
        <v>92.23</v>
      </c>
      <c r="D833" s="11">
        <v>8691800.0</v>
      </c>
      <c r="E833" s="12" t="s">
        <v>44</v>
      </c>
      <c r="F833" s="12">
        <f>('Акции'!$C833-C832)/C832</f>
        <v>0.008529250957</v>
      </c>
    </row>
    <row r="834" ht="14.25" customHeight="1">
      <c r="B834" s="9">
        <v>43313.0</v>
      </c>
      <c r="C834" s="10">
        <v>93.91</v>
      </c>
      <c r="D834" s="11">
        <v>5330400.0</v>
      </c>
      <c r="E834" s="12" t="s">
        <v>44</v>
      </c>
      <c r="F834" s="12">
        <f>('Акции'!$C834-C833)/C833</f>
        <v>0.01821533124</v>
      </c>
    </row>
    <row r="835" ht="14.25" customHeight="1">
      <c r="B835" s="9">
        <v>43314.0</v>
      </c>
      <c r="C835" s="10">
        <v>95.12</v>
      </c>
      <c r="D835" s="11">
        <v>6023200.0</v>
      </c>
      <c r="E835" s="12" t="s">
        <v>44</v>
      </c>
      <c r="F835" s="12">
        <f>('Акции'!$C835-C834)/C834</f>
        <v>0.01288467682</v>
      </c>
    </row>
    <row r="836" ht="14.25" customHeight="1">
      <c r="B836" s="9">
        <v>43315.0</v>
      </c>
      <c r="C836" s="10">
        <v>96.53</v>
      </c>
      <c r="D836" s="11">
        <v>4876100.0</v>
      </c>
      <c r="E836" s="12" t="s">
        <v>44</v>
      </c>
      <c r="F836" s="12">
        <f>('Акции'!$C836-C835)/C835</f>
        <v>0.01482338099</v>
      </c>
    </row>
    <row r="837" ht="14.25" customHeight="1">
      <c r="B837" s="9">
        <v>43318.0</v>
      </c>
      <c r="C837" s="10">
        <v>97.06</v>
      </c>
      <c r="D837" s="11">
        <v>5134200.0</v>
      </c>
      <c r="E837" s="12" t="s">
        <v>44</v>
      </c>
      <c r="F837" s="12">
        <f>('Акции'!$C837-C836)/C836</f>
        <v>0.005490521082</v>
      </c>
    </row>
    <row r="838" ht="14.25" customHeight="1">
      <c r="B838" s="9">
        <v>43319.0</v>
      </c>
      <c r="C838" s="10">
        <v>94.06</v>
      </c>
      <c r="D838" s="11">
        <v>8890900.0</v>
      </c>
      <c r="E838" s="12" t="s">
        <v>44</v>
      </c>
      <c r="F838" s="12">
        <f>('Акции'!$C838-C837)/C837</f>
        <v>-0.03090871626</v>
      </c>
    </row>
    <row r="839" ht="14.25" customHeight="1">
      <c r="B839" s="9">
        <v>43320.0</v>
      </c>
      <c r="C839" s="10">
        <v>93.73</v>
      </c>
      <c r="D839" s="11">
        <v>4535100.0</v>
      </c>
      <c r="E839" s="12" t="s">
        <v>44</v>
      </c>
      <c r="F839" s="12">
        <f>('Акции'!$C839-C838)/C838</f>
        <v>-0.003508398894</v>
      </c>
    </row>
    <row r="840" ht="14.25" customHeight="1">
      <c r="B840" s="9">
        <v>43321.0</v>
      </c>
      <c r="C840" s="10">
        <v>95.47</v>
      </c>
      <c r="D840" s="11">
        <v>6176100.0</v>
      </c>
      <c r="E840" s="12" t="s">
        <v>44</v>
      </c>
      <c r="F840" s="12">
        <f>('Акции'!$C840-C839)/C839</f>
        <v>0.01856396031</v>
      </c>
    </row>
    <row r="841" ht="14.25" customHeight="1">
      <c r="B841" s="9">
        <v>43322.0</v>
      </c>
      <c r="C841" s="10">
        <v>95.8</v>
      </c>
      <c r="D841" s="11">
        <v>4446800.0</v>
      </c>
      <c r="E841" s="12" t="s">
        <v>44</v>
      </c>
      <c r="F841" s="12">
        <f>('Акции'!$C841-C840)/C840</f>
        <v>0.00345658322</v>
      </c>
    </row>
    <row r="842" ht="14.25" customHeight="1">
      <c r="B842" s="9">
        <v>43325.0</v>
      </c>
      <c r="C842" s="10">
        <v>96.78</v>
      </c>
      <c r="D842" s="11">
        <v>5920000.0</v>
      </c>
      <c r="E842" s="12" t="s">
        <v>44</v>
      </c>
      <c r="F842" s="12">
        <f>('Акции'!$C842-C841)/C841</f>
        <v>0.01022964509</v>
      </c>
    </row>
    <row r="843" ht="14.25" customHeight="1">
      <c r="B843" s="9">
        <v>43326.0</v>
      </c>
      <c r="C843" s="10">
        <v>95.92</v>
      </c>
      <c r="D843" s="11">
        <v>5580800.0</v>
      </c>
      <c r="E843" s="12" t="s">
        <v>44</v>
      </c>
      <c r="F843" s="12">
        <f>('Акции'!$C843-C842)/C842</f>
        <v>-0.008886133499</v>
      </c>
    </row>
    <row r="844" ht="14.25" customHeight="1">
      <c r="B844" s="9">
        <v>43327.0</v>
      </c>
      <c r="C844" s="10">
        <v>97.45</v>
      </c>
      <c r="D844" s="11">
        <v>6861500.0</v>
      </c>
      <c r="E844" s="12" t="s">
        <v>44</v>
      </c>
      <c r="F844" s="12">
        <f>('Акции'!$C844-C843)/C843</f>
        <v>0.01595079233</v>
      </c>
    </row>
    <row r="845" ht="14.25" customHeight="1">
      <c r="B845" s="9">
        <v>43328.0</v>
      </c>
      <c r="C845" s="10">
        <v>98.22</v>
      </c>
      <c r="D845" s="11">
        <v>6332900.0</v>
      </c>
      <c r="E845" s="12" t="s">
        <v>44</v>
      </c>
      <c r="F845" s="12">
        <f>('Акции'!$C845-C844)/C844</f>
        <v>0.007901487943</v>
      </c>
    </row>
    <row r="846" ht="14.25" customHeight="1">
      <c r="B846" s="9">
        <v>43329.0</v>
      </c>
      <c r="C846" s="10">
        <v>98.81</v>
      </c>
      <c r="D846" s="11">
        <v>6307300.0</v>
      </c>
      <c r="E846" s="12" t="s">
        <v>44</v>
      </c>
      <c r="F846" s="12">
        <f>('Акции'!$C846-C845)/C845</f>
        <v>0.006006923234</v>
      </c>
    </row>
    <row r="847" ht="14.25" customHeight="1">
      <c r="B847" s="9">
        <v>43332.0</v>
      </c>
      <c r="C847" s="10">
        <v>97.63</v>
      </c>
      <c r="D847" s="11">
        <v>6172500.0</v>
      </c>
      <c r="E847" s="12" t="s">
        <v>44</v>
      </c>
      <c r="F847" s="12">
        <f>('Акции'!$C847-C846)/C846</f>
        <v>-0.01194211112</v>
      </c>
    </row>
    <row r="848" ht="14.25" customHeight="1">
      <c r="B848" s="9">
        <v>43333.0</v>
      </c>
      <c r="C848" s="10">
        <v>97.74</v>
      </c>
      <c r="D848" s="11">
        <v>3528400.0</v>
      </c>
      <c r="E848" s="12" t="s">
        <v>44</v>
      </c>
      <c r="F848" s="12">
        <f>('Акции'!$C848-C847)/C847</f>
        <v>0.001126702858</v>
      </c>
    </row>
    <row r="849" ht="14.25" customHeight="1">
      <c r="B849" s="9">
        <v>43334.0</v>
      </c>
      <c r="C849" s="10">
        <v>97.64</v>
      </c>
      <c r="D849" s="11">
        <v>2963300.0</v>
      </c>
      <c r="E849" s="12" t="s">
        <v>44</v>
      </c>
      <c r="F849" s="12">
        <f>('Акции'!$C849-C848)/C848</f>
        <v>-0.00102312257</v>
      </c>
    </row>
    <row r="850" ht="14.25" customHeight="1">
      <c r="B850" s="9">
        <v>43335.0</v>
      </c>
      <c r="C850" s="10">
        <v>97.15</v>
      </c>
      <c r="D850" s="11">
        <v>2137500.0</v>
      </c>
      <c r="E850" s="12" t="s">
        <v>44</v>
      </c>
      <c r="F850" s="12">
        <f>('Акции'!$C850-C849)/C849</f>
        <v>-0.005018435068</v>
      </c>
    </row>
    <row r="851" ht="14.25" customHeight="1">
      <c r="B851" s="9">
        <v>43336.0</v>
      </c>
      <c r="C851" s="10">
        <v>97.4</v>
      </c>
      <c r="D851" s="11">
        <v>2996100.0</v>
      </c>
      <c r="E851" s="12" t="s">
        <v>44</v>
      </c>
      <c r="F851" s="12">
        <f>('Акции'!$C851-C850)/C850</f>
        <v>0.002573340196</v>
      </c>
    </row>
    <row r="852" ht="14.25" customHeight="1">
      <c r="B852" s="9">
        <v>43339.0</v>
      </c>
      <c r="C852" s="10">
        <v>98.02</v>
      </c>
      <c r="D852" s="11">
        <v>2456000.0</v>
      </c>
      <c r="E852" s="12" t="s">
        <v>44</v>
      </c>
      <c r="F852" s="12">
        <f>('Акции'!$C852-C851)/C851</f>
        <v>0.00636550308</v>
      </c>
    </row>
    <row r="853" ht="14.25" customHeight="1">
      <c r="B853" s="9">
        <v>43340.0</v>
      </c>
      <c r="C853" s="10">
        <v>97.26</v>
      </c>
      <c r="D853" s="11">
        <v>3515400.0</v>
      </c>
      <c r="E853" s="12" t="s">
        <v>44</v>
      </c>
      <c r="F853" s="12">
        <f>('Акции'!$C853-C852)/C852</f>
        <v>-0.00775351969</v>
      </c>
    </row>
    <row r="854" ht="14.25" customHeight="1">
      <c r="B854" s="9">
        <v>43341.0</v>
      </c>
      <c r="C854" s="10">
        <v>97.58</v>
      </c>
      <c r="D854" s="11">
        <v>3637100.0</v>
      </c>
      <c r="E854" s="12" t="s">
        <v>44</v>
      </c>
      <c r="F854" s="12">
        <f>('Акции'!$C854-C853)/C853</f>
        <v>0.003290150113</v>
      </c>
    </row>
    <row r="855" ht="14.25" customHeight="1">
      <c r="B855" s="9">
        <v>43342.0</v>
      </c>
      <c r="C855" s="10">
        <v>96.79</v>
      </c>
      <c r="D855" s="11">
        <v>3434400.0</v>
      </c>
      <c r="E855" s="12" t="s">
        <v>44</v>
      </c>
      <c r="F855" s="12">
        <f>('Акции'!$C855-C854)/C854</f>
        <v>-0.008095921295</v>
      </c>
    </row>
    <row r="856" ht="14.25" customHeight="1">
      <c r="B856" s="9">
        <v>43343.0</v>
      </c>
      <c r="C856" s="10">
        <v>95.98</v>
      </c>
      <c r="D856" s="11">
        <v>4703100.0</v>
      </c>
      <c r="E856" s="12" t="s">
        <v>44</v>
      </c>
      <c r="F856" s="12">
        <f>('Акции'!$C856-C855)/C855</f>
        <v>-0.008368633123</v>
      </c>
    </row>
    <row r="857" ht="14.25" customHeight="1">
      <c r="B857" s="9">
        <v>43347.0</v>
      </c>
      <c r="C857" s="10">
        <v>94.56</v>
      </c>
      <c r="D857" s="11">
        <v>4456100.0</v>
      </c>
      <c r="E857" s="12" t="s">
        <v>44</v>
      </c>
      <c r="F857" s="12">
        <f>('Акции'!$C857-C856)/C856</f>
        <v>-0.01479474891</v>
      </c>
    </row>
    <row r="858" ht="14.25" customHeight="1">
      <c r="B858" s="9">
        <v>43348.0</v>
      </c>
      <c r="C858" s="10">
        <v>95.19</v>
      </c>
      <c r="D858" s="11">
        <v>5188800.0</v>
      </c>
      <c r="E858" s="12" t="s">
        <v>44</v>
      </c>
      <c r="F858" s="12">
        <f>('Акции'!$C858-C857)/C857</f>
        <v>0.006662436548</v>
      </c>
    </row>
    <row r="859" ht="14.25" customHeight="1">
      <c r="B859" s="9">
        <v>43349.0</v>
      </c>
      <c r="C859" s="10">
        <v>93.74</v>
      </c>
      <c r="D859" s="11">
        <v>5416300.0</v>
      </c>
      <c r="E859" s="12" t="s">
        <v>44</v>
      </c>
      <c r="F859" s="12">
        <f>('Акции'!$C859-C858)/C858</f>
        <v>-0.01523269251</v>
      </c>
    </row>
    <row r="860" ht="14.25" customHeight="1">
      <c r="B860" s="9">
        <v>43350.0</v>
      </c>
      <c r="C860" s="10">
        <v>94.17</v>
      </c>
      <c r="D860" s="11">
        <v>4051700.0</v>
      </c>
      <c r="E860" s="12" t="s">
        <v>44</v>
      </c>
      <c r="F860" s="12">
        <f>('Акции'!$C860-C859)/C859</f>
        <v>0.004587155963</v>
      </c>
    </row>
    <row r="861" ht="14.25" customHeight="1">
      <c r="B861" s="9">
        <v>43353.0</v>
      </c>
      <c r="C861" s="10">
        <v>93.82</v>
      </c>
      <c r="D861" s="11">
        <v>3156800.0</v>
      </c>
      <c r="E861" s="12" t="s">
        <v>44</v>
      </c>
      <c r="F861" s="12">
        <f>('Акции'!$C861-C860)/C860</f>
        <v>-0.003716682595</v>
      </c>
    </row>
    <row r="862" ht="14.25" customHeight="1">
      <c r="B862" s="9">
        <v>43354.0</v>
      </c>
      <c r="C862" s="10">
        <v>93.18</v>
      </c>
      <c r="D862" s="11">
        <v>2638500.0</v>
      </c>
      <c r="E862" s="12" t="s">
        <v>44</v>
      </c>
      <c r="F862" s="12">
        <f>('Акции'!$C862-C861)/C861</f>
        <v>-0.006821573225</v>
      </c>
    </row>
    <row r="863" ht="14.25" customHeight="1">
      <c r="B863" s="9">
        <v>43355.0</v>
      </c>
      <c r="C863" s="10">
        <v>93.24</v>
      </c>
      <c r="D863" s="11">
        <v>3304700.0</v>
      </c>
      <c r="E863" s="12" t="s">
        <v>44</v>
      </c>
      <c r="F863" s="12">
        <f>('Акции'!$C863-C862)/C862</f>
        <v>0.0006439150032</v>
      </c>
    </row>
    <row r="864" ht="14.25" customHeight="1">
      <c r="B864" s="9">
        <v>43356.0</v>
      </c>
      <c r="C864" s="10">
        <v>96.33</v>
      </c>
      <c r="D864" s="11">
        <v>4850700.0</v>
      </c>
      <c r="E864" s="12" t="s">
        <v>44</v>
      </c>
      <c r="F864" s="12">
        <f>('Акции'!$C864-C863)/C863</f>
        <v>0.03314028314</v>
      </c>
    </row>
    <row r="865" ht="14.25" customHeight="1">
      <c r="B865" s="9">
        <v>43357.0</v>
      </c>
      <c r="C865" s="10">
        <v>95.68</v>
      </c>
      <c r="D865" s="11">
        <v>3446000.0</v>
      </c>
      <c r="E865" s="12" t="s">
        <v>44</v>
      </c>
      <c r="F865" s="12">
        <f>('Акции'!$C865-C864)/C864</f>
        <v>-0.006747638327</v>
      </c>
    </row>
    <row r="866" ht="14.25" customHeight="1">
      <c r="B866" s="9">
        <v>43360.0</v>
      </c>
      <c r="C866" s="10">
        <v>95.37</v>
      </c>
      <c r="D866" s="11">
        <v>3987200.0</v>
      </c>
      <c r="E866" s="12" t="s">
        <v>44</v>
      </c>
      <c r="F866" s="12">
        <f>('Акции'!$C866-C865)/C865</f>
        <v>-0.003239966555</v>
      </c>
    </row>
    <row r="867" ht="14.25" customHeight="1">
      <c r="B867" s="9">
        <v>43361.0</v>
      </c>
      <c r="C867" s="10">
        <v>92.61</v>
      </c>
      <c r="D867" s="11">
        <v>1.02405E7</v>
      </c>
      <c r="E867" s="12" t="s">
        <v>44</v>
      </c>
      <c r="F867" s="12">
        <f>('Акции'!$C867-C866)/C866</f>
        <v>-0.02893991821</v>
      </c>
    </row>
    <row r="868" ht="14.25" customHeight="1">
      <c r="B868" s="9">
        <v>43362.0</v>
      </c>
      <c r="C868" s="10">
        <v>91.02</v>
      </c>
      <c r="D868" s="11">
        <v>8451400.0</v>
      </c>
      <c r="E868" s="12" t="s">
        <v>44</v>
      </c>
      <c r="F868" s="12">
        <f>('Акции'!$C868-C867)/C867</f>
        <v>-0.01716877227</v>
      </c>
    </row>
    <row r="869" ht="14.25" customHeight="1">
      <c r="B869" s="9">
        <v>43363.0</v>
      </c>
      <c r="C869" s="10">
        <v>92.68</v>
      </c>
      <c r="D869" s="11">
        <v>5991200.0</v>
      </c>
      <c r="E869" s="12" t="s">
        <v>44</v>
      </c>
      <c r="F869" s="12">
        <f>('Акции'!$C869-C868)/C868</f>
        <v>0.01823774995</v>
      </c>
    </row>
    <row r="870" ht="14.25" customHeight="1">
      <c r="B870" s="9">
        <v>43364.0</v>
      </c>
      <c r="C870" s="10">
        <v>92.26</v>
      </c>
      <c r="D870" s="11">
        <v>9953500.0</v>
      </c>
      <c r="E870" s="12" t="s">
        <v>44</v>
      </c>
      <c r="F870" s="12">
        <f>('Акции'!$C870-C869)/C869</f>
        <v>-0.004531722054</v>
      </c>
    </row>
    <row r="871" ht="14.25" customHeight="1">
      <c r="B871" s="9">
        <v>43367.0</v>
      </c>
      <c r="C871" s="10">
        <v>93.42</v>
      </c>
      <c r="D871" s="11">
        <v>5910300.0</v>
      </c>
      <c r="E871" s="12" t="s">
        <v>44</v>
      </c>
      <c r="F871" s="12">
        <f>('Акции'!$C871-C870)/C870</f>
        <v>0.0125731628</v>
      </c>
    </row>
    <row r="872" ht="14.25" customHeight="1">
      <c r="B872" s="9">
        <v>43368.0</v>
      </c>
      <c r="C872" s="10">
        <v>93.78</v>
      </c>
      <c r="D872" s="11">
        <v>5303900.0</v>
      </c>
      <c r="E872" s="12" t="s">
        <v>44</v>
      </c>
      <c r="F872" s="12">
        <f>('Акции'!$C872-C871)/C871</f>
        <v>0.003853564547</v>
      </c>
    </row>
    <row r="873" ht="14.25" customHeight="1">
      <c r="B873" s="9">
        <v>43369.0</v>
      </c>
      <c r="C873" s="10">
        <v>94.18</v>
      </c>
      <c r="D873" s="11">
        <v>4656200.0</v>
      </c>
      <c r="E873" s="12" t="s">
        <v>44</v>
      </c>
      <c r="F873" s="12">
        <f>('Акции'!$C873-C872)/C872</f>
        <v>0.00426530177</v>
      </c>
    </row>
    <row r="874" ht="14.25" customHeight="1">
      <c r="B874" s="9">
        <v>43370.0</v>
      </c>
      <c r="C874" s="10">
        <v>94.14</v>
      </c>
      <c r="D874" s="11">
        <v>3028600.0</v>
      </c>
      <c r="E874" s="12" t="s">
        <v>44</v>
      </c>
      <c r="F874" s="12">
        <f>('Акции'!$C874-C873)/C873</f>
        <v>-0.0004247186239</v>
      </c>
    </row>
    <row r="875" ht="14.25" customHeight="1">
      <c r="B875" s="9">
        <v>43371.0</v>
      </c>
      <c r="C875" s="10">
        <v>94.58</v>
      </c>
      <c r="D875" s="11">
        <v>4527900.0</v>
      </c>
      <c r="E875" s="12" t="s">
        <v>44</v>
      </c>
      <c r="F875" s="12">
        <f>('Акции'!$C875-C874)/C874</f>
        <v>0.004673889951</v>
      </c>
    </row>
    <row r="876" ht="14.25" customHeight="1">
      <c r="B876" s="9">
        <v>43374.0</v>
      </c>
      <c r="C876" s="10">
        <v>95.0</v>
      </c>
      <c r="D876" s="11">
        <v>3763800.0</v>
      </c>
      <c r="E876" s="12" t="s">
        <v>44</v>
      </c>
      <c r="F876" s="12">
        <f>('Акции'!$C876-C875)/C875</f>
        <v>0.004440685134</v>
      </c>
    </row>
    <row r="877" ht="14.25" customHeight="1">
      <c r="B877" s="9">
        <v>43375.0</v>
      </c>
      <c r="C877" s="10">
        <v>94.23</v>
      </c>
      <c r="D877" s="11">
        <v>6792200.0</v>
      </c>
      <c r="E877" s="12" t="s">
        <v>44</v>
      </c>
      <c r="F877" s="12">
        <f>('Акции'!$C877-C876)/C876</f>
        <v>-0.008105263158</v>
      </c>
    </row>
    <row r="878" ht="14.25" customHeight="1">
      <c r="B878" s="9">
        <v>43376.0</v>
      </c>
      <c r="C878" s="10">
        <v>96.01</v>
      </c>
      <c r="D878" s="11">
        <v>4796800.0</v>
      </c>
      <c r="E878" s="12" t="s">
        <v>44</v>
      </c>
      <c r="F878" s="12">
        <f>('Акции'!$C878-C877)/C877</f>
        <v>0.01888995012</v>
      </c>
    </row>
    <row r="879" ht="14.25" customHeight="1">
      <c r="B879" s="9">
        <v>43377.0</v>
      </c>
      <c r="C879" s="10">
        <v>93.84</v>
      </c>
      <c r="D879" s="11">
        <v>4425400.0</v>
      </c>
      <c r="E879" s="12" t="s">
        <v>44</v>
      </c>
      <c r="F879" s="12">
        <f>('Акции'!$C879-C878)/C878</f>
        <v>-0.02260181231</v>
      </c>
    </row>
    <row r="880" ht="14.25" customHeight="1">
      <c r="B880" s="9">
        <v>43378.0</v>
      </c>
      <c r="C880" s="10">
        <v>94.38</v>
      </c>
      <c r="D880" s="11">
        <v>4190100.0</v>
      </c>
      <c r="E880" s="12" t="s">
        <v>44</v>
      </c>
      <c r="F880" s="12">
        <f>('Акции'!$C880-C879)/C879</f>
        <v>0.005754475703</v>
      </c>
    </row>
    <row r="881" ht="14.25" customHeight="1">
      <c r="B881" s="9">
        <v>43381.0</v>
      </c>
      <c r="C881" s="10">
        <v>94.81</v>
      </c>
      <c r="D881" s="11">
        <v>3305500.0</v>
      </c>
      <c r="E881" s="12" t="s">
        <v>44</v>
      </c>
      <c r="F881" s="12">
        <f>('Акции'!$C881-C880)/C880</f>
        <v>0.004556050011</v>
      </c>
    </row>
    <row r="882" ht="14.25" customHeight="1">
      <c r="B882" s="9">
        <v>43382.0</v>
      </c>
      <c r="C882" s="10">
        <v>94.57</v>
      </c>
      <c r="D882" s="11">
        <v>3625600.0</v>
      </c>
      <c r="E882" s="12" t="s">
        <v>44</v>
      </c>
      <c r="F882" s="12">
        <f>('Акции'!$C882-C881)/C881</f>
        <v>-0.002531378547</v>
      </c>
    </row>
    <row r="883" ht="14.25" customHeight="1">
      <c r="B883" s="9">
        <v>43383.0</v>
      </c>
      <c r="C883" s="10">
        <v>93.08</v>
      </c>
      <c r="D883" s="11">
        <v>5310800.0</v>
      </c>
      <c r="E883" s="12" t="s">
        <v>44</v>
      </c>
      <c r="F883" s="12">
        <f>('Акции'!$C883-C882)/C882</f>
        <v>-0.01575552501</v>
      </c>
    </row>
    <row r="884" ht="14.25" customHeight="1">
      <c r="B884" s="9">
        <v>43384.0</v>
      </c>
      <c r="C884" s="10">
        <v>90.7</v>
      </c>
      <c r="D884" s="11">
        <v>9994400.0</v>
      </c>
      <c r="E884" s="12" t="s">
        <v>44</v>
      </c>
      <c r="F884" s="12">
        <f>('Акции'!$C884-C883)/C883</f>
        <v>-0.02556940266</v>
      </c>
    </row>
    <row r="885" ht="14.25" customHeight="1">
      <c r="B885" s="9">
        <v>43385.0</v>
      </c>
      <c r="C885" s="10">
        <v>90.69</v>
      </c>
      <c r="D885" s="11">
        <v>5709600.0</v>
      </c>
      <c r="E885" s="12" t="s">
        <v>44</v>
      </c>
      <c r="F885" s="12">
        <f>('Акции'!$C885-C884)/C884</f>
        <v>-0.0001102535832</v>
      </c>
    </row>
    <row r="886" ht="14.25" customHeight="1">
      <c r="B886" s="9">
        <v>43388.0</v>
      </c>
      <c r="C886" s="10">
        <v>89.18</v>
      </c>
      <c r="D886" s="11">
        <v>4827900.0</v>
      </c>
      <c r="E886" s="12" t="s">
        <v>44</v>
      </c>
      <c r="F886" s="12">
        <f>('Акции'!$C886-C885)/C885</f>
        <v>-0.01665012681</v>
      </c>
    </row>
    <row r="887" ht="14.25" customHeight="1">
      <c r="B887" s="9">
        <v>43389.0</v>
      </c>
      <c r="C887" s="10">
        <v>91.91</v>
      </c>
      <c r="D887" s="11">
        <v>3787100.0</v>
      </c>
      <c r="E887" s="12" t="s">
        <v>44</v>
      </c>
      <c r="F887" s="12">
        <f>('Акции'!$C887-C886)/C886</f>
        <v>0.0306122449</v>
      </c>
    </row>
    <row r="888" ht="14.25" customHeight="1">
      <c r="B888" s="9">
        <v>43390.0</v>
      </c>
      <c r="C888" s="10">
        <v>92.27</v>
      </c>
      <c r="D888" s="11">
        <v>2857400.0</v>
      </c>
      <c r="E888" s="12" t="s">
        <v>44</v>
      </c>
      <c r="F888" s="12">
        <f>('Акции'!$C888-C887)/C887</f>
        <v>0.003916875204</v>
      </c>
    </row>
    <row r="889" ht="14.25" customHeight="1">
      <c r="B889" s="9">
        <v>43391.0</v>
      </c>
      <c r="C889" s="10">
        <v>89.9</v>
      </c>
      <c r="D889" s="11">
        <v>4422300.0</v>
      </c>
      <c r="E889" s="12" t="s">
        <v>44</v>
      </c>
      <c r="F889" s="12">
        <f>('Акции'!$C889-C888)/C888</f>
        <v>-0.02568548824</v>
      </c>
    </row>
    <row r="890" ht="14.25" customHeight="1">
      <c r="B890" s="9">
        <v>43392.0</v>
      </c>
      <c r="C890" s="10">
        <v>87.97</v>
      </c>
      <c r="D890" s="11">
        <v>7059400.0</v>
      </c>
      <c r="E890" s="12" t="s">
        <v>44</v>
      </c>
      <c r="F890" s="12">
        <f>('Акции'!$C890-C889)/C889</f>
        <v>-0.02146829811</v>
      </c>
    </row>
    <row r="891" ht="14.25" customHeight="1">
      <c r="B891" s="9">
        <v>43395.0</v>
      </c>
      <c r="C891" s="10">
        <v>84.27</v>
      </c>
      <c r="D891" s="11">
        <v>7621100.0</v>
      </c>
      <c r="E891" s="12" t="s">
        <v>44</v>
      </c>
      <c r="F891" s="12">
        <f>('Акции'!$C891-C890)/C890</f>
        <v>-0.04205979311</v>
      </c>
    </row>
    <row r="892" ht="14.25" customHeight="1">
      <c r="B892" s="9">
        <v>43396.0</v>
      </c>
      <c r="C892" s="10">
        <v>82.96</v>
      </c>
      <c r="D892" s="11">
        <v>8096200.0</v>
      </c>
      <c r="E892" s="12" t="s">
        <v>44</v>
      </c>
      <c r="F892" s="12">
        <f>('Акции'!$C892-C891)/C891</f>
        <v>-0.01554527115</v>
      </c>
    </row>
    <row r="893" ht="14.25" customHeight="1">
      <c r="B893" s="9">
        <v>43397.0</v>
      </c>
      <c r="C893" s="10">
        <v>79.41</v>
      </c>
      <c r="D893" s="11">
        <v>8689100.0</v>
      </c>
      <c r="E893" s="12" t="s">
        <v>44</v>
      </c>
      <c r="F893" s="12">
        <f>('Акции'!$C893-C892)/C892</f>
        <v>-0.04279170685</v>
      </c>
    </row>
    <row r="894" ht="14.25" customHeight="1">
      <c r="B894" s="9">
        <v>43398.0</v>
      </c>
      <c r="C894" s="10">
        <v>81.73</v>
      </c>
      <c r="D894" s="11">
        <v>9173500.0</v>
      </c>
      <c r="E894" s="12" t="s">
        <v>44</v>
      </c>
      <c r="F894" s="12">
        <f>('Акции'!$C894-C893)/C893</f>
        <v>0.02921546405</v>
      </c>
    </row>
    <row r="895" ht="14.25" customHeight="1">
      <c r="B895" s="9">
        <v>43399.0</v>
      </c>
      <c r="C895" s="10">
        <v>80.79</v>
      </c>
      <c r="D895" s="11">
        <v>6181500.0</v>
      </c>
      <c r="E895" s="12" t="s">
        <v>44</v>
      </c>
      <c r="F895" s="12">
        <f>('Акции'!$C895-C894)/C894</f>
        <v>-0.01150128472</v>
      </c>
    </row>
    <row r="896" ht="14.25" customHeight="1">
      <c r="B896" s="9">
        <v>43402.0</v>
      </c>
      <c r="C896" s="10">
        <v>81.36</v>
      </c>
      <c r="D896" s="11">
        <v>4343900.0</v>
      </c>
      <c r="E896" s="12" t="s">
        <v>44</v>
      </c>
      <c r="F896" s="12">
        <f>('Акции'!$C896-C895)/C895</f>
        <v>0.00705532863</v>
      </c>
    </row>
    <row r="897" ht="14.25" customHeight="1">
      <c r="B897" s="9">
        <v>43403.0</v>
      </c>
      <c r="C897" s="10">
        <v>81.59</v>
      </c>
      <c r="D897" s="11">
        <v>5243100.0</v>
      </c>
      <c r="E897" s="12" t="s">
        <v>44</v>
      </c>
      <c r="F897" s="12">
        <f>('Акции'!$C897-C896)/C896</f>
        <v>0.002826941986</v>
      </c>
    </row>
    <row r="898" ht="14.25" customHeight="1">
      <c r="B898" s="9">
        <v>43404.0</v>
      </c>
      <c r="C898" s="10">
        <v>77.85</v>
      </c>
      <c r="D898" s="11">
        <v>1.40685E7</v>
      </c>
      <c r="E898" s="12" t="s">
        <v>44</v>
      </c>
      <c r="F898" s="12">
        <f>('Акции'!$C898-C897)/C897</f>
        <v>-0.04583895085</v>
      </c>
    </row>
    <row r="899" ht="14.25" customHeight="1">
      <c r="B899" s="9">
        <v>43405.0</v>
      </c>
      <c r="C899" s="10">
        <v>80.21</v>
      </c>
      <c r="D899" s="11">
        <v>1.06717E7</v>
      </c>
      <c r="E899" s="12" t="s">
        <v>44</v>
      </c>
      <c r="F899" s="12">
        <f>('Акции'!$C899-C898)/C898</f>
        <v>0.03031470777</v>
      </c>
    </row>
    <row r="900" ht="14.25" customHeight="1">
      <c r="B900" s="9">
        <v>43406.0</v>
      </c>
      <c r="C900" s="10">
        <v>79.56</v>
      </c>
      <c r="D900" s="11">
        <v>1.27815E7</v>
      </c>
      <c r="E900" s="12" t="s">
        <v>44</v>
      </c>
      <c r="F900" s="12">
        <f>('Акции'!$C900-C899)/C899</f>
        <v>-0.008103727715</v>
      </c>
    </row>
    <row r="901" ht="14.25" customHeight="1">
      <c r="B901" s="9">
        <v>43409.0</v>
      </c>
      <c r="C901" s="10">
        <v>82.58</v>
      </c>
      <c r="D901" s="11">
        <v>1.03156E7</v>
      </c>
      <c r="E901" s="12" t="s">
        <v>44</v>
      </c>
      <c r="F901" s="12">
        <f>('Акции'!$C901-C900)/C900</f>
        <v>0.03795877325</v>
      </c>
    </row>
    <row r="902" ht="14.25" customHeight="1">
      <c r="B902" s="9">
        <v>43410.0</v>
      </c>
      <c r="C902" s="10">
        <v>83.66</v>
      </c>
      <c r="D902" s="11">
        <v>7945500.0</v>
      </c>
      <c r="E902" s="12" t="s">
        <v>44</v>
      </c>
      <c r="F902" s="12">
        <f>('Акции'!$C902-C901)/C901</f>
        <v>0.01307822717</v>
      </c>
    </row>
    <row r="903" ht="14.25" customHeight="1">
      <c r="B903" s="9">
        <v>43411.0</v>
      </c>
      <c r="C903" s="10">
        <v>86.96</v>
      </c>
      <c r="D903" s="11">
        <v>1.0378E7</v>
      </c>
      <c r="E903" s="12" t="s">
        <v>44</v>
      </c>
      <c r="F903" s="12">
        <f>('Акции'!$C903-C902)/C902</f>
        <v>0.03944537413</v>
      </c>
    </row>
    <row r="904" ht="14.25" customHeight="1">
      <c r="B904" s="9">
        <v>43412.0</v>
      </c>
      <c r="C904" s="10">
        <v>87.73</v>
      </c>
      <c r="D904" s="11">
        <v>9333200.0</v>
      </c>
      <c r="E904" s="12" t="s">
        <v>44</v>
      </c>
      <c r="F904" s="12">
        <f>('Акции'!$C904-C903)/C903</f>
        <v>0.008854645814</v>
      </c>
    </row>
    <row r="905" ht="14.25" customHeight="1">
      <c r="B905" s="9">
        <v>43413.0</v>
      </c>
      <c r="C905" s="10">
        <v>88.79</v>
      </c>
      <c r="D905" s="11">
        <v>9169800.0</v>
      </c>
      <c r="E905" s="12" t="s">
        <v>44</v>
      </c>
      <c r="F905" s="12">
        <f>('Акции'!$C905-C904)/C904</f>
        <v>0.01208252593</v>
      </c>
    </row>
    <row r="906" ht="14.25" customHeight="1">
      <c r="B906" s="9">
        <v>43416.0</v>
      </c>
      <c r="C906" s="10">
        <v>89.69</v>
      </c>
      <c r="D906" s="11">
        <v>9344700.0</v>
      </c>
      <c r="E906" s="12" t="s">
        <v>44</v>
      </c>
      <c r="F906" s="12">
        <f>('Акции'!$C906-C905)/C905</f>
        <v>0.01013627661</v>
      </c>
    </row>
    <row r="907" ht="14.25" customHeight="1">
      <c r="B907" s="9">
        <v>43417.0</v>
      </c>
      <c r="C907" s="10">
        <v>88.22</v>
      </c>
      <c r="D907" s="11">
        <v>7237200.0</v>
      </c>
      <c r="E907" s="12" t="s">
        <v>44</v>
      </c>
      <c r="F907" s="12">
        <f>('Акции'!$C907-C906)/C906</f>
        <v>-0.01638978704</v>
      </c>
    </row>
    <row r="908" ht="14.25" customHeight="1">
      <c r="B908" s="9">
        <v>43418.0</v>
      </c>
      <c r="C908" s="10">
        <v>88.31</v>
      </c>
      <c r="D908" s="11">
        <v>7268200.0</v>
      </c>
      <c r="E908" s="12" t="s">
        <v>44</v>
      </c>
      <c r="F908" s="12">
        <f>('Акции'!$C908-C907)/C907</f>
        <v>0.001020176831</v>
      </c>
    </row>
    <row r="909" ht="14.25" customHeight="1">
      <c r="B909" s="9">
        <v>43419.0</v>
      </c>
      <c r="C909" s="10">
        <v>90.14</v>
      </c>
      <c r="D909" s="11">
        <v>1.03657E7</v>
      </c>
      <c r="E909" s="12" t="s">
        <v>44</v>
      </c>
      <c r="F909" s="12">
        <f>('Акции'!$C909-C908)/C908</f>
        <v>0.02072245499</v>
      </c>
    </row>
    <row r="910" ht="14.25" customHeight="1">
      <c r="B910" s="9">
        <v>43420.0</v>
      </c>
      <c r="C910" s="10">
        <v>91.53</v>
      </c>
      <c r="D910" s="11">
        <v>8691100.0</v>
      </c>
      <c r="E910" s="12" t="s">
        <v>44</v>
      </c>
      <c r="F910" s="12">
        <f>('Акции'!$C910-C909)/C909</f>
        <v>0.01542045707</v>
      </c>
    </row>
    <row r="911" ht="14.25" customHeight="1">
      <c r="B911" s="9">
        <v>43423.0</v>
      </c>
      <c r="C911" s="10">
        <v>89.48</v>
      </c>
      <c r="D911" s="11">
        <v>5971700.0</v>
      </c>
      <c r="E911" s="12" t="s">
        <v>44</v>
      </c>
      <c r="F911" s="12">
        <f>('Акции'!$C911-C910)/C910</f>
        <v>-0.0223970283</v>
      </c>
    </row>
    <row r="912" ht="14.25" customHeight="1">
      <c r="B912" s="9">
        <v>43424.0</v>
      </c>
      <c r="C912" s="10">
        <v>88.09</v>
      </c>
      <c r="D912" s="11">
        <v>5372900.0</v>
      </c>
      <c r="E912" s="12" t="s">
        <v>44</v>
      </c>
      <c r="F912" s="12">
        <f>('Акции'!$C912-C911)/C911</f>
        <v>-0.01553419759</v>
      </c>
    </row>
    <row r="913" ht="14.25" customHeight="1">
      <c r="B913" s="9">
        <v>43425.0</v>
      </c>
      <c r="C913" s="10">
        <v>86.15</v>
      </c>
      <c r="D913" s="11">
        <v>6532500.0</v>
      </c>
      <c r="E913" s="12" t="s">
        <v>44</v>
      </c>
      <c r="F913" s="12">
        <f>('Акции'!$C913-C912)/C912</f>
        <v>-0.02202293109</v>
      </c>
    </row>
    <row r="914" ht="14.25" customHeight="1">
      <c r="B914" s="9">
        <v>43427.0</v>
      </c>
      <c r="C914" s="10">
        <v>85.63</v>
      </c>
      <c r="D914" s="11">
        <v>1612800.0</v>
      </c>
      <c r="E914" s="12" t="s">
        <v>44</v>
      </c>
      <c r="F914" s="12">
        <f>('Акции'!$C914-C913)/C913</f>
        <v>-0.006035983749</v>
      </c>
    </row>
    <row r="915" ht="14.25" customHeight="1">
      <c r="B915" s="9">
        <v>43430.0</v>
      </c>
      <c r="C915" s="10">
        <v>86.24</v>
      </c>
      <c r="D915" s="11">
        <v>5227900.0</v>
      </c>
      <c r="E915" s="12" t="s">
        <v>44</v>
      </c>
      <c r="F915" s="12">
        <f>('Акции'!$C915-C914)/C914</f>
        <v>0.00712367161</v>
      </c>
    </row>
    <row r="916" ht="14.25" customHeight="1">
      <c r="B916" s="9">
        <v>43431.0</v>
      </c>
      <c r="C916" s="10">
        <v>87.68</v>
      </c>
      <c r="D916" s="11">
        <v>4338300.0</v>
      </c>
      <c r="E916" s="12" t="s">
        <v>44</v>
      </c>
      <c r="F916" s="12">
        <f>('Акции'!$C916-C915)/C915</f>
        <v>0.01669758813</v>
      </c>
    </row>
    <row r="917" ht="14.25" customHeight="1">
      <c r="B917" s="9">
        <v>43432.0</v>
      </c>
      <c r="C917" s="10">
        <v>88.94</v>
      </c>
      <c r="D917" s="11">
        <v>3953600.0</v>
      </c>
      <c r="E917" s="12" t="s">
        <v>44</v>
      </c>
      <c r="F917" s="12">
        <f>('Акции'!$C917-C916)/C916</f>
        <v>0.01437043796</v>
      </c>
    </row>
    <row r="918" ht="14.25" customHeight="1">
      <c r="B918" s="9">
        <v>43433.0</v>
      </c>
      <c r="C918" s="10">
        <v>89.91</v>
      </c>
      <c r="D918" s="11">
        <v>3838000.0</v>
      </c>
      <c r="E918" s="12" t="s">
        <v>44</v>
      </c>
      <c r="F918" s="12">
        <f>('Акции'!$C918-C917)/C917</f>
        <v>0.01090622892</v>
      </c>
    </row>
    <row r="919" ht="14.25" customHeight="1">
      <c r="B919" s="9">
        <v>43434.0</v>
      </c>
      <c r="C919" s="10">
        <v>94.27</v>
      </c>
      <c r="D919" s="11">
        <v>1.20317E7</v>
      </c>
      <c r="E919" s="12" t="s">
        <v>44</v>
      </c>
      <c r="F919" s="12">
        <f>('Акции'!$C919-C918)/C918</f>
        <v>0.04849293738</v>
      </c>
    </row>
    <row r="920" ht="14.25" customHeight="1">
      <c r="B920" s="9">
        <v>43437.0</v>
      </c>
      <c r="C920" s="10">
        <v>93.66</v>
      </c>
      <c r="D920" s="11">
        <v>6673900.0</v>
      </c>
      <c r="E920" s="12" t="s">
        <v>44</v>
      </c>
      <c r="F920" s="12">
        <f>('Акции'!$C920-C919)/C919</f>
        <v>-0.006470775432</v>
      </c>
    </row>
    <row r="921" ht="14.25" customHeight="1">
      <c r="B921" s="9">
        <v>43438.0</v>
      </c>
      <c r="C921" s="10">
        <v>90.55</v>
      </c>
      <c r="D921" s="11">
        <v>7008400.0</v>
      </c>
      <c r="E921" s="12" t="s">
        <v>44</v>
      </c>
      <c r="F921" s="12">
        <f>('Акции'!$C921-C920)/C920</f>
        <v>-0.03320521034</v>
      </c>
    </row>
    <row r="922" ht="14.25" customHeight="1">
      <c r="B922" s="9">
        <v>43440.0</v>
      </c>
      <c r="C922" s="10">
        <v>90.33</v>
      </c>
      <c r="D922" s="11">
        <v>8734300.0</v>
      </c>
      <c r="E922" s="12" t="s">
        <v>44</v>
      </c>
      <c r="F922" s="12">
        <f>('Акции'!$C922-C921)/C921</f>
        <v>-0.002429596908</v>
      </c>
    </row>
    <row r="923" ht="14.25" customHeight="1">
      <c r="B923" s="9">
        <v>43441.0</v>
      </c>
      <c r="C923" s="10">
        <v>86.96</v>
      </c>
      <c r="D923" s="11">
        <v>6737700.0</v>
      </c>
      <c r="E923" s="12" t="s">
        <v>44</v>
      </c>
      <c r="F923" s="12">
        <f>('Акции'!$C923-C922)/C922</f>
        <v>-0.03730764973</v>
      </c>
    </row>
    <row r="924" ht="14.25" customHeight="1">
      <c r="B924" s="9">
        <v>43444.0</v>
      </c>
      <c r="C924" s="10">
        <v>87.61</v>
      </c>
      <c r="D924" s="11">
        <v>5229400.0</v>
      </c>
      <c r="E924" s="12" t="s">
        <v>44</v>
      </c>
      <c r="F924" s="12">
        <f>('Акции'!$C924-C923)/C923</f>
        <v>0.007474701012</v>
      </c>
    </row>
    <row r="925" ht="14.25" customHeight="1">
      <c r="B925" s="9">
        <v>43445.0</v>
      </c>
      <c r="C925" s="10">
        <v>88.17</v>
      </c>
      <c r="D925" s="11">
        <v>5098100.0</v>
      </c>
      <c r="E925" s="12" t="s">
        <v>44</v>
      </c>
      <c r="F925" s="12">
        <f>('Акции'!$C925-C924)/C924</f>
        <v>0.006391964388</v>
      </c>
    </row>
    <row r="926" ht="14.25" customHeight="1">
      <c r="B926" s="9">
        <v>43446.0</v>
      </c>
      <c r="C926" s="10">
        <v>88.6</v>
      </c>
      <c r="D926" s="11">
        <v>4185100.0</v>
      </c>
      <c r="E926" s="12" t="s">
        <v>44</v>
      </c>
      <c r="F926" s="12">
        <f>('Акции'!$C926-C925)/C925</f>
        <v>0.004876942271</v>
      </c>
    </row>
    <row r="927" ht="14.25" customHeight="1">
      <c r="B927" s="9">
        <v>43447.0</v>
      </c>
      <c r="C927" s="10">
        <v>87.71</v>
      </c>
      <c r="D927" s="11">
        <v>4078600.0</v>
      </c>
      <c r="E927" s="12" t="s">
        <v>44</v>
      </c>
      <c r="F927" s="12">
        <f>('Акции'!$C927-C926)/C926</f>
        <v>-0.01004514673</v>
      </c>
    </row>
    <row r="928" ht="14.25" customHeight="1">
      <c r="B928" s="9">
        <v>43448.0</v>
      </c>
      <c r="C928" s="10">
        <v>85.61</v>
      </c>
      <c r="D928" s="11">
        <v>5461600.0</v>
      </c>
      <c r="E928" s="12" t="s">
        <v>44</v>
      </c>
      <c r="F928" s="12">
        <f>('Акции'!$C928-C927)/C927</f>
        <v>-0.02394253791</v>
      </c>
    </row>
    <row r="929" ht="14.25" customHeight="1">
      <c r="B929" s="9">
        <v>43451.0</v>
      </c>
      <c r="C929" s="10">
        <v>84.93</v>
      </c>
      <c r="D929" s="11">
        <v>5958200.0</v>
      </c>
      <c r="E929" s="12" t="s">
        <v>44</v>
      </c>
      <c r="F929" s="12">
        <f>('Акции'!$C929-C928)/C928</f>
        <v>-0.007942997313</v>
      </c>
    </row>
    <row r="930" ht="14.25" customHeight="1">
      <c r="B930" s="9">
        <v>43452.0</v>
      </c>
      <c r="C930" s="10">
        <v>83.58</v>
      </c>
      <c r="D930" s="11">
        <v>5288600.0</v>
      </c>
      <c r="E930" s="12" t="s">
        <v>44</v>
      </c>
      <c r="F930" s="12">
        <f>('Акции'!$C930-C929)/C929</f>
        <v>-0.01589544331</v>
      </c>
    </row>
    <row r="931" ht="14.25" customHeight="1">
      <c r="B931" s="9">
        <v>43453.0</v>
      </c>
      <c r="C931" s="10">
        <v>83.52</v>
      </c>
      <c r="D931" s="11">
        <v>5510800.0</v>
      </c>
      <c r="E931" s="12" t="s">
        <v>44</v>
      </c>
      <c r="F931" s="12">
        <f>('Акции'!$C931-C930)/C930</f>
        <v>-0.0007178750897</v>
      </c>
    </row>
    <row r="932" ht="14.25" customHeight="1">
      <c r="B932" s="9">
        <v>43454.0</v>
      </c>
      <c r="C932" s="10">
        <v>85.37</v>
      </c>
      <c r="D932" s="11">
        <v>9453300.0</v>
      </c>
      <c r="E932" s="12" t="s">
        <v>44</v>
      </c>
      <c r="F932" s="12">
        <f>('Акции'!$C932-C931)/C931</f>
        <v>0.02215038314</v>
      </c>
    </row>
    <row r="933" ht="14.25" customHeight="1">
      <c r="B933" s="9">
        <v>43455.0</v>
      </c>
      <c r="C933" s="10">
        <v>84.92</v>
      </c>
      <c r="D933" s="11">
        <v>1.60447E7</v>
      </c>
      <c r="E933" s="12" t="s">
        <v>44</v>
      </c>
      <c r="F933" s="12">
        <f>('Акции'!$C933-C932)/C932</f>
        <v>-0.005271172543</v>
      </c>
    </row>
    <row r="934" ht="14.25" customHeight="1">
      <c r="B934" s="9">
        <v>43458.0</v>
      </c>
      <c r="C934" s="10">
        <v>84.16</v>
      </c>
      <c r="D934" s="11">
        <v>5097900.0</v>
      </c>
      <c r="E934" s="12" t="s">
        <v>44</v>
      </c>
      <c r="F934" s="12">
        <f>('Акции'!$C934-C933)/C933</f>
        <v>-0.008949599623</v>
      </c>
    </row>
    <row r="935" ht="14.25" customHeight="1">
      <c r="B935" s="9">
        <v>43460.0</v>
      </c>
      <c r="C935" s="10">
        <v>89.04</v>
      </c>
      <c r="D935" s="11">
        <v>6225000.0</v>
      </c>
      <c r="E935" s="12" t="s">
        <v>44</v>
      </c>
      <c r="F935" s="12">
        <f>('Акции'!$C935-C934)/C934</f>
        <v>0.05798479087</v>
      </c>
    </row>
    <row r="936" ht="14.25" customHeight="1">
      <c r="B936" s="9">
        <v>43461.0</v>
      </c>
      <c r="C936" s="10">
        <v>89.91</v>
      </c>
      <c r="D936" s="11">
        <v>7272800.0</v>
      </c>
      <c r="E936" s="12" t="s">
        <v>44</v>
      </c>
      <c r="F936" s="12">
        <f>('Акции'!$C936-C935)/C935</f>
        <v>0.009770889488</v>
      </c>
    </row>
    <row r="937" ht="14.25" customHeight="1">
      <c r="B937" s="9">
        <v>43462.0</v>
      </c>
      <c r="C937" s="10">
        <v>91.12</v>
      </c>
      <c r="D937" s="11">
        <v>6037700.0</v>
      </c>
      <c r="E937" s="12" t="s">
        <v>44</v>
      </c>
      <c r="F937" s="12">
        <f>('Акции'!$C937-C936)/C936</f>
        <v>0.01345790235</v>
      </c>
    </row>
    <row r="938" ht="14.25" customHeight="1">
      <c r="B938" s="9">
        <v>43465.0</v>
      </c>
      <c r="C938" s="10">
        <v>92.19</v>
      </c>
      <c r="D938" s="11">
        <v>5722100.0</v>
      </c>
      <c r="E938" s="12" t="s">
        <v>44</v>
      </c>
      <c r="F938" s="12">
        <f>('Акции'!$C938-C937)/C937</f>
        <v>0.0117427568</v>
      </c>
    </row>
    <row r="939" ht="14.25" customHeight="1">
      <c r="B939" s="9">
        <v>43467.0</v>
      </c>
      <c r="C939" s="10">
        <v>89.23</v>
      </c>
      <c r="D939" s="11">
        <v>6908400.0</v>
      </c>
      <c r="E939" s="12" t="s">
        <v>44</v>
      </c>
      <c r="F939" s="12">
        <f>('Акции'!$C939-C938)/C938</f>
        <v>-0.03210760386</v>
      </c>
    </row>
    <row r="940" ht="14.25" customHeight="1">
      <c r="B940" s="9">
        <v>43468.0</v>
      </c>
      <c r="C940" s="10">
        <v>86.29</v>
      </c>
      <c r="D940" s="11">
        <v>7653200.0</v>
      </c>
      <c r="E940" s="12" t="s">
        <v>44</v>
      </c>
      <c r="F940" s="12">
        <f>('Акции'!$C940-C939)/C939</f>
        <v>-0.0329485599</v>
      </c>
    </row>
    <row r="941" ht="14.25" customHeight="1">
      <c r="B941" s="9">
        <v>43469.0</v>
      </c>
      <c r="C941" s="10">
        <v>89.07</v>
      </c>
      <c r="D941" s="11">
        <v>8910600.0</v>
      </c>
      <c r="E941" s="12" t="s">
        <v>44</v>
      </c>
      <c r="F941" s="12">
        <f>('Акции'!$C941-C940)/C940</f>
        <v>0.03221694287</v>
      </c>
    </row>
    <row r="942" ht="14.25" customHeight="1">
      <c r="B942" s="9">
        <v>43472.0</v>
      </c>
      <c r="C942" s="10">
        <v>90.37</v>
      </c>
      <c r="D942" s="11">
        <v>7281500.0</v>
      </c>
      <c r="E942" s="12" t="s">
        <v>44</v>
      </c>
      <c r="F942" s="12">
        <f>('Акции'!$C942-C941)/C941</f>
        <v>0.01459526215</v>
      </c>
    </row>
    <row r="943" ht="14.25" customHeight="1">
      <c r="B943" s="9">
        <v>43473.0</v>
      </c>
      <c r="C943" s="10">
        <v>90.79</v>
      </c>
      <c r="D943" s="11">
        <v>7478300.0</v>
      </c>
      <c r="E943" s="12" t="s">
        <v>44</v>
      </c>
      <c r="F943" s="12">
        <f>('Акции'!$C943-C942)/C942</f>
        <v>0.004647560031</v>
      </c>
    </row>
    <row r="944" ht="14.25" customHeight="1">
      <c r="B944" s="9">
        <v>43474.0</v>
      </c>
      <c r="C944" s="10">
        <v>87.81</v>
      </c>
      <c r="D944" s="11">
        <v>9971900.0</v>
      </c>
      <c r="E944" s="12" t="s">
        <v>44</v>
      </c>
      <c r="F944" s="12">
        <f>('Акции'!$C944-C943)/C943</f>
        <v>-0.03282299813</v>
      </c>
    </row>
    <row r="945" ht="14.25" customHeight="1">
      <c r="B945" s="9">
        <v>43475.0</v>
      </c>
      <c r="C945" s="10">
        <v>88.2</v>
      </c>
      <c r="D945" s="11">
        <v>6527700.0</v>
      </c>
      <c r="E945" s="12" t="s">
        <v>44</v>
      </c>
      <c r="F945" s="12">
        <f>('Акции'!$C945-C944)/C944</f>
        <v>0.004441407585</v>
      </c>
    </row>
    <row r="946" ht="14.25" customHeight="1">
      <c r="B946" s="9">
        <v>43476.0</v>
      </c>
      <c r="C946" s="10">
        <v>88.31</v>
      </c>
      <c r="D946" s="11">
        <v>5318100.0</v>
      </c>
      <c r="E946" s="12" t="s">
        <v>44</v>
      </c>
      <c r="F946" s="12">
        <f>('Акции'!$C946-C945)/C945</f>
        <v>0.001247165533</v>
      </c>
    </row>
    <row r="947" ht="14.25" customHeight="1">
      <c r="B947" s="9">
        <v>43479.0</v>
      </c>
      <c r="C947" s="10">
        <v>84.76</v>
      </c>
      <c r="D947" s="11">
        <v>6368500.0</v>
      </c>
      <c r="E947" s="12" t="s">
        <v>44</v>
      </c>
      <c r="F947" s="12">
        <f>('Акции'!$C947-C946)/C946</f>
        <v>-0.04019929793</v>
      </c>
    </row>
    <row r="948" ht="14.25" customHeight="1">
      <c r="B948" s="9">
        <v>43480.0</v>
      </c>
      <c r="C948" s="10">
        <v>85.5</v>
      </c>
      <c r="D948" s="11">
        <v>7295500.0</v>
      </c>
      <c r="E948" s="12" t="s">
        <v>44</v>
      </c>
      <c r="F948" s="12">
        <f>('Акции'!$C948-C947)/C947</f>
        <v>0.00873053327</v>
      </c>
    </row>
    <row r="949" ht="14.25" customHeight="1">
      <c r="B949" s="9">
        <v>43481.0</v>
      </c>
      <c r="C949" s="10">
        <v>85.55</v>
      </c>
      <c r="D949" s="11">
        <v>4927000.0</v>
      </c>
      <c r="E949" s="12" t="s">
        <v>44</v>
      </c>
      <c r="F949" s="12">
        <f>('Акции'!$C949-C948)/C948</f>
        <v>0.0005847953216</v>
      </c>
    </row>
    <row r="950" ht="14.25" customHeight="1">
      <c r="B950" s="9">
        <v>43482.0</v>
      </c>
      <c r="C950" s="10">
        <v>87.2</v>
      </c>
      <c r="D950" s="11">
        <v>6438700.0</v>
      </c>
      <c r="E950" s="12" t="s">
        <v>44</v>
      </c>
      <c r="F950" s="12">
        <f>('Акции'!$C950-C949)/C949</f>
        <v>0.01928696669</v>
      </c>
    </row>
    <row r="951" ht="14.25" customHeight="1">
      <c r="B951" s="9">
        <v>43483.0</v>
      </c>
      <c r="C951" s="10">
        <v>89.5</v>
      </c>
      <c r="D951" s="11">
        <v>6190000.0</v>
      </c>
      <c r="E951" s="12" t="s">
        <v>44</v>
      </c>
      <c r="F951" s="12">
        <f>('Акции'!$C951-C950)/C950</f>
        <v>0.02637614679</v>
      </c>
    </row>
    <row r="952" ht="14.25" customHeight="1">
      <c r="B952" s="9">
        <v>43487.0</v>
      </c>
      <c r="C952" s="10">
        <v>88.66</v>
      </c>
      <c r="D952" s="11">
        <v>5664600.0</v>
      </c>
      <c r="E952" s="12" t="s">
        <v>44</v>
      </c>
      <c r="F952" s="12">
        <f>('Акции'!$C952-C951)/C951</f>
        <v>-0.00938547486</v>
      </c>
    </row>
    <row r="953" ht="14.25" customHeight="1">
      <c r="B953" s="9">
        <v>43488.0</v>
      </c>
      <c r="C953" s="10">
        <v>88.45</v>
      </c>
      <c r="D953" s="11">
        <v>4969300.0</v>
      </c>
      <c r="E953" s="12" t="s">
        <v>44</v>
      </c>
      <c r="F953" s="12">
        <f>('Акции'!$C953-C952)/C952</f>
        <v>-0.002368599143</v>
      </c>
    </row>
    <row r="954" ht="14.25" customHeight="1">
      <c r="B954" s="9">
        <v>43489.0</v>
      </c>
      <c r="C954" s="10">
        <v>85.88</v>
      </c>
      <c r="D954" s="11">
        <v>8372600.0</v>
      </c>
      <c r="E954" s="12" t="s">
        <v>44</v>
      </c>
      <c r="F954" s="12">
        <f>('Акции'!$C954-C953)/C953</f>
        <v>-0.02905596382</v>
      </c>
    </row>
    <row r="955" ht="14.25" customHeight="1">
      <c r="B955" s="9">
        <v>43490.0</v>
      </c>
      <c r="C955" s="10">
        <v>80.54</v>
      </c>
      <c r="D955" s="11">
        <v>2.13086E7</v>
      </c>
      <c r="E955" s="12" t="s">
        <v>44</v>
      </c>
      <c r="F955" s="12">
        <f>('Акции'!$C955-C954)/C954</f>
        <v>-0.06217978575</v>
      </c>
    </row>
    <row r="956" ht="14.25" customHeight="1">
      <c r="B956" s="9">
        <v>43493.0</v>
      </c>
      <c r="C956" s="10">
        <v>77.14</v>
      </c>
      <c r="D956" s="11">
        <v>1.47188E7</v>
      </c>
      <c r="E956" s="12" t="s">
        <v>44</v>
      </c>
      <c r="F956" s="12">
        <f>('Акции'!$C956-C955)/C955</f>
        <v>-0.04221504842</v>
      </c>
    </row>
    <row r="957" ht="14.25" customHeight="1">
      <c r="B957" s="9">
        <v>43494.0</v>
      </c>
      <c r="C957" s="10">
        <v>77.47</v>
      </c>
      <c r="D957" s="11">
        <v>1.3909E7</v>
      </c>
      <c r="E957" s="12" t="s">
        <v>44</v>
      </c>
      <c r="F957" s="12">
        <f>('Акции'!$C957-C956)/C956</f>
        <v>0.00427793622</v>
      </c>
    </row>
    <row r="958" ht="14.25" customHeight="1">
      <c r="B958" s="9">
        <v>43495.0</v>
      </c>
      <c r="C958" s="10">
        <v>79.06</v>
      </c>
      <c r="D958" s="11">
        <v>9277200.0</v>
      </c>
      <c r="E958" s="12" t="s">
        <v>44</v>
      </c>
      <c r="F958" s="12">
        <f>('Акции'!$C958-C957)/C957</f>
        <v>0.02052407384</v>
      </c>
    </row>
    <row r="959" ht="14.25" customHeight="1">
      <c r="B959" s="9">
        <v>43496.0</v>
      </c>
      <c r="C959" s="10">
        <v>80.29</v>
      </c>
      <c r="D959" s="11">
        <v>1.15639E7</v>
      </c>
      <c r="E959" s="12" t="s">
        <v>44</v>
      </c>
      <c r="F959" s="12">
        <f>('Акции'!$C959-C958)/C958</f>
        <v>0.0155578042</v>
      </c>
    </row>
    <row r="960" ht="14.25" customHeight="1">
      <c r="B960" s="9">
        <v>43497.0</v>
      </c>
      <c r="C960" s="10">
        <v>80.5</v>
      </c>
      <c r="D960" s="11">
        <v>6759500.0</v>
      </c>
      <c r="E960" s="12" t="s">
        <v>44</v>
      </c>
      <c r="F960" s="12">
        <f>('Акции'!$C960-C959)/C959</f>
        <v>0.002615518745</v>
      </c>
    </row>
    <row r="961" ht="14.25" customHeight="1">
      <c r="B961" s="9">
        <v>43500.0</v>
      </c>
      <c r="C961" s="10">
        <v>78.53</v>
      </c>
      <c r="D961" s="11">
        <v>1.02056E7</v>
      </c>
      <c r="E961" s="12" t="s">
        <v>44</v>
      </c>
      <c r="F961" s="12">
        <f>('Акции'!$C961-C960)/C960</f>
        <v>-0.02447204969</v>
      </c>
    </row>
    <row r="962" ht="14.25" customHeight="1">
      <c r="B962" s="9">
        <v>43501.0</v>
      </c>
      <c r="C962" s="10">
        <v>79.69</v>
      </c>
      <c r="D962" s="11">
        <v>7965500.0</v>
      </c>
      <c r="E962" s="12" t="s">
        <v>44</v>
      </c>
      <c r="F962" s="12">
        <f>('Акции'!$C962-C961)/C961</f>
        <v>0.01477142493</v>
      </c>
    </row>
    <row r="963" ht="14.25" customHeight="1">
      <c r="B963" s="9">
        <v>43502.0</v>
      </c>
      <c r="C963" s="10">
        <v>79.08</v>
      </c>
      <c r="D963" s="11">
        <v>4907200.0</v>
      </c>
      <c r="E963" s="12" t="s">
        <v>44</v>
      </c>
      <c r="F963" s="12">
        <f>('Акции'!$C963-C962)/C962</f>
        <v>-0.007654661815</v>
      </c>
    </row>
    <row r="964" ht="14.25" customHeight="1">
      <c r="B964" s="9">
        <v>43503.0</v>
      </c>
      <c r="C964" s="10">
        <v>79.17</v>
      </c>
      <c r="D964" s="11">
        <v>5877500.0</v>
      </c>
      <c r="E964" s="12" t="s">
        <v>44</v>
      </c>
      <c r="F964" s="12">
        <f>('Акции'!$C964-C963)/C963</f>
        <v>0.001138088012</v>
      </c>
    </row>
    <row r="965" ht="14.25" customHeight="1">
      <c r="B965" s="9">
        <v>43504.0</v>
      </c>
      <c r="C965" s="10">
        <v>79.67</v>
      </c>
      <c r="D965" s="11">
        <v>4598900.0</v>
      </c>
      <c r="E965" s="12" t="s">
        <v>44</v>
      </c>
      <c r="F965" s="12">
        <f>('Акции'!$C965-C964)/C964</f>
        <v>0.006315523557</v>
      </c>
    </row>
    <row r="966" ht="14.25" customHeight="1">
      <c r="B966" s="9">
        <v>43507.0</v>
      </c>
      <c r="C966" s="10">
        <v>79.77</v>
      </c>
      <c r="D966" s="11">
        <v>4803500.0</v>
      </c>
      <c r="E966" s="12" t="s">
        <v>44</v>
      </c>
      <c r="F966" s="12">
        <f>('Акции'!$C966-C965)/C965</f>
        <v>0.001255177608</v>
      </c>
    </row>
    <row r="967" ht="14.25" customHeight="1">
      <c r="B967" s="9">
        <v>43508.0</v>
      </c>
      <c r="C967" s="10">
        <v>79.93</v>
      </c>
      <c r="D967" s="11">
        <v>6620100.0</v>
      </c>
      <c r="E967" s="12" t="s">
        <v>44</v>
      </c>
      <c r="F967" s="12">
        <f>('Акции'!$C967-C966)/C966</f>
        <v>0.002005766579</v>
      </c>
    </row>
    <row r="968" ht="14.25" customHeight="1">
      <c r="B968" s="9">
        <v>43509.0</v>
      </c>
      <c r="C968" s="10">
        <v>80.79</v>
      </c>
      <c r="D968" s="11">
        <v>4237200.0</v>
      </c>
      <c r="E968" s="12" t="s">
        <v>44</v>
      </c>
      <c r="F968" s="12">
        <f>('Акции'!$C968-C967)/C967</f>
        <v>0.01075941449</v>
      </c>
    </row>
    <row r="969" ht="14.25" customHeight="1">
      <c r="B969" s="9">
        <v>43510.0</v>
      </c>
      <c r="C969" s="10">
        <v>80.52</v>
      </c>
      <c r="D969" s="11">
        <v>3436300.0</v>
      </c>
      <c r="E969" s="12" t="s">
        <v>44</v>
      </c>
      <c r="F969" s="12">
        <f>('Акции'!$C969-C968)/C968</f>
        <v>-0.003341997772</v>
      </c>
    </row>
    <row r="970" ht="14.25" customHeight="1">
      <c r="B970" s="9">
        <v>43511.0</v>
      </c>
      <c r="C970" s="10">
        <v>80.85</v>
      </c>
      <c r="D970" s="11">
        <v>6295400.0</v>
      </c>
      <c r="E970" s="12" t="s">
        <v>44</v>
      </c>
      <c r="F970" s="12">
        <f>('Акции'!$C970-C969)/C969</f>
        <v>0.004098360656</v>
      </c>
    </row>
    <row r="971" ht="14.25" customHeight="1">
      <c r="B971" s="9">
        <v>43515.0</v>
      </c>
      <c r="C971" s="10">
        <v>80.52</v>
      </c>
      <c r="D971" s="11">
        <v>5674700.0</v>
      </c>
      <c r="E971" s="12" t="s">
        <v>44</v>
      </c>
      <c r="F971" s="12">
        <f>('Акции'!$C971-C970)/C970</f>
        <v>-0.004081632653</v>
      </c>
    </row>
    <row r="972" ht="14.25" customHeight="1">
      <c r="B972" s="9">
        <v>43516.0</v>
      </c>
      <c r="C972" s="10">
        <v>79.99</v>
      </c>
      <c r="D972" s="11">
        <v>5564100.0</v>
      </c>
      <c r="E972" s="12" t="s">
        <v>44</v>
      </c>
      <c r="F972" s="12">
        <f>('Акции'!$C972-C971)/C971</f>
        <v>-0.006582215599</v>
      </c>
    </row>
    <row r="973" ht="14.25" customHeight="1">
      <c r="B973" s="9">
        <v>43517.0</v>
      </c>
      <c r="C973" s="10">
        <v>78.75</v>
      </c>
      <c r="D973" s="11">
        <v>6360800.0</v>
      </c>
      <c r="E973" s="12" t="s">
        <v>44</v>
      </c>
      <c r="F973" s="12">
        <f>('Акции'!$C973-C972)/C972</f>
        <v>-0.01550193774</v>
      </c>
    </row>
    <row r="974" ht="14.25" customHeight="1">
      <c r="B974" s="9">
        <v>43518.0</v>
      </c>
      <c r="C974" s="10">
        <v>80.02</v>
      </c>
      <c r="D974" s="11">
        <v>5022700.0</v>
      </c>
      <c r="E974" s="12" t="s">
        <v>44</v>
      </c>
      <c r="F974" s="12">
        <f>('Акции'!$C974-C973)/C973</f>
        <v>0.01612698413</v>
      </c>
    </row>
    <row r="975" ht="14.25" customHeight="1">
      <c r="B975" s="9">
        <v>43521.0</v>
      </c>
      <c r="C975" s="10">
        <v>80.29</v>
      </c>
      <c r="D975" s="11">
        <v>5511800.0</v>
      </c>
      <c r="E975" s="12" t="s">
        <v>44</v>
      </c>
      <c r="F975" s="12">
        <f>('Акции'!$C975-C974)/C974</f>
        <v>0.003374156461</v>
      </c>
    </row>
    <row r="976" ht="14.25" customHeight="1">
      <c r="B976" s="9">
        <v>43522.0</v>
      </c>
      <c r="C976" s="10">
        <v>80.51</v>
      </c>
      <c r="D976" s="11">
        <v>4283100.0</v>
      </c>
      <c r="E976" s="12" t="s">
        <v>44</v>
      </c>
      <c r="F976" s="12">
        <f>('Акции'!$C976-C975)/C975</f>
        <v>0.002740067256</v>
      </c>
    </row>
    <row r="977" ht="14.25" customHeight="1">
      <c r="B977" s="9">
        <v>43523.0</v>
      </c>
      <c r="C977" s="10">
        <v>79.41</v>
      </c>
      <c r="D977" s="11">
        <v>4175500.0</v>
      </c>
      <c r="E977" s="12" t="s">
        <v>44</v>
      </c>
      <c r="F977" s="12">
        <f>('Акции'!$C977-C976)/C976</f>
        <v>-0.01366289902</v>
      </c>
    </row>
    <row r="978" ht="14.25" customHeight="1">
      <c r="B978" s="9">
        <v>43524.0</v>
      </c>
      <c r="C978" s="10">
        <v>79.24</v>
      </c>
      <c r="D978" s="11">
        <v>6310800.0</v>
      </c>
      <c r="E978" s="12" t="s">
        <v>44</v>
      </c>
      <c r="F978" s="12">
        <f>('Акции'!$C978-C977)/C977</f>
        <v>-0.002140788314</v>
      </c>
    </row>
    <row r="979" ht="14.25" customHeight="1">
      <c r="B979" s="9">
        <v>43525.0</v>
      </c>
      <c r="C979" s="10">
        <v>80.1</v>
      </c>
      <c r="D979" s="11">
        <v>8567900.0</v>
      </c>
      <c r="E979" s="12" t="s">
        <v>44</v>
      </c>
      <c r="F979" s="12">
        <f>('Акции'!$C979-C978)/C978</f>
        <v>0.01085310449</v>
      </c>
    </row>
    <row r="980" ht="14.25" customHeight="1">
      <c r="B980" s="9">
        <v>43528.0</v>
      </c>
      <c r="C980" s="10">
        <v>79.46</v>
      </c>
      <c r="D980" s="11">
        <v>5872500.0</v>
      </c>
      <c r="E980" s="12" t="s">
        <v>44</v>
      </c>
      <c r="F980" s="12">
        <f>('Акции'!$C980-C979)/C979</f>
        <v>-0.007990012484</v>
      </c>
    </row>
    <row r="981" ht="14.25" customHeight="1">
      <c r="B981" s="9">
        <v>43529.0</v>
      </c>
      <c r="C981" s="10">
        <v>78.91</v>
      </c>
      <c r="D981" s="11">
        <v>5933100.0</v>
      </c>
      <c r="E981" s="12" t="s">
        <v>44</v>
      </c>
      <c r="F981" s="12">
        <f>('Акции'!$C981-C980)/C980</f>
        <v>-0.006921721621</v>
      </c>
    </row>
    <row r="982" ht="14.25" customHeight="1">
      <c r="B982" s="9">
        <v>43530.0</v>
      </c>
      <c r="C982" s="10">
        <v>78.09</v>
      </c>
      <c r="D982" s="11">
        <v>5293200.0</v>
      </c>
      <c r="E982" s="12" t="s">
        <v>44</v>
      </c>
      <c r="F982" s="12">
        <f>('Акции'!$C982-C981)/C981</f>
        <v>-0.01039158535</v>
      </c>
    </row>
    <row r="983" ht="14.25" customHeight="1">
      <c r="B983" s="9">
        <v>43531.0</v>
      </c>
      <c r="C983" s="10">
        <v>78.24</v>
      </c>
      <c r="D983" s="11">
        <v>6642500.0</v>
      </c>
      <c r="E983" s="12" t="s">
        <v>44</v>
      </c>
      <c r="F983" s="12">
        <f>('Акции'!$C983-C982)/C982</f>
        <v>0.001920860546</v>
      </c>
    </row>
    <row r="984" ht="14.25" customHeight="1">
      <c r="B984" s="9">
        <v>43532.0</v>
      </c>
      <c r="C984" s="10">
        <v>77.58</v>
      </c>
      <c r="D984" s="11">
        <v>6189100.0</v>
      </c>
      <c r="E984" s="12" t="s">
        <v>44</v>
      </c>
      <c r="F984" s="12">
        <f>('Акции'!$C984-C983)/C983</f>
        <v>-0.008435582822</v>
      </c>
    </row>
    <row r="985" ht="14.25" customHeight="1">
      <c r="B985" s="9">
        <v>43535.0</v>
      </c>
      <c r="C985" s="10">
        <v>78.08</v>
      </c>
      <c r="D985" s="11">
        <v>8078100.0</v>
      </c>
      <c r="E985" s="12" t="s">
        <v>44</v>
      </c>
      <c r="F985" s="12">
        <f>('Акции'!$C985-C984)/C984</f>
        <v>0.006444960041</v>
      </c>
    </row>
    <row r="986" ht="14.25" customHeight="1">
      <c r="B986" s="9">
        <v>43536.0</v>
      </c>
      <c r="C986" s="10">
        <v>78.74</v>
      </c>
      <c r="D986" s="11">
        <v>6128800.0</v>
      </c>
      <c r="E986" s="12" t="s">
        <v>44</v>
      </c>
      <c r="F986" s="12">
        <f>('Акции'!$C986-C985)/C985</f>
        <v>0.008452868852</v>
      </c>
    </row>
    <row r="987" ht="14.25" customHeight="1">
      <c r="B987" s="9">
        <v>43537.0</v>
      </c>
      <c r="C987" s="10">
        <v>78.93</v>
      </c>
      <c r="D987" s="11">
        <v>5984500.0</v>
      </c>
      <c r="E987" s="12" t="s">
        <v>44</v>
      </c>
      <c r="F987" s="12">
        <f>('Акции'!$C987-C986)/C986</f>
        <v>0.002413004826</v>
      </c>
    </row>
    <row r="988" ht="14.25" customHeight="1">
      <c r="B988" s="9">
        <v>43538.0</v>
      </c>
      <c r="C988" s="10">
        <v>79.95</v>
      </c>
      <c r="D988" s="11">
        <v>6161800.0</v>
      </c>
      <c r="E988" s="12" t="s">
        <v>44</v>
      </c>
      <c r="F988" s="12">
        <f>('Акции'!$C988-C987)/C987</f>
        <v>0.01292284303</v>
      </c>
    </row>
    <row r="989" ht="14.25" customHeight="1">
      <c r="B989" s="9">
        <v>43539.0</v>
      </c>
      <c r="C989" s="10">
        <v>81.34</v>
      </c>
      <c r="D989" s="11">
        <v>1.27511E7</v>
      </c>
      <c r="E989" s="12" t="s">
        <v>44</v>
      </c>
      <c r="F989" s="12">
        <f>('Акции'!$C989-C988)/C988</f>
        <v>0.01738586617</v>
      </c>
    </row>
    <row r="990" ht="14.25" customHeight="1">
      <c r="B990" s="9">
        <v>43542.0</v>
      </c>
      <c r="C990" s="10">
        <v>80.65</v>
      </c>
      <c r="D990" s="11">
        <v>5550100.0</v>
      </c>
      <c r="E990" s="12" t="s">
        <v>44</v>
      </c>
      <c r="F990" s="12">
        <f>('Акции'!$C990-C989)/C989</f>
        <v>-0.008482911237</v>
      </c>
    </row>
    <row r="991" ht="14.25" customHeight="1">
      <c r="B991" s="9">
        <v>43543.0</v>
      </c>
      <c r="C991" s="10">
        <v>80.82</v>
      </c>
      <c r="D991" s="11">
        <v>6335500.0</v>
      </c>
      <c r="E991" s="12" t="s">
        <v>44</v>
      </c>
      <c r="F991" s="12">
        <f>('Акции'!$C991-C990)/C990</f>
        <v>0.002107873528</v>
      </c>
    </row>
    <row r="992" ht="14.25" customHeight="1">
      <c r="B992" s="9">
        <v>43544.0</v>
      </c>
      <c r="C992" s="10">
        <v>80.43</v>
      </c>
      <c r="D992" s="11">
        <v>5360900.0</v>
      </c>
      <c r="E992" s="12" t="s">
        <v>44</v>
      </c>
      <c r="F992" s="12">
        <f>('Акции'!$C992-C991)/C991</f>
        <v>-0.004825538233</v>
      </c>
    </row>
    <row r="993" ht="14.25" customHeight="1">
      <c r="B993" s="9">
        <v>43545.0</v>
      </c>
      <c r="C993" s="10">
        <v>81.24</v>
      </c>
      <c r="D993" s="11">
        <v>5159200.0</v>
      </c>
      <c r="E993" s="12" t="s">
        <v>44</v>
      </c>
      <c r="F993" s="12">
        <f>('Акции'!$C993-C992)/C992</f>
        <v>0.01007086908</v>
      </c>
    </row>
    <row r="994" ht="14.25" customHeight="1">
      <c r="B994" s="9">
        <v>43546.0</v>
      </c>
      <c r="C994" s="10">
        <v>79.76</v>
      </c>
      <c r="D994" s="11">
        <v>4992500.0</v>
      </c>
      <c r="E994" s="12" t="s">
        <v>44</v>
      </c>
      <c r="F994" s="12">
        <f>('Акции'!$C994-C993)/C993</f>
        <v>-0.01821762678</v>
      </c>
    </row>
    <row r="995" ht="14.25" customHeight="1">
      <c r="B995" s="9">
        <v>43549.0</v>
      </c>
      <c r="C995" s="10">
        <v>79.51</v>
      </c>
      <c r="D995" s="11">
        <v>4008400.0</v>
      </c>
      <c r="E995" s="12" t="s">
        <v>44</v>
      </c>
      <c r="F995" s="12">
        <f>('Акции'!$C995-C994)/C994</f>
        <v>-0.00313440321</v>
      </c>
    </row>
    <row r="996" ht="14.25" customHeight="1">
      <c r="B996" s="9">
        <v>43550.0</v>
      </c>
      <c r="C996" s="10">
        <v>80.76</v>
      </c>
      <c r="D996" s="11">
        <v>4921900.0</v>
      </c>
      <c r="E996" s="12" t="s">
        <v>44</v>
      </c>
      <c r="F996" s="12">
        <f>('Акции'!$C996-C995)/C995</f>
        <v>0.01572129292</v>
      </c>
    </row>
    <row r="997" ht="14.25" customHeight="1">
      <c r="B997" s="9">
        <v>43551.0</v>
      </c>
      <c r="C997" s="10">
        <v>79.89</v>
      </c>
      <c r="D997" s="11">
        <v>4006200.0</v>
      </c>
      <c r="E997" s="12" t="s">
        <v>44</v>
      </c>
      <c r="F997" s="12">
        <f>('Акции'!$C997-C996)/C996</f>
        <v>-0.01077265973</v>
      </c>
    </row>
    <row r="998" ht="14.25" customHeight="1">
      <c r="B998" s="9">
        <v>43552.0</v>
      </c>
      <c r="C998" s="10">
        <v>79.96</v>
      </c>
      <c r="D998" s="11">
        <v>3082300.0</v>
      </c>
      <c r="E998" s="12" t="s">
        <v>44</v>
      </c>
      <c r="F998" s="12">
        <f>('Акции'!$C998-C997)/C997</f>
        <v>0.0008762047816</v>
      </c>
    </row>
    <row r="999" ht="14.25" customHeight="1">
      <c r="B999" s="9">
        <v>43553.0</v>
      </c>
      <c r="C999" s="10">
        <v>80.59</v>
      </c>
      <c r="D999" s="11">
        <v>7105900.0</v>
      </c>
      <c r="E999" s="12" t="s">
        <v>44</v>
      </c>
      <c r="F999" s="12">
        <f>('Акции'!$C999-C998)/C998</f>
        <v>0.00787893947</v>
      </c>
    </row>
    <row r="1000" ht="14.25" customHeight="1">
      <c r="B1000" s="9">
        <v>43556.0</v>
      </c>
      <c r="C1000" s="10">
        <v>80.78</v>
      </c>
      <c r="D1000" s="11">
        <v>4759400.0</v>
      </c>
      <c r="E1000" s="12" t="s">
        <v>44</v>
      </c>
      <c r="F1000" s="12">
        <f>('Акции'!$C1000-C999)/C999</f>
        <v>0.002357612607</v>
      </c>
    </row>
    <row r="1001" ht="14.25" customHeight="1">
      <c r="B1001" s="9">
        <v>43557.0</v>
      </c>
      <c r="C1001" s="10">
        <v>83.07</v>
      </c>
      <c r="D1001" s="11">
        <v>6355800.0</v>
      </c>
      <c r="E1001" s="12" t="s">
        <v>44</v>
      </c>
      <c r="F1001" s="12">
        <f>('Акции'!$C1001-C1000)/C1000</f>
        <v>0.02834860114</v>
      </c>
    </row>
    <row r="1002" ht="14.25" customHeight="1">
      <c r="B1002" s="9">
        <v>43558.0</v>
      </c>
      <c r="C1002" s="10">
        <v>83.08</v>
      </c>
      <c r="D1002" s="11">
        <v>6083500.0</v>
      </c>
      <c r="E1002" s="12" t="s">
        <v>44</v>
      </c>
      <c r="F1002" s="12">
        <f>('Акции'!$C1002-C1001)/C1001</f>
        <v>0.0001203804021</v>
      </c>
    </row>
    <row r="1003" ht="14.25" customHeight="1">
      <c r="B1003" s="9">
        <v>43559.0</v>
      </c>
      <c r="C1003" s="10">
        <v>82.81</v>
      </c>
      <c r="D1003" s="11">
        <v>4827900.0</v>
      </c>
      <c r="E1003" s="12" t="s">
        <v>44</v>
      </c>
      <c r="F1003" s="12">
        <f>('Акции'!$C1003-C1002)/C1002</f>
        <v>-0.003249879634</v>
      </c>
    </row>
    <row r="1004" ht="14.25" customHeight="1">
      <c r="B1004" s="9">
        <v>43560.0</v>
      </c>
      <c r="C1004" s="10">
        <v>83.45</v>
      </c>
      <c r="D1004" s="11">
        <v>3996300.0</v>
      </c>
      <c r="E1004" s="12" t="s">
        <v>44</v>
      </c>
      <c r="F1004" s="12">
        <f>('Акции'!$C1004-C1003)/C1003</f>
        <v>0.007728535201</v>
      </c>
    </row>
    <row r="1005" ht="14.25" customHeight="1">
      <c r="B1005" s="9">
        <v>43563.0</v>
      </c>
      <c r="C1005" s="10">
        <v>83.98</v>
      </c>
      <c r="D1005" s="11">
        <v>3499200.0</v>
      </c>
      <c r="E1005" s="12" t="s">
        <v>44</v>
      </c>
      <c r="F1005" s="12">
        <f>('Акции'!$C1005-C1004)/C1004</f>
        <v>0.006351108448</v>
      </c>
    </row>
    <row r="1006" ht="14.25" customHeight="1">
      <c r="B1006" s="9">
        <v>43564.0</v>
      </c>
      <c r="C1006" s="10">
        <v>82.69</v>
      </c>
      <c r="D1006" s="11">
        <v>3712700.0</v>
      </c>
      <c r="E1006" s="12" t="s">
        <v>44</v>
      </c>
      <c r="F1006" s="12">
        <f>('Акции'!$C1006-C1005)/C1005</f>
        <v>-0.01536080019</v>
      </c>
    </row>
    <row r="1007" ht="14.25" customHeight="1">
      <c r="B1007" s="9">
        <v>43565.0</v>
      </c>
      <c r="C1007" s="10">
        <v>82.95</v>
      </c>
      <c r="D1007" s="11">
        <v>3641900.0</v>
      </c>
      <c r="E1007" s="12" t="s">
        <v>44</v>
      </c>
      <c r="F1007" s="12">
        <f>('Акции'!$C1007-C1006)/C1006</f>
        <v>0.003144273794</v>
      </c>
    </row>
    <row r="1008" ht="14.25" customHeight="1">
      <c r="B1008" s="9">
        <v>43566.0</v>
      </c>
      <c r="C1008" s="10">
        <v>81.77</v>
      </c>
      <c r="D1008" s="11">
        <v>9094200.0</v>
      </c>
      <c r="E1008" s="12" t="s">
        <v>44</v>
      </c>
      <c r="F1008" s="12">
        <f>('Акции'!$C1008-C1007)/C1007</f>
        <v>-0.01422543701</v>
      </c>
    </row>
    <row r="1009" ht="14.25" customHeight="1">
      <c r="B1009" s="9">
        <v>43567.0</v>
      </c>
      <c r="C1009" s="10">
        <v>80.78</v>
      </c>
      <c r="D1009" s="11">
        <v>5011500.0</v>
      </c>
      <c r="E1009" s="12" t="s">
        <v>44</v>
      </c>
      <c r="F1009" s="12">
        <f>('Акции'!$C1009-C1008)/C1008</f>
        <v>-0.01210712975</v>
      </c>
    </row>
    <row r="1010" ht="14.25" customHeight="1">
      <c r="B1010" s="9">
        <v>43570.0</v>
      </c>
      <c r="C1010" s="10">
        <v>81.03</v>
      </c>
      <c r="D1010" s="11">
        <v>3495500.0</v>
      </c>
      <c r="E1010" s="12" t="s">
        <v>44</v>
      </c>
      <c r="F1010" s="12">
        <f>('Акции'!$C1010-C1009)/C1009</f>
        <v>0.003094825452</v>
      </c>
    </row>
    <row r="1011" ht="14.25" customHeight="1">
      <c r="B1011" s="9">
        <v>43571.0</v>
      </c>
      <c r="C1011" s="10">
        <v>80.21</v>
      </c>
      <c r="D1011" s="11">
        <v>3624700.0</v>
      </c>
      <c r="E1011" s="12" t="s">
        <v>44</v>
      </c>
      <c r="F1011" s="12">
        <f>('Акции'!$C1011-C1010)/C1010</f>
        <v>-0.01011970875</v>
      </c>
    </row>
    <row r="1012" ht="14.25" customHeight="1">
      <c r="B1012" s="9">
        <v>43572.0</v>
      </c>
      <c r="C1012" s="10">
        <v>77.98</v>
      </c>
      <c r="D1012" s="11">
        <v>6817100.0</v>
      </c>
      <c r="E1012" s="12" t="s">
        <v>44</v>
      </c>
      <c r="F1012" s="12">
        <f>('Акции'!$C1012-C1011)/C1011</f>
        <v>-0.0278020197</v>
      </c>
    </row>
    <row r="1013" ht="14.25" customHeight="1">
      <c r="B1013" s="9">
        <v>43573.0</v>
      </c>
      <c r="C1013" s="10">
        <v>77.57</v>
      </c>
      <c r="D1013" s="11">
        <v>7784900.0</v>
      </c>
      <c r="E1013" s="12" t="s">
        <v>44</v>
      </c>
      <c r="F1013" s="12">
        <f>('Акции'!$C1013-C1012)/C1012</f>
        <v>-0.0052577584</v>
      </c>
    </row>
    <row r="1014" ht="14.25" customHeight="1">
      <c r="B1014" s="9">
        <v>43577.0</v>
      </c>
      <c r="C1014" s="10">
        <v>78.15</v>
      </c>
      <c r="D1014" s="11">
        <v>5358600.0</v>
      </c>
      <c r="E1014" s="12" t="s">
        <v>44</v>
      </c>
      <c r="F1014" s="12">
        <f>('Акции'!$C1014-C1013)/C1013</f>
        <v>0.007477117442</v>
      </c>
    </row>
    <row r="1015" ht="14.25" customHeight="1">
      <c r="B1015" s="9">
        <v>43578.0</v>
      </c>
      <c r="C1015" s="10">
        <v>78.66</v>
      </c>
      <c r="D1015" s="11">
        <v>9920600.0</v>
      </c>
      <c r="E1015" s="12" t="s">
        <v>44</v>
      </c>
      <c r="F1015" s="12">
        <f>('Акции'!$C1015-C1014)/C1014</f>
        <v>0.006525911708</v>
      </c>
    </row>
    <row r="1016" ht="14.25" customHeight="1">
      <c r="B1016" s="9">
        <v>43579.0</v>
      </c>
      <c r="C1016" s="10">
        <v>78.67</v>
      </c>
      <c r="D1016" s="11">
        <v>7056400.0</v>
      </c>
      <c r="E1016" s="12" t="s">
        <v>44</v>
      </c>
      <c r="F1016" s="12">
        <f>('Акции'!$C1016-C1015)/C1015</f>
        <v>0.0001271294177</v>
      </c>
    </row>
    <row r="1017" ht="14.25" customHeight="1">
      <c r="B1017" s="9">
        <v>43580.0</v>
      </c>
      <c r="C1017" s="10">
        <v>79.34</v>
      </c>
      <c r="D1017" s="11">
        <v>1.04429E7</v>
      </c>
      <c r="E1017" s="12" t="s">
        <v>44</v>
      </c>
      <c r="F1017" s="12">
        <f>('Акции'!$C1017-C1016)/C1016</f>
        <v>0.00851658828</v>
      </c>
    </row>
    <row r="1018" ht="14.25" customHeight="1">
      <c r="B1018" s="9">
        <v>43581.0</v>
      </c>
      <c r="C1018" s="10">
        <v>79.7</v>
      </c>
      <c r="D1018" s="11">
        <v>5790000.0</v>
      </c>
      <c r="E1018" s="12" t="s">
        <v>44</v>
      </c>
      <c r="F1018" s="12">
        <f>('Акции'!$C1018-C1017)/C1017</f>
        <v>0.004537433829</v>
      </c>
    </row>
    <row r="1019" ht="14.25" customHeight="1">
      <c r="B1019" s="9">
        <v>43584.0</v>
      </c>
      <c r="C1019" s="10">
        <v>80.3</v>
      </c>
      <c r="D1019" s="11">
        <v>6444500.0</v>
      </c>
      <c r="E1019" s="12" t="s">
        <v>44</v>
      </c>
      <c r="F1019" s="12">
        <f>('Акции'!$C1019-C1018)/C1018</f>
        <v>0.007528230866</v>
      </c>
    </row>
    <row r="1020" ht="14.25" customHeight="1">
      <c r="B1020" s="9">
        <v>43585.0</v>
      </c>
      <c r="C1020" s="10">
        <v>79.39</v>
      </c>
      <c r="D1020" s="11">
        <v>9367400.0</v>
      </c>
      <c r="E1020" s="12" t="s">
        <v>44</v>
      </c>
      <c r="F1020" s="12">
        <f>('Акции'!$C1020-C1019)/C1019</f>
        <v>-0.01133250311</v>
      </c>
    </row>
    <row r="1021" ht="14.25" customHeight="1">
      <c r="B1021" s="9">
        <v>43586.0</v>
      </c>
      <c r="C1021" s="10">
        <v>78.89</v>
      </c>
      <c r="D1021" s="11">
        <v>5231700.0</v>
      </c>
      <c r="E1021" s="12" t="s">
        <v>44</v>
      </c>
      <c r="F1021" s="12">
        <f>('Акции'!$C1021-C1020)/C1020</f>
        <v>-0.006298022421</v>
      </c>
    </row>
    <row r="1022" ht="14.25" customHeight="1">
      <c r="B1022" s="9">
        <v>43587.0</v>
      </c>
      <c r="C1022" s="10">
        <v>78.47</v>
      </c>
      <c r="D1022" s="11">
        <v>5206300.0</v>
      </c>
      <c r="E1022" s="12" t="s">
        <v>44</v>
      </c>
      <c r="F1022" s="12">
        <f>('Акции'!$C1022-C1021)/C1021</f>
        <v>-0.005323868678</v>
      </c>
    </row>
    <row r="1023" ht="14.25" customHeight="1">
      <c r="B1023" s="9">
        <v>43588.0</v>
      </c>
      <c r="C1023" s="10">
        <v>78.71</v>
      </c>
      <c r="D1023" s="11">
        <v>4527300.0</v>
      </c>
      <c r="E1023" s="12" t="s">
        <v>44</v>
      </c>
      <c r="F1023" s="12">
        <f>('Акции'!$C1023-C1022)/C1022</f>
        <v>0.003058493692</v>
      </c>
    </row>
    <row r="1024" ht="14.25" customHeight="1">
      <c r="B1024" s="9">
        <v>43591.0</v>
      </c>
      <c r="C1024" s="10">
        <v>79.26</v>
      </c>
      <c r="D1024" s="11">
        <v>5413200.0</v>
      </c>
      <c r="E1024" s="12" t="s">
        <v>44</v>
      </c>
      <c r="F1024" s="12">
        <f>('Акции'!$C1024-C1023)/C1023</f>
        <v>0.00698767628</v>
      </c>
    </row>
    <row r="1025" ht="14.25" customHeight="1">
      <c r="B1025" s="9">
        <v>43592.0</v>
      </c>
      <c r="C1025" s="10">
        <v>77.95</v>
      </c>
      <c r="D1025" s="11">
        <v>4275300.0</v>
      </c>
      <c r="E1025" s="12" t="s">
        <v>44</v>
      </c>
      <c r="F1025" s="12">
        <f>('Акции'!$C1025-C1024)/C1024</f>
        <v>-0.01652788292</v>
      </c>
    </row>
    <row r="1026" ht="14.25" customHeight="1">
      <c r="B1026" s="9">
        <v>43593.0</v>
      </c>
      <c r="C1026" s="10">
        <v>77.99</v>
      </c>
      <c r="D1026" s="11">
        <v>3820700.0</v>
      </c>
      <c r="E1026" s="12" t="s">
        <v>44</v>
      </c>
      <c r="F1026" s="12">
        <f>('Акции'!$C1026-C1025)/C1025</f>
        <v>0.0005131494548</v>
      </c>
    </row>
    <row r="1027" ht="14.25" customHeight="1">
      <c r="B1027" s="9">
        <v>43594.0</v>
      </c>
      <c r="C1027" s="10">
        <v>77.91</v>
      </c>
      <c r="D1027" s="11">
        <v>3792200.0</v>
      </c>
      <c r="E1027" s="12" t="s">
        <v>44</v>
      </c>
      <c r="F1027" s="12">
        <f>('Акции'!$C1027-C1026)/C1026</f>
        <v>-0.001025772535</v>
      </c>
    </row>
    <row r="1028" ht="14.25" customHeight="1">
      <c r="B1028" s="9">
        <v>43595.0</v>
      </c>
      <c r="C1028" s="10">
        <v>77.45</v>
      </c>
      <c r="D1028" s="11">
        <v>4731800.0</v>
      </c>
      <c r="E1028" s="12" t="s">
        <v>44</v>
      </c>
      <c r="F1028" s="12">
        <f>('Акции'!$C1028-C1027)/C1027</f>
        <v>-0.005904248492</v>
      </c>
    </row>
    <row r="1029" ht="14.25" customHeight="1">
      <c r="B1029" s="9">
        <v>43598.0</v>
      </c>
      <c r="C1029" s="10">
        <v>76.87</v>
      </c>
      <c r="D1029" s="11">
        <v>3858400.0</v>
      </c>
      <c r="E1029" s="12" t="s">
        <v>44</v>
      </c>
      <c r="F1029" s="12">
        <f>('Акции'!$C1029-C1028)/C1028</f>
        <v>-0.007488702389</v>
      </c>
    </row>
    <row r="1030" ht="14.25" customHeight="1">
      <c r="B1030" s="9">
        <v>43599.0</v>
      </c>
      <c r="C1030" s="10">
        <v>78.44</v>
      </c>
      <c r="D1030" s="11">
        <v>6365200.0</v>
      </c>
      <c r="E1030" s="12" t="s">
        <v>44</v>
      </c>
      <c r="F1030" s="12">
        <f>('Акции'!$C1030-C1029)/C1029</f>
        <v>0.02042409262</v>
      </c>
    </row>
    <row r="1031" ht="14.25" customHeight="1">
      <c r="B1031" s="9">
        <v>43600.0</v>
      </c>
      <c r="C1031" s="10">
        <v>78.78</v>
      </c>
      <c r="D1031" s="11">
        <v>4795700.0</v>
      </c>
      <c r="E1031" s="12" t="s">
        <v>44</v>
      </c>
      <c r="F1031" s="12">
        <f>('Акции'!$C1031-C1030)/C1030</f>
        <v>0.004334523202</v>
      </c>
    </row>
    <row r="1032" ht="14.25" customHeight="1">
      <c r="B1032" s="9">
        <v>43601.0</v>
      </c>
      <c r="C1032" s="10">
        <v>79.5</v>
      </c>
      <c r="D1032" s="11">
        <v>5404700.0</v>
      </c>
      <c r="E1032" s="12" t="s">
        <v>44</v>
      </c>
      <c r="F1032" s="12">
        <f>('Акции'!$C1032-C1031)/C1031</f>
        <v>0.009139375476</v>
      </c>
    </row>
    <row r="1033" ht="14.25" customHeight="1">
      <c r="B1033" s="9">
        <v>43602.0</v>
      </c>
      <c r="C1033" s="10">
        <v>79.46</v>
      </c>
      <c r="D1033" s="11">
        <v>4756400.0</v>
      </c>
      <c r="E1033" s="12" t="s">
        <v>44</v>
      </c>
      <c r="F1033" s="12">
        <f>('Акции'!$C1033-C1032)/C1032</f>
        <v>-0.0005031446541</v>
      </c>
    </row>
    <row r="1034" ht="14.25" customHeight="1">
      <c r="B1034" s="9">
        <v>43605.0</v>
      </c>
      <c r="C1034" s="10">
        <v>79.82</v>
      </c>
      <c r="D1034" s="11">
        <v>4395500.0</v>
      </c>
      <c r="E1034" s="12" t="s">
        <v>44</v>
      </c>
      <c r="F1034" s="12">
        <f>('Акции'!$C1034-C1033)/C1033</f>
        <v>0.004530581425</v>
      </c>
    </row>
    <row r="1035" ht="14.25" customHeight="1">
      <c r="B1035" s="9">
        <v>43606.0</v>
      </c>
      <c r="C1035" s="10">
        <v>80.88</v>
      </c>
      <c r="D1035" s="11">
        <v>4841900.0</v>
      </c>
      <c r="E1035" s="12" t="s">
        <v>44</v>
      </c>
      <c r="F1035" s="12">
        <f>('Акции'!$C1035-C1034)/C1034</f>
        <v>0.01327987973</v>
      </c>
    </row>
    <row r="1036" ht="14.25" customHeight="1">
      <c r="B1036" s="9">
        <v>43607.0</v>
      </c>
      <c r="C1036" s="10">
        <v>81.59</v>
      </c>
      <c r="D1036" s="11">
        <v>4219500.0</v>
      </c>
      <c r="E1036" s="12" t="s">
        <v>44</v>
      </c>
      <c r="F1036" s="12">
        <f>('Акции'!$C1036-C1035)/C1035</f>
        <v>0.008778437191</v>
      </c>
    </row>
    <row r="1037" ht="14.25" customHeight="1">
      <c r="B1037" s="9">
        <v>43608.0</v>
      </c>
      <c r="C1037" s="10">
        <v>81.15</v>
      </c>
      <c r="D1037" s="11">
        <v>3299100.0</v>
      </c>
      <c r="E1037" s="12" t="s">
        <v>44</v>
      </c>
      <c r="F1037" s="12">
        <f>('Акции'!$C1037-C1036)/C1036</f>
        <v>-0.005392817747</v>
      </c>
    </row>
    <row r="1038" ht="14.25" customHeight="1">
      <c r="B1038" s="9">
        <v>43609.0</v>
      </c>
      <c r="C1038" s="10">
        <v>80.06</v>
      </c>
      <c r="D1038" s="11">
        <v>3872700.0</v>
      </c>
      <c r="E1038" s="12" t="s">
        <v>44</v>
      </c>
      <c r="F1038" s="12">
        <f>('Акции'!$C1038-C1037)/C1037</f>
        <v>-0.0134319162</v>
      </c>
    </row>
    <row r="1039" ht="14.25" customHeight="1">
      <c r="B1039" s="9">
        <v>43613.0</v>
      </c>
      <c r="C1039" s="10">
        <v>78.03</v>
      </c>
      <c r="D1039" s="11">
        <v>6557800.0</v>
      </c>
      <c r="E1039" s="12" t="s">
        <v>44</v>
      </c>
      <c r="F1039" s="12">
        <f>('Акции'!$C1039-C1038)/C1038</f>
        <v>-0.02535598301</v>
      </c>
    </row>
    <row r="1040" ht="14.25" customHeight="1">
      <c r="B1040" s="9">
        <v>43614.0</v>
      </c>
      <c r="C1040" s="10">
        <v>78.06</v>
      </c>
      <c r="D1040" s="11">
        <v>4182200.0</v>
      </c>
      <c r="E1040" s="12" t="s">
        <v>44</v>
      </c>
      <c r="F1040" s="12">
        <f>('Акции'!$C1040-C1039)/C1039</f>
        <v>0.0003844675125</v>
      </c>
    </row>
    <row r="1041" ht="14.25" customHeight="1">
      <c r="B1041" s="9">
        <v>43615.0</v>
      </c>
      <c r="C1041" s="10">
        <v>77.61</v>
      </c>
      <c r="D1041" s="11">
        <v>3533100.0</v>
      </c>
      <c r="E1041" s="12" t="s">
        <v>44</v>
      </c>
      <c r="F1041" s="12">
        <f>('Акции'!$C1041-C1040)/C1040</f>
        <v>-0.005764796311</v>
      </c>
    </row>
    <row r="1042" ht="14.25" customHeight="1">
      <c r="B1042" s="9">
        <v>43616.0</v>
      </c>
      <c r="C1042" s="10">
        <v>76.71</v>
      </c>
      <c r="D1042" s="11">
        <v>4003200.0</v>
      </c>
      <c r="E1042" s="12" t="s">
        <v>44</v>
      </c>
      <c r="F1042" s="12">
        <f>('Акции'!$C1042-C1041)/C1041</f>
        <v>-0.01159644376</v>
      </c>
    </row>
    <row r="1043" ht="14.25" customHeight="1">
      <c r="B1043" s="9">
        <v>43619.0</v>
      </c>
      <c r="C1043" s="10">
        <v>75.7</v>
      </c>
      <c r="D1043" s="11">
        <v>8434400.0</v>
      </c>
      <c r="E1043" s="12" t="s">
        <v>44</v>
      </c>
      <c r="F1043" s="12">
        <f>('Акции'!$C1043-C1042)/C1042</f>
        <v>-0.01316647113</v>
      </c>
    </row>
    <row r="1044" ht="14.25" customHeight="1">
      <c r="B1044" s="9">
        <v>43620.0</v>
      </c>
      <c r="C1044" s="10">
        <v>76.75</v>
      </c>
      <c r="D1044" s="11">
        <v>6447100.0</v>
      </c>
      <c r="E1044" s="12" t="s">
        <v>44</v>
      </c>
      <c r="F1044" s="12">
        <f>('Акции'!$C1044-C1043)/C1043</f>
        <v>0.01387054161</v>
      </c>
    </row>
    <row r="1045" ht="14.25" customHeight="1">
      <c r="B1045" s="9">
        <v>43621.0</v>
      </c>
      <c r="C1045" s="10">
        <v>77.06</v>
      </c>
      <c r="D1045" s="11">
        <v>3804400.0</v>
      </c>
      <c r="E1045" s="12" t="s">
        <v>44</v>
      </c>
      <c r="F1045" s="12">
        <f>('Акции'!$C1045-C1044)/C1044</f>
        <v>0.004039087948</v>
      </c>
    </row>
    <row r="1046" ht="14.25" customHeight="1">
      <c r="B1046" s="9">
        <v>43622.0</v>
      </c>
      <c r="C1046" s="10">
        <v>77.07</v>
      </c>
      <c r="D1046" s="11">
        <v>4032800.0</v>
      </c>
      <c r="E1046" s="12" t="s">
        <v>44</v>
      </c>
      <c r="F1046" s="12">
        <f>('Акции'!$C1046-C1045)/C1045</f>
        <v>0.0001297690112</v>
      </c>
    </row>
    <row r="1047" ht="14.25" customHeight="1">
      <c r="B1047" s="9">
        <v>43623.0</v>
      </c>
      <c r="C1047" s="10">
        <v>77.43</v>
      </c>
      <c r="D1047" s="11">
        <v>4829100.0</v>
      </c>
      <c r="E1047" s="12" t="s">
        <v>44</v>
      </c>
      <c r="F1047" s="12">
        <f>('Акции'!$C1047-C1046)/C1046</f>
        <v>0.004671078241</v>
      </c>
    </row>
    <row r="1048" ht="14.25" customHeight="1">
      <c r="B1048" s="9">
        <v>43626.0</v>
      </c>
      <c r="C1048" s="10">
        <v>76.95</v>
      </c>
      <c r="D1048" s="11">
        <v>3969400.0</v>
      </c>
      <c r="E1048" s="12" t="s">
        <v>44</v>
      </c>
      <c r="F1048" s="12">
        <f>('Акции'!$C1048-C1047)/C1047</f>
        <v>-0.006199147617</v>
      </c>
    </row>
    <row r="1049" ht="14.25" customHeight="1">
      <c r="B1049" s="9">
        <v>43627.0</v>
      </c>
      <c r="C1049" s="10">
        <v>78.17</v>
      </c>
      <c r="D1049" s="11">
        <v>4210200.0</v>
      </c>
      <c r="E1049" s="12" t="s">
        <v>44</v>
      </c>
      <c r="F1049" s="12">
        <f>('Акции'!$C1049-C1048)/C1048</f>
        <v>0.01585445094</v>
      </c>
    </row>
    <row r="1050" ht="14.25" customHeight="1">
      <c r="B1050" s="9">
        <v>43628.0</v>
      </c>
      <c r="C1050" s="10">
        <v>78.57</v>
      </c>
      <c r="D1050" s="11">
        <v>4165200.0</v>
      </c>
      <c r="E1050" s="12" t="s">
        <v>44</v>
      </c>
      <c r="F1050" s="12">
        <f>('Акции'!$C1050-C1049)/C1049</f>
        <v>0.005117052578</v>
      </c>
    </row>
    <row r="1051" ht="14.25" customHeight="1">
      <c r="B1051" s="9">
        <v>43629.0</v>
      </c>
      <c r="C1051" s="10">
        <v>78.95</v>
      </c>
      <c r="D1051" s="11">
        <v>2924900.0</v>
      </c>
      <c r="E1051" s="12" t="s">
        <v>44</v>
      </c>
      <c r="F1051" s="12">
        <f>('Акции'!$C1051-C1050)/C1050</f>
        <v>0.004836451572</v>
      </c>
    </row>
    <row r="1052" ht="14.25" customHeight="1">
      <c r="B1052" s="9">
        <v>43630.0</v>
      </c>
      <c r="C1052" s="10">
        <v>78.69</v>
      </c>
      <c r="D1052" s="11">
        <v>4075900.0</v>
      </c>
      <c r="E1052" s="12" t="s">
        <v>44</v>
      </c>
      <c r="F1052" s="12">
        <f>('Акции'!$C1052-C1051)/C1051</f>
        <v>-0.003293223559</v>
      </c>
    </row>
    <row r="1053" ht="14.25" customHeight="1">
      <c r="B1053" s="9">
        <v>43633.0</v>
      </c>
      <c r="C1053" s="10">
        <v>78.65</v>
      </c>
      <c r="D1053" s="11">
        <v>3083200.0</v>
      </c>
      <c r="E1053" s="12" t="s">
        <v>44</v>
      </c>
      <c r="F1053" s="12">
        <f>('Акции'!$C1053-C1052)/C1052</f>
        <v>-0.0005083238023</v>
      </c>
    </row>
    <row r="1054" ht="14.25" customHeight="1">
      <c r="B1054" s="9">
        <v>43634.0</v>
      </c>
      <c r="C1054" s="10">
        <v>78.25</v>
      </c>
      <c r="D1054" s="11">
        <v>5433500.0</v>
      </c>
      <c r="E1054" s="12" t="s">
        <v>44</v>
      </c>
      <c r="F1054" s="12">
        <f>('Акции'!$C1054-C1053)/C1053</f>
        <v>-0.005085823268</v>
      </c>
    </row>
    <row r="1055" ht="14.25" customHeight="1">
      <c r="B1055" s="9">
        <v>43635.0</v>
      </c>
      <c r="C1055" s="10">
        <v>77.61</v>
      </c>
      <c r="D1055" s="11">
        <v>6147300.0</v>
      </c>
      <c r="E1055" s="12" t="s">
        <v>44</v>
      </c>
      <c r="F1055" s="12">
        <f>('Акции'!$C1055-C1054)/C1054</f>
        <v>-0.008178913738</v>
      </c>
    </row>
    <row r="1056" ht="14.25" customHeight="1">
      <c r="B1056" s="9">
        <v>43636.0</v>
      </c>
      <c r="C1056" s="10">
        <v>78.34</v>
      </c>
      <c r="D1056" s="11">
        <v>5347000.0</v>
      </c>
      <c r="E1056" s="12" t="s">
        <v>44</v>
      </c>
      <c r="F1056" s="12">
        <f>('Акции'!$C1056-C1055)/C1055</f>
        <v>0.009406004381</v>
      </c>
    </row>
    <row r="1057" ht="14.25" customHeight="1">
      <c r="B1057" s="9">
        <v>43637.0</v>
      </c>
      <c r="C1057" s="10">
        <v>78.78</v>
      </c>
      <c r="D1057" s="11">
        <v>1.05169E7</v>
      </c>
      <c r="E1057" s="12" t="s">
        <v>44</v>
      </c>
      <c r="F1057" s="12">
        <f>('Акции'!$C1057-C1056)/C1056</f>
        <v>0.005616543273</v>
      </c>
    </row>
    <row r="1058" ht="14.25" customHeight="1">
      <c r="B1058" s="9">
        <v>43640.0</v>
      </c>
      <c r="C1058" s="10">
        <v>78.45</v>
      </c>
      <c r="D1058" s="11">
        <v>5182700.0</v>
      </c>
      <c r="E1058" s="12" t="s">
        <v>44</v>
      </c>
      <c r="F1058" s="12">
        <f>('Акции'!$C1058-C1057)/C1057</f>
        <v>-0.004188880427</v>
      </c>
    </row>
    <row r="1059" ht="14.25" customHeight="1">
      <c r="B1059" s="9">
        <v>43641.0</v>
      </c>
      <c r="C1059" s="10">
        <v>65.7</v>
      </c>
      <c r="D1059" s="11">
        <v>9.01318E7</v>
      </c>
      <c r="E1059" s="12" t="s">
        <v>44</v>
      </c>
      <c r="F1059" s="12">
        <f>('Акции'!$C1059-C1058)/C1058</f>
        <v>-0.1625239006</v>
      </c>
    </row>
    <row r="1060" ht="14.25" customHeight="1">
      <c r="B1060" s="9">
        <v>43642.0</v>
      </c>
      <c r="C1060" s="10">
        <v>68.0</v>
      </c>
      <c r="D1060" s="11">
        <v>4.20938E7</v>
      </c>
      <c r="E1060" s="12" t="s">
        <v>44</v>
      </c>
      <c r="F1060" s="12">
        <f>('Акции'!$C1060-C1059)/C1059</f>
        <v>0.03500761035</v>
      </c>
    </row>
    <row r="1061" ht="14.25" customHeight="1">
      <c r="B1061" s="9">
        <v>43643.0</v>
      </c>
      <c r="C1061" s="10">
        <v>70.0</v>
      </c>
      <c r="D1061" s="11">
        <v>2.21292E7</v>
      </c>
      <c r="E1061" s="12" t="s">
        <v>44</v>
      </c>
      <c r="F1061" s="12">
        <f>('Акции'!$C1061-C1060)/C1060</f>
        <v>0.02941176471</v>
      </c>
    </row>
    <row r="1062" ht="14.25" customHeight="1">
      <c r="B1062" s="9">
        <v>43644.0</v>
      </c>
      <c r="C1062" s="10">
        <v>72.72</v>
      </c>
      <c r="D1062" s="11">
        <v>2.13815E7</v>
      </c>
      <c r="E1062" s="12" t="s">
        <v>44</v>
      </c>
      <c r="F1062" s="12">
        <f>('Акции'!$C1062-C1061)/C1061</f>
        <v>0.03885714286</v>
      </c>
    </row>
    <row r="1063" ht="14.25" customHeight="1">
      <c r="B1063" s="9">
        <v>43647.0</v>
      </c>
      <c r="C1063" s="10">
        <v>73.4</v>
      </c>
      <c r="D1063" s="11">
        <v>1.81055E7</v>
      </c>
      <c r="E1063" s="12" t="s">
        <v>44</v>
      </c>
      <c r="F1063" s="12">
        <f>('Акции'!$C1063-C1062)/C1062</f>
        <v>0.009350935094</v>
      </c>
    </row>
    <row r="1064" ht="14.25" customHeight="1">
      <c r="B1064" s="9">
        <v>43648.0</v>
      </c>
      <c r="C1064" s="10">
        <v>74.23</v>
      </c>
      <c r="D1064" s="11">
        <v>1.28622E7</v>
      </c>
      <c r="E1064" s="12" t="s">
        <v>44</v>
      </c>
      <c r="F1064" s="12">
        <f>('Акции'!$C1064-C1063)/C1063</f>
        <v>0.01130790191</v>
      </c>
    </row>
    <row r="1065" ht="14.25" customHeight="1">
      <c r="B1065" s="9">
        <v>43649.0</v>
      </c>
      <c r="C1065" s="10">
        <v>74.96</v>
      </c>
      <c r="D1065" s="11">
        <v>7434100.0</v>
      </c>
      <c r="E1065" s="12" t="s">
        <v>44</v>
      </c>
      <c r="F1065" s="12">
        <f>('Акции'!$C1065-C1064)/C1064</f>
        <v>0.009834298801</v>
      </c>
    </row>
    <row r="1066" ht="14.25" customHeight="1">
      <c r="B1066" s="9">
        <v>43651.0</v>
      </c>
      <c r="C1066" s="10">
        <v>72.99</v>
      </c>
      <c r="D1066" s="11">
        <v>1.08549E7</v>
      </c>
      <c r="E1066" s="12" t="s">
        <v>44</v>
      </c>
      <c r="F1066" s="12">
        <f>('Акции'!$C1066-C1065)/C1065</f>
        <v>-0.02628068303</v>
      </c>
    </row>
    <row r="1067" ht="14.25" customHeight="1">
      <c r="B1067" s="9">
        <v>43654.0</v>
      </c>
      <c r="C1067" s="10">
        <v>71.22</v>
      </c>
      <c r="D1067" s="11">
        <v>1.34874E7</v>
      </c>
      <c r="E1067" s="12" t="s">
        <v>44</v>
      </c>
      <c r="F1067" s="12">
        <f>('Акции'!$C1067-C1066)/C1066</f>
        <v>-0.02424989725</v>
      </c>
    </row>
    <row r="1068" ht="14.25" customHeight="1">
      <c r="B1068" s="9">
        <v>43655.0</v>
      </c>
      <c r="C1068" s="10">
        <v>71.24</v>
      </c>
      <c r="D1068" s="11">
        <v>1.18325E7</v>
      </c>
      <c r="E1068" s="12" t="s">
        <v>44</v>
      </c>
      <c r="F1068" s="12">
        <f>('Акции'!$C1068-C1067)/C1067</f>
        <v>0.0002808199944</v>
      </c>
    </row>
    <row r="1069" ht="14.25" customHeight="1">
      <c r="B1069" s="9">
        <v>43656.0</v>
      </c>
      <c r="C1069" s="10">
        <v>71.65</v>
      </c>
      <c r="D1069" s="11">
        <v>9170400.0</v>
      </c>
      <c r="E1069" s="12" t="s">
        <v>44</v>
      </c>
      <c r="F1069" s="12">
        <f>('Акции'!$C1069-C1068)/C1068</f>
        <v>0.005755193711</v>
      </c>
    </row>
    <row r="1070" ht="14.25" customHeight="1">
      <c r="B1070" s="9">
        <v>43657.0</v>
      </c>
      <c r="C1070" s="10">
        <v>71.24</v>
      </c>
      <c r="D1070" s="11">
        <v>1.3001E7</v>
      </c>
      <c r="E1070" s="12" t="s">
        <v>44</v>
      </c>
      <c r="F1070" s="12">
        <f>('Акции'!$C1070-C1069)/C1069</f>
        <v>-0.005722260991</v>
      </c>
    </row>
    <row r="1071" ht="14.25" customHeight="1">
      <c r="B1071" s="9">
        <v>43658.0</v>
      </c>
      <c r="C1071" s="10">
        <v>70.28</v>
      </c>
      <c r="D1071" s="11">
        <v>1.2903E7</v>
      </c>
      <c r="E1071" s="12" t="s">
        <v>44</v>
      </c>
      <c r="F1071" s="12">
        <f>('Акции'!$C1071-C1070)/C1070</f>
        <v>-0.01347557552</v>
      </c>
    </row>
    <row r="1072" ht="14.25" customHeight="1">
      <c r="B1072" s="9">
        <v>43661.0</v>
      </c>
      <c r="C1072" s="10">
        <v>70.27</v>
      </c>
      <c r="D1072" s="11">
        <v>1.02533E7</v>
      </c>
      <c r="E1072" s="12" t="s">
        <v>44</v>
      </c>
      <c r="F1072" s="12">
        <f>('Акции'!$C1072-C1071)/C1071</f>
        <v>-0.0001422879909</v>
      </c>
    </row>
    <row r="1073" ht="14.25" customHeight="1">
      <c r="B1073" s="9">
        <v>43662.0</v>
      </c>
      <c r="C1073" s="10">
        <v>69.16</v>
      </c>
      <c r="D1073" s="11">
        <v>1.01416E7</v>
      </c>
      <c r="E1073" s="12" t="s">
        <v>44</v>
      </c>
      <c r="F1073" s="12">
        <f>('Акции'!$C1073-C1072)/C1072</f>
        <v>-0.0157962146</v>
      </c>
    </row>
    <row r="1074" ht="14.25" customHeight="1">
      <c r="B1074" s="9">
        <v>43663.0</v>
      </c>
      <c r="C1074" s="10">
        <v>68.32</v>
      </c>
      <c r="D1074" s="11">
        <v>1.2205E7</v>
      </c>
      <c r="E1074" s="12" t="s">
        <v>44</v>
      </c>
      <c r="F1074" s="12">
        <f>('Акции'!$C1074-C1073)/C1073</f>
        <v>-0.01214574899</v>
      </c>
    </row>
    <row r="1075" ht="14.25" customHeight="1">
      <c r="B1075" s="9">
        <v>43664.0</v>
      </c>
      <c r="C1075" s="10">
        <v>68.25</v>
      </c>
      <c r="D1075" s="11">
        <v>8573300.0</v>
      </c>
      <c r="E1075" s="12" t="s">
        <v>44</v>
      </c>
      <c r="F1075" s="12">
        <f>('Акции'!$C1075-C1074)/C1074</f>
        <v>-0.001024590164</v>
      </c>
    </row>
    <row r="1076" ht="14.25" customHeight="1">
      <c r="B1076" s="9">
        <v>43665.0</v>
      </c>
      <c r="C1076" s="10">
        <v>68.54</v>
      </c>
      <c r="D1076" s="11">
        <v>9806900.0</v>
      </c>
      <c r="E1076" s="12" t="s">
        <v>44</v>
      </c>
      <c r="F1076" s="12">
        <f>('Акции'!$C1076-C1075)/C1075</f>
        <v>0.004249084249</v>
      </c>
    </row>
    <row r="1077" ht="14.25" customHeight="1">
      <c r="B1077" s="9">
        <v>43668.0</v>
      </c>
      <c r="C1077" s="10">
        <v>68.0</v>
      </c>
      <c r="D1077" s="11">
        <v>9961800.0</v>
      </c>
      <c r="E1077" s="12" t="s">
        <v>44</v>
      </c>
      <c r="F1077" s="12">
        <f>('Акции'!$C1077-C1076)/C1076</f>
        <v>-0.00787861103</v>
      </c>
    </row>
    <row r="1078" ht="14.25" customHeight="1">
      <c r="B1078" s="9">
        <v>43669.0</v>
      </c>
      <c r="C1078" s="10">
        <v>67.73</v>
      </c>
      <c r="D1078" s="11">
        <v>8025300.0</v>
      </c>
      <c r="E1078" s="12" t="s">
        <v>44</v>
      </c>
      <c r="F1078" s="12">
        <f>('Акции'!$C1078-C1077)/C1077</f>
        <v>-0.003970588235</v>
      </c>
    </row>
    <row r="1079" ht="14.25" customHeight="1">
      <c r="B1079" s="9">
        <v>43670.0</v>
      </c>
      <c r="C1079" s="10">
        <v>67.46</v>
      </c>
      <c r="D1079" s="11">
        <v>1.25953E7</v>
      </c>
      <c r="E1079" s="12" t="s">
        <v>44</v>
      </c>
      <c r="F1079" s="12">
        <f>('Акции'!$C1079-C1078)/C1078</f>
        <v>-0.003986416654</v>
      </c>
    </row>
    <row r="1080" ht="14.25" customHeight="1">
      <c r="B1080" s="9">
        <v>43671.0</v>
      </c>
      <c r="C1080" s="10">
        <v>66.66</v>
      </c>
      <c r="D1080" s="11">
        <v>1.24035E7</v>
      </c>
      <c r="E1080" s="12" t="s">
        <v>44</v>
      </c>
      <c r="F1080" s="12">
        <f>('Акции'!$C1080-C1079)/C1079</f>
        <v>-0.01185887934</v>
      </c>
    </row>
    <row r="1081" ht="14.25" customHeight="1">
      <c r="B1081" s="9">
        <v>43672.0</v>
      </c>
      <c r="C1081" s="10">
        <v>67.76</v>
      </c>
      <c r="D1081" s="11">
        <v>1.22593E7</v>
      </c>
      <c r="E1081" s="12" t="s">
        <v>44</v>
      </c>
      <c r="F1081" s="12">
        <f>('Акции'!$C1081-C1080)/C1080</f>
        <v>0.01650165017</v>
      </c>
    </row>
    <row r="1082" ht="14.25" customHeight="1">
      <c r="B1082" s="9">
        <v>43675.0</v>
      </c>
      <c r="C1082" s="10">
        <v>67.18</v>
      </c>
      <c r="D1082" s="11">
        <v>1.01173E7</v>
      </c>
      <c r="E1082" s="12" t="s">
        <v>44</v>
      </c>
      <c r="F1082" s="12">
        <f>('Акции'!$C1082-C1081)/C1081</f>
        <v>-0.008559622196</v>
      </c>
    </row>
    <row r="1083" ht="14.25" customHeight="1">
      <c r="B1083" s="9">
        <v>43676.0</v>
      </c>
      <c r="C1083" s="10">
        <v>67.18</v>
      </c>
      <c r="D1083" s="11">
        <v>8143700.0</v>
      </c>
      <c r="E1083" s="12" t="s">
        <v>44</v>
      </c>
      <c r="F1083" s="12">
        <f>('Акции'!$C1083-C1082)/C1082</f>
        <v>0</v>
      </c>
    </row>
    <row r="1084" ht="14.25" customHeight="1">
      <c r="B1084" s="9">
        <v>43677.0</v>
      </c>
      <c r="C1084" s="10">
        <v>66.62</v>
      </c>
      <c r="D1084" s="11">
        <v>1.13E7</v>
      </c>
      <c r="E1084" s="12" t="s">
        <v>44</v>
      </c>
      <c r="F1084" s="12">
        <f>('Акции'!$C1084-C1083)/C1083</f>
        <v>-0.00833581423</v>
      </c>
    </row>
    <row r="1085" ht="14.25" customHeight="1">
      <c r="B1085" s="9">
        <v>43678.0</v>
      </c>
      <c r="C1085" s="10">
        <v>65.8</v>
      </c>
      <c r="D1085" s="11">
        <v>1.31067E7</v>
      </c>
      <c r="E1085" s="12" t="s">
        <v>44</v>
      </c>
      <c r="F1085" s="12">
        <f>('Акции'!$C1085-C1084)/C1084</f>
        <v>-0.01230861603</v>
      </c>
    </row>
    <row r="1086" ht="14.25" customHeight="1">
      <c r="B1086" s="9">
        <v>43679.0</v>
      </c>
      <c r="C1086" s="10">
        <v>65.35</v>
      </c>
      <c r="D1086" s="11">
        <v>9653900.0</v>
      </c>
      <c r="E1086" s="12" t="s">
        <v>44</v>
      </c>
      <c r="F1086" s="12">
        <f>('Акции'!$C1086-C1085)/C1085</f>
        <v>-0.006838905775</v>
      </c>
    </row>
    <row r="1087" ht="14.25" customHeight="1">
      <c r="B1087" s="9">
        <v>43682.0</v>
      </c>
      <c r="C1087" s="10">
        <v>65.23</v>
      </c>
      <c r="D1087" s="11">
        <v>1.16188E7</v>
      </c>
      <c r="E1087" s="12" t="s">
        <v>44</v>
      </c>
      <c r="F1087" s="12">
        <f>('Акции'!$C1087-C1086)/C1086</f>
        <v>-0.001836266259</v>
      </c>
    </row>
    <row r="1088" ht="14.25" customHeight="1">
      <c r="B1088" s="9">
        <v>43683.0</v>
      </c>
      <c r="C1088" s="10">
        <v>64.77</v>
      </c>
      <c r="D1088" s="11">
        <v>1.02487E7</v>
      </c>
      <c r="E1088" s="12" t="s">
        <v>44</v>
      </c>
      <c r="F1088" s="12">
        <f>('Акции'!$C1088-C1087)/C1087</f>
        <v>-0.007051969952</v>
      </c>
    </row>
    <row r="1089" ht="14.25" customHeight="1">
      <c r="B1089" s="9">
        <v>43684.0</v>
      </c>
      <c r="C1089" s="10">
        <v>64.46</v>
      </c>
      <c r="D1089" s="11">
        <v>1.05321E7</v>
      </c>
      <c r="E1089" s="12" t="s">
        <v>44</v>
      </c>
      <c r="F1089" s="12">
        <f>('Акции'!$C1089-C1088)/C1088</f>
        <v>-0.004786166435</v>
      </c>
    </row>
    <row r="1090" ht="14.25" customHeight="1">
      <c r="B1090" s="9">
        <v>43685.0</v>
      </c>
      <c r="C1090" s="10">
        <v>65.45</v>
      </c>
      <c r="D1090" s="11">
        <v>7427400.0</v>
      </c>
      <c r="E1090" s="12" t="s">
        <v>44</v>
      </c>
      <c r="F1090" s="12">
        <f>('Акции'!$C1090-C1089)/C1089</f>
        <v>0.01535836177</v>
      </c>
    </row>
    <row r="1091" ht="14.25" customHeight="1">
      <c r="B1091" s="9">
        <v>43686.0</v>
      </c>
      <c r="C1091" s="10">
        <v>65.58</v>
      </c>
      <c r="D1091" s="11">
        <v>1.08935E7</v>
      </c>
      <c r="E1091" s="12" t="s">
        <v>44</v>
      </c>
      <c r="F1091" s="12">
        <f>('Акции'!$C1091-C1090)/C1090</f>
        <v>0.001986249045</v>
      </c>
    </row>
    <row r="1092" ht="14.25" customHeight="1">
      <c r="B1092" s="9">
        <v>43689.0</v>
      </c>
      <c r="C1092" s="10">
        <v>64.53</v>
      </c>
      <c r="D1092" s="11">
        <v>5724400.0</v>
      </c>
      <c r="E1092" s="12" t="s">
        <v>44</v>
      </c>
      <c r="F1092" s="12">
        <f>('Акции'!$C1092-C1091)/C1091</f>
        <v>-0.01601097896</v>
      </c>
    </row>
    <row r="1093" ht="14.25" customHeight="1">
      <c r="B1093" s="9">
        <v>43690.0</v>
      </c>
      <c r="C1093" s="10">
        <v>65.01</v>
      </c>
      <c r="D1093" s="11">
        <v>7082500.0</v>
      </c>
      <c r="E1093" s="12" t="s">
        <v>44</v>
      </c>
      <c r="F1093" s="12">
        <f>('Акции'!$C1093-C1092)/C1092</f>
        <v>0.007438400744</v>
      </c>
    </row>
    <row r="1094" ht="14.25" customHeight="1">
      <c r="B1094" s="9">
        <v>43691.0</v>
      </c>
      <c r="C1094" s="10">
        <v>63.5</v>
      </c>
      <c r="D1094" s="11">
        <v>9373300.0</v>
      </c>
      <c r="E1094" s="12" t="s">
        <v>44</v>
      </c>
      <c r="F1094" s="12">
        <f>('Акции'!$C1094-C1093)/C1093</f>
        <v>-0.02322719582</v>
      </c>
    </row>
    <row r="1095" ht="14.25" customHeight="1">
      <c r="B1095" s="9">
        <v>43692.0</v>
      </c>
      <c r="C1095" s="10">
        <v>62.98</v>
      </c>
      <c r="D1095" s="11">
        <v>9195700.0</v>
      </c>
      <c r="E1095" s="12" t="s">
        <v>44</v>
      </c>
      <c r="F1095" s="12">
        <f>('Акции'!$C1095-C1094)/C1094</f>
        <v>-0.008188976378</v>
      </c>
    </row>
    <row r="1096" ht="14.25" customHeight="1">
      <c r="B1096" s="9">
        <v>43693.0</v>
      </c>
      <c r="C1096" s="10">
        <v>64.43</v>
      </c>
      <c r="D1096" s="11">
        <v>8348100.0</v>
      </c>
      <c r="E1096" s="12" t="s">
        <v>44</v>
      </c>
      <c r="F1096" s="12">
        <f>('Акции'!$C1096-C1095)/C1095</f>
        <v>0.02302318196</v>
      </c>
    </row>
    <row r="1097" ht="14.25" customHeight="1">
      <c r="B1097" s="9">
        <v>43696.0</v>
      </c>
      <c r="C1097" s="10">
        <v>66.56</v>
      </c>
      <c r="D1097" s="11">
        <v>9826300.0</v>
      </c>
      <c r="E1097" s="12" t="s">
        <v>44</v>
      </c>
      <c r="F1097" s="12">
        <f>('Акции'!$C1097-C1096)/C1096</f>
        <v>0.03305913394</v>
      </c>
    </row>
    <row r="1098" ht="14.25" customHeight="1">
      <c r="B1098" s="9">
        <v>43697.0</v>
      </c>
      <c r="C1098" s="10">
        <v>66.41</v>
      </c>
      <c r="D1098" s="11">
        <v>1.20434E7</v>
      </c>
      <c r="E1098" s="12" t="s">
        <v>44</v>
      </c>
      <c r="F1098" s="12">
        <f>('Акции'!$C1098-C1097)/C1097</f>
        <v>-0.002253605769</v>
      </c>
    </row>
    <row r="1099" ht="14.25" customHeight="1">
      <c r="B1099" s="9">
        <v>43698.0</v>
      </c>
      <c r="C1099" s="10">
        <v>67.54</v>
      </c>
      <c r="D1099" s="11">
        <v>7615700.0</v>
      </c>
      <c r="E1099" s="12" t="s">
        <v>44</v>
      </c>
      <c r="F1099" s="12">
        <f>('Акции'!$C1099-C1098)/C1098</f>
        <v>0.01701550971</v>
      </c>
    </row>
    <row r="1100" ht="14.25" customHeight="1">
      <c r="B1100" s="9">
        <v>43699.0</v>
      </c>
      <c r="C1100" s="10">
        <v>67.52</v>
      </c>
      <c r="D1100" s="11">
        <v>6495700.0</v>
      </c>
      <c r="E1100" s="12" t="s">
        <v>44</v>
      </c>
      <c r="F1100" s="12">
        <f>('Акции'!$C1100-C1099)/C1099</f>
        <v>-0.0002961208173</v>
      </c>
    </row>
    <row r="1101" ht="14.25" customHeight="1">
      <c r="B1101" s="9">
        <v>43700.0</v>
      </c>
      <c r="C1101" s="10">
        <v>65.97</v>
      </c>
      <c r="D1101" s="11">
        <v>8904700.0</v>
      </c>
      <c r="E1101" s="12" t="s">
        <v>44</v>
      </c>
      <c r="F1101" s="12">
        <f>('Акции'!$C1101-C1100)/C1100</f>
        <v>-0.02295616114</v>
      </c>
    </row>
    <row r="1102" ht="14.25" customHeight="1">
      <c r="B1102" s="9">
        <v>43703.0</v>
      </c>
      <c r="C1102" s="10">
        <v>66.46</v>
      </c>
      <c r="D1102" s="11">
        <v>4841100.0</v>
      </c>
      <c r="E1102" s="12" t="s">
        <v>44</v>
      </c>
      <c r="F1102" s="12">
        <f>('Акции'!$C1102-C1101)/C1101</f>
        <v>0.007427618615</v>
      </c>
    </row>
    <row r="1103" ht="14.25" customHeight="1">
      <c r="B1103" s="9">
        <v>43704.0</v>
      </c>
      <c r="C1103" s="10">
        <v>65.67</v>
      </c>
      <c r="D1103" s="11">
        <v>7591200.0</v>
      </c>
      <c r="E1103" s="12" t="s">
        <v>44</v>
      </c>
      <c r="F1103" s="12">
        <f>('Акции'!$C1103-C1102)/C1102</f>
        <v>-0.01188684923</v>
      </c>
    </row>
    <row r="1104" ht="14.25" customHeight="1">
      <c r="B1104" s="9">
        <v>43705.0</v>
      </c>
      <c r="C1104" s="10">
        <v>66.07</v>
      </c>
      <c r="D1104" s="11">
        <v>6872800.0</v>
      </c>
      <c r="E1104" s="12" t="s">
        <v>44</v>
      </c>
      <c r="F1104" s="12">
        <f>('Акции'!$C1104-C1103)/C1103</f>
        <v>0.006091061367</v>
      </c>
    </row>
    <row r="1105" ht="14.25" customHeight="1">
      <c r="B1105" s="9">
        <v>43706.0</v>
      </c>
      <c r="C1105" s="10">
        <v>66.22</v>
      </c>
      <c r="D1105" s="11">
        <v>6011900.0</v>
      </c>
      <c r="E1105" s="12" t="s">
        <v>44</v>
      </c>
      <c r="F1105" s="12">
        <f>('Акции'!$C1105-C1104)/C1104</f>
        <v>0.002270319358</v>
      </c>
    </row>
    <row r="1106" ht="14.25" customHeight="1">
      <c r="B1106" s="9">
        <v>43707.0</v>
      </c>
      <c r="C1106" s="10">
        <v>65.74</v>
      </c>
      <c r="D1106" s="11">
        <v>6415100.0</v>
      </c>
      <c r="E1106" s="12" t="s">
        <v>44</v>
      </c>
      <c r="F1106" s="12">
        <f>('Акции'!$C1106-C1105)/C1105</f>
        <v>-0.007248565388</v>
      </c>
    </row>
    <row r="1107" ht="14.25" customHeight="1">
      <c r="B1107" s="9">
        <v>43711.0</v>
      </c>
      <c r="C1107" s="10">
        <v>65.4</v>
      </c>
      <c r="D1107" s="11">
        <v>7915700.0</v>
      </c>
      <c r="E1107" s="12" t="s">
        <v>44</v>
      </c>
      <c r="F1107" s="12">
        <f>('Акции'!$C1107-C1106)/C1106</f>
        <v>-0.005171889261</v>
      </c>
    </row>
    <row r="1108" ht="14.25" customHeight="1">
      <c r="B1108" s="9">
        <v>43712.0</v>
      </c>
      <c r="C1108" s="10">
        <v>66.38</v>
      </c>
      <c r="D1108" s="11">
        <v>9618300.0</v>
      </c>
      <c r="E1108" s="12" t="s">
        <v>44</v>
      </c>
      <c r="F1108" s="12">
        <f>('Акции'!$C1108-C1107)/C1107</f>
        <v>0.01498470948</v>
      </c>
    </row>
    <row r="1109" ht="14.25" customHeight="1">
      <c r="B1109" s="9">
        <v>43713.0</v>
      </c>
      <c r="C1109" s="10">
        <v>67.03</v>
      </c>
      <c r="D1109" s="11">
        <v>5602400.0</v>
      </c>
      <c r="E1109" s="12" t="s">
        <v>44</v>
      </c>
      <c r="F1109" s="12">
        <f>('Акции'!$C1109-C1108)/C1108</f>
        <v>0.009792106056</v>
      </c>
    </row>
    <row r="1110" ht="14.25" customHeight="1">
      <c r="B1110" s="9">
        <v>43714.0</v>
      </c>
      <c r="C1110" s="10">
        <v>67.62</v>
      </c>
      <c r="D1110" s="11">
        <v>7502500.0</v>
      </c>
      <c r="E1110" s="12" t="s">
        <v>44</v>
      </c>
      <c r="F1110" s="12">
        <f>('Акции'!$C1110-C1109)/C1109</f>
        <v>0.008802028942</v>
      </c>
    </row>
    <row r="1111" ht="14.25" customHeight="1">
      <c r="B1111" s="9">
        <v>43717.0</v>
      </c>
      <c r="C1111" s="10">
        <v>66.7</v>
      </c>
      <c r="D1111" s="11">
        <v>1.03109E7</v>
      </c>
      <c r="E1111" s="12" t="s">
        <v>44</v>
      </c>
      <c r="F1111" s="12">
        <f>('Акции'!$C1111-C1110)/C1110</f>
        <v>-0.01360544218</v>
      </c>
    </row>
    <row r="1112" ht="14.25" customHeight="1">
      <c r="B1112" s="9">
        <v>43718.0</v>
      </c>
      <c r="C1112" s="10">
        <v>68.18</v>
      </c>
      <c r="D1112" s="11">
        <v>1.21557E7</v>
      </c>
      <c r="E1112" s="12" t="s">
        <v>44</v>
      </c>
      <c r="F1112" s="12">
        <f>('Акции'!$C1112-C1111)/C1111</f>
        <v>0.02218890555</v>
      </c>
    </row>
    <row r="1113" ht="14.25" customHeight="1">
      <c r="B1113" s="9">
        <v>43719.0</v>
      </c>
      <c r="C1113" s="10">
        <v>69.49</v>
      </c>
      <c r="D1113" s="11">
        <v>8369100.0</v>
      </c>
      <c r="E1113" s="12" t="s">
        <v>44</v>
      </c>
      <c r="F1113" s="12">
        <f>('Акции'!$C1113-C1112)/C1112</f>
        <v>0.0192138457</v>
      </c>
    </row>
    <row r="1114" ht="14.25" customHeight="1">
      <c r="B1114" s="9">
        <v>43720.0</v>
      </c>
      <c r="C1114" s="10">
        <v>70.83</v>
      </c>
      <c r="D1114" s="11">
        <v>9560100.0</v>
      </c>
      <c r="E1114" s="12" t="s">
        <v>44</v>
      </c>
      <c r="F1114" s="12">
        <f>('Акции'!$C1114-C1113)/C1113</f>
        <v>0.01928335012</v>
      </c>
    </row>
    <row r="1115" ht="14.25" customHeight="1">
      <c r="B1115" s="9">
        <v>43721.0</v>
      </c>
      <c r="C1115" s="10">
        <v>70.51</v>
      </c>
      <c r="D1115" s="11">
        <v>8135600.0</v>
      </c>
      <c r="E1115" s="12" t="s">
        <v>44</v>
      </c>
      <c r="F1115" s="12">
        <f>('Акции'!$C1115-C1114)/C1114</f>
        <v>-0.004517859664</v>
      </c>
    </row>
    <row r="1116" ht="14.25" customHeight="1">
      <c r="B1116" s="9">
        <v>43724.0</v>
      </c>
      <c r="C1116" s="10">
        <v>70.58</v>
      </c>
      <c r="D1116" s="11">
        <v>5992000.0</v>
      </c>
      <c r="E1116" s="12" t="s">
        <v>44</v>
      </c>
      <c r="F1116" s="12">
        <f>('Акции'!$C1116-C1115)/C1115</f>
        <v>0.0009927669834</v>
      </c>
    </row>
    <row r="1117" ht="14.25" customHeight="1">
      <c r="B1117" s="9">
        <v>43725.0</v>
      </c>
      <c r="C1117" s="10">
        <v>71.6</v>
      </c>
      <c r="D1117" s="11">
        <v>9013500.0</v>
      </c>
      <c r="E1117" s="12" t="s">
        <v>44</v>
      </c>
      <c r="F1117" s="12">
        <f>('Акции'!$C1117-C1116)/C1116</f>
        <v>0.01445168603</v>
      </c>
    </row>
    <row r="1118" ht="14.25" customHeight="1">
      <c r="B1118" s="9">
        <v>43726.0</v>
      </c>
      <c r="C1118" s="10">
        <v>71.27</v>
      </c>
      <c r="D1118" s="11">
        <v>6252600.0</v>
      </c>
      <c r="E1118" s="12" t="s">
        <v>44</v>
      </c>
      <c r="F1118" s="12">
        <f>('Акции'!$C1118-C1117)/C1117</f>
        <v>-0.004608938547</v>
      </c>
    </row>
    <row r="1119" ht="14.25" customHeight="1">
      <c r="B1119" s="9">
        <v>43727.0</v>
      </c>
      <c r="C1119" s="10">
        <v>71.67</v>
      </c>
      <c r="D1119" s="11">
        <v>5541200.0</v>
      </c>
      <c r="E1119" s="12" t="s">
        <v>44</v>
      </c>
      <c r="F1119" s="12">
        <f>('Акции'!$C1119-C1118)/C1118</f>
        <v>0.00561245966</v>
      </c>
    </row>
    <row r="1120" ht="14.25" customHeight="1">
      <c r="B1120" s="9">
        <v>43728.0</v>
      </c>
      <c r="C1120" s="10">
        <v>72.39</v>
      </c>
      <c r="D1120" s="11">
        <v>1.29687E7</v>
      </c>
      <c r="E1120" s="12" t="s">
        <v>44</v>
      </c>
      <c r="F1120" s="12">
        <f>('Акции'!$C1120-C1119)/C1119</f>
        <v>0.01004604437</v>
      </c>
    </row>
    <row r="1121" ht="14.25" customHeight="1">
      <c r="B1121" s="9">
        <v>43731.0</v>
      </c>
      <c r="C1121" s="10">
        <v>72.93</v>
      </c>
      <c r="D1121" s="11">
        <v>8092300.0</v>
      </c>
      <c r="E1121" s="12" t="s">
        <v>44</v>
      </c>
      <c r="F1121" s="12">
        <f>('Акции'!$C1121-C1120)/C1120</f>
        <v>0.007459593867</v>
      </c>
    </row>
    <row r="1122" ht="14.25" customHeight="1">
      <c r="B1122" s="9">
        <v>43732.0</v>
      </c>
      <c r="C1122" s="10">
        <v>72.95</v>
      </c>
      <c r="D1122" s="11">
        <v>8223800.0</v>
      </c>
      <c r="E1122" s="12" t="s">
        <v>44</v>
      </c>
      <c r="F1122" s="12">
        <f>('Акции'!$C1122-C1121)/C1121</f>
        <v>0.0002742355684</v>
      </c>
    </row>
    <row r="1123" ht="14.25" customHeight="1">
      <c r="B1123" s="9">
        <v>43733.0</v>
      </c>
      <c r="C1123" s="10">
        <v>72.09</v>
      </c>
      <c r="D1123" s="11">
        <v>5922700.0</v>
      </c>
      <c r="E1123" s="12" t="s">
        <v>44</v>
      </c>
      <c r="F1123" s="12">
        <f>('Акции'!$C1123-C1122)/C1122</f>
        <v>-0.0117888965</v>
      </c>
    </row>
    <row r="1124" ht="14.25" customHeight="1">
      <c r="B1124" s="9">
        <v>43734.0</v>
      </c>
      <c r="C1124" s="10">
        <v>74.03</v>
      </c>
      <c r="D1124" s="11">
        <v>1.03241E7</v>
      </c>
      <c r="E1124" s="12" t="s">
        <v>44</v>
      </c>
      <c r="F1124" s="12">
        <f>('Акции'!$C1124-C1123)/C1123</f>
        <v>0.02691080594</v>
      </c>
    </row>
    <row r="1125" ht="14.25" customHeight="1">
      <c r="B1125" s="9">
        <v>43735.0</v>
      </c>
      <c r="C1125" s="10">
        <v>74.85</v>
      </c>
      <c r="D1125" s="11">
        <v>7677300.0</v>
      </c>
      <c r="E1125" s="12" t="s">
        <v>44</v>
      </c>
      <c r="F1125" s="12">
        <f>('Акции'!$C1125-C1124)/C1124</f>
        <v>0.01107659057</v>
      </c>
    </row>
    <row r="1126" ht="14.25" customHeight="1">
      <c r="B1126" s="9">
        <v>43738.0</v>
      </c>
      <c r="C1126" s="10">
        <v>75.72</v>
      </c>
      <c r="D1126" s="11">
        <v>8315100.0</v>
      </c>
      <c r="E1126" s="12" t="s">
        <v>44</v>
      </c>
      <c r="F1126" s="12">
        <f>('Акции'!$C1126-C1125)/C1125</f>
        <v>0.01162324649</v>
      </c>
    </row>
    <row r="1127" ht="14.25" customHeight="1">
      <c r="B1127" s="9">
        <v>43739.0</v>
      </c>
      <c r="C1127" s="10">
        <v>73.23</v>
      </c>
      <c r="D1127" s="11">
        <v>1.09108E7</v>
      </c>
      <c r="E1127" s="12" t="s">
        <v>44</v>
      </c>
      <c r="F1127" s="12">
        <f>('Акции'!$C1127-C1126)/C1126</f>
        <v>-0.03288431062</v>
      </c>
    </row>
    <row r="1128" ht="14.25" customHeight="1">
      <c r="B1128" s="9">
        <v>43740.0</v>
      </c>
      <c r="C1128" s="10">
        <v>72.13</v>
      </c>
      <c r="D1128" s="11">
        <v>8380500.0</v>
      </c>
      <c r="E1128" s="12" t="s">
        <v>44</v>
      </c>
      <c r="F1128" s="12">
        <f>('Акции'!$C1128-C1127)/C1127</f>
        <v>-0.01502116619</v>
      </c>
    </row>
    <row r="1129" ht="14.25" customHeight="1">
      <c r="B1129" s="9">
        <v>43741.0</v>
      </c>
      <c r="C1129" s="10">
        <v>73.85</v>
      </c>
      <c r="D1129" s="11">
        <v>6228500.0</v>
      </c>
      <c r="E1129" s="12" t="s">
        <v>44</v>
      </c>
      <c r="F1129" s="12">
        <f>('Акции'!$C1129-C1128)/C1128</f>
        <v>0.02384583391</v>
      </c>
    </row>
    <row r="1130" ht="14.25" customHeight="1">
      <c r="B1130" s="9">
        <v>43742.0</v>
      </c>
      <c r="C1130" s="10">
        <v>74.66</v>
      </c>
      <c r="D1130" s="11">
        <v>7007500.0</v>
      </c>
      <c r="E1130" s="12" t="s">
        <v>44</v>
      </c>
      <c r="F1130" s="12">
        <f>('Акции'!$C1130-C1129)/C1129</f>
        <v>0.01096817874</v>
      </c>
    </row>
    <row r="1131" ht="14.25" customHeight="1">
      <c r="B1131" s="9">
        <v>43745.0</v>
      </c>
      <c r="C1131" s="10">
        <v>74.33</v>
      </c>
      <c r="D1131" s="11">
        <v>5163500.0</v>
      </c>
      <c r="E1131" s="12" t="s">
        <v>44</v>
      </c>
      <c r="F1131" s="12">
        <f>('Акции'!$C1131-C1130)/C1130</f>
        <v>-0.004420037503</v>
      </c>
    </row>
    <row r="1132" ht="14.25" customHeight="1">
      <c r="B1132" s="9">
        <v>43746.0</v>
      </c>
      <c r="C1132" s="10">
        <v>73.53</v>
      </c>
      <c r="D1132" s="11">
        <v>6121500.0</v>
      </c>
      <c r="E1132" s="12" t="s">
        <v>44</v>
      </c>
      <c r="F1132" s="12">
        <f>('Акции'!$C1132-C1131)/C1131</f>
        <v>-0.01076281448</v>
      </c>
    </row>
    <row r="1133" ht="14.25" customHeight="1">
      <c r="B1133" s="9">
        <v>43747.0</v>
      </c>
      <c r="C1133" s="10">
        <v>73.3</v>
      </c>
      <c r="D1133" s="11">
        <v>5851000.0</v>
      </c>
      <c r="E1133" s="12" t="s">
        <v>44</v>
      </c>
      <c r="F1133" s="12">
        <f>('Акции'!$C1133-C1132)/C1132</f>
        <v>-0.003127974976</v>
      </c>
    </row>
    <row r="1134" ht="14.25" customHeight="1">
      <c r="B1134" s="9">
        <v>43748.0</v>
      </c>
      <c r="C1134" s="10">
        <v>74.45</v>
      </c>
      <c r="D1134" s="11">
        <v>7329400.0</v>
      </c>
      <c r="E1134" s="12" t="s">
        <v>44</v>
      </c>
      <c r="F1134" s="12">
        <f>('Акции'!$C1134-C1133)/C1133</f>
        <v>0.01568894952</v>
      </c>
    </row>
    <row r="1135" ht="14.25" customHeight="1">
      <c r="B1135" s="9">
        <v>43749.0</v>
      </c>
      <c r="C1135" s="10">
        <v>73.63</v>
      </c>
      <c r="D1135" s="11">
        <v>7164900.0</v>
      </c>
      <c r="E1135" s="12" t="s">
        <v>44</v>
      </c>
      <c r="F1135" s="12">
        <f>('Акции'!$C1135-C1134)/C1134</f>
        <v>-0.01101410343</v>
      </c>
    </row>
    <row r="1136" ht="14.25" customHeight="1">
      <c r="B1136" s="9">
        <v>43752.0</v>
      </c>
      <c r="C1136" s="10">
        <v>73.76</v>
      </c>
      <c r="D1136" s="11">
        <v>5040900.0</v>
      </c>
      <c r="E1136" s="12" t="s">
        <v>44</v>
      </c>
      <c r="F1136" s="12">
        <f>('Акции'!$C1136-C1135)/C1135</f>
        <v>0.00176558468</v>
      </c>
    </row>
    <row r="1137" ht="14.25" customHeight="1">
      <c r="B1137" s="9">
        <v>43753.0</v>
      </c>
      <c r="C1137" s="10">
        <v>74.5</v>
      </c>
      <c r="D1137" s="11">
        <v>6028300.0</v>
      </c>
      <c r="E1137" s="12" t="s">
        <v>44</v>
      </c>
      <c r="F1137" s="12">
        <f>('Акции'!$C1137-C1136)/C1136</f>
        <v>0.01003253796</v>
      </c>
    </row>
    <row r="1138" ht="14.25" customHeight="1">
      <c r="B1138" s="9">
        <v>43754.0</v>
      </c>
      <c r="C1138" s="10">
        <v>74.75</v>
      </c>
      <c r="D1138" s="11">
        <v>8288300.0</v>
      </c>
      <c r="E1138" s="12" t="s">
        <v>44</v>
      </c>
      <c r="F1138" s="12">
        <f>('Акции'!$C1138-C1137)/C1137</f>
        <v>0.003355704698</v>
      </c>
    </row>
    <row r="1139" ht="14.25" customHeight="1">
      <c r="B1139" s="9">
        <v>43755.0</v>
      </c>
      <c r="C1139" s="10">
        <v>75.14</v>
      </c>
      <c r="D1139" s="11">
        <v>6811300.0</v>
      </c>
      <c r="E1139" s="12" t="s">
        <v>44</v>
      </c>
      <c r="F1139" s="12">
        <f>('Акции'!$C1139-C1138)/C1138</f>
        <v>0.005217391304</v>
      </c>
    </row>
    <row r="1140" ht="14.25" customHeight="1">
      <c r="B1140" s="9">
        <v>43756.0</v>
      </c>
      <c r="C1140" s="10">
        <v>76.46</v>
      </c>
      <c r="D1140" s="11">
        <v>9480200.0</v>
      </c>
      <c r="E1140" s="12" t="s">
        <v>44</v>
      </c>
      <c r="F1140" s="12">
        <f>('Акции'!$C1140-C1139)/C1139</f>
        <v>0.01756720788</v>
      </c>
    </row>
    <row r="1141" ht="14.25" customHeight="1">
      <c r="B1141" s="9">
        <v>43759.0</v>
      </c>
      <c r="C1141" s="10">
        <v>77.3</v>
      </c>
      <c r="D1141" s="11">
        <v>7839100.0</v>
      </c>
      <c r="E1141" s="12" t="s">
        <v>44</v>
      </c>
      <c r="F1141" s="12">
        <f>('Акции'!$C1141-C1140)/C1140</f>
        <v>0.01098613654</v>
      </c>
    </row>
    <row r="1142" ht="14.25" customHeight="1">
      <c r="B1142" s="9">
        <v>43760.0</v>
      </c>
      <c r="C1142" s="10">
        <v>77.87</v>
      </c>
      <c r="D1142" s="11">
        <v>6062000.0</v>
      </c>
      <c r="E1142" s="12" t="s">
        <v>44</v>
      </c>
      <c r="F1142" s="12">
        <f>('Акции'!$C1142-C1141)/C1141</f>
        <v>0.007373868047</v>
      </c>
    </row>
    <row r="1143" ht="14.25" customHeight="1">
      <c r="B1143" s="9">
        <v>43761.0</v>
      </c>
      <c r="C1143" s="10">
        <v>77.75</v>
      </c>
      <c r="D1143" s="11">
        <v>6136700.0</v>
      </c>
      <c r="E1143" s="12" t="s">
        <v>44</v>
      </c>
      <c r="F1143" s="12">
        <f>('Акции'!$C1143-C1142)/C1142</f>
        <v>-0.001541029922</v>
      </c>
    </row>
    <row r="1144" ht="14.25" customHeight="1">
      <c r="B1144" s="9">
        <v>43762.0</v>
      </c>
      <c r="C1144" s="10">
        <v>76.8</v>
      </c>
      <c r="D1144" s="11">
        <v>5699300.0</v>
      </c>
      <c r="E1144" s="12" t="s">
        <v>44</v>
      </c>
      <c r="F1144" s="12">
        <f>('Акции'!$C1144-C1143)/C1143</f>
        <v>-0.01221864952</v>
      </c>
    </row>
    <row r="1145" ht="14.25" customHeight="1">
      <c r="B1145" s="9">
        <v>43763.0</v>
      </c>
      <c r="C1145" s="10">
        <v>76.53</v>
      </c>
      <c r="D1145" s="11">
        <v>5497000.0</v>
      </c>
      <c r="E1145" s="12" t="s">
        <v>44</v>
      </c>
      <c r="F1145" s="12">
        <f>('Акции'!$C1145-C1144)/C1144</f>
        <v>-0.003515625</v>
      </c>
    </row>
    <row r="1146" ht="14.25" customHeight="1">
      <c r="B1146" s="9">
        <v>43766.0</v>
      </c>
      <c r="C1146" s="10">
        <v>78.33</v>
      </c>
      <c r="D1146" s="11">
        <v>7146400.0</v>
      </c>
      <c r="E1146" s="12" t="s">
        <v>44</v>
      </c>
      <c r="F1146" s="12">
        <f>('Акции'!$C1146-C1145)/C1145</f>
        <v>0.02352018816</v>
      </c>
    </row>
    <row r="1147" ht="14.25" customHeight="1">
      <c r="B1147" s="9">
        <v>43767.0</v>
      </c>
      <c r="C1147" s="10">
        <v>78.47</v>
      </c>
      <c r="D1147" s="11">
        <v>6391100.0</v>
      </c>
      <c r="E1147" s="12" t="s">
        <v>44</v>
      </c>
      <c r="F1147" s="12">
        <f>('Акции'!$C1147-C1146)/C1146</f>
        <v>0.001787310098</v>
      </c>
    </row>
    <row r="1148" ht="14.25" customHeight="1">
      <c r="B1148" s="9">
        <v>43768.0</v>
      </c>
      <c r="C1148" s="10">
        <v>79.66</v>
      </c>
      <c r="D1148" s="11">
        <v>7222500.0</v>
      </c>
      <c r="E1148" s="12" t="s">
        <v>44</v>
      </c>
      <c r="F1148" s="12">
        <f>('Акции'!$C1148-C1147)/C1147</f>
        <v>0.01516503122</v>
      </c>
    </row>
    <row r="1149" ht="14.25" customHeight="1">
      <c r="B1149" s="9">
        <v>43769.0</v>
      </c>
      <c r="C1149" s="10">
        <v>79.55</v>
      </c>
      <c r="D1149" s="11">
        <v>1.00094E7</v>
      </c>
      <c r="E1149" s="12" t="s">
        <v>44</v>
      </c>
      <c r="F1149" s="12">
        <f>('Акции'!$C1149-C1148)/C1148</f>
        <v>-0.001380868692</v>
      </c>
    </row>
    <row r="1150" ht="14.25" customHeight="1">
      <c r="B1150" s="9">
        <v>43770.0</v>
      </c>
      <c r="C1150" s="10">
        <v>81.75</v>
      </c>
      <c r="D1150" s="11">
        <v>1.33563E7</v>
      </c>
      <c r="E1150" s="12" t="s">
        <v>44</v>
      </c>
      <c r="F1150" s="12">
        <f>('Акции'!$C1150-C1149)/C1149</f>
        <v>0.02765556254</v>
      </c>
    </row>
    <row r="1151" ht="14.25" customHeight="1">
      <c r="B1151" s="9">
        <v>43773.0</v>
      </c>
      <c r="C1151" s="10">
        <v>82.99</v>
      </c>
      <c r="D1151" s="11">
        <v>9127900.0</v>
      </c>
      <c r="E1151" s="12" t="s">
        <v>44</v>
      </c>
      <c r="F1151" s="12">
        <f>('Акции'!$C1151-C1150)/C1150</f>
        <v>0.01516819572</v>
      </c>
    </row>
    <row r="1152" ht="14.25" customHeight="1">
      <c r="B1152" s="9">
        <v>43774.0</v>
      </c>
      <c r="C1152" s="10">
        <v>81.84</v>
      </c>
      <c r="D1152" s="11">
        <v>7475600.0</v>
      </c>
      <c r="E1152" s="12" t="s">
        <v>44</v>
      </c>
      <c r="F1152" s="12">
        <f>('Акции'!$C1152-C1151)/C1151</f>
        <v>-0.01385709122</v>
      </c>
    </row>
    <row r="1153" ht="14.25" customHeight="1">
      <c r="B1153" s="9">
        <v>43775.0</v>
      </c>
      <c r="C1153" s="10">
        <v>82.08</v>
      </c>
      <c r="D1153" s="11">
        <v>9303600.0</v>
      </c>
      <c r="E1153" s="12" t="s">
        <v>44</v>
      </c>
      <c r="F1153" s="12">
        <f>('Акции'!$C1153-C1152)/C1152</f>
        <v>0.00293255132</v>
      </c>
    </row>
    <row r="1154" ht="14.25" customHeight="1">
      <c r="B1154" s="9">
        <v>43776.0</v>
      </c>
      <c r="C1154" s="10">
        <v>82.01</v>
      </c>
      <c r="D1154" s="11">
        <v>6561500.0</v>
      </c>
      <c r="E1154" s="12" t="s">
        <v>44</v>
      </c>
      <c r="F1154" s="12">
        <f>('Акции'!$C1154-C1153)/C1153</f>
        <v>-0.0008528265107</v>
      </c>
    </row>
    <row r="1155" ht="14.25" customHeight="1">
      <c r="B1155" s="9">
        <v>43777.0</v>
      </c>
      <c r="C1155" s="10">
        <v>85.21</v>
      </c>
      <c r="D1155" s="11">
        <v>1.13641E7</v>
      </c>
      <c r="E1155" s="12" t="s">
        <v>44</v>
      </c>
      <c r="F1155" s="12">
        <f>('Акции'!$C1155-C1154)/C1154</f>
        <v>0.03901963175</v>
      </c>
    </row>
    <row r="1156" ht="14.25" customHeight="1">
      <c r="B1156" s="9">
        <v>43780.0</v>
      </c>
      <c r="C1156" s="10">
        <v>85.66</v>
      </c>
      <c r="D1156" s="11">
        <v>8726300.0</v>
      </c>
      <c r="E1156" s="12" t="s">
        <v>44</v>
      </c>
      <c r="F1156" s="12">
        <f>('Акции'!$C1156-C1155)/C1155</f>
        <v>0.005281070297</v>
      </c>
    </row>
    <row r="1157" ht="14.25" customHeight="1">
      <c r="B1157" s="9">
        <v>43781.0</v>
      </c>
      <c r="C1157" s="10">
        <v>86.44</v>
      </c>
      <c r="D1157" s="11">
        <v>1.21659E7</v>
      </c>
      <c r="E1157" s="12" t="s">
        <v>44</v>
      </c>
      <c r="F1157" s="12">
        <f>('Акции'!$C1157-C1156)/C1156</f>
        <v>0.009105766986</v>
      </c>
    </row>
    <row r="1158" ht="14.25" customHeight="1">
      <c r="B1158" s="9">
        <v>43782.0</v>
      </c>
      <c r="C1158" s="10">
        <v>86.66</v>
      </c>
      <c r="D1158" s="11">
        <v>5798800.0</v>
      </c>
      <c r="E1158" s="12" t="s">
        <v>44</v>
      </c>
      <c r="F1158" s="12">
        <f>('Акции'!$C1158-C1157)/C1157</f>
        <v>0.002545118001</v>
      </c>
    </row>
    <row r="1159" ht="14.25" customHeight="1">
      <c r="B1159" s="9">
        <v>43783.0</v>
      </c>
      <c r="C1159" s="10">
        <v>87.63</v>
      </c>
      <c r="D1159" s="11">
        <v>5425600.0</v>
      </c>
      <c r="E1159" s="12" t="s">
        <v>44</v>
      </c>
      <c r="F1159" s="12">
        <f>('Акции'!$C1159-C1158)/C1158</f>
        <v>0.01119316871</v>
      </c>
    </row>
    <row r="1160" ht="14.25" customHeight="1">
      <c r="B1160" s="9">
        <v>43784.0</v>
      </c>
      <c r="C1160" s="10">
        <v>88.63</v>
      </c>
      <c r="D1160" s="11">
        <v>8036700.0</v>
      </c>
      <c r="E1160" s="12" t="s">
        <v>44</v>
      </c>
      <c r="F1160" s="12">
        <f>('Акции'!$C1160-C1159)/C1159</f>
        <v>0.01141161703</v>
      </c>
    </row>
    <row r="1161" ht="14.25" customHeight="1">
      <c r="B1161" s="9">
        <v>43787.0</v>
      </c>
      <c r="C1161" s="10">
        <v>88.73</v>
      </c>
      <c r="D1161" s="11">
        <v>5772300.0</v>
      </c>
      <c r="E1161" s="12" t="s">
        <v>44</v>
      </c>
      <c r="F1161" s="12">
        <f>('Акции'!$C1161-C1160)/C1160</f>
        <v>0.001128286133</v>
      </c>
    </row>
    <row r="1162" ht="14.25" customHeight="1">
      <c r="B1162" s="9">
        <v>43788.0</v>
      </c>
      <c r="C1162" s="10">
        <v>89.02</v>
      </c>
      <c r="D1162" s="11">
        <v>7504800.0</v>
      </c>
      <c r="E1162" s="12" t="s">
        <v>44</v>
      </c>
      <c r="F1162" s="12">
        <f>('Акции'!$C1162-C1161)/C1161</f>
        <v>0.003268342162</v>
      </c>
    </row>
    <row r="1163" ht="14.25" customHeight="1">
      <c r="B1163" s="9">
        <v>43789.0</v>
      </c>
      <c r="C1163" s="10">
        <v>87.2</v>
      </c>
      <c r="D1163" s="11">
        <v>1.0933E7</v>
      </c>
      <c r="E1163" s="12" t="s">
        <v>44</v>
      </c>
      <c r="F1163" s="12">
        <f>('Акции'!$C1163-C1162)/C1162</f>
        <v>-0.02044484386</v>
      </c>
    </row>
    <row r="1164" ht="14.25" customHeight="1">
      <c r="B1164" s="9">
        <v>43790.0</v>
      </c>
      <c r="C1164" s="10">
        <v>86.52</v>
      </c>
      <c r="D1164" s="11">
        <v>9614100.0</v>
      </c>
      <c r="E1164" s="12" t="s">
        <v>44</v>
      </c>
      <c r="F1164" s="12">
        <f>('Акции'!$C1164-C1163)/C1163</f>
        <v>-0.007798165138</v>
      </c>
    </row>
    <row r="1165" ht="14.25" customHeight="1">
      <c r="B1165" s="9">
        <v>43791.0</v>
      </c>
      <c r="C1165" s="10">
        <v>86.05</v>
      </c>
      <c r="D1165" s="11">
        <v>7784700.0</v>
      </c>
      <c r="E1165" s="12" t="s">
        <v>44</v>
      </c>
      <c r="F1165" s="12">
        <f>('Акции'!$C1165-C1164)/C1164</f>
        <v>-0.005432269995</v>
      </c>
    </row>
    <row r="1166" ht="14.25" customHeight="1">
      <c r="B1166" s="9">
        <v>43794.0</v>
      </c>
      <c r="C1166" s="10">
        <v>87.76</v>
      </c>
      <c r="D1166" s="11">
        <v>9522100.0</v>
      </c>
      <c r="E1166" s="12" t="s">
        <v>44</v>
      </c>
      <c r="F1166" s="12">
        <f>('Акции'!$C1166-C1165)/C1165</f>
        <v>0.01987216734</v>
      </c>
    </row>
    <row r="1167" ht="14.25" customHeight="1">
      <c r="B1167" s="9">
        <v>43795.0</v>
      </c>
      <c r="C1167" s="10">
        <v>87.72</v>
      </c>
      <c r="D1167" s="11">
        <v>6431400.0</v>
      </c>
      <c r="E1167" s="12" t="s">
        <v>44</v>
      </c>
      <c r="F1167" s="12">
        <f>('Акции'!$C1167-C1166)/C1166</f>
        <v>-0.0004557885141</v>
      </c>
    </row>
    <row r="1168" ht="14.25" customHeight="1">
      <c r="B1168" s="9">
        <v>43796.0</v>
      </c>
      <c r="C1168" s="10">
        <v>88.33</v>
      </c>
      <c r="D1168" s="11">
        <v>4711800.0</v>
      </c>
      <c r="E1168" s="12" t="s">
        <v>44</v>
      </c>
      <c r="F1168" s="12">
        <f>('Акции'!$C1168-C1167)/C1167</f>
        <v>0.006953944368</v>
      </c>
    </row>
    <row r="1169" ht="14.25" customHeight="1">
      <c r="B1169" s="9">
        <v>43798.0</v>
      </c>
      <c r="C1169" s="10">
        <v>87.73</v>
      </c>
      <c r="D1169" s="11">
        <v>3042800.0</v>
      </c>
      <c r="E1169" s="12" t="s">
        <v>44</v>
      </c>
      <c r="F1169" s="12">
        <f>('Акции'!$C1169-C1168)/C1168</f>
        <v>-0.006792709159</v>
      </c>
    </row>
    <row r="1170" ht="14.25" customHeight="1">
      <c r="B1170" s="9">
        <v>43801.0</v>
      </c>
      <c r="C1170" s="10">
        <v>87.03</v>
      </c>
      <c r="D1170" s="11">
        <v>6526400.0</v>
      </c>
      <c r="E1170" s="12" t="s">
        <v>44</v>
      </c>
      <c r="F1170" s="12">
        <f>('Акции'!$C1170-C1169)/C1169</f>
        <v>-0.007979026559</v>
      </c>
    </row>
    <row r="1171" ht="14.25" customHeight="1">
      <c r="B1171" s="9">
        <v>43802.0</v>
      </c>
      <c r="C1171" s="10">
        <v>85.95</v>
      </c>
      <c r="D1171" s="11">
        <v>1.00545E7</v>
      </c>
      <c r="E1171" s="12" t="s">
        <v>44</v>
      </c>
      <c r="F1171" s="12">
        <f>('Акции'!$C1171-C1170)/C1170</f>
        <v>-0.01240951396</v>
      </c>
    </row>
    <row r="1172" ht="14.25" customHeight="1">
      <c r="B1172" s="9">
        <v>43803.0</v>
      </c>
      <c r="C1172" s="10">
        <v>87.2</v>
      </c>
      <c r="D1172" s="11">
        <v>6174600.0</v>
      </c>
      <c r="E1172" s="12" t="s">
        <v>44</v>
      </c>
      <c r="F1172" s="12">
        <f>('Акции'!$C1172-C1171)/C1171</f>
        <v>0.01454333915</v>
      </c>
    </row>
    <row r="1173" ht="14.25" customHeight="1">
      <c r="B1173" s="9">
        <v>43804.0</v>
      </c>
      <c r="C1173" s="10">
        <v>86.72</v>
      </c>
      <c r="D1173" s="11">
        <v>6072100.0</v>
      </c>
      <c r="E1173" s="12" t="s">
        <v>44</v>
      </c>
      <c r="F1173" s="12">
        <f>('Акции'!$C1173-C1172)/C1172</f>
        <v>-0.005504587156</v>
      </c>
    </row>
    <row r="1174" ht="14.25" customHeight="1">
      <c r="B1174" s="9">
        <v>43805.0</v>
      </c>
      <c r="C1174" s="10">
        <v>86.98</v>
      </c>
      <c r="D1174" s="11">
        <v>6044600.0</v>
      </c>
      <c r="E1174" s="12" t="s">
        <v>44</v>
      </c>
      <c r="F1174" s="12">
        <f>('Акции'!$C1174-C1173)/C1173</f>
        <v>0.002998154982</v>
      </c>
    </row>
    <row r="1175" ht="14.25" customHeight="1">
      <c r="B1175" s="9">
        <v>43808.0</v>
      </c>
      <c r="C1175" s="10">
        <v>86.44</v>
      </c>
      <c r="D1175" s="11">
        <v>5582700.0</v>
      </c>
      <c r="E1175" s="12" t="s">
        <v>44</v>
      </c>
      <c r="F1175" s="12">
        <f>('Акции'!$C1175-C1174)/C1174</f>
        <v>-0.006208323753</v>
      </c>
    </row>
    <row r="1176" ht="14.25" customHeight="1">
      <c r="B1176" s="9">
        <v>43809.0</v>
      </c>
      <c r="C1176" s="10">
        <v>86.56</v>
      </c>
      <c r="D1176" s="11">
        <v>7816000.0</v>
      </c>
      <c r="E1176" s="12" t="s">
        <v>44</v>
      </c>
      <c r="F1176" s="12">
        <f>('Акции'!$C1176-C1175)/C1175</f>
        <v>0.001388246182</v>
      </c>
    </row>
    <row r="1177" ht="14.25" customHeight="1">
      <c r="B1177" s="9">
        <v>43810.0</v>
      </c>
      <c r="C1177" s="10">
        <v>86.7</v>
      </c>
      <c r="D1177" s="11">
        <v>7326400.0</v>
      </c>
      <c r="E1177" s="12" t="s">
        <v>44</v>
      </c>
      <c r="F1177" s="12">
        <f>('Акции'!$C1177-C1176)/C1176</f>
        <v>0.001617375231</v>
      </c>
    </row>
    <row r="1178" ht="14.25" customHeight="1">
      <c r="B1178" s="9">
        <v>43811.0</v>
      </c>
      <c r="C1178" s="10">
        <v>88.73</v>
      </c>
      <c r="D1178" s="11">
        <v>6260500.0</v>
      </c>
      <c r="E1178" s="12" t="s">
        <v>44</v>
      </c>
      <c r="F1178" s="12">
        <f>('Акции'!$C1178-C1177)/C1177</f>
        <v>0.02341407151</v>
      </c>
    </row>
    <row r="1179" ht="14.25" customHeight="1">
      <c r="B1179" s="9">
        <v>43812.0</v>
      </c>
      <c r="C1179" s="10">
        <v>87.84</v>
      </c>
      <c r="D1179" s="11">
        <v>5975200.0</v>
      </c>
      <c r="E1179" s="12" t="s">
        <v>44</v>
      </c>
      <c r="F1179" s="12">
        <f>('Акции'!$C1179-C1178)/C1178</f>
        <v>-0.01003042939</v>
      </c>
    </row>
    <row r="1180" ht="14.25" customHeight="1">
      <c r="B1180" s="9">
        <v>43815.0</v>
      </c>
      <c r="C1180" s="10">
        <v>89.43</v>
      </c>
      <c r="D1180" s="11">
        <v>6723300.0</v>
      </c>
      <c r="E1180" s="12" t="s">
        <v>44</v>
      </c>
      <c r="F1180" s="12">
        <f>('Акции'!$C1180-C1179)/C1179</f>
        <v>0.0181010929</v>
      </c>
    </row>
    <row r="1181" ht="14.25" customHeight="1">
      <c r="B1181" s="9">
        <v>43816.0</v>
      </c>
      <c r="C1181" s="10">
        <v>90.08</v>
      </c>
      <c r="D1181" s="11">
        <v>8750000.0</v>
      </c>
      <c r="E1181" s="12" t="s">
        <v>44</v>
      </c>
      <c r="F1181" s="12">
        <f>('Акции'!$C1181-C1180)/C1180</f>
        <v>0.007268254501</v>
      </c>
    </row>
    <row r="1182" ht="14.25" customHeight="1">
      <c r="B1182" s="9">
        <v>43817.0</v>
      </c>
      <c r="C1182" s="10">
        <v>89.33</v>
      </c>
      <c r="D1182" s="11">
        <v>6490100.0</v>
      </c>
      <c r="E1182" s="12" t="s">
        <v>44</v>
      </c>
      <c r="F1182" s="12">
        <f>('Акции'!$C1182-C1181)/C1181</f>
        <v>-0.008325932504</v>
      </c>
    </row>
    <row r="1183" ht="14.25" customHeight="1">
      <c r="B1183" s="9">
        <v>43818.0</v>
      </c>
      <c r="C1183" s="10">
        <v>88.77</v>
      </c>
      <c r="D1183" s="11">
        <v>5447000.0</v>
      </c>
      <c r="E1183" s="12" t="s">
        <v>44</v>
      </c>
      <c r="F1183" s="12">
        <f>('Акции'!$C1183-C1182)/C1182</f>
        <v>-0.00626889063</v>
      </c>
    </row>
    <row r="1184" ht="14.25" customHeight="1">
      <c r="B1184" s="9">
        <v>43819.0</v>
      </c>
      <c r="C1184" s="10">
        <v>89.29</v>
      </c>
      <c r="D1184" s="11">
        <v>1.91348E7</v>
      </c>
      <c r="E1184" s="12" t="s">
        <v>44</v>
      </c>
      <c r="F1184" s="12">
        <f>('Акции'!$C1184-C1183)/C1183</f>
        <v>0.005857834854</v>
      </c>
    </row>
    <row r="1185" ht="14.25" customHeight="1">
      <c r="B1185" s="9">
        <v>43822.0</v>
      </c>
      <c r="C1185" s="10">
        <v>90.25</v>
      </c>
      <c r="D1185" s="11">
        <v>5907200.0</v>
      </c>
      <c r="E1185" s="12" t="s">
        <v>44</v>
      </c>
      <c r="F1185" s="12">
        <f>('Акции'!$C1185-C1184)/C1184</f>
        <v>0.01075148393</v>
      </c>
    </row>
    <row r="1186" ht="14.25" customHeight="1">
      <c r="B1186" s="9">
        <v>43823.0</v>
      </c>
      <c r="C1186" s="10">
        <v>89.85</v>
      </c>
      <c r="D1186" s="11">
        <v>1798800.0</v>
      </c>
      <c r="E1186" s="12" t="s">
        <v>44</v>
      </c>
      <c r="F1186" s="12">
        <f>('Акции'!$C1186-C1185)/C1185</f>
        <v>-0.004432132964</v>
      </c>
    </row>
    <row r="1187" ht="14.25" customHeight="1">
      <c r="B1187" s="9">
        <v>43825.0</v>
      </c>
      <c r="C1187" s="10">
        <v>89.83</v>
      </c>
      <c r="D1187" s="11">
        <v>4066700.0</v>
      </c>
      <c r="E1187" s="12" t="s">
        <v>44</v>
      </c>
      <c r="F1187" s="12">
        <f>('Акции'!$C1187-C1186)/C1186</f>
        <v>-0.0002225932109</v>
      </c>
    </row>
    <row r="1188" ht="14.25" customHeight="1">
      <c r="B1188" s="9">
        <v>43826.0</v>
      </c>
      <c r="C1188" s="10">
        <v>89.2</v>
      </c>
      <c r="D1188" s="11">
        <v>4087800.0</v>
      </c>
      <c r="E1188" s="12" t="s">
        <v>44</v>
      </c>
      <c r="F1188" s="12">
        <f>('Акции'!$C1188-C1187)/C1187</f>
        <v>-0.007013247245</v>
      </c>
    </row>
    <row r="1189" ht="14.25" customHeight="1">
      <c r="B1189" s="9">
        <v>43829.0</v>
      </c>
      <c r="C1189" s="10">
        <v>88.52</v>
      </c>
      <c r="D1189" s="11">
        <v>7014800.0</v>
      </c>
      <c r="E1189" s="12" t="s">
        <v>44</v>
      </c>
      <c r="F1189" s="12">
        <f>('Акции'!$C1189-C1188)/C1188</f>
        <v>-0.007623318386</v>
      </c>
    </row>
    <row r="1190" ht="14.25" customHeight="1">
      <c r="B1190" s="9">
        <v>43830.0</v>
      </c>
      <c r="C1190" s="10">
        <v>88.54</v>
      </c>
      <c r="D1190" s="11">
        <v>4702100.0</v>
      </c>
      <c r="E1190" s="12" t="s">
        <v>44</v>
      </c>
      <c r="F1190" s="12">
        <f>('Акции'!$C1190-C1189)/C1189</f>
        <v>0.0002259376412</v>
      </c>
    </row>
    <row r="1191" ht="14.25" customHeight="1">
      <c r="B1191" s="9">
        <v>43832.0</v>
      </c>
      <c r="C1191" s="10">
        <v>89.55</v>
      </c>
      <c r="D1191" s="11">
        <v>5639200.0</v>
      </c>
      <c r="E1191" s="12" t="s">
        <v>44</v>
      </c>
      <c r="F1191" s="12">
        <f>('Акции'!$C1191-C1190)/C1190</f>
        <v>0.01140727355</v>
      </c>
    </row>
    <row r="1192" ht="14.25" customHeight="1">
      <c r="B1192" s="9">
        <v>43833.0</v>
      </c>
      <c r="C1192" s="10">
        <v>88.7</v>
      </c>
      <c r="D1192" s="11">
        <v>5988500.0</v>
      </c>
      <c r="E1192" s="12" t="s">
        <v>44</v>
      </c>
      <c r="F1192" s="12">
        <f>('Акции'!$C1192-C1191)/C1191</f>
        <v>-0.009491903964</v>
      </c>
    </row>
    <row r="1193" ht="14.25" customHeight="1">
      <c r="B1193" s="9">
        <v>43836.0</v>
      </c>
      <c r="C1193" s="10">
        <v>89.4</v>
      </c>
      <c r="D1193" s="11">
        <v>6786600.0</v>
      </c>
      <c r="E1193" s="12" t="s">
        <v>44</v>
      </c>
      <c r="F1193" s="12">
        <f>('Акции'!$C1193-C1192)/C1192</f>
        <v>0.007891770011</v>
      </c>
    </row>
    <row r="1194" ht="14.25" customHeight="1">
      <c r="B1194" s="9">
        <v>43837.0</v>
      </c>
      <c r="C1194" s="10">
        <v>88.89</v>
      </c>
      <c r="D1194" s="11">
        <v>7242500.0</v>
      </c>
      <c r="E1194" s="12" t="s">
        <v>44</v>
      </c>
      <c r="F1194" s="12">
        <f>('Акции'!$C1194-C1193)/C1193</f>
        <v>-0.005704697987</v>
      </c>
    </row>
    <row r="1195" ht="14.25" customHeight="1">
      <c r="B1195" s="9">
        <v>43838.0</v>
      </c>
      <c r="C1195" s="10">
        <v>89.52</v>
      </c>
      <c r="D1195" s="11">
        <v>7696800.0</v>
      </c>
      <c r="E1195" s="12" t="s">
        <v>44</v>
      </c>
      <c r="F1195" s="12">
        <f>('Акции'!$C1195-C1194)/C1194</f>
        <v>0.007087411407</v>
      </c>
    </row>
    <row r="1196" ht="14.25" customHeight="1">
      <c r="B1196" s="9">
        <v>43839.0</v>
      </c>
      <c r="C1196" s="10">
        <v>90.21</v>
      </c>
      <c r="D1196" s="11">
        <v>7518000.0</v>
      </c>
      <c r="E1196" s="12" t="s">
        <v>44</v>
      </c>
      <c r="F1196" s="12">
        <f>('Акции'!$C1196-C1195)/C1195</f>
        <v>0.007707774799</v>
      </c>
    </row>
    <row r="1197" ht="14.25" customHeight="1">
      <c r="B1197" s="9">
        <v>43840.0</v>
      </c>
      <c r="C1197" s="10">
        <v>89.06</v>
      </c>
      <c r="D1197" s="11">
        <v>8581400.0</v>
      </c>
      <c r="E1197" s="12" t="s">
        <v>44</v>
      </c>
      <c r="F1197" s="12">
        <f>('Акции'!$C1197-C1196)/C1196</f>
        <v>-0.01274803237</v>
      </c>
    </row>
    <row r="1198" ht="14.25" customHeight="1">
      <c r="B1198" s="9">
        <v>43843.0</v>
      </c>
      <c r="C1198" s="10">
        <v>88.52</v>
      </c>
      <c r="D1198" s="11">
        <v>9292200.0</v>
      </c>
      <c r="E1198" s="12" t="s">
        <v>44</v>
      </c>
      <c r="F1198" s="12">
        <f>('Акции'!$C1198-C1197)/C1197</f>
        <v>-0.006063328093</v>
      </c>
    </row>
    <row r="1199" ht="14.25" customHeight="1">
      <c r="B1199" s="9">
        <v>43844.0</v>
      </c>
      <c r="C1199" s="10">
        <v>88.2</v>
      </c>
      <c r="D1199" s="11">
        <v>8876900.0</v>
      </c>
      <c r="E1199" s="12" t="s">
        <v>44</v>
      </c>
      <c r="F1199" s="12">
        <f>('Акции'!$C1199-C1198)/C1198</f>
        <v>-0.003615002259</v>
      </c>
    </row>
    <row r="1200" ht="14.25" customHeight="1">
      <c r="B1200" s="9">
        <v>43845.0</v>
      </c>
      <c r="C1200" s="10">
        <v>89.26</v>
      </c>
      <c r="D1200" s="11">
        <v>8490100.0</v>
      </c>
      <c r="E1200" s="12" t="s">
        <v>44</v>
      </c>
      <c r="F1200" s="12">
        <f>('Акции'!$C1200-C1199)/C1199</f>
        <v>0.01201814059</v>
      </c>
    </row>
    <row r="1201" ht="14.25" customHeight="1">
      <c r="B1201" s="9">
        <v>43846.0</v>
      </c>
      <c r="C1201" s="10">
        <v>89.26</v>
      </c>
      <c r="D1201" s="11">
        <v>7073200.0</v>
      </c>
      <c r="E1201" s="12" t="s">
        <v>44</v>
      </c>
      <c r="F1201" s="12">
        <f>('Акции'!$C1201-C1200)/C1200</f>
        <v>0</v>
      </c>
    </row>
    <row r="1202" ht="14.25" customHeight="1">
      <c r="B1202" s="9">
        <v>43847.0</v>
      </c>
      <c r="C1202" s="10">
        <v>88.0</v>
      </c>
      <c r="D1202" s="11">
        <v>1.01223E7</v>
      </c>
      <c r="E1202" s="12" t="s">
        <v>44</v>
      </c>
      <c r="F1202" s="12">
        <f>('Акции'!$C1202-C1201)/C1201</f>
        <v>-0.01411606543</v>
      </c>
    </row>
    <row r="1203" ht="14.25" customHeight="1">
      <c r="B1203" s="9">
        <v>43851.0</v>
      </c>
      <c r="C1203" s="10">
        <v>87.99</v>
      </c>
      <c r="D1203" s="11">
        <v>1.3552E7</v>
      </c>
      <c r="E1203" s="12" t="s">
        <v>44</v>
      </c>
      <c r="F1203" s="12">
        <f>('Акции'!$C1203-C1202)/C1202</f>
        <v>-0.0001136363636</v>
      </c>
    </row>
    <row r="1204" ht="14.25" customHeight="1">
      <c r="B1204" s="9">
        <v>43852.0</v>
      </c>
      <c r="C1204" s="10">
        <v>87.21</v>
      </c>
      <c r="D1204" s="11">
        <v>6438900.0</v>
      </c>
      <c r="E1204" s="12" t="s">
        <v>44</v>
      </c>
      <c r="F1204" s="12">
        <f>('Акции'!$C1204-C1203)/C1203</f>
        <v>-0.00886464371</v>
      </c>
    </row>
    <row r="1205" ht="14.25" customHeight="1">
      <c r="B1205" s="9">
        <v>43853.0</v>
      </c>
      <c r="C1205" s="10">
        <v>85.27</v>
      </c>
      <c r="D1205" s="11">
        <v>1.22668E7</v>
      </c>
      <c r="E1205" s="12" t="s">
        <v>44</v>
      </c>
      <c r="F1205" s="12">
        <f>('Акции'!$C1205-C1204)/C1204</f>
        <v>-0.02224515537</v>
      </c>
    </row>
    <row r="1206" ht="14.25" customHeight="1">
      <c r="B1206" s="9">
        <v>43854.0</v>
      </c>
      <c r="C1206" s="10">
        <v>83.54</v>
      </c>
      <c r="D1206" s="11">
        <v>1.32154E7</v>
      </c>
      <c r="E1206" s="12" t="s">
        <v>44</v>
      </c>
      <c r="F1206" s="12">
        <f>('Акции'!$C1206-C1205)/C1205</f>
        <v>-0.02028849537</v>
      </c>
    </row>
    <row r="1207" ht="14.25" customHeight="1">
      <c r="B1207" s="9">
        <v>43857.0</v>
      </c>
      <c r="C1207" s="10">
        <v>84.02</v>
      </c>
      <c r="D1207" s="11">
        <v>1.3832E7</v>
      </c>
      <c r="E1207" s="12" t="s">
        <v>44</v>
      </c>
      <c r="F1207" s="12">
        <f>('Акции'!$C1207-C1206)/C1206</f>
        <v>0.005745750539</v>
      </c>
    </row>
    <row r="1208" ht="14.25" customHeight="1">
      <c r="B1208" s="9">
        <v>43858.0</v>
      </c>
      <c r="C1208" s="10">
        <v>83.77</v>
      </c>
      <c r="D1208" s="11">
        <v>8614400.0</v>
      </c>
      <c r="E1208" s="12" t="s">
        <v>44</v>
      </c>
      <c r="F1208" s="12">
        <f>('Акции'!$C1208-C1207)/C1207</f>
        <v>-0.002975482028</v>
      </c>
    </row>
    <row r="1209" ht="14.25" customHeight="1">
      <c r="B1209" s="9">
        <v>43859.0</v>
      </c>
      <c r="C1209" s="10">
        <v>83.2</v>
      </c>
      <c r="D1209" s="11">
        <v>5703200.0</v>
      </c>
      <c r="E1209" s="12" t="s">
        <v>44</v>
      </c>
      <c r="F1209" s="12">
        <f>('Акции'!$C1209-C1208)/C1208</f>
        <v>-0.006804345231</v>
      </c>
    </row>
    <row r="1210" ht="14.25" customHeight="1">
      <c r="B1210" s="9">
        <v>43860.0</v>
      </c>
      <c r="C1210" s="10">
        <v>81.78</v>
      </c>
      <c r="D1210" s="11">
        <v>1.087E7</v>
      </c>
      <c r="E1210" s="12" t="s">
        <v>44</v>
      </c>
      <c r="F1210" s="12">
        <f>('Акции'!$C1210-C1209)/C1209</f>
        <v>-0.01706730769</v>
      </c>
    </row>
    <row r="1211" ht="14.25" customHeight="1">
      <c r="B1211" s="9">
        <v>43861.0</v>
      </c>
      <c r="C1211" s="10">
        <v>81.02</v>
      </c>
      <c r="D1211" s="11">
        <v>1.38701E7</v>
      </c>
      <c r="E1211" s="12" t="s">
        <v>44</v>
      </c>
      <c r="F1211" s="12">
        <f>('Акции'!$C1211-C1210)/C1210</f>
        <v>-0.009293225728</v>
      </c>
    </row>
    <row r="1212" ht="14.25" customHeight="1">
      <c r="B1212" s="9">
        <v>43864.0</v>
      </c>
      <c r="C1212" s="10">
        <v>82.3</v>
      </c>
      <c r="D1212" s="11">
        <v>1.01464E7</v>
      </c>
      <c r="E1212" s="12" t="s">
        <v>44</v>
      </c>
      <c r="F1212" s="12">
        <f>('Акции'!$C1212-C1211)/C1211</f>
        <v>0.01579856825</v>
      </c>
    </row>
    <row r="1213" ht="14.25" customHeight="1">
      <c r="B1213" s="9">
        <v>43865.0</v>
      </c>
      <c r="C1213" s="10">
        <v>84.36</v>
      </c>
      <c r="D1213" s="11">
        <v>8251500.0</v>
      </c>
      <c r="E1213" s="12" t="s">
        <v>44</v>
      </c>
      <c r="F1213" s="12">
        <f>('Акции'!$C1213-C1212)/C1212</f>
        <v>0.02503037667</v>
      </c>
    </row>
    <row r="1214" ht="14.25" customHeight="1">
      <c r="B1214" s="9">
        <v>43866.0</v>
      </c>
      <c r="C1214" s="10">
        <v>86.63</v>
      </c>
      <c r="D1214" s="11">
        <v>1.00206E7</v>
      </c>
      <c r="E1214" s="12" t="s">
        <v>44</v>
      </c>
      <c r="F1214" s="12">
        <f>('Акции'!$C1214-C1213)/C1213</f>
        <v>0.02690848743</v>
      </c>
    </row>
    <row r="1215" ht="14.25" customHeight="1">
      <c r="B1215" s="9">
        <v>43867.0</v>
      </c>
      <c r="C1215" s="10">
        <v>87.18</v>
      </c>
      <c r="D1215" s="11">
        <v>7769700.0</v>
      </c>
      <c r="E1215" s="12" t="s">
        <v>44</v>
      </c>
      <c r="F1215" s="12">
        <f>('Акции'!$C1215-C1214)/C1214</f>
        <v>0.006348839894</v>
      </c>
    </row>
    <row r="1216" ht="14.25" customHeight="1">
      <c r="B1216" s="9">
        <v>43868.0</v>
      </c>
      <c r="C1216" s="10">
        <v>92.29</v>
      </c>
      <c r="D1216" s="11">
        <v>1.90903E7</v>
      </c>
      <c r="E1216" s="12" t="s">
        <v>44</v>
      </c>
      <c r="F1216" s="12">
        <f>('Акции'!$C1216-C1215)/C1215</f>
        <v>0.05861436109</v>
      </c>
    </row>
    <row r="1217" ht="14.25" customHeight="1">
      <c r="B1217" s="9">
        <v>43871.0</v>
      </c>
      <c r="C1217" s="10">
        <v>94.75</v>
      </c>
      <c r="D1217" s="11">
        <v>1.39983E7</v>
      </c>
      <c r="E1217" s="12" t="s">
        <v>44</v>
      </c>
      <c r="F1217" s="12">
        <f>('Акции'!$C1217-C1216)/C1216</f>
        <v>0.0266551089</v>
      </c>
    </row>
    <row r="1218" ht="14.25" customHeight="1">
      <c r="B1218" s="9">
        <v>43872.0</v>
      </c>
      <c r="C1218" s="10">
        <v>96.0</v>
      </c>
      <c r="D1218" s="11">
        <v>1.06828E7</v>
      </c>
      <c r="E1218" s="12" t="s">
        <v>44</v>
      </c>
      <c r="F1218" s="12">
        <f>('Акции'!$C1218-C1217)/C1217</f>
        <v>0.01319261214</v>
      </c>
    </row>
    <row r="1219" ht="14.25" customHeight="1">
      <c r="B1219" s="9">
        <v>43873.0</v>
      </c>
      <c r="C1219" s="10">
        <v>97.79</v>
      </c>
      <c r="D1219" s="11">
        <v>1.0591E7</v>
      </c>
      <c r="E1219" s="12" t="s">
        <v>44</v>
      </c>
      <c r="F1219" s="12">
        <f>('Акции'!$C1219-C1218)/C1218</f>
        <v>0.01864583333</v>
      </c>
    </row>
    <row r="1220" ht="14.25" customHeight="1">
      <c r="B1220" s="9">
        <v>43874.0</v>
      </c>
      <c r="C1220" s="10">
        <v>95.35</v>
      </c>
      <c r="D1220" s="11">
        <v>1.0613E7</v>
      </c>
      <c r="E1220" s="12" t="s">
        <v>44</v>
      </c>
      <c r="F1220" s="12">
        <f>('Акции'!$C1220-C1219)/C1219</f>
        <v>-0.02495142653</v>
      </c>
    </row>
    <row r="1221" ht="14.25" customHeight="1">
      <c r="B1221" s="9">
        <v>43875.0</v>
      </c>
      <c r="C1221" s="10">
        <v>94.05</v>
      </c>
      <c r="D1221" s="11">
        <v>1.11758E7</v>
      </c>
      <c r="E1221" s="12" t="s">
        <v>44</v>
      </c>
      <c r="F1221" s="12">
        <f>('Акции'!$C1221-C1220)/C1220</f>
        <v>-0.01363398007</v>
      </c>
    </row>
    <row r="1222" ht="14.25" customHeight="1">
      <c r="B1222" s="9">
        <v>43879.0</v>
      </c>
      <c r="C1222" s="10">
        <v>93.61</v>
      </c>
      <c r="D1222" s="11">
        <v>9406300.0</v>
      </c>
      <c r="E1222" s="12" t="s">
        <v>44</v>
      </c>
      <c r="F1222" s="12">
        <f>('Акции'!$C1222-C1221)/C1221</f>
        <v>-0.004678362573</v>
      </c>
    </row>
    <row r="1223" ht="14.25" customHeight="1">
      <c r="B1223" s="9">
        <v>43880.0</v>
      </c>
      <c r="C1223" s="10">
        <v>94.14</v>
      </c>
      <c r="D1223" s="11">
        <v>6349100.0</v>
      </c>
      <c r="E1223" s="12" t="s">
        <v>44</v>
      </c>
      <c r="F1223" s="12">
        <f>('Акции'!$C1223-C1222)/C1222</f>
        <v>0.00566178827</v>
      </c>
    </row>
    <row r="1224" ht="14.25" customHeight="1">
      <c r="B1224" s="9">
        <v>43881.0</v>
      </c>
      <c r="C1224" s="10">
        <v>94.23</v>
      </c>
      <c r="D1224" s="11">
        <v>5446200.0</v>
      </c>
      <c r="E1224" s="12" t="s">
        <v>44</v>
      </c>
      <c r="F1224" s="12">
        <f>('Акции'!$C1224-C1223)/C1223</f>
        <v>0.0009560229446</v>
      </c>
    </row>
    <row r="1225" ht="14.25" customHeight="1">
      <c r="B1225" s="9">
        <v>43882.0</v>
      </c>
      <c r="C1225" s="10">
        <v>94.96</v>
      </c>
      <c r="D1225" s="11">
        <v>6676000.0</v>
      </c>
      <c r="E1225" s="12" t="s">
        <v>44</v>
      </c>
      <c r="F1225" s="12">
        <f>('Акции'!$C1225-C1224)/C1224</f>
        <v>0.007747002016</v>
      </c>
    </row>
    <row r="1226" ht="14.25" customHeight="1">
      <c r="B1226" s="9">
        <v>43885.0</v>
      </c>
      <c r="C1226" s="10">
        <v>93.14</v>
      </c>
      <c r="D1226" s="11">
        <v>1.07051E7</v>
      </c>
      <c r="E1226" s="12" t="s">
        <v>44</v>
      </c>
      <c r="F1226" s="12">
        <f>('Акции'!$C1226-C1225)/C1225</f>
        <v>-0.01916596462</v>
      </c>
    </row>
    <row r="1227" ht="14.25" customHeight="1">
      <c r="B1227" s="9">
        <v>43886.0</v>
      </c>
      <c r="C1227" s="10">
        <v>89.18</v>
      </c>
      <c r="D1227" s="11">
        <v>1.13664E7</v>
      </c>
      <c r="E1227" s="12" t="s">
        <v>44</v>
      </c>
      <c r="F1227" s="12">
        <f>('Акции'!$C1227-C1226)/C1226</f>
        <v>-0.04251664161</v>
      </c>
    </row>
    <row r="1228" ht="14.25" customHeight="1">
      <c r="B1228" s="9">
        <v>43887.0</v>
      </c>
      <c r="C1228" s="10">
        <v>88.41</v>
      </c>
      <c r="D1228" s="11">
        <v>9786900.0</v>
      </c>
      <c r="E1228" s="12" t="s">
        <v>44</v>
      </c>
      <c r="F1228" s="12">
        <f>('Акции'!$C1228-C1227)/C1227</f>
        <v>-0.00863422292</v>
      </c>
    </row>
    <row r="1229" ht="14.25" customHeight="1">
      <c r="B1229" s="9">
        <v>43888.0</v>
      </c>
      <c r="C1229" s="10">
        <v>85.42</v>
      </c>
      <c r="D1229" s="11">
        <v>1.41841E7</v>
      </c>
      <c r="E1229" s="12" t="s">
        <v>44</v>
      </c>
      <c r="F1229" s="12">
        <f>('Акции'!$C1229-C1228)/C1228</f>
        <v>-0.03381970365</v>
      </c>
    </row>
    <row r="1230" ht="14.25" customHeight="1">
      <c r="B1230" s="9">
        <v>43889.0</v>
      </c>
      <c r="C1230" s="10">
        <v>85.71</v>
      </c>
      <c r="D1230" s="11">
        <v>1.84603E7</v>
      </c>
      <c r="E1230" s="12" t="s">
        <v>44</v>
      </c>
      <c r="F1230" s="12">
        <f>('Акции'!$C1230-C1229)/C1229</f>
        <v>0.003394989464</v>
      </c>
    </row>
    <row r="1231" ht="14.25" customHeight="1">
      <c r="B1231" s="9">
        <v>43892.0</v>
      </c>
      <c r="C1231" s="10">
        <v>88.69</v>
      </c>
      <c r="D1231" s="11">
        <v>1.21711E7</v>
      </c>
      <c r="E1231" s="12" t="s">
        <v>44</v>
      </c>
      <c r="F1231" s="12">
        <f>('Акции'!$C1231-C1230)/C1230</f>
        <v>0.03476840509</v>
      </c>
    </row>
    <row r="1232" ht="14.25" customHeight="1">
      <c r="B1232" s="9">
        <v>43893.0</v>
      </c>
      <c r="C1232" s="10">
        <v>87.57</v>
      </c>
      <c r="D1232" s="11">
        <v>1.26609E7</v>
      </c>
      <c r="E1232" s="12" t="s">
        <v>44</v>
      </c>
      <c r="F1232" s="12">
        <f>('Акции'!$C1232-C1231)/C1231</f>
        <v>-0.01262825572</v>
      </c>
    </row>
    <row r="1233" ht="14.25" customHeight="1">
      <c r="B1233" s="9">
        <v>43894.0</v>
      </c>
      <c r="C1233" s="10">
        <v>91.75</v>
      </c>
      <c r="D1233" s="11">
        <v>1.65904E7</v>
      </c>
      <c r="E1233" s="12" t="s">
        <v>44</v>
      </c>
      <c r="F1233" s="12">
        <f>('Акции'!$C1233-C1232)/C1232</f>
        <v>0.04773324198</v>
      </c>
    </row>
    <row r="1234" ht="14.25" customHeight="1">
      <c r="B1234" s="9">
        <v>43895.0</v>
      </c>
      <c r="C1234" s="10">
        <v>90.61</v>
      </c>
      <c r="D1234" s="11">
        <v>9688400.0</v>
      </c>
      <c r="E1234" s="12" t="s">
        <v>44</v>
      </c>
      <c r="F1234" s="12">
        <f>('Акции'!$C1234-C1233)/C1233</f>
        <v>-0.01242506812</v>
      </c>
    </row>
    <row r="1235" ht="14.25" customHeight="1">
      <c r="B1235" s="9">
        <v>43896.0</v>
      </c>
      <c r="C1235" s="10">
        <v>88.82</v>
      </c>
      <c r="D1235" s="11">
        <v>1.26646E7</v>
      </c>
      <c r="E1235" s="12" t="s">
        <v>44</v>
      </c>
      <c r="F1235" s="12">
        <f>('Акции'!$C1235-C1234)/C1234</f>
        <v>-0.01975499393</v>
      </c>
    </row>
    <row r="1236" ht="14.25" customHeight="1">
      <c r="B1236" s="9">
        <v>43899.0</v>
      </c>
      <c r="C1236" s="10">
        <v>85.27</v>
      </c>
      <c r="D1236" s="11">
        <v>1.58062E7</v>
      </c>
      <c r="E1236" s="12" t="s">
        <v>44</v>
      </c>
      <c r="F1236" s="12">
        <f>('Акции'!$C1236-C1235)/C1235</f>
        <v>-0.03996847557</v>
      </c>
    </row>
    <row r="1237" ht="14.25" customHeight="1">
      <c r="B1237" s="9">
        <v>43900.0</v>
      </c>
      <c r="C1237" s="10">
        <v>87.53</v>
      </c>
      <c r="D1237" s="11">
        <v>1.29658E7</v>
      </c>
      <c r="E1237" s="12" t="s">
        <v>44</v>
      </c>
      <c r="F1237" s="12">
        <f>('Акции'!$C1237-C1236)/C1236</f>
        <v>0.02650404597</v>
      </c>
    </row>
    <row r="1238" ht="14.25" customHeight="1">
      <c r="B1238" s="9">
        <v>43901.0</v>
      </c>
      <c r="C1238" s="10">
        <v>84.85</v>
      </c>
      <c r="D1238" s="11">
        <v>1.03822E7</v>
      </c>
      <c r="E1238" s="12" t="s">
        <v>44</v>
      </c>
      <c r="F1238" s="12">
        <f>('Акции'!$C1238-C1237)/C1237</f>
        <v>-0.0306180738</v>
      </c>
    </row>
    <row r="1239" ht="14.25" customHeight="1">
      <c r="B1239" s="9">
        <v>43902.0</v>
      </c>
      <c r="C1239" s="10">
        <v>78.61</v>
      </c>
      <c r="D1239" s="11">
        <v>1.99357E7</v>
      </c>
      <c r="E1239" s="12" t="s">
        <v>44</v>
      </c>
      <c r="F1239" s="12">
        <f>('Акции'!$C1239-C1238)/C1238</f>
        <v>-0.0735415439</v>
      </c>
    </row>
    <row r="1240" ht="14.25" customHeight="1">
      <c r="B1240" s="9">
        <v>43903.0</v>
      </c>
      <c r="C1240" s="10">
        <v>85.37</v>
      </c>
      <c r="D1240" s="11">
        <v>2.18677E7</v>
      </c>
      <c r="E1240" s="12" t="s">
        <v>44</v>
      </c>
      <c r="F1240" s="12">
        <f>('Акции'!$C1240-C1239)/C1239</f>
        <v>0.08599414833</v>
      </c>
    </row>
    <row r="1241" ht="14.25" customHeight="1">
      <c r="B1241" s="9">
        <v>43906.0</v>
      </c>
      <c r="C1241" s="10">
        <v>74.27</v>
      </c>
      <c r="D1241" s="11">
        <v>2.0916E7</v>
      </c>
      <c r="E1241" s="12" t="s">
        <v>44</v>
      </c>
      <c r="F1241" s="12">
        <f>('Акции'!$C1241-C1240)/C1240</f>
        <v>-0.1300222561</v>
      </c>
    </row>
    <row r="1242" ht="14.25" customHeight="1">
      <c r="B1242" s="9">
        <v>43907.0</v>
      </c>
      <c r="C1242" s="10">
        <v>73.02</v>
      </c>
      <c r="D1242" s="11">
        <v>2.3205E7</v>
      </c>
      <c r="E1242" s="12" t="s">
        <v>44</v>
      </c>
      <c r="F1242" s="12">
        <f>('Акции'!$C1242-C1241)/C1241</f>
        <v>-0.01683048337</v>
      </c>
    </row>
    <row r="1243" ht="14.25" customHeight="1">
      <c r="B1243" s="9">
        <v>43908.0</v>
      </c>
      <c r="C1243" s="10">
        <v>71.03</v>
      </c>
      <c r="D1243" s="11">
        <v>2.37128E7</v>
      </c>
      <c r="E1243" s="12" t="s">
        <v>44</v>
      </c>
      <c r="F1243" s="12">
        <f>('Акции'!$C1243-C1242)/C1242</f>
        <v>-0.02725280745</v>
      </c>
    </row>
    <row r="1244" ht="14.25" customHeight="1">
      <c r="B1244" s="9">
        <v>43909.0</v>
      </c>
      <c r="C1244" s="10">
        <v>71.06</v>
      </c>
      <c r="D1244" s="11">
        <v>1.97399E7</v>
      </c>
      <c r="E1244" s="12" t="s">
        <v>44</v>
      </c>
      <c r="F1244" s="12">
        <f>('Акции'!$C1244-C1243)/C1243</f>
        <v>0.0004223567507</v>
      </c>
    </row>
    <row r="1245" ht="14.25" customHeight="1">
      <c r="B1245" s="9">
        <v>43910.0</v>
      </c>
      <c r="C1245" s="10">
        <v>68.82</v>
      </c>
      <c r="D1245" s="11">
        <v>1.88445E7</v>
      </c>
      <c r="E1245" s="12" t="s">
        <v>44</v>
      </c>
      <c r="F1245" s="12">
        <f>('Акции'!$C1245-C1244)/C1244</f>
        <v>-0.03152265691</v>
      </c>
    </row>
    <row r="1246" ht="14.25" customHeight="1">
      <c r="B1246" s="9">
        <v>43913.0</v>
      </c>
      <c r="C1246" s="10">
        <v>64.5</v>
      </c>
      <c r="D1246" s="11">
        <v>1.9219E7</v>
      </c>
      <c r="E1246" s="12" t="s">
        <v>44</v>
      </c>
      <c r="F1246" s="12">
        <f>('Акции'!$C1246-C1245)/C1245</f>
        <v>-0.06277244987</v>
      </c>
    </row>
    <row r="1247" ht="14.25" customHeight="1">
      <c r="B1247" s="9">
        <v>43914.0</v>
      </c>
      <c r="C1247" s="10">
        <v>67.49</v>
      </c>
      <c r="D1247" s="11">
        <v>1.83763E7</v>
      </c>
      <c r="E1247" s="12" t="s">
        <v>44</v>
      </c>
      <c r="F1247" s="12">
        <f>('Акции'!$C1247-C1246)/C1246</f>
        <v>0.04635658915</v>
      </c>
    </row>
    <row r="1248" ht="14.25" customHeight="1">
      <c r="B1248" s="9">
        <v>43915.0</v>
      </c>
      <c r="C1248" s="10">
        <v>67.91</v>
      </c>
      <c r="D1248" s="11">
        <v>2.00173E7</v>
      </c>
      <c r="E1248" s="12" t="s">
        <v>44</v>
      </c>
      <c r="F1248" s="12">
        <f>('Акции'!$C1248-C1247)/C1247</f>
        <v>0.00622314417</v>
      </c>
    </row>
    <row r="1249" ht="14.25" customHeight="1">
      <c r="B1249" s="9">
        <v>43916.0</v>
      </c>
      <c r="C1249" s="10">
        <v>73.83</v>
      </c>
      <c r="D1249" s="11">
        <v>1.59794E7</v>
      </c>
      <c r="E1249" s="12" t="s">
        <v>44</v>
      </c>
      <c r="F1249" s="12">
        <f>('Акции'!$C1249-C1248)/C1248</f>
        <v>0.08717420115</v>
      </c>
    </row>
    <row r="1250" ht="14.25" customHeight="1">
      <c r="B1250" s="9">
        <v>43917.0</v>
      </c>
      <c r="C1250" s="10">
        <v>72.67</v>
      </c>
      <c r="D1250" s="11">
        <v>1.22933E7</v>
      </c>
      <c r="E1250" s="12" t="s">
        <v>44</v>
      </c>
      <c r="F1250" s="12">
        <f>('Акции'!$C1250-C1249)/C1249</f>
        <v>-0.01571177028</v>
      </c>
    </row>
    <row r="1251" ht="14.25" customHeight="1">
      <c r="B1251" s="9">
        <v>43920.0</v>
      </c>
      <c r="C1251" s="10">
        <v>75.24</v>
      </c>
      <c r="D1251" s="11">
        <v>1.06716E7</v>
      </c>
      <c r="E1251" s="12" t="s">
        <v>44</v>
      </c>
      <c r="F1251" s="12">
        <f>('Акции'!$C1251-C1250)/C1250</f>
        <v>0.03536535021</v>
      </c>
    </row>
    <row r="1252" ht="14.25" customHeight="1">
      <c r="B1252" s="9">
        <v>43921.0</v>
      </c>
      <c r="C1252" s="10">
        <v>76.19</v>
      </c>
      <c r="D1252" s="11">
        <v>2.04744E7</v>
      </c>
      <c r="E1252" s="12" t="s">
        <v>44</v>
      </c>
      <c r="F1252" s="12">
        <f>('Акции'!$C1252-C1251)/C1251</f>
        <v>0.01262626263</v>
      </c>
    </row>
    <row r="1253" ht="14.25" customHeight="1">
      <c r="B1253" s="9">
        <v>43922.0</v>
      </c>
      <c r="C1253" s="10">
        <v>73.42</v>
      </c>
      <c r="D1253" s="11">
        <v>1.2948E7</v>
      </c>
      <c r="E1253" s="12" t="s">
        <v>44</v>
      </c>
      <c r="F1253" s="12">
        <f>('Акции'!$C1253-C1252)/C1252</f>
        <v>-0.03635647723</v>
      </c>
    </row>
    <row r="1254" ht="14.25" customHeight="1">
      <c r="B1254" s="9">
        <v>43923.0</v>
      </c>
      <c r="C1254" s="10">
        <v>75.13</v>
      </c>
      <c r="D1254" s="11">
        <v>8077800.0</v>
      </c>
      <c r="E1254" s="12" t="s">
        <v>44</v>
      </c>
      <c r="F1254" s="12">
        <f>('Акции'!$C1254-C1253)/C1253</f>
        <v>0.0232906565</v>
      </c>
    </row>
    <row r="1255" ht="14.25" customHeight="1">
      <c r="B1255" s="9">
        <v>43924.0</v>
      </c>
      <c r="C1255" s="10">
        <v>73.37</v>
      </c>
      <c r="D1255" s="11">
        <v>8062700.0</v>
      </c>
      <c r="E1255" s="12" t="s">
        <v>44</v>
      </c>
      <c r="F1255" s="12">
        <f>('Акции'!$C1255-C1254)/C1254</f>
        <v>-0.02342606149</v>
      </c>
    </row>
    <row r="1256" ht="14.25" customHeight="1">
      <c r="B1256" s="9">
        <v>43927.0</v>
      </c>
      <c r="C1256" s="10">
        <v>75.73</v>
      </c>
      <c r="D1256" s="11">
        <v>1.02665E7</v>
      </c>
      <c r="E1256" s="12" t="s">
        <v>44</v>
      </c>
      <c r="F1256" s="12">
        <f>('Акции'!$C1256-C1255)/C1255</f>
        <v>0.03216573531</v>
      </c>
    </row>
    <row r="1257" ht="14.25" customHeight="1">
      <c r="B1257" s="9">
        <v>43928.0</v>
      </c>
      <c r="C1257" s="10">
        <v>75.39</v>
      </c>
      <c r="D1257" s="11">
        <v>1.15917E7</v>
      </c>
      <c r="E1257" s="12" t="s">
        <v>44</v>
      </c>
      <c r="F1257" s="12">
        <f>('Акции'!$C1257-C1256)/C1256</f>
        <v>-0.004489634227</v>
      </c>
    </row>
    <row r="1258" ht="14.25" customHeight="1">
      <c r="B1258" s="9">
        <v>43929.0</v>
      </c>
      <c r="C1258" s="10">
        <v>78.56</v>
      </c>
      <c r="D1258" s="11">
        <v>1.22185E7</v>
      </c>
      <c r="E1258" s="12" t="s">
        <v>44</v>
      </c>
      <c r="F1258" s="12">
        <f>('Акции'!$C1258-C1257)/C1257</f>
        <v>0.04204801698</v>
      </c>
    </row>
    <row r="1259" ht="14.25" customHeight="1">
      <c r="B1259" s="9">
        <v>43930.0</v>
      </c>
      <c r="C1259" s="10">
        <v>79.75</v>
      </c>
      <c r="D1259" s="11">
        <v>9425900.0</v>
      </c>
      <c r="E1259" s="12" t="s">
        <v>44</v>
      </c>
      <c r="F1259" s="12">
        <f>('Акции'!$C1259-C1258)/C1258</f>
        <v>0.01514765784</v>
      </c>
    </row>
    <row r="1260" ht="14.25" customHeight="1">
      <c r="B1260" s="9">
        <v>43934.0</v>
      </c>
      <c r="C1260" s="10">
        <v>80.3</v>
      </c>
      <c r="D1260" s="11">
        <v>9293500.0</v>
      </c>
      <c r="E1260" s="12" t="s">
        <v>44</v>
      </c>
      <c r="F1260" s="12">
        <f>('Акции'!$C1260-C1259)/C1259</f>
        <v>0.006896551724</v>
      </c>
    </row>
    <row r="1261" ht="14.25" customHeight="1">
      <c r="B1261" s="9">
        <v>43935.0</v>
      </c>
      <c r="C1261" s="10">
        <v>82.13</v>
      </c>
      <c r="D1261" s="11">
        <v>1.10727E7</v>
      </c>
      <c r="E1261" s="12" t="s">
        <v>44</v>
      </c>
      <c r="F1261" s="12">
        <f>('Акции'!$C1261-C1260)/C1260</f>
        <v>0.02278953923</v>
      </c>
    </row>
    <row r="1262" ht="14.25" customHeight="1">
      <c r="B1262" s="9">
        <v>43936.0</v>
      </c>
      <c r="C1262" s="10">
        <v>81.82</v>
      </c>
      <c r="D1262" s="11">
        <v>8977300.0</v>
      </c>
      <c r="E1262" s="12" t="s">
        <v>44</v>
      </c>
      <c r="F1262" s="12">
        <f>('Акции'!$C1262-C1261)/C1261</f>
        <v>-0.003774503835</v>
      </c>
    </row>
    <row r="1263" ht="14.25" customHeight="1">
      <c r="B1263" s="9">
        <v>43937.0</v>
      </c>
      <c r="C1263" s="10">
        <v>81.86</v>
      </c>
      <c r="D1263" s="11">
        <v>1.03269E7</v>
      </c>
      <c r="E1263" s="12" t="s">
        <v>44</v>
      </c>
      <c r="F1263" s="12">
        <f>('Акции'!$C1263-C1262)/C1262</f>
        <v>0.0004888780249</v>
      </c>
    </row>
    <row r="1264" ht="14.25" customHeight="1">
      <c r="B1264" s="9">
        <v>43938.0</v>
      </c>
      <c r="C1264" s="10">
        <v>83.45</v>
      </c>
      <c r="D1264" s="11">
        <v>1.07348E7</v>
      </c>
      <c r="E1264" s="12" t="s">
        <v>44</v>
      </c>
      <c r="F1264" s="12">
        <f>('Акции'!$C1264-C1263)/C1263</f>
        <v>0.01942340581</v>
      </c>
    </row>
    <row r="1265" ht="14.25" customHeight="1">
      <c r="B1265" s="9">
        <v>43941.0</v>
      </c>
      <c r="C1265" s="10">
        <v>83.99</v>
      </c>
      <c r="D1265" s="11">
        <v>9126300.0</v>
      </c>
      <c r="E1265" s="12" t="s">
        <v>44</v>
      </c>
      <c r="F1265" s="12">
        <f>('Акции'!$C1265-C1264)/C1264</f>
        <v>0.006470940683</v>
      </c>
    </row>
    <row r="1266" ht="14.25" customHeight="1">
      <c r="B1266" s="9">
        <v>43942.0</v>
      </c>
      <c r="C1266" s="10">
        <v>80.36</v>
      </c>
      <c r="D1266" s="11">
        <v>9627500.0</v>
      </c>
      <c r="E1266" s="12" t="s">
        <v>44</v>
      </c>
      <c r="F1266" s="12">
        <f>('Акции'!$C1266-C1265)/C1265</f>
        <v>-0.04321943088</v>
      </c>
    </row>
    <row r="1267" ht="14.25" customHeight="1">
      <c r="B1267" s="9">
        <v>43943.0</v>
      </c>
      <c r="C1267" s="10">
        <v>81.47</v>
      </c>
      <c r="D1267" s="11">
        <v>7033300.0</v>
      </c>
      <c r="E1267" s="12" t="s">
        <v>44</v>
      </c>
      <c r="F1267" s="12">
        <f>('Акции'!$C1267-C1266)/C1266</f>
        <v>0.01381284221</v>
      </c>
    </row>
    <row r="1268" ht="14.25" customHeight="1">
      <c r="B1268" s="9">
        <v>43944.0</v>
      </c>
      <c r="C1268" s="10">
        <v>82.04</v>
      </c>
      <c r="D1268" s="11">
        <v>7869600.0</v>
      </c>
      <c r="E1268" s="12" t="s">
        <v>44</v>
      </c>
      <c r="F1268" s="12">
        <f>('Акции'!$C1268-C1267)/C1267</f>
        <v>0.006996440408</v>
      </c>
    </row>
    <row r="1269" ht="14.25" customHeight="1">
      <c r="B1269" s="9">
        <v>43945.0</v>
      </c>
      <c r="C1269" s="10">
        <v>83.59</v>
      </c>
      <c r="D1269" s="11">
        <v>6770700.0</v>
      </c>
      <c r="E1269" s="12" t="s">
        <v>44</v>
      </c>
      <c r="F1269" s="12">
        <f>('Акции'!$C1269-C1268)/C1268</f>
        <v>0.01889322282</v>
      </c>
    </row>
    <row r="1270" ht="14.25" customHeight="1">
      <c r="B1270" s="9">
        <v>43948.0</v>
      </c>
      <c r="C1270" s="10">
        <v>84.69</v>
      </c>
      <c r="D1270" s="11">
        <v>9209700.0</v>
      </c>
      <c r="E1270" s="12" t="s">
        <v>44</v>
      </c>
      <c r="F1270" s="12">
        <f>('Акции'!$C1270-C1269)/C1269</f>
        <v>0.01315946884</v>
      </c>
    </row>
    <row r="1271" ht="14.25" customHeight="1">
      <c r="B1271" s="9">
        <v>43949.0</v>
      </c>
      <c r="C1271" s="10">
        <v>82.76</v>
      </c>
      <c r="D1271" s="11">
        <v>8341000.0</v>
      </c>
      <c r="E1271" s="12" t="s">
        <v>44</v>
      </c>
      <c r="F1271" s="12">
        <f>('Акции'!$C1271-C1270)/C1270</f>
        <v>-0.02278899516</v>
      </c>
    </row>
    <row r="1272" ht="14.25" customHeight="1">
      <c r="B1272" s="9">
        <v>43950.0</v>
      </c>
      <c r="C1272" s="10">
        <v>83.76</v>
      </c>
      <c r="D1272" s="11">
        <v>8231700.0</v>
      </c>
      <c r="E1272" s="12" t="s">
        <v>44</v>
      </c>
      <c r="F1272" s="12">
        <f>('Акции'!$C1272-C1271)/C1271</f>
        <v>0.01208313195</v>
      </c>
    </row>
    <row r="1273" ht="14.25" customHeight="1">
      <c r="B1273" s="9">
        <v>43951.0</v>
      </c>
      <c r="C1273" s="10">
        <v>82.2</v>
      </c>
      <c r="D1273" s="11">
        <v>1.55358E7</v>
      </c>
      <c r="E1273" s="12" t="s">
        <v>44</v>
      </c>
      <c r="F1273" s="12">
        <f>('Акции'!$C1273-C1272)/C1272</f>
        <v>-0.01862464183</v>
      </c>
    </row>
    <row r="1274" ht="14.25" customHeight="1">
      <c r="B1274" s="9">
        <v>43952.0</v>
      </c>
      <c r="C1274" s="10">
        <v>82.84</v>
      </c>
      <c r="D1274" s="11">
        <v>1.27053E7</v>
      </c>
      <c r="E1274" s="12" t="s">
        <v>44</v>
      </c>
      <c r="F1274" s="12">
        <f>('Акции'!$C1274-C1273)/C1273</f>
        <v>0.007785888078</v>
      </c>
    </row>
    <row r="1275" ht="14.25" customHeight="1">
      <c r="B1275" s="9">
        <v>43955.0</v>
      </c>
      <c r="C1275" s="10">
        <v>81.86</v>
      </c>
      <c r="D1275" s="11">
        <v>6833000.0</v>
      </c>
      <c r="E1275" s="12" t="s">
        <v>44</v>
      </c>
      <c r="F1275" s="12">
        <f>('Акции'!$C1275-C1274)/C1274</f>
        <v>-0.0118300338</v>
      </c>
    </row>
    <row r="1276" ht="14.25" customHeight="1">
      <c r="B1276" s="9">
        <v>43956.0</v>
      </c>
      <c r="C1276" s="10">
        <v>85.37</v>
      </c>
      <c r="D1276" s="11">
        <v>1.0927E7</v>
      </c>
      <c r="E1276" s="12" t="s">
        <v>44</v>
      </c>
      <c r="F1276" s="12">
        <f>('Акции'!$C1276-C1275)/C1275</f>
        <v>0.04287808453</v>
      </c>
    </row>
    <row r="1277" ht="14.25" customHeight="1">
      <c r="B1277" s="9">
        <v>43957.0</v>
      </c>
      <c r="C1277" s="10">
        <v>85.42</v>
      </c>
      <c r="D1277" s="11">
        <v>1.70426E7</v>
      </c>
      <c r="E1277" s="12" t="s">
        <v>44</v>
      </c>
      <c r="F1277" s="12">
        <f>('Акции'!$C1277-C1276)/C1276</f>
        <v>0.0005856858381</v>
      </c>
    </row>
    <row r="1278" ht="14.25" customHeight="1">
      <c r="B1278" s="9">
        <v>43958.0</v>
      </c>
      <c r="C1278" s="10">
        <v>84.22</v>
      </c>
      <c r="D1278" s="11">
        <v>1.19418E7</v>
      </c>
      <c r="E1278" s="12" t="s">
        <v>44</v>
      </c>
      <c r="F1278" s="12">
        <f>('Акции'!$C1278-C1277)/C1277</f>
        <v>-0.01404823226</v>
      </c>
    </row>
    <row r="1279" ht="14.25" customHeight="1">
      <c r="B1279" s="9">
        <v>43959.0</v>
      </c>
      <c r="C1279" s="10">
        <v>83.96</v>
      </c>
      <c r="D1279" s="11">
        <v>2.01902E7</v>
      </c>
      <c r="E1279" s="12" t="s">
        <v>44</v>
      </c>
      <c r="F1279" s="12">
        <f>('Акции'!$C1279-C1278)/C1278</f>
        <v>-0.003087152695</v>
      </c>
    </row>
    <row r="1280" ht="14.25" customHeight="1">
      <c r="B1280" s="9">
        <v>43962.0</v>
      </c>
      <c r="C1280" s="10">
        <v>87.9</v>
      </c>
      <c r="D1280" s="11">
        <v>1.92198E7</v>
      </c>
      <c r="E1280" s="12" t="s">
        <v>44</v>
      </c>
      <c r="F1280" s="12">
        <f>('Акции'!$C1280-C1279)/C1279</f>
        <v>0.04692710815</v>
      </c>
    </row>
    <row r="1281" ht="14.25" customHeight="1">
      <c r="B1281" s="9">
        <v>43963.0</v>
      </c>
      <c r="C1281" s="10">
        <v>90.46</v>
      </c>
      <c r="D1281" s="11">
        <v>2.34923E7</v>
      </c>
      <c r="E1281" s="12" t="s">
        <v>44</v>
      </c>
      <c r="F1281" s="12">
        <f>('Акции'!$C1281-C1280)/C1280</f>
        <v>0.02912400455</v>
      </c>
    </row>
    <row r="1282" ht="14.25" customHeight="1">
      <c r="B1282" s="9">
        <v>43964.0</v>
      </c>
      <c r="C1282" s="10">
        <v>88.87</v>
      </c>
      <c r="D1282" s="11">
        <v>2.35626E7</v>
      </c>
      <c r="E1282" s="12" t="s">
        <v>44</v>
      </c>
      <c r="F1282" s="12">
        <f>('Акции'!$C1282-C1281)/C1281</f>
        <v>-0.01757682954</v>
      </c>
    </row>
    <row r="1283" ht="14.25" customHeight="1">
      <c r="B1283" s="9">
        <v>43965.0</v>
      </c>
      <c r="C1283" s="10">
        <v>89.94</v>
      </c>
      <c r="D1283" s="11">
        <v>1.33795E7</v>
      </c>
      <c r="E1283" s="12" t="s">
        <v>44</v>
      </c>
      <c r="F1283" s="12">
        <f>('Акции'!$C1283-C1282)/C1282</f>
        <v>0.01204005851</v>
      </c>
    </row>
    <row r="1284" ht="14.25" customHeight="1">
      <c r="B1284" s="9">
        <v>43966.0</v>
      </c>
      <c r="C1284" s="10">
        <v>90.71</v>
      </c>
      <c r="D1284" s="11">
        <v>1.40712E7</v>
      </c>
      <c r="E1284" s="12" t="s">
        <v>44</v>
      </c>
      <c r="F1284" s="12">
        <f>('Акции'!$C1284-C1283)/C1283</f>
        <v>0.008561263064</v>
      </c>
    </row>
    <row r="1285" ht="14.25" customHeight="1">
      <c r="B1285" s="9">
        <v>43969.0</v>
      </c>
      <c r="C1285" s="10">
        <v>91.47</v>
      </c>
      <c r="D1285" s="11">
        <v>1.63029E7</v>
      </c>
      <c r="E1285" s="12" t="s">
        <v>44</v>
      </c>
      <c r="F1285" s="12">
        <f>('Акции'!$C1285-C1284)/C1284</f>
        <v>0.008378348583</v>
      </c>
    </row>
    <row r="1286" ht="14.25" customHeight="1">
      <c r="B1286" s="9">
        <v>43970.0</v>
      </c>
      <c r="C1286" s="10">
        <v>91.2</v>
      </c>
      <c r="D1286" s="11">
        <v>9892500.0</v>
      </c>
      <c r="E1286" s="12" t="s">
        <v>44</v>
      </c>
      <c r="F1286" s="12">
        <f>('Акции'!$C1286-C1285)/C1285</f>
        <v>-0.002951787471</v>
      </c>
    </row>
    <row r="1287" ht="14.25" customHeight="1">
      <c r="B1287" s="9">
        <v>43971.0</v>
      </c>
      <c r="C1287" s="10">
        <v>91.19</v>
      </c>
      <c r="D1287" s="11">
        <v>1.06615E7</v>
      </c>
      <c r="E1287" s="12" t="s">
        <v>44</v>
      </c>
      <c r="F1287" s="12">
        <f>('Акции'!$C1287-C1286)/C1286</f>
        <v>-0.0001096491228</v>
      </c>
    </row>
    <row r="1288" ht="14.25" customHeight="1">
      <c r="B1288" s="9">
        <v>43972.0</v>
      </c>
      <c r="C1288" s="10">
        <v>93.02</v>
      </c>
      <c r="D1288" s="11">
        <v>1.03932E7</v>
      </c>
      <c r="E1288" s="12" t="s">
        <v>44</v>
      </c>
      <c r="F1288" s="12">
        <f>('Акции'!$C1288-C1287)/C1287</f>
        <v>0.02006798991</v>
      </c>
    </row>
    <row r="1289" ht="14.25" customHeight="1">
      <c r="B1289" s="9">
        <v>43973.0</v>
      </c>
      <c r="C1289" s="10">
        <v>92.1</v>
      </c>
      <c r="D1289" s="11">
        <v>5507000.0</v>
      </c>
      <c r="E1289" s="12" t="s">
        <v>44</v>
      </c>
      <c r="F1289" s="12">
        <f>('Акции'!$C1289-C1288)/C1288</f>
        <v>-0.009890346162</v>
      </c>
    </row>
    <row r="1290" ht="14.25" customHeight="1">
      <c r="B1290" s="9">
        <v>43977.0</v>
      </c>
      <c r="C1290" s="10">
        <v>90.71</v>
      </c>
      <c r="D1290" s="11">
        <v>1.18698E7</v>
      </c>
      <c r="E1290" s="12" t="s">
        <v>44</v>
      </c>
      <c r="F1290" s="12">
        <f>('Акции'!$C1290-C1289)/C1289</f>
        <v>-0.01509229099</v>
      </c>
    </row>
    <row r="1291" ht="14.25" customHeight="1">
      <c r="B1291" s="9">
        <v>43978.0</v>
      </c>
      <c r="C1291" s="10">
        <v>89.98</v>
      </c>
      <c r="D1291" s="11">
        <v>1.25295E7</v>
      </c>
      <c r="E1291" s="12" t="s">
        <v>44</v>
      </c>
      <c r="F1291" s="12">
        <f>('Акции'!$C1291-C1290)/C1290</f>
        <v>-0.008047624297</v>
      </c>
    </row>
    <row r="1292" ht="14.25" customHeight="1">
      <c r="B1292" s="9">
        <v>43979.0</v>
      </c>
      <c r="C1292" s="10">
        <v>90.03</v>
      </c>
      <c r="D1292" s="11">
        <v>8765900.0</v>
      </c>
      <c r="E1292" s="12" t="s">
        <v>44</v>
      </c>
      <c r="F1292" s="12">
        <f>('Акции'!$C1292-C1291)/C1291</f>
        <v>0.0005556790398</v>
      </c>
    </row>
    <row r="1293" ht="14.25" customHeight="1">
      <c r="B1293" s="9">
        <v>43980.0</v>
      </c>
      <c r="C1293" s="10">
        <v>92.67</v>
      </c>
      <c r="D1293" s="11">
        <v>1.37816E7</v>
      </c>
      <c r="E1293" s="12" t="s">
        <v>44</v>
      </c>
      <c r="F1293" s="12">
        <f>('Акции'!$C1293-C1292)/C1292</f>
        <v>0.02932355881</v>
      </c>
    </row>
    <row r="1294" ht="14.25" customHeight="1">
      <c r="B1294" s="9">
        <v>43983.0</v>
      </c>
      <c r="C1294" s="10">
        <v>90.7</v>
      </c>
      <c r="D1294" s="11">
        <v>8486500.0</v>
      </c>
      <c r="E1294" s="12" t="s">
        <v>44</v>
      </c>
      <c r="F1294" s="12">
        <f>('Акции'!$C1294-C1293)/C1293</f>
        <v>-0.02125822812</v>
      </c>
    </row>
    <row r="1295" ht="14.25" customHeight="1">
      <c r="B1295" s="9">
        <v>43984.0</v>
      </c>
      <c r="C1295" s="10">
        <v>91.04</v>
      </c>
      <c r="D1295" s="11">
        <v>9413300.0</v>
      </c>
      <c r="E1295" s="12" t="s">
        <v>44</v>
      </c>
      <c r="F1295" s="12">
        <f>('Акции'!$C1295-C1294)/C1294</f>
        <v>0.00374862183</v>
      </c>
    </row>
    <row r="1296" ht="14.25" customHeight="1">
      <c r="B1296" s="9">
        <v>43985.0</v>
      </c>
      <c r="C1296" s="10">
        <v>90.89</v>
      </c>
      <c r="D1296" s="11">
        <v>8588400.0</v>
      </c>
      <c r="E1296" s="12" t="s">
        <v>44</v>
      </c>
      <c r="F1296" s="12">
        <f>('Акции'!$C1296-C1295)/C1295</f>
        <v>-0.001647627417</v>
      </c>
    </row>
    <row r="1297" ht="14.25" customHeight="1">
      <c r="B1297" s="9">
        <v>43986.0</v>
      </c>
      <c r="C1297" s="10">
        <v>93.04</v>
      </c>
      <c r="D1297" s="11">
        <v>9525700.0</v>
      </c>
      <c r="E1297" s="12" t="s">
        <v>44</v>
      </c>
      <c r="F1297" s="12">
        <f>('Акции'!$C1297-C1296)/C1296</f>
        <v>0.02365496754</v>
      </c>
    </row>
    <row r="1298" ht="14.25" customHeight="1">
      <c r="B1298" s="9">
        <v>43987.0</v>
      </c>
      <c r="C1298" s="10">
        <v>93.85</v>
      </c>
      <c r="D1298" s="11">
        <v>9630100.0</v>
      </c>
      <c r="E1298" s="12" t="s">
        <v>44</v>
      </c>
      <c r="F1298" s="12">
        <f>('Акции'!$C1298-C1297)/C1297</f>
        <v>0.008705932932</v>
      </c>
    </row>
    <row r="1299" ht="14.25" customHeight="1">
      <c r="B1299" s="9">
        <v>43990.0</v>
      </c>
      <c r="C1299" s="10">
        <v>94.59</v>
      </c>
      <c r="D1299" s="11">
        <v>6621400.0</v>
      </c>
      <c r="E1299" s="12" t="s">
        <v>44</v>
      </c>
      <c r="F1299" s="12">
        <f>('Акции'!$C1299-C1298)/C1298</f>
        <v>0.007884922749</v>
      </c>
    </row>
    <row r="1300" ht="14.25" customHeight="1">
      <c r="B1300" s="9">
        <v>43991.0</v>
      </c>
      <c r="C1300" s="10">
        <v>96.17</v>
      </c>
      <c r="D1300" s="11">
        <v>9555900.0</v>
      </c>
      <c r="E1300" s="12" t="s">
        <v>44</v>
      </c>
      <c r="F1300" s="12">
        <f>('Акции'!$C1300-C1299)/C1299</f>
        <v>0.01670366846</v>
      </c>
    </row>
    <row r="1301" ht="14.25" customHeight="1">
      <c r="B1301" s="9">
        <v>43992.0</v>
      </c>
      <c r="C1301" s="10">
        <v>96.9</v>
      </c>
      <c r="D1301" s="11">
        <v>1.11383E7</v>
      </c>
      <c r="E1301" s="12" t="s">
        <v>44</v>
      </c>
      <c r="F1301" s="12">
        <f>('Акции'!$C1301-C1300)/C1300</f>
        <v>0.007590724758</v>
      </c>
    </row>
    <row r="1302" ht="14.25" customHeight="1">
      <c r="B1302" s="9">
        <v>43993.0</v>
      </c>
      <c r="C1302" s="10">
        <v>92.26</v>
      </c>
      <c r="D1302" s="11">
        <v>1.25848E7</v>
      </c>
      <c r="E1302" s="12" t="s">
        <v>44</v>
      </c>
      <c r="F1302" s="12">
        <f>('Акции'!$C1302-C1301)/C1301</f>
        <v>-0.04788441692</v>
      </c>
    </row>
    <row r="1303" ht="14.25" customHeight="1">
      <c r="B1303" s="9">
        <v>43994.0</v>
      </c>
      <c r="C1303" s="10">
        <v>92.46</v>
      </c>
      <c r="D1303" s="11">
        <v>8009100.0</v>
      </c>
      <c r="E1303" s="12" t="s">
        <v>44</v>
      </c>
      <c r="F1303" s="12">
        <f>('Акции'!$C1303-C1302)/C1302</f>
        <v>0.00216778669</v>
      </c>
    </row>
    <row r="1304" ht="14.25" customHeight="1">
      <c r="B1304" s="9">
        <v>43997.0</v>
      </c>
      <c r="C1304" s="10">
        <v>93.08</v>
      </c>
      <c r="D1304" s="11">
        <v>7120200.0</v>
      </c>
      <c r="E1304" s="12" t="s">
        <v>44</v>
      </c>
      <c r="F1304" s="12">
        <f>('Акции'!$C1304-C1303)/C1303</f>
        <v>0.006705602423</v>
      </c>
    </row>
    <row r="1305" ht="14.25" customHeight="1">
      <c r="B1305" s="9">
        <v>43998.0</v>
      </c>
      <c r="C1305" s="10">
        <v>96.06</v>
      </c>
      <c r="D1305" s="11">
        <v>9366100.0</v>
      </c>
      <c r="E1305" s="12" t="s">
        <v>44</v>
      </c>
      <c r="F1305" s="12">
        <f>('Акции'!$C1305-C1304)/C1304</f>
        <v>0.03201547056</v>
      </c>
    </row>
    <row r="1306" ht="14.25" customHeight="1">
      <c r="B1306" s="9">
        <v>43999.0</v>
      </c>
      <c r="C1306" s="10">
        <v>95.74</v>
      </c>
      <c r="D1306" s="11">
        <v>6210900.0</v>
      </c>
      <c r="E1306" s="12" t="s">
        <v>44</v>
      </c>
      <c r="F1306" s="12">
        <f>('Акции'!$C1306-C1305)/C1305</f>
        <v>-0.003331251301</v>
      </c>
    </row>
    <row r="1307" ht="14.25" customHeight="1">
      <c r="B1307" s="9">
        <v>44000.0</v>
      </c>
      <c r="C1307" s="10">
        <v>96.23</v>
      </c>
      <c r="D1307" s="11">
        <v>4571600.0</v>
      </c>
      <c r="E1307" s="12" t="s">
        <v>44</v>
      </c>
      <c r="F1307" s="12">
        <f>('Акции'!$C1307-C1306)/C1306</f>
        <v>0.005118027992</v>
      </c>
    </row>
    <row r="1308" ht="14.25" customHeight="1">
      <c r="B1308" s="9">
        <v>44001.0</v>
      </c>
      <c r="C1308" s="10">
        <v>96.71</v>
      </c>
      <c r="D1308" s="11">
        <v>9210900.0</v>
      </c>
      <c r="E1308" s="12" t="s">
        <v>44</v>
      </c>
      <c r="F1308" s="12">
        <f>('Акции'!$C1308-C1307)/C1307</f>
        <v>0.004988049465</v>
      </c>
    </row>
    <row r="1309" ht="14.25" customHeight="1">
      <c r="B1309" s="9">
        <v>44004.0</v>
      </c>
      <c r="C1309" s="10">
        <v>97.27</v>
      </c>
      <c r="D1309" s="11">
        <v>6004300.0</v>
      </c>
      <c r="E1309" s="12" t="s">
        <v>44</v>
      </c>
      <c r="F1309" s="12">
        <f>('Акции'!$C1309-C1308)/C1308</f>
        <v>0.005790507703</v>
      </c>
    </row>
    <row r="1310" ht="14.25" customHeight="1">
      <c r="B1310" s="9">
        <v>44005.0</v>
      </c>
      <c r="C1310" s="10">
        <v>97.31</v>
      </c>
      <c r="D1310" s="11">
        <v>6715600.0</v>
      </c>
      <c r="E1310" s="12" t="s">
        <v>44</v>
      </c>
      <c r="F1310" s="12">
        <f>('Акции'!$C1310-C1309)/C1309</f>
        <v>0.000411226483</v>
      </c>
    </row>
    <row r="1311" ht="14.25" customHeight="1">
      <c r="B1311" s="9">
        <v>44006.0</v>
      </c>
      <c r="C1311" s="10">
        <v>95.14</v>
      </c>
      <c r="D1311" s="11">
        <v>9025100.0</v>
      </c>
      <c r="E1311" s="12" t="s">
        <v>44</v>
      </c>
      <c r="F1311" s="12">
        <f>('Акции'!$C1311-C1310)/C1310</f>
        <v>-0.02229986641</v>
      </c>
    </row>
    <row r="1312" ht="14.25" customHeight="1">
      <c r="B1312" s="9">
        <v>44007.0</v>
      </c>
      <c r="C1312" s="10">
        <v>96.99</v>
      </c>
      <c r="D1312" s="11">
        <v>6411700.0</v>
      </c>
      <c r="E1312" s="12" t="s">
        <v>44</v>
      </c>
      <c r="F1312" s="12">
        <f>('Акции'!$C1312-C1311)/C1311</f>
        <v>0.01944502838</v>
      </c>
    </row>
    <row r="1313" ht="14.25" customHeight="1">
      <c r="B1313" s="9">
        <v>44008.0</v>
      </c>
      <c r="C1313" s="10">
        <v>96.13</v>
      </c>
      <c r="D1313" s="11">
        <v>1.45684E7</v>
      </c>
      <c r="E1313" s="12" t="s">
        <v>44</v>
      </c>
      <c r="F1313" s="12">
        <f>('Акции'!$C1313-C1312)/C1312</f>
        <v>-0.008866893494</v>
      </c>
    </row>
    <row r="1314" ht="14.25" customHeight="1">
      <c r="B1314" s="9">
        <v>44011.0</v>
      </c>
      <c r="C1314" s="10">
        <v>96.44</v>
      </c>
      <c r="D1314" s="11">
        <v>6676400.0</v>
      </c>
      <c r="E1314" s="12" t="s">
        <v>44</v>
      </c>
      <c r="F1314" s="12">
        <f>('Акции'!$C1314-C1313)/C1313</f>
        <v>0.00322479975</v>
      </c>
    </row>
    <row r="1315" ht="14.25" customHeight="1">
      <c r="B1315" s="9">
        <v>44012.0</v>
      </c>
      <c r="C1315" s="10">
        <v>98.18</v>
      </c>
      <c r="D1315" s="11">
        <v>8112500.0</v>
      </c>
      <c r="E1315" s="12" t="s">
        <v>44</v>
      </c>
      <c r="F1315" s="12">
        <f>('Акции'!$C1315-C1314)/C1314</f>
        <v>0.0180423061</v>
      </c>
    </row>
    <row r="1316" ht="14.25" customHeight="1">
      <c r="B1316" s="9">
        <v>44013.0</v>
      </c>
      <c r="C1316" s="10">
        <v>99.14</v>
      </c>
      <c r="D1316" s="11">
        <v>6522900.0</v>
      </c>
      <c r="E1316" s="12" t="s">
        <v>44</v>
      </c>
      <c r="F1316" s="12">
        <f>('Акции'!$C1316-C1315)/C1315</f>
        <v>0.009777958851</v>
      </c>
    </row>
    <row r="1317" ht="14.25" customHeight="1">
      <c r="B1317" s="9">
        <v>44014.0</v>
      </c>
      <c r="C1317" s="10">
        <v>98.88</v>
      </c>
      <c r="D1317" s="11">
        <v>6158800.0</v>
      </c>
      <c r="E1317" s="12" t="s">
        <v>44</v>
      </c>
      <c r="F1317" s="12">
        <f>('Акции'!$C1317-C1316)/C1316</f>
        <v>-0.002622553964</v>
      </c>
    </row>
    <row r="1318" ht="14.25" customHeight="1">
      <c r="B1318" s="9">
        <v>44018.0</v>
      </c>
      <c r="C1318" s="10">
        <v>99.01</v>
      </c>
      <c r="D1318" s="11">
        <v>7039000.0</v>
      </c>
      <c r="E1318" s="12" t="s">
        <v>44</v>
      </c>
      <c r="F1318" s="12">
        <f>('Акции'!$C1318-C1317)/C1317</f>
        <v>0.001314724919</v>
      </c>
    </row>
    <row r="1319" ht="14.25" customHeight="1">
      <c r="B1319" s="9">
        <v>44019.0</v>
      </c>
      <c r="C1319" s="10">
        <v>99.35</v>
      </c>
      <c r="D1319" s="11">
        <v>6345600.0</v>
      </c>
      <c r="E1319" s="12" t="s">
        <v>44</v>
      </c>
      <c r="F1319" s="12">
        <f>('Акции'!$C1319-C1318)/C1318</f>
        <v>0.003433996566</v>
      </c>
    </row>
    <row r="1320" ht="14.25" customHeight="1">
      <c r="B1320" s="9">
        <v>44020.0</v>
      </c>
      <c r="C1320" s="10">
        <v>99.28</v>
      </c>
      <c r="D1320" s="11">
        <v>6154400.0</v>
      </c>
      <c r="E1320" s="12" t="s">
        <v>44</v>
      </c>
      <c r="F1320" s="12">
        <f>('Акции'!$C1320-C1319)/C1319</f>
        <v>-0.0007045797685</v>
      </c>
    </row>
    <row r="1321" ht="14.25" customHeight="1">
      <c r="B1321" s="9">
        <v>44021.0</v>
      </c>
      <c r="C1321" s="10">
        <v>97.94</v>
      </c>
      <c r="D1321" s="11">
        <v>5817300.0</v>
      </c>
      <c r="E1321" s="12" t="s">
        <v>44</v>
      </c>
      <c r="F1321" s="12">
        <f>('Акции'!$C1321-C1320)/C1320</f>
        <v>-0.01349717969</v>
      </c>
    </row>
    <row r="1322" ht="14.25" customHeight="1">
      <c r="B1322" s="9">
        <v>44022.0</v>
      </c>
      <c r="C1322" s="10">
        <v>96.83</v>
      </c>
      <c r="D1322" s="11">
        <v>6200900.0</v>
      </c>
      <c r="E1322" s="12" t="s">
        <v>44</v>
      </c>
      <c r="F1322" s="12">
        <f>('Акции'!$C1322-C1321)/C1321</f>
        <v>-0.01133346947</v>
      </c>
    </row>
    <row r="1323" ht="14.25" customHeight="1">
      <c r="B1323" s="9">
        <v>44025.0</v>
      </c>
      <c r="C1323" s="10">
        <v>97.86</v>
      </c>
      <c r="D1323" s="11">
        <v>8507400.0</v>
      </c>
      <c r="E1323" s="12" t="s">
        <v>44</v>
      </c>
      <c r="F1323" s="12">
        <f>('Акции'!$C1323-C1322)/C1322</f>
        <v>0.01063719922</v>
      </c>
    </row>
    <row r="1324" ht="14.25" customHeight="1">
      <c r="B1324" s="9">
        <v>44026.0</v>
      </c>
      <c r="C1324" s="10">
        <v>98.87</v>
      </c>
      <c r="D1324" s="11">
        <v>6765600.0</v>
      </c>
      <c r="E1324" s="12" t="s">
        <v>44</v>
      </c>
      <c r="F1324" s="12">
        <f>('Акции'!$C1324-C1323)/C1323</f>
        <v>0.01032086654</v>
      </c>
    </row>
    <row r="1325" ht="14.25" customHeight="1">
      <c r="B1325" s="9">
        <v>44027.0</v>
      </c>
      <c r="C1325" s="10">
        <v>100.48</v>
      </c>
      <c r="D1325" s="11">
        <v>5661600.0</v>
      </c>
      <c r="E1325" s="12" t="s">
        <v>44</v>
      </c>
      <c r="F1325" s="12">
        <f>('Акции'!$C1325-C1324)/C1324</f>
        <v>0.01628400931</v>
      </c>
    </row>
    <row r="1326" ht="14.25" customHeight="1">
      <c r="B1326" s="9">
        <v>44028.0</v>
      </c>
      <c r="C1326" s="10">
        <v>99.92</v>
      </c>
      <c r="D1326" s="11">
        <v>4269200.0</v>
      </c>
      <c r="E1326" s="12" t="s">
        <v>44</v>
      </c>
      <c r="F1326" s="12">
        <f>('Акции'!$C1326-C1325)/C1325</f>
        <v>-0.005573248408</v>
      </c>
    </row>
    <row r="1327" ht="14.25" customHeight="1">
      <c r="B1327" s="9">
        <v>44029.0</v>
      </c>
      <c r="C1327" s="10">
        <v>100.83</v>
      </c>
      <c r="D1327" s="11">
        <v>6890900.0</v>
      </c>
      <c r="E1327" s="12" t="s">
        <v>44</v>
      </c>
      <c r="F1327" s="12">
        <f>('Акции'!$C1327-C1326)/C1326</f>
        <v>0.009107285829</v>
      </c>
    </row>
    <row r="1328" ht="14.25" customHeight="1">
      <c r="B1328" s="9">
        <v>44032.0</v>
      </c>
      <c r="C1328" s="10">
        <v>99.54</v>
      </c>
      <c r="D1328" s="11">
        <v>4823300.0</v>
      </c>
      <c r="E1328" s="12" t="s">
        <v>44</v>
      </c>
      <c r="F1328" s="12">
        <f>('Акции'!$C1328-C1327)/C1327</f>
        <v>-0.01279381137</v>
      </c>
    </row>
    <row r="1329" ht="14.25" customHeight="1">
      <c r="B1329" s="9">
        <v>44033.0</v>
      </c>
      <c r="C1329" s="10">
        <v>97.4</v>
      </c>
      <c r="D1329" s="11">
        <v>8240500.0</v>
      </c>
      <c r="E1329" s="12" t="s">
        <v>44</v>
      </c>
      <c r="F1329" s="12">
        <f>('Акции'!$C1329-C1328)/C1328</f>
        <v>-0.02149889492</v>
      </c>
    </row>
    <row r="1330" ht="14.25" customHeight="1">
      <c r="B1330" s="9">
        <v>44034.0</v>
      </c>
      <c r="C1330" s="10">
        <v>97.7</v>
      </c>
      <c r="D1330" s="11">
        <v>4441800.0</v>
      </c>
      <c r="E1330" s="12" t="s">
        <v>44</v>
      </c>
      <c r="F1330" s="12">
        <f>('Акции'!$C1330-C1329)/C1329</f>
        <v>0.003080082136</v>
      </c>
    </row>
    <row r="1331" ht="14.25" customHeight="1">
      <c r="B1331" s="9">
        <v>44035.0</v>
      </c>
      <c r="C1331" s="10">
        <v>98.03</v>
      </c>
      <c r="D1331" s="11">
        <v>5127200.0</v>
      </c>
      <c r="E1331" s="12" t="s">
        <v>44</v>
      </c>
      <c r="F1331" s="12">
        <f>('Акции'!$C1331-C1330)/C1330</f>
        <v>0.003377686796</v>
      </c>
    </row>
    <row r="1332" ht="14.25" customHeight="1">
      <c r="B1332" s="9">
        <v>44036.0</v>
      </c>
      <c r="C1332" s="10">
        <v>97.11</v>
      </c>
      <c r="D1332" s="11">
        <v>5169400.0</v>
      </c>
      <c r="E1332" s="12" t="s">
        <v>44</v>
      </c>
      <c r="F1332" s="12">
        <f>('Акции'!$C1332-C1331)/C1331</f>
        <v>-0.009384882179</v>
      </c>
    </row>
    <row r="1333" ht="14.25" customHeight="1">
      <c r="B1333" s="9">
        <v>44039.0</v>
      </c>
      <c r="C1333" s="10">
        <v>97.16</v>
      </c>
      <c r="D1333" s="11">
        <v>5030700.0</v>
      </c>
      <c r="E1333" s="12" t="s">
        <v>44</v>
      </c>
      <c r="F1333" s="12">
        <f>('Акции'!$C1333-C1332)/C1332</f>
        <v>0.000514880033</v>
      </c>
    </row>
    <row r="1334" ht="14.25" customHeight="1">
      <c r="B1334" s="9">
        <v>44040.0</v>
      </c>
      <c r="C1334" s="10">
        <v>96.71</v>
      </c>
      <c r="D1334" s="11">
        <v>5941800.0</v>
      </c>
      <c r="E1334" s="12" t="s">
        <v>44</v>
      </c>
      <c r="F1334" s="12">
        <f>('Акции'!$C1334-C1333)/C1333</f>
        <v>-0.004631535611</v>
      </c>
    </row>
    <row r="1335" ht="14.25" customHeight="1">
      <c r="B1335" s="9">
        <v>44041.0</v>
      </c>
      <c r="C1335" s="10">
        <v>97.01</v>
      </c>
      <c r="D1335" s="11">
        <v>5512000.0</v>
      </c>
      <c r="E1335" s="12" t="s">
        <v>44</v>
      </c>
      <c r="F1335" s="12">
        <f>('Акции'!$C1335-C1334)/C1334</f>
        <v>0.003102057698</v>
      </c>
    </row>
    <row r="1336" ht="14.25" customHeight="1">
      <c r="B1336" s="9">
        <v>44042.0</v>
      </c>
      <c r="C1336" s="10">
        <v>96.04</v>
      </c>
      <c r="D1336" s="11">
        <v>6411500.0</v>
      </c>
      <c r="E1336" s="12" t="s">
        <v>44</v>
      </c>
      <c r="F1336" s="12">
        <f>('Акции'!$C1336-C1335)/C1335</f>
        <v>-0.009998969178</v>
      </c>
    </row>
    <row r="1337" ht="14.25" customHeight="1">
      <c r="B1337" s="9">
        <v>44043.0</v>
      </c>
      <c r="C1337" s="10">
        <v>94.91</v>
      </c>
      <c r="D1337" s="11">
        <v>1.46143E7</v>
      </c>
      <c r="E1337" s="12" t="s">
        <v>44</v>
      </c>
      <c r="F1337" s="12">
        <f>('Акции'!$C1337-C1336)/C1336</f>
        <v>-0.01176593086</v>
      </c>
    </row>
    <row r="1338" ht="14.25" customHeight="1">
      <c r="B1338" s="9">
        <v>44046.0</v>
      </c>
      <c r="C1338" s="10">
        <v>95.94</v>
      </c>
      <c r="D1338" s="11">
        <v>6919000.0</v>
      </c>
      <c r="E1338" s="12" t="s">
        <v>44</v>
      </c>
      <c r="F1338" s="12">
        <f>('Акции'!$C1338-C1337)/C1337</f>
        <v>0.01085238647</v>
      </c>
    </row>
    <row r="1339" ht="14.25" customHeight="1">
      <c r="B1339" s="9">
        <v>44047.0</v>
      </c>
      <c r="C1339" s="10">
        <v>94.29</v>
      </c>
      <c r="D1339" s="11">
        <v>7865100.0</v>
      </c>
      <c r="E1339" s="12" t="s">
        <v>44</v>
      </c>
      <c r="F1339" s="12">
        <f>('Акции'!$C1339-C1338)/C1338</f>
        <v>-0.01719824891</v>
      </c>
    </row>
    <row r="1340" ht="14.25" customHeight="1">
      <c r="B1340" s="9">
        <v>44048.0</v>
      </c>
      <c r="C1340" s="10">
        <v>93.25</v>
      </c>
      <c r="D1340" s="11">
        <v>6932700.0</v>
      </c>
      <c r="E1340" s="12" t="s">
        <v>44</v>
      </c>
      <c r="F1340" s="12">
        <f>('Акции'!$C1340-C1339)/C1339</f>
        <v>-0.01102980168</v>
      </c>
    </row>
    <row r="1341" ht="14.25" customHeight="1">
      <c r="B1341" s="9">
        <v>44049.0</v>
      </c>
      <c r="C1341" s="10">
        <v>92.57</v>
      </c>
      <c r="D1341" s="11">
        <v>7269300.0</v>
      </c>
      <c r="E1341" s="12" t="s">
        <v>44</v>
      </c>
      <c r="F1341" s="12">
        <f>('Акции'!$C1341-C1340)/C1340</f>
        <v>-0.007292225201</v>
      </c>
    </row>
    <row r="1342" ht="14.25" customHeight="1">
      <c r="B1342" s="9">
        <v>44050.0</v>
      </c>
      <c r="C1342" s="10">
        <v>92.92</v>
      </c>
      <c r="D1342" s="11">
        <v>5226600.0</v>
      </c>
      <c r="E1342" s="12" t="s">
        <v>44</v>
      </c>
      <c r="F1342" s="12">
        <f>('Акции'!$C1342-C1341)/C1341</f>
        <v>0.003780922545</v>
      </c>
    </row>
    <row r="1343" ht="14.25" customHeight="1">
      <c r="B1343" s="9">
        <v>44053.0</v>
      </c>
      <c r="C1343" s="10">
        <v>92.38</v>
      </c>
      <c r="D1343" s="11">
        <v>7623600.0</v>
      </c>
      <c r="E1343" s="12" t="s">
        <v>44</v>
      </c>
      <c r="F1343" s="12">
        <f>('Акции'!$C1343-C1342)/C1342</f>
        <v>-0.00581145071</v>
      </c>
    </row>
    <row r="1344" ht="14.25" customHeight="1">
      <c r="B1344" s="9">
        <v>44054.0</v>
      </c>
      <c r="C1344" s="10">
        <v>92.67</v>
      </c>
      <c r="D1344" s="11">
        <v>7208400.0</v>
      </c>
      <c r="E1344" s="12" t="s">
        <v>44</v>
      </c>
      <c r="F1344" s="12">
        <f>('Акции'!$C1344-C1343)/C1343</f>
        <v>0.003139207621</v>
      </c>
    </row>
    <row r="1345" ht="14.25" customHeight="1">
      <c r="B1345" s="9">
        <v>44055.0</v>
      </c>
      <c r="C1345" s="10">
        <v>95.51</v>
      </c>
      <c r="D1345" s="11">
        <v>7705600.0</v>
      </c>
      <c r="E1345" s="12" t="s">
        <v>44</v>
      </c>
      <c r="F1345" s="12">
        <f>('Акции'!$C1345-C1344)/C1344</f>
        <v>0.03064637963</v>
      </c>
    </row>
    <row r="1346" ht="14.25" customHeight="1">
      <c r="B1346" s="9">
        <v>44056.0</v>
      </c>
      <c r="C1346" s="10">
        <v>94.68</v>
      </c>
      <c r="D1346" s="11">
        <v>6004200.0</v>
      </c>
      <c r="E1346" s="12" t="s">
        <v>44</v>
      </c>
      <c r="F1346" s="12">
        <f>('Акции'!$C1346-C1345)/C1345</f>
        <v>-0.008690189509</v>
      </c>
    </row>
    <row r="1347" ht="14.25" customHeight="1">
      <c r="B1347" s="9">
        <v>44057.0</v>
      </c>
      <c r="C1347" s="10">
        <v>95.07</v>
      </c>
      <c r="D1347" s="11">
        <v>5488100.0</v>
      </c>
      <c r="E1347" s="12" t="s">
        <v>44</v>
      </c>
      <c r="F1347" s="12">
        <f>('Акции'!$C1347-C1346)/C1346</f>
        <v>0.00411913815</v>
      </c>
    </row>
    <row r="1348" ht="14.25" customHeight="1">
      <c r="B1348" s="9">
        <v>44060.0</v>
      </c>
      <c r="C1348" s="10">
        <v>96.35</v>
      </c>
      <c r="D1348" s="11">
        <v>7251400.0</v>
      </c>
      <c r="E1348" s="12" t="s">
        <v>44</v>
      </c>
      <c r="F1348" s="12">
        <f>('Акции'!$C1348-C1347)/C1347</f>
        <v>0.01346376354</v>
      </c>
    </row>
    <row r="1349" ht="14.25" customHeight="1">
      <c r="B1349" s="9">
        <v>44061.0</v>
      </c>
      <c r="C1349" s="10">
        <v>95.65</v>
      </c>
      <c r="D1349" s="11">
        <v>4557400.0</v>
      </c>
      <c r="E1349" s="12" t="s">
        <v>44</v>
      </c>
      <c r="F1349" s="12">
        <f>('Акции'!$C1349-C1348)/C1348</f>
        <v>-0.007265179035</v>
      </c>
    </row>
    <row r="1350" ht="14.25" customHeight="1">
      <c r="B1350" s="9">
        <v>44062.0</v>
      </c>
      <c r="C1350" s="10">
        <v>96.1</v>
      </c>
      <c r="D1350" s="11">
        <v>7672000.0</v>
      </c>
      <c r="E1350" s="12" t="s">
        <v>44</v>
      </c>
      <c r="F1350" s="12">
        <f>('Акции'!$C1350-C1349)/C1349</f>
        <v>0.004704652378</v>
      </c>
    </row>
    <row r="1351" ht="14.25" customHeight="1">
      <c r="B1351" s="9">
        <v>44063.0</v>
      </c>
      <c r="C1351" s="10">
        <v>95.2</v>
      </c>
      <c r="D1351" s="11">
        <v>6798000.0</v>
      </c>
      <c r="E1351" s="12" t="s">
        <v>44</v>
      </c>
      <c r="F1351" s="12">
        <f>('Акции'!$C1351-C1350)/C1350</f>
        <v>-0.009365244537</v>
      </c>
    </row>
    <row r="1352" ht="14.25" customHeight="1">
      <c r="B1352" s="9">
        <v>44064.0</v>
      </c>
      <c r="C1352" s="10">
        <v>94.86</v>
      </c>
      <c r="D1352" s="11">
        <v>5269000.0</v>
      </c>
      <c r="E1352" s="12" t="s">
        <v>44</v>
      </c>
      <c r="F1352" s="12">
        <f>('Акции'!$C1352-C1351)/C1351</f>
        <v>-0.003571428571</v>
      </c>
    </row>
    <row r="1353" ht="14.25" customHeight="1">
      <c r="B1353" s="9">
        <v>44067.0</v>
      </c>
      <c r="C1353" s="10">
        <v>94.51</v>
      </c>
      <c r="D1353" s="11">
        <v>4103600.0</v>
      </c>
      <c r="E1353" s="12" t="s">
        <v>44</v>
      </c>
      <c r="F1353" s="12">
        <f>('Акции'!$C1353-C1352)/C1352</f>
        <v>-0.003689647902</v>
      </c>
    </row>
    <row r="1354" ht="14.25" customHeight="1">
      <c r="B1354" s="9">
        <v>44068.0</v>
      </c>
      <c r="C1354" s="10">
        <v>94.06</v>
      </c>
      <c r="D1354" s="11">
        <v>6710000.0</v>
      </c>
      <c r="E1354" s="12" t="s">
        <v>44</v>
      </c>
      <c r="F1354" s="12">
        <f>('Акции'!$C1354-C1353)/C1353</f>
        <v>-0.00476140091</v>
      </c>
    </row>
    <row r="1355" ht="14.25" customHeight="1">
      <c r="B1355" s="9">
        <v>44069.0</v>
      </c>
      <c r="C1355" s="10">
        <v>94.35</v>
      </c>
      <c r="D1355" s="11">
        <v>5682800.0</v>
      </c>
      <c r="E1355" s="12" t="s">
        <v>44</v>
      </c>
      <c r="F1355" s="12">
        <f>('Акции'!$C1355-C1354)/C1354</f>
        <v>0.003083138422</v>
      </c>
    </row>
    <row r="1356" ht="14.25" customHeight="1">
      <c r="B1356" s="9">
        <v>44070.0</v>
      </c>
      <c r="C1356" s="10">
        <v>94.3</v>
      </c>
      <c r="D1356" s="11">
        <v>5271500.0</v>
      </c>
      <c r="E1356" s="12" t="s">
        <v>44</v>
      </c>
      <c r="F1356" s="12">
        <f>('Акции'!$C1356-C1355)/C1355</f>
        <v>-0.0005299417064</v>
      </c>
    </row>
    <row r="1357" ht="14.25" customHeight="1">
      <c r="B1357" s="9">
        <v>44071.0</v>
      </c>
      <c r="C1357" s="10">
        <v>94.17</v>
      </c>
      <c r="D1357" s="11">
        <v>4938300.0</v>
      </c>
      <c r="E1357" s="12" t="s">
        <v>44</v>
      </c>
      <c r="F1357" s="12">
        <f>('Акции'!$C1357-C1356)/C1356</f>
        <v>-0.001378579003</v>
      </c>
    </row>
    <row r="1358" ht="14.25" customHeight="1">
      <c r="B1358" s="9">
        <v>44074.0</v>
      </c>
      <c r="C1358" s="10">
        <v>95.77</v>
      </c>
      <c r="D1358" s="11">
        <v>9932300.0</v>
      </c>
      <c r="E1358" s="12" t="s">
        <v>44</v>
      </c>
      <c r="F1358" s="12">
        <f>('Акции'!$C1358-C1357)/C1357</f>
        <v>0.01699054901</v>
      </c>
    </row>
    <row r="1359" ht="14.25" customHeight="1">
      <c r="B1359" s="9">
        <v>44075.0</v>
      </c>
      <c r="C1359" s="10">
        <v>92.24</v>
      </c>
      <c r="D1359" s="11">
        <v>1.58178E7</v>
      </c>
      <c r="E1359" s="12" t="s">
        <v>44</v>
      </c>
      <c r="F1359" s="12">
        <f>('Акции'!$C1359-C1358)/C1358</f>
        <v>-0.03685914169</v>
      </c>
    </row>
    <row r="1360" ht="14.25" customHeight="1">
      <c r="B1360" s="9">
        <v>44076.0</v>
      </c>
      <c r="C1360" s="10">
        <v>93.95</v>
      </c>
      <c r="D1360" s="11">
        <v>9139200.0</v>
      </c>
      <c r="E1360" s="12" t="s">
        <v>44</v>
      </c>
      <c r="F1360" s="12">
        <f>('Акции'!$C1360-C1359)/C1359</f>
        <v>0.01853859497</v>
      </c>
    </row>
    <row r="1361" ht="14.25" customHeight="1">
      <c r="B1361" s="9">
        <v>44077.0</v>
      </c>
      <c r="C1361" s="10">
        <v>91.87</v>
      </c>
      <c r="D1361" s="11">
        <v>8921900.0</v>
      </c>
      <c r="E1361" s="12" t="s">
        <v>44</v>
      </c>
      <c r="F1361" s="12">
        <f>('Акции'!$C1361-C1360)/C1360</f>
        <v>-0.02213943587</v>
      </c>
    </row>
    <row r="1362" ht="14.25" customHeight="1">
      <c r="B1362" s="9">
        <v>44078.0</v>
      </c>
      <c r="C1362" s="10">
        <v>91.87</v>
      </c>
      <c r="D1362" s="11">
        <v>9444800.0</v>
      </c>
      <c r="E1362" s="12" t="s">
        <v>44</v>
      </c>
      <c r="F1362" s="12">
        <f>('Акции'!$C1362-C1361)/C1361</f>
        <v>0</v>
      </c>
    </row>
    <row r="1363" ht="14.25" customHeight="1">
      <c r="B1363" s="9">
        <v>44082.0</v>
      </c>
      <c r="C1363" s="10">
        <v>90.22</v>
      </c>
      <c r="D1363" s="11">
        <v>8563900.0</v>
      </c>
      <c r="E1363" s="12" t="s">
        <v>44</v>
      </c>
      <c r="F1363" s="12">
        <f>('Акции'!$C1363-C1362)/C1362</f>
        <v>-0.0179601611</v>
      </c>
    </row>
    <row r="1364" ht="14.25" customHeight="1">
      <c r="B1364" s="9">
        <v>44083.0</v>
      </c>
      <c r="C1364" s="10">
        <v>91.63</v>
      </c>
      <c r="D1364" s="11">
        <v>5373500.0</v>
      </c>
      <c r="E1364" s="12" t="s">
        <v>44</v>
      </c>
      <c r="F1364" s="12">
        <f>('Акции'!$C1364-C1363)/C1363</f>
        <v>0.01562846376</v>
      </c>
    </row>
    <row r="1365" ht="14.25" customHeight="1">
      <c r="B1365" s="9">
        <v>44084.0</v>
      </c>
      <c r="C1365" s="10">
        <v>89.65</v>
      </c>
      <c r="D1365" s="11">
        <v>1.04036E7</v>
      </c>
      <c r="E1365" s="12" t="s">
        <v>44</v>
      </c>
      <c r="F1365" s="12">
        <f>('Акции'!$C1365-C1364)/C1364</f>
        <v>-0.02160864346</v>
      </c>
    </row>
    <row r="1366" ht="14.25" customHeight="1">
      <c r="B1366" s="9">
        <v>44085.0</v>
      </c>
      <c r="C1366" s="10">
        <v>89.7</v>
      </c>
      <c r="D1366" s="11">
        <v>8385800.0</v>
      </c>
      <c r="E1366" s="12" t="s">
        <v>44</v>
      </c>
      <c r="F1366" s="12">
        <f>('Акции'!$C1366-C1365)/C1365</f>
        <v>0.0005577244841</v>
      </c>
    </row>
    <row r="1367" ht="14.25" customHeight="1">
      <c r="B1367" s="9">
        <v>44088.0</v>
      </c>
      <c r="C1367" s="10">
        <v>90.49</v>
      </c>
      <c r="D1367" s="11">
        <v>5212300.0</v>
      </c>
      <c r="E1367" s="12" t="s">
        <v>44</v>
      </c>
      <c r="F1367" s="12">
        <f>('Акции'!$C1367-C1366)/C1366</f>
        <v>0.008807134894</v>
      </c>
    </row>
    <row r="1368" ht="14.25" customHeight="1">
      <c r="B1368" s="9">
        <v>44089.0</v>
      </c>
      <c r="C1368" s="10">
        <v>90.91</v>
      </c>
      <c r="D1368" s="11">
        <v>3851300.0</v>
      </c>
      <c r="E1368" s="12" t="s">
        <v>44</v>
      </c>
      <c r="F1368" s="12">
        <f>('Акции'!$C1368-C1367)/C1367</f>
        <v>0.004641396839</v>
      </c>
    </row>
    <row r="1369" ht="14.25" customHeight="1">
      <c r="B1369" s="9">
        <v>44090.0</v>
      </c>
      <c r="C1369" s="10">
        <v>89.78</v>
      </c>
      <c r="D1369" s="11">
        <v>6304400.0</v>
      </c>
      <c r="E1369" s="12" t="s">
        <v>44</v>
      </c>
      <c r="F1369" s="12">
        <f>('Акции'!$C1369-C1368)/C1368</f>
        <v>-0.0124298757</v>
      </c>
    </row>
    <row r="1370" ht="14.25" customHeight="1">
      <c r="B1370" s="9">
        <v>44091.0</v>
      </c>
      <c r="C1370" s="10">
        <v>89.63</v>
      </c>
      <c r="D1370" s="11">
        <v>5604700.0</v>
      </c>
      <c r="E1370" s="12" t="s">
        <v>44</v>
      </c>
      <c r="F1370" s="12">
        <f>('Акции'!$C1370-C1369)/C1369</f>
        <v>-0.001670750724</v>
      </c>
    </row>
    <row r="1371" ht="14.25" customHeight="1">
      <c r="B1371" s="9">
        <v>44092.0</v>
      </c>
      <c r="C1371" s="10">
        <v>90.11</v>
      </c>
      <c r="D1371" s="11">
        <v>1.00763E7</v>
      </c>
      <c r="E1371" s="12" t="s">
        <v>44</v>
      </c>
      <c r="F1371" s="12">
        <f>('Акции'!$C1371-C1370)/C1370</f>
        <v>0.005355349771</v>
      </c>
    </row>
    <row r="1372" ht="14.25" customHeight="1">
      <c r="B1372" s="9">
        <v>44095.0</v>
      </c>
      <c r="C1372" s="10">
        <v>89.09</v>
      </c>
      <c r="D1372" s="11">
        <v>7328300.0</v>
      </c>
      <c r="E1372" s="12" t="s">
        <v>44</v>
      </c>
      <c r="F1372" s="12">
        <f>('Акции'!$C1372-C1371)/C1371</f>
        <v>-0.01131949839</v>
      </c>
    </row>
    <row r="1373" ht="14.25" customHeight="1">
      <c r="B1373" s="9">
        <v>44096.0</v>
      </c>
      <c r="C1373" s="10">
        <v>88.6</v>
      </c>
      <c r="D1373" s="11">
        <v>5306100.0</v>
      </c>
      <c r="E1373" s="12" t="s">
        <v>44</v>
      </c>
      <c r="F1373" s="12">
        <f>('Акции'!$C1373-C1372)/C1372</f>
        <v>-0.005500056123</v>
      </c>
    </row>
    <row r="1374" ht="14.25" customHeight="1">
      <c r="B1374" s="9">
        <v>44097.0</v>
      </c>
      <c r="C1374" s="10">
        <v>87.14</v>
      </c>
      <c r="D1374" s="11">
        <v>6253000.0</v>
      </c>
      <c r="E1374" s="12" t="s">
        <v>44</v>
      </c>
      <c r="F1374" s="12">
        <f>('Акции'!$C1374-C1373)/C1373</f>
        <v>-0.0164785553</v>
      </c>
    </row>
    <row r="1375" ht="14.25" customHeight="1">
      <c r="B1375" s="9">
        <v>44098.0</v>
      </c>
      <c r="C1375" s="10">
        <v>85.91</v>
      </c>
      <c r="D1375" s="11">
        <v>9980800.0</v>
      </c>
      <c r="E1375" s="12" t="s">
        <v>44</v>
      </c>
      <c r="F1375" s="12">
        <f>('Акции'!$C1375-C1374)/C1374</f>
        <v>-0.01411521689</v>
      </c>
    </row>
    <row r="1376" ht="14.25" customHeight="1">
      <c r="B1376" s="9">
        <v>44099.0</v>
      </c>
      <c r="C1376" s="10">
        <v>86.23</v>
      </c>
      <c r="D1376" s="11">
        <v>9935600.0</v>
      </c>
      <c r="E1376" s="12" t="s">
        <v>44</v>
      </c>
      <c r="F1376" s="12">
        <f>('Акции'!$C1376-C1375)/C1375</f>
        <v>0.003724828309</v>
      </c>
    </row>
    <row r="1377" ht="14.25" customHeight="1">
      <c r="B1377" s="9">
        <v>44102.0</v>
      </c>
      <c r="C1377" s="10">
        <v>87.28</v>
      </c>
      <c r="D1377" s="11">
        <v>6306900.0</v>
      </c>
      <c r="E1377" s="12" t="s">
        <v>44</v>
      </c>
      <c r="F1377" s="12">
        <f>('Акции'!$C1377-C1376)/C1376</f>
        <v>0.01217673663</v>
      </c>
    </row>
    <row r="1378" ht="14.25" customHeight="1">
      <c r="B1378" s="9">
        <v>44103.0</v>
      </c>
      <c r="C1378" s="10">
        <v>86.89</v>
      </c>
      <c r="D1378" s="11">
        <v>5508900.0</v>
      </c>
      <c r="E1378" s="12" t="s">
        <v>44</v>
      </c>
      <c r="F1378" s="12">
        <f>('Акции'!$C1378-C1377)/C1377</f>
        <v>-0.004468377635</v>
      </c>
    </row>
    <row r="1379" ht="14.25" customHeight="1">
      <c r="B1379" s="9">
        <v>44104.0</v>
      </c>
      <c r="C1379" s="10">
        <v>87.59</v>
      </c>
      <c r="D1379" s="11">
        <v>8207600.0</v>
      </c>
      <c r="E1379" s="12" t="s">
        <v>44</v>
      </c>
      <c r="F1379" s="12">
        <f>('Акции'!$C1379-C1378)/C1378</f>
        <v>0.008056162965</v>
      </c>
    </row>
    <row r="1380" ht="14.25" customHeight="1">
      <c r="B1380" s="9">
        <v>44105.0</v>
      </c>
      <c r="C1380" s="10">
        <v>87.14</v>
      </c>
      <c r="D1380" s="11">
        <v>8777300.0</v>
      </c>
      <c r="E1380" s="12" t="s">
        <v>44</v>
      </c>
      <c r="F1380" s="12">
        <f>('Акции'!$C1380-C1379)/C1379</f>
        <v>-0.005137572782</v>
      </c>
    </row>
    <row r="1381" ht="14.25" customHeight="1">
      <c r="B1381" s="9">
        <v>44106.0</v>
      </c>
      <c r="C1381" s="10">
        <v>86.12</v>
      </c>
      <c r="D1381" s="11">
        <v>5554300.0</v>
      </c>
      <c r="E1381" s="12" t="s">
        <v>44</v>
      </c>
      <c r="F1381" s="12">
        <f>('Акции'!$C1381-C1380)/C1380</f>
        <v>-0.01170530181</v>
      </c>
    </row>
    <row r="1382" ht="14.25" customHeight="1">
      <c r="B1382" s="9">
        <v>44109.0</v>
      </c>
      <c r="C1382" s="10">
        <v>87.93</v>
      </c>
      <c r="D1382" s="11">
        <v>5984200.0</v>
      </c>
      <c r="E1382" s="12" t="s">
        <v>44</v>
      </c>
      <c r="F1382" s="12">
        <f>('Акции'!$C1382-C1381)/C1381</f>
        <v>0.02101718532</v>
      </c>
    </row>
    <row r="1383" ht="14.25" customHeight="1">
      <c r="B1383" s="9">
        <v>44110.0</v>
      </c>
      <c r="C1383" s="10">
        <v>85.89</v>
      </c>
      <c r="D1383" s="11">
        <v>8743800.0</v>
      </c>
      <c r="E1383" s="12" t="s">
        <v>44</v>
      </c>
      <c r="F1383" s="12">
        <f>('Акции'!$C1383-C1382)/C1382</f>
        <v>-0.02320027294</v>
      </c>
    </row>
    <row r="1384" ht="14.25" customHeight="1">
      <c r="B1384" s="9">
        <v>44111.0</v>
      </c>
      <c r="C1384" s="10">
        <v>87.07</v>
      </c>
      <c r="D1384" s="11">
        <v>5899700.0</v>
      </c>
      <c r="E1384" s="12" t="s">
        <v>44</v>
      </c>
      <c r="F1384" s="12">
        <f>('Акции'!$C1384-C1383)/C1383</f>
        <v>0.01373850274</v>
      </c>
    </row>
    <row r="1385" ht="14.25" customHeight="1">
      <c r="B1385" s="9">
        <v>44112.0</v>
      </c>
      <c r="C1385" s="10">
        <v>87.34</v>
      </c>
      <c r="D1385" s="11">
        <v>5535100.0</v>
      </c>
      <c r="E1385" s="12" t="s">
        <v>44</v>
      </c>
      <c r="F1385" s="12">
        <f>('Акции'!$C1385-C1384)/C1384</f>
        <v>0.003100953256</v>
      </c>
    </row>
    <row r="1386" ht="14.25" customHeight="1">
      <c r="B1386" s="9">
        <v>44113.0</v>
      </c>
      <c r="C1386" s="10">
        <v>87.7</v>
      </c>
      <c r="D1386" s="11">
        <v>6005800.0</v>
      </c>
      <c r="E1386" s="12" t="s">
        <v>44</v>
      </c>
      <c r="F1386" s="12">
        <f>('Акции'!$C1386-C1385)/C1385</f>
        <v>0.004121822762</v>
      </c>
    </row>
    <row r="1387" ht="14.25" customHeight="1">
      <c r="B1387" s="9">
        <v>44116.0</v>
      </c>
      <c r="C1387" s="10">
        <v>88.32</v>
      </c>
      <c r="D1387" s="11">
        <v>7314900.0</v>
      </c>
      <c r="E1387" s="12" t="s">
        <v>44</v>
      </c>
      <c r="F1387" s="12">
        <f>('Акции'!$C1387-C1386)/C1386</f>
        <v>0.007069555302</v>
      </c>
    </row>
    <row r="1388" ht="14.25" customHeight="1">
      <c r="B1388" s="9">
        <v>44117.0</v>
      </c>
      <c r="C1388" s="10">
        <v>87.83</v>
      </c>
      <c r="D1388" s="11">
        <v>7851700.0</v>
      </c>
      <c r="E1388" s="12" t="s">
        <v>44</v>
      </c>
      <c r="F1388" s="12">
        <f>('Акции'!$C1388-C1387)/C1387</f>
        <v>-0.005548007246</v>
      </c>
    </row>
    <row r="1389" ht="14.25" customHeight="1">
      <c r="B1389" s="9">
        <v>44118.0</v>
      </c>
      <c r="C1389" s="10">
        <v>86.07</v>
      </c>
      <c r="D1389" s="11">
        <v>5864500.0</v>
      </c>
      <c r="E1389" s="12" t="s">
        <v>44</v>
      </c>
      <c r="F1389" s="12">
        <f>('Акции'!$C1389-C1388)/C1388</f>
        <v>-0.02003871115</v>
      </c>
    </row>
    <row r="1390" ht="14.25" customHeight="1">
      <c r="B1390" s="9">
        <v>44119.0</v>
      </c>
      <c r="C1390" s="10">
        <v>85.23</v>
      </c>
      <c r="D1390" s="11">
        <v>6190900.0</v>
      </c>
      <c r="E1390" s="12" t="s">
        <v>44</v>
      </c>
      <c r="F1390" s="12">
        <f>('Акции'!$C1390-C1389)/C1389</f>
        <v>-0.009759498083</v>
      </c>
    </row>
    <row r="1391" ht="14.25" customHeight="1">
      <c r="B1391" s="9">
        <v>44120.0</v>
      </c>
      <c r="C1391" s="10">
        <v>86.27</v>
      </c>
      <c r="D1391" s="11">
        <v>5358500.0</v>
      </c>
      <c r="E1391" s="12" t="s">
        <v>44</v>
      </c>
      <c r="F1391" s="12">
        <f>('Акции'!$C1391-C1390)/C1390</f>
        <v>0.01220227619</v>
      </c>
    </row>
    <row r="1392" ht="14.25" customHeight="1">
      <c r="B1392" s="9">
        <v>44123.0</v>
      </c>
      <c r="C1392" s="10">
        <v>84.31</v>
      </c>
      <c r="D1392" s="11">
        <v>1.0288E7</v>
      </c>
      <c r="E1392" s="12" t="s">
        <v>44</v>
      </c>
      <c r="F1392" s="12">
        <f>('Акции'!$C1392-C1391)/C1391</f>
        <v>-0.02271936942</v>
      </c>
    </row>
    <row r="1393" ht="14.25" customHeight="1">
      <c r="B1393" s="9">
        <v>44124.0</v>
      </c>
      <c r="C1393" s="10">
        <v>84.25</v>
      </c>
      <c r="D1393" s="11">
        <v>6932100.0</v>
      </c>
      <c r="E1393" s="12" t="s">
        <v>44</v>
      </c>
      <c r="F1393" s="12">
        <f>('Акции'!$C1393-C1392)/C1392</f>
        <v>-0.0007116593524</v>
      </c>
    </row>
    <row r="1394" ht="14.25" customHeight="1">
      <c r="B1394" s="9">
        <v>44125.0</v>
      </c>
      <c r="C1394" s="10">
        <v>82.89</v>
      </c>
      <c r="D1394" s="11">
        <v>9776900.0</v>
      </c>
      <c r="E1394" s="12" t="s">
        <v>44</v>
      </c>
      <c r="F1394" s="12">
        <f>('Акции'!$C1394-C1393)/C1393</f>
        <v>-0.01614243323</v>
      </c>
    </row>
    <row r="1395" ht="14.25" customHeight="1">
      <c r="B1395" s="9">
        <v>44126.0</v>
      </c>
      <c r="C1395" s="10">
        <v>84.31</v>
      </c>
      <c r="D1395" s="11">
        <v>8080100.0</v>
      </c>
      <c r="E1395" s="12" t="s">
        <v>44</v>
      </c>
      <c r="F1395" s="12">
        <f>('Акции'!$C1395-C1394)/C1394</f>
        <v>0.01713113765</v>
      </c>
    </row>
    <row r="1396" ht="14.25" customHeight="1">
      <c r="B1396" s="9">
        <v>44127.0</v>
      </c>
      <c r="C1396" s="10">
        <v>84.34</v>
      </c>
      <c r="D1396" s="11">
        <v>4238700.0</v>
      </c>
      <c r="E1396" s="12" t="s">
        <v>44</v>
      </c>
      <c r="F1396" s="12">
        <f>('Акции'!$C1396-C1395)/C1395</f>
        <v>0.0003558296762</v>
      </c>
    </row>
    <row r="1397" ht="14.25" customHeight="1">
      <c r="B1397" s="9">
        <v>44130.0</v>
      </c>
      <c r="C1397" s="10">
        <v>83.92</v>
      </c>
      <c r="D1397" s="11">
        <v>7986300.0</v>
      </c>
      <c r="E1397" s="12" t="s">
        <v>44</v>
      </c>
      <c r="F1397" s="12">
        <f>('Акции'!$C1397-C1396)/C1396</f>
        <v>-0.004979843491</v>
      </c>
    </row>
    <row r="1398" ht="14.25" customHeight="1">
      <c r="B1398" s="9">
        <v>44131.0</v>
      </c>
      <c r="C1398" s="10">
        <v>82.71</v>
      </c>
      <c r="D1398" s="11">
        <v>6705600.0</v>
      </c>
      <c r="E1398" s="12" t="s">
        <v>44</v>
      </c>
      <c r="F1398" s="12">
        <f>('Акции'!$C1398-C1397)/C1397</f>
        <v>-0.0144184938</v>
      </c>
    </row>
    <row r="1399" ht="14.25" customHeight="1">
      <c r="B1399" s="9">
        <v>44132.0</v>
      </c>
      <c r="C1399" s="10">
        <v>80.49</v>
      </c>
      <c r="D1399" s="11">
        <v>1.14802E7</v>
      </c>
      <c r="E1399" s="12" t="s">
        <v>44</v>
      </c>
      <c r="F1399" s="12">
        <f>('Акции'!$C1399-C1398)/C1398</f>
        <v>-0.02684076895</v>
      </c>
    </row>
    <row r="1400" ht="14.25" customHeight="1">
      <c r="B1400" s="9">
        <v>44133.0</v>
      </c>
      <c r="C1400" s="10">
        <v>80.67</v>
      </c>
      <c r="D1400" s="11">
        <v>8876700.0</v>
      </c>
      <c r="E1400" s="12" t="s">
        <v>44</v>
      </c>
      <c r="F1400" s="12">
        <f>('Акции'!$C1400-C1399)/C1399</f>
        <v>0.002236302646</v>
      </c>
    </row>
    <row r="1401" ht="14.25" customHeight="1">
      <c r="B1401" s="9">
        <v>44134.0</v>
      </c>
      <c r="C1401" s="10">
        <v>85.1</v>
      </c>
      <c r="D1401" s="11">
        <v>1.80891E7</v>
      </c>
      <c r="E1401" s="12" t="s">
        <v>44</v>
      </c>
      <c r="F1401" s="12">
        <f>('Акции'!$C1401-C1400)/C1400</f>
        <v>0.05491508615</v>
      </c>
    </row>
    <row r="1402" ht="14.25" customHeight="1">
      <c r="B1402" s="9">
        <v>44137.0</v>
      </c>
      <c r="C1402" s="10">
        <v>88.25</v>
      </c>
      <c r="D1402" s="11">
        <v>1.07814E7</v>
      </c>
      <c r="E1402" s="12" t="s">
        <v>44</v>
      </c>
      <c r="F1402" s="12">
        <f>('Акции'!$C1402-C1401)/C1401</f>
        <v>0.03701527615</v>
      </c>
    </row>
    <row r="1403" ht="14.25" customHeight="1">
      <c r="B1403" s="9">
        <v>44138.0</v>
      </c>
      <c r="C1403" s="10">
        <v>87.96</v>
      </c>
      <c r="D1403" s="11">
        <v>8518800.0</v>
      </c>
      <c r="E1403" s="12" t="s">
        <v>44</v>
      </c>
      <c r="F1403" s="12">
        <f>('Акции'!$C1403-C1402)/C1402</f>
        <v>-0.00328611898</v>
      </c>
    </row>
    <row r="1404" ht="14.25" customHeight="1">
      <c r="B1404" s="9">
        <v>44139.0</v>
      </c>
      <c r="C1404" s="10">
        <v>94.5</v>
      </c>
      <c r="D1404" s="11">
        <v>2.5849E7</v>
      </c>
      <c r="E1404" s="12" t="s">
        <v>44</v>
      </c>
      <c r="F1404" s="12">
        <f>('Акции'!$C1404-C1403)/C1403</f>
        <v>0.07435197817</v>
      </c>
    </row>
    <row r="1405" ht="14.25" customHeight="1">
      <c r="B1405" s="9">
        <v>44140.0</v>
      </c>
      <c r="C1405" s="10">
        <v>93.69</v>
      </c>
      <c r="D1405" s="11">
        <v>8013000.0</v>
      </c>
      <c r="E1405" s="12" t="s">
        <v>44</v>
      </c>
      <c r="F1405" s="12">
        <f>('Акции'!$C1405-C1404)/C1404</f>
        <v>-0.008571428571</v>
      </c>
    </row>
    <row r="1406" ht="14.25" customHeight="1">
      <c r="B1406" s="9">
        <v>44141.0</v>
      </c>
      <c r="C1406" s="10">
        <v>92.85</v>
      </c>
      <c r="D1406" s="11">
        <v>7006900.0</v>
      </c>
      <c r="E1406" s="12" t="s">
        <v>44</v>
      </c>
      <c r="F1406" s="12">
        <f>('Акции'!$C1406-C1405)/C1405</f>
        <v>-0.008965738072</v>
      </c>
    </row>
    <row r="1407" ht="14.25" customHeight="1">
      <c r="B1407" s="9">
        <v>44144.0</v>
      </c>
      <c r="C1407" s="10">
        <v>95.12</v>
      </c>
      <c r="D1407" s="11">
        <v>1.10289E7</v>
      </c>
      <c r="E1407" s="12" t="s">
        <v>44</v>
      </c>
      <c r="F1407" s="12">
        <f>('Акции'!$C1407-C1406)/C1406</f>
        <v>0.02444803446</v>
      </c>
    </row>
    <row r="1408" ht="14.25" customHeight="1">
      <c r="B1408" s="9">
        <v>44145.0</v>
      </c>
      <c r="C1408" s="10">
        <v>98.87</v>
      </c>
      <c r="D1408" s="11">
        <v>1.22672E7</v>
      </c>
      <c r="E1408" s="12" t="s">
        <v>44</v>
      </c>
      <c r="F1408" s="12">
        <f>('Акции'!$C1408-C1407)/C1407</f>
        <v>0.03942388562</v>
      </c>
    </row>
    <row r="1409" ht="14.25" customHeight="1">
      <c r="B1409" s="9">
        <v>44146.0</v>
      </c>
      <c r="C1409" s="10">
        <v>98.15</v>
      </c>
      <c r="D1409" s="11">
        <v>9476500.0</v>
      </c>
      <c r="E1409" s="12" t="s">
        <v>44</v>
      </c>
      <c r="F1409" s="12">
        <f>('Акции'!$C1409-C1408)/C1408</f>
        <v>-0.007282289876</v>
      </c>
    </row>
    <row r="1410" ht="14.25" customHeight="1">
      <c r="B1410" s="9">
        <v>44147.0</v>
      </c>
      <c r="C1410" s="10">
        <v>97.6</v>
      </c>
      <c r="D1410" s="11">
        <v>7646600.0</v>
      </c>
      <c r="E1410" s="12" t="s">
        <v>44</v>
      </c>
      <c r="F1410" s="12">
        <f>('Акции'!$C1410-C1409)/C1409</f>
        <v>-0.005603667855</v>
      </c>
    </row>
    <row r="1411" ht="14.25" customHeight="1">
      <c r="B1411" s="9">
        <v>44148.0</v>
      </c>
      <c r="C1411" s="10">
        <v>99.04</v>
      </c>
      <c r="D1411" s="11">
        <v>6888600.0</v>
      </c>
      <c r="E1411" s="12" t="s">
        <v>44</v>
      </c>
      <c r="F1411" s="12">
        <f>('Акции'!$C1411-C1410)/C1410</f>
        <v>0.01475409836</v>
      </c>
    </row>
    <row r="1412" ht="14.25" customHeight="1">
      <c r="B1412" s="9">
        <v>44151.0</v>
      </c>
      <c r="C1412" s="10">
        <v>98.36</v>
      </c>
      <c r="D1412" s="11">
        <v>8611300.0</v>
      </c>
      <c r="E1412" s="12" t="s">
        <v>44</v>
      </c>
      <c r="F1412" s="12">
        <f>('Акции'!$C1412-C1411)/C1411</f>
        <v>-0.006865912763</v>
      </c>
    </row>
    <row r="1413" ht="14.25" customHeight="1">
      <c r="B1413" s="9">
        <v>44152.0</v>
      </c>
      <c r="C1413" s="10">
        <v>99.21</v>
      </c>
      <c r="D1413" s="11">
        <v>1.15935E7</v>
      </c>
      <c r="E1413" s="12" t="s">
        <v>44</v>
      </c>
      <c r="F1413" s="12">
        <f>('Акции'!$C1413-C1412)/C1412</f>
        <v>0.008641724278</v>
      </c>
    </row>
    <row r="1414" ht="14.25" customHeight="1">
      <c r="B1414" s="9">
        <v>44153.0</v>
      </c>
      <c r="C1414" s="10">
        <v>98.72</v>
      </c>
      <c r="D1414" s="11">
        <v>8880600.0</v>
      </c>
      <c r="E1414" s="12" t="s">
        <v>44</v>
      </c>
      <c r="F1414" s="12">
        <f>('Акции'!$C1414-C1413)/C1413</f>
        <v>-0.004939018244</v>
      </c>
    </row>
    <row r="1415" ht="14.25" customHeight="1">
      <c r="B1415" s="9">
        <v>44154.0</v>
      </c>
      <c r="C1415" s="10">
        <v>99.67</v>
      </c>
      <c r="D1415" s="11">
        <v>7550300.0</v>
      </c>
      <c r="E1415" s="12" t="s">
        <v>44</v>
      </c>
      <c r="F1415" s="12">
        <f>('Акции'!$C1415-C1414)/C1414</f>
        <v>0.009623176661</v>
      </c>
    </row>
    <row r="1416" ht="14.25" customHeight="1">
      <c r="B1416" s="9">
        <v>44155.0</v>
      </c>
      <c r="C1416" s="10">
        <v>100.84</v>
      </c>
      <c r="D1416" s="11">
        <v>9682500.0</v>
      </c>
      <c r="E1416" s="12" t="s">
        <v>44</v>
      </c>
      <c r="F1416" s="12">
        <f>('Акции'!$C1416-C1415)/C1415</f>
        <v>0.01173873783</v>
      </c>
    </row>
    <row r="1417" ht="14.25" customHeight="1">
      <c r="B1417" s="9">
        <v>44158.0</v>
      </c>
      <c r="C1417" s="10">
        <v>102.18</v>
      </c>
      <c r="D1417" s="11">
        <v>7541500.0</v>
      </c>
      <c r="E1417" s="12" t="s">
        <v>44</v>
      </c>
      <c r="F1417" s="12">
        <f>('Акции'!$C1417-C1416)/C1416</f>
        <v>0.01328837763</v>
      </c>
    </row>
    <row r="1418" ht="14.25" customHeight="1">
      <c r="B1418" s="9">
        <v>44159.0</v>
      </c>
      <c r="C1418" s="10">
        <v>103.96</v>
      </c>
      <c r="D1418" s="11">
        <v>9322200.0</v>
      </c>
      <c r="E1418" s="12" t="s">
        <v>44</v>
      </c>
      <c r="F1418" s="12">
        <f>('Акции'!$C1418-C1417)/C1417</f>
        <v>0.01742023879</v>
      </c>
    </row>
    <row r="1419" ht="14.25" customHeight="1">
      <c r="B1419" s="9">
        <v>44160.0</v>
      </c>
      <c r="C1419" s="10">
        <v>104.2</v>
      </c>
      <c r="D1419" s="11">
        <v>6368100.0</v>
      </c>
      <c r="E1419" s="12" t="s">
        <v>44</v>
      </c>
      <c r="F1419" s="12">
        <f>('Акции'!$C1419-C1418)/C1418</f>
        <v>0.002308580223</v>
      </c>
    </row>
    <row r="1420" ht="14.25" customHeight="1">
      <c r="B1420" s="9">
        <v>44162.0</v>
      </c>
      <c r="C1420" s="10">
        <v>104.89</v>
      </c>
      <c r="D1420" s="11">
        <v>4418800.0</v>
      </c>
      <c r="E1420" s="12" t="s">
        <v>44</v>
      </c>
      <c r="F1420" s="12">
        <f>('Акции'!$C1420-C1419)/C1419</f>
        <v>0.006621880998</v>
      </c>
    </row>
    <row r="1421" ht="14.25" customHeight="1">
      <c r="B1421" s="9">
        <v>44165.0</v>
      </c>
      <c r="C1421" s="10">
        <v>104.58</v>
      </c>
      <c r="D1421" s="11">
        <v>2.07265E7</v>
      </c>
      <c r="E1421" s="12" t="s">
        <v>44</v>
      </c>
      <c r="F1421" s="12">
        <f>('Акции'!$C1421-C1420)/C1420</f>
        <v>-0.002955477167</v>
      </c>
    </row>
    <row r="1422" ht="14.25" customHeight="1">
      <c r="B1422" s="9">
        <v>44166.0</v>
      </c>
      <c r="C1422" s="10">
        <v>104.04</v>
      </c>
      <c r="D1422" s="11">
        <v>7625100.0</v>
      </c>
      <c r="E1422" s="12" t="s">
        <v>44</v>
      </c>
      <c r="F1422" s="12">
        <f>('Акции'!$C1422-C1421)/C1421</f>
        <v>-0.005163511188</v>
      </c>
    </row>
    <row r="1423" ht="14.25" customHeight="1">
      <c r="B1423" s="9">
        <v>44167.0</v>
      </c>
      <c r="C1423" s="10">
        <v>104.99</v>
      </c>
      <c r="D1423" s="11">
        <v>5492200.0</v>
      </c>
      <c r="E1423" s="12" t="s">
        <v>44</v>
      </c>
      <c r="F1423" s="12">
        <f>('Акции'!$C1423-C1422)/C1422</f>
        <v>0.009131103422</v>
      </c>
    </row>
    <row r="1424" ht="14.25" customHeight="1">
      <c r="B1424" s="9">
        <v>44168.0</v>
      </c>
      <c r="C1424" s="10">
        <v>104.74</v>
      </c>
      <c r="D1424" s="11">
        <v>4693600.0</v>
      </c>
      <c r="E1424" s="12" t="s">
        <v>44</v>
      </c>
      <c r="F1424" s="12">
        <f>('Акции'!$C1424-C1423)/C1423</f>
        <v>-0.00238117916</v>
      </c>
    </row>
    <row r="1425" ht="14.25" customHeight="1">
      <c r="B1425" s="9">
        <v>44169.0</v>
      </c>
      <c r="C1425" s="10">
        <v>107.28</v>
      </c>
      <c r="D1425" s="11">
        <v>7235800.0</v>
      </c>
      <c r="E1425" s="12" t="s">
        <v>44</v>
      </c>
      <c r="F1425" s="12">
        <f>('Акции'!$C1425-C1424)/C1424</f>
        <v>0.02425052511</v>
      </c>
    </row>
    <row r="1426" ht="14.25" customHeight="1">
      <c r="B1426" s="9">
        <v>44172.0</v>
      </c>
      <c r="C1426" s="10">
        <v>105.84</v>
      </c>
      <c r="D1426" s="11">
        <v>6532500.0</v>
      </c>
      <c r="E1426" s="12" t="s">
        <v>44</v>
      </c>
      <c r="F1426" s="12">
        <f>('Акции'!$C1426-C1425)/C1425</f>
        <v>-0.01342281879</v>
      </c>
    </row>
    <row r="1427" ht="14.25" customHeight="1">
      <c r="B1427" s="9">
        <v>44173.0</v>
      </c>
      <c r="C1427" s="10">
        <v>107.69</v>
      </c>
      <c r="D1427" s="11">
        <v>6688200.0</v>
      </c>
      <c r="E1427" s="12" t="s">
        <v>44</v>
      </c>
      <c r="F1427" s="12">
        <f>('Акции'!$C1427-C1426)/C1426</f>
        <v>0.01747921391</v>
      </c>
    </row>
    <row r="1428" ht="14.25" customHeight="1">
      <c r="B1428" s="9">
        <v>44174.0</v>
      </c>
      <c r="C1428" s="10">
        <v>108.67</v>
      </c>
      <c r="D1428" s="11">
        <v>7350700.0</v>
      </c>
      <c r="E1428" s="12" t="s">
        <v>44</v>
      </c>
      <c r="F1428" s="12">
        <f>('Акции'!$C1428-C1427)/C1427</f>
        <v>0.009100195004</v>
      </c>
    </row>
    <row r="1429" ht="14.25" customHeight="1">
      <c r="B1429" s="9">
        <v>44175.0</v>
      </c>
      <c r="C1429" s="10">
        <v>107.49</v>
      </c>
      <c r="D1429" s="11">
        <v>6285700.0</v>
      </c>
      <c r="E1429" s="12" t="s">
        <v>44</v>
      </c>
      <c r="F1429" s="12">
        <f>('Акции'!$C1429-C1428)/C1428</f>
        <v>-0.01085856262</v>
      </c>
    </row>
    <row r="1430" ht="14.25" customHeight="1">
      <c r="B1430" s="9">
        <v>44176.0</v>
      </c>
      <c r="C1430" s="10">
        <v>106.34</v>
      </c>
      <c r="D1430" s="11">
        <v>5205200.0</v>
      </c>
      <c r="E1430" s="12" t="s">
        <v>44</v>
      </c>
      <c r="F1430" s="12">
        <f>('Акции'!$C1430-C1429)/C1429</f>
        <v>-0.01069866964</v>
      </c>
    </row>
    <row r="1431" ht="14.25" customHeight="1">
      <c r="B1431" s="9">
        <v>44179.0</v>
      </c>
      <c r="C1431" s="10">
        <v>104.2</v>
      </c>
      <c r="D1431" s="11">
        <v>8272700.0</v>
      </c>
      <c r="E1431" s="12" t="s">
        <v>44</v>
      </c>
      <c r="F1431" s="12">
        <f>('Акции'!$C1431-C1430)/C1430</f>
        <v>-0.02012413015</v>
      </c>
    </row>
  </sheetData>
  <printOptions/>
  <pageMargins bottom="0.75" footer="0.0" header="0.0" left="0.7" right="0.7" top="0.75"/>
  <pageSetup paperSize="9"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9.0"/>
    <col customWidth="1" min="4" max="4" width="14.71"/>
    <col customWidth="1" min="5" max="5" width="9.71"/>
    <col customWidth="1" min="6" max="6" width="15.43"/>
    <col customWidth="1" min="7" max="7" width="9.71"/>
    <col customWidth="1" min="8" max="8" width="13.71"/>
    <col customWidth="1" min="9" max="9" width="10.43"/>
    <col customWidth="1" min="10" max="10" width="17.71"/>
    <col customWidth="1" min="11" max="12" width="8.71"/>
    <col customWidth="1" min="13" max="13" width="15.86"/>
    <col customWidth="1" min="14" max="26" width="8.71"/>
  </cols>
  <sheetData>
    <row r="1" ht="14.25" customHeight="1">
      <c r="F1" s="13"/>
    </row>
    <row r="2" ht="14.25" customHeight="1">
      <c r="F2" s="13"/>
    </row>
    <row r="3" ht="14.25" customHeight="1">
      <c r="F3" s="13"/>
    </row>
    <row r="4" ht="14.25" customHeight="1">
      <c r="F4" s="13"/>
    </row>
    <row r="5" ht="14.25" customHeight="1">
      <c r="C5" s="8" t="s">
        <v>45</v>
      </c>
      <c r="D5" s="8" t="s">
        <v>46</v>
      </c>
      <c r="E5" s="8" t="s">
        <v>47</v>
      </c>
      <c r="F5" s="14" t="s">
        <v>48</v>
      </c>
      <c r="G5" s="8" t="s">
        <v>49</v>
      </c>
      <c r="H5" s="8" t="s">
        <v>50</v>
      </c>
      <c r="I5" s="8" t="s">
        <v>51</v>
      </c>
      <c r="J5" s="8" t="s">
        <v>52</v>
      </c>
    </row>
    <row r="6" ht="14.25" customHeight="1">
      <c r="C6" s="12">
        <v>655.0</v>
      </c>
      <c r="D6" s="12" t="s">
        <v>53</v>
      </c>
      <c r="E6" s="12" t="s">
        <v>54</v>
      </c>
      <c r="F6" s="15" t="s">
        <v>55</v>
      </c>
      <c r="G6" s="12">
        <v>31.0</v>
      </c>
      <c r="H6" s="12" t="s">
        <v>56</v>
      </c>
      <c r="I6" s="12">
        <v>6.9210236E7</v>
      </c>
      <c r="J6" s="12" t="str">
        <f>RIGHT('КХЛ'!$F6,4)</f>
        <v>1986</v>
      </c>
      <c r="M6" s="13"/>
    </row>
    <row r="7" ht="14.25" customHeight="1">
      <c r="C7" s="12">
        <v>1037.0</v>
      </c>
      <c r="D7" s="12" t="s">
        <v>57</v>
      </c>
      <c r="E7" s="12" t="s">
        <v>54</v>
      </c>
      <c r="F7" s="16" t="s">
        <v>58</v>
      </c>
      <c r="G7" s="12">
        <v>34.0</v>
      </c>
      <c r="H7" s="12" t="s">
        <v>56</v>
      </c>
      <c r="I7" s="12">
        <v>3.7539453E7</v>
      </c>
      <c r="J7" s="12" t="str">
        <f>RIGHT('КХЛ'!$F7,4)</f>
        <v>1983</v>
      </c>
    </row>
    <row r="8" ht="14.25" customHeight="1">
      <c r="C8" s="12">
        <v>791.0</v>
      </c>
      <c r="D8" s="12" t="s">
        <v>59</v>
      </c>
      <c r="E8" s="12" t="s">
        <v>60</v>
      </c>
      <c r="F8" s="16" t="s">
        <v>61</v>
      </c>
      <c r="G8" s="12">
        <v>21.0</v>
      </c>
      <c r="H8" s="12" t="s">
        <v>56</v>
      </c>
      <c r="I8" s="12">
        <v>4.8112317E7</v>
      </c>
      <c r="J8" s="12" t="str">
        <f>RIGHT('КХЛ'!$F8,4)</f>
        <v>1996</v>
      </c>
    </row>
    <row r="9" ht="14.25" customHeight="1">
      <c r="C9" s="12">
        <v>7.0</v>
      </c>
      <c r="D9" s="12" t="s">
        <v>62</v>
      </c>
      <c r="E9" s="12" t="s">
        <v>54</v>
      </c>
      <c r="F9" s="16" t="s">
        <v>63</v>
      </c>
      <c r="G9" s="12">
        <v>34.0</v>
      </c>
      <c r="H9" s="12" t="s">
        <v>56</v>
      </c>
      <c r="I9" s="12">
        <v>6.6455401E7</v>
      </c>
      <c r="J9" s="12" t="str">
        <f>RIGHT('КХЛ'!$F9,4)</f>
        <v>1983</v>
      </c>
    </row>
    <row r="10" ht="14.25" customHeight="1">
      <c r="C10" s="12">
        <v>358.0</v>
      </c>
      <c r="D10" s="12" t="s">
        <v>64</v>
      </c>
      <c r="E10" s="12" t="s">
        <v>65</v>
      </c>
      <c r="F10" s="16" t="s">
        <v>66</v>
      </c>
      <c r="G10" s="12">
        <v>27.0</v>
      </c>
      <c r="H10" s="12" t="s">
        <v>56</v>
      </c>
      <c r="I10" s="12">
        <v>7.8878485E7</v>
      </c>
      <c r="J10" s="12" t="str">
        <f>RIGHT('КХЛ'!$F10,4)</f>
        <v>1990</v>
      </c>
    </row>
    <row r="11" ht="14.25" customHeight="1">
      <c r="C11" s="12">
        <v>553.0</v>
      </c>
      <c r="D11" s="12" t="s">
        <v>67</v>
      </c>
      <c r="E11" s="12" t="s">
        <v>54</v>
      </c>
      <c r="F11" s="16" t="s">
        <v>68</v>
      </c>
      <c r="G11" s="12">
        <v>22.0</v>
      </c>
      <c r="H11" s="12" t="s">
        <v>56</v>
      </c>
      <c r="I11" s="12">
        <v>9.8361454E7</v>
      </c>
      <c r="J11" s="12" t="str">
        <f>RIGHT('КХЛ'!$F11,4)</f>
        <v>1995</v>
      </c>
    </row>
    <row r="12" ht="14.25" customHeight="1">
      <c r="C12" s="12">
        <v>918.0</v>
      </c>
      <c r="D12" s="12" t="s">
        <v>69</v>
      </c>
      <c r="E12" s="12" t="s">
        <v>60</v>
      </c>
      <c r="F12" s="16" t="s">
        <v>70</v>
      </c>
      <c r="G12" s="12">
        <v>37.0</v>
      </c>
      <c r="H12" s="12" t="s">
        <v>71</v>
      </c>
      <c r="I12" s="12">
        <v>6.4464378E7</v>
      </c>
      <c r="J12" s="12" t="str">
        <f>RIGHT('КХЛ'!$F12,4)</f>
        <v>1980</v>
      </c>
    </row>
    <row r="13" ht="14.25" customHeight="1">
      <c r="C13" s="12">
        <v>456.0</v>
      </c>
      <c r="D13" s="12" t="s">
        <v>72</v>
      </c>
      <c r="E13" s="12" t="s">
        <v>60</v>
      </c>
      <c r="F13" s="16" t="s">
        <v>73</v>
      </c>
      <c r="G13" s="12">
        <v>37.0</v>
      </c>
      <c r="H13" s="12" t="s">
        <v>71</v>
      </c>
      <c r="I13" s="12">
        <v>6.1436564E7</v>
      </c>
      <c r="J13" s="12" t="str">
        <f>RIGHT('КХЛ'!$F13,4)</f>
        <v>1980</v>
      </c>
    </row>
    <row r="14" ht="14.25" customHeight="1">
      <c r="C14" s="12">
        <v>297.0</v>
      </c>
      <c r="D14" s="12" t="s">
        <v>74</v>
      </c>
      <c r="E14" s="12" t="s">
        <v>60</v>
      </c>
      <c r="F14" s="16" t="s">
        <v>75</v>
      </c>
      <c r="G14" s="12">
        <v>31.0</v>
      </c>
      <c r="H14" s="12" t="s">
        <v>56</v>
      </c>
      <c r="I14" s="12">
        <v>5.1865905E7</v>
      </c>
      <c r="J14" s="12" t="str">
        <f>RIGHT('КХЛ'!$F14,4)</f>
        <v>1986</v>
      </c>
    </row>
    <row r="15" ht="14.25" customHeight="1">
      <c r="C15" s="12">
        <v>1230.0</v>
      </c>
      <c r="D15" s="12" t="s">
        <v>76</v>
      </c>
      <c r="E15" s="12" t="s">
        <v>65</v>
      </c>
      <c r="F15" s="16" t="s">
        <v>77</v>
      </c>
      <c r="G15" s="12">
        <v>22.0</v>
      </c>
      <c r="H15" s="12" t="s">
        <v>78</v>
      </c>
      <c r="I15" s="12">
        <v>9.8116605E7</v>
      </c>
      <c r="J15" s="12" t="str">
        <f>RIGHT('КХЛ'!$F15,4)</f>
        <v>1995</v>
      </c>
    </row>
    <row r="16" ht="14.25" customHeight="1">
      <c r="C16" s="12">
        <v>923.0</v>
      </c>
      <c r="D16" s="12" t="s">
        <v>79</v>
      </c>
      <c r="E16" s="12" t="s">
        <v>60</v>
      </c>
      <c r="F16" s="16" t="s">
        <v>80</v>
      </c>
      <c r="G16" s="12">
        <v>26.0</v>
      </c>
      <c r="H16" s="12" t="s">
        <v>81</v>
      </c>
      <c r="I16" s="12">
        <v>4.5816694E7</v>
      </c>
      <c r="J16" s="12" t="str">
        <f>RIGHT('КХЛ'!$F16,4)</f>
        <v>1991</v>
      </c>
    </row>
    <row r="17" ht="14.25" customHeight="1">
      <c r="C17" s="12">
        <v>950.0</v>
      </c>
      <c r="D17" s="12" t="s">
        <v>82</v>
      </c>
      <c r="E17" s="12" t="s">
        <v>54</v>
      </c>
      <c r="F17" s="16" t="s">
        <v>83</v>
      </c>
      <c r="G17" s="12">
        <v>23.0</v>
      </c>
      <c r="H17" s="12" t="s">
        <v>56</v>
      </c>
      <c r="I17" s="12">
        <v>2134621.0</v>
      </c>
      <c r="J17" s="12" t="str">
        <f>RIGHT('КХЛ'!$F17,4)</f>
        <v>1994</v>
      </c>
    </row>
    <row r="18" ht="14.25" customHeight="1">
      <c r="C18" s="12">
        <v>1108.0</v>
      </c>
      <c r="D18" s="12" t="s">
        <v>84</v>
      </c>
      <c r="E18" s="12" t="s">
        <v>54</v>
      </c>
      <c r="F18" s="16" t="s">
        <v>85</v>
      </c>
      <c r="G18" s="12">
        <v>23.0</v>
      </c>
      <c r="H18" s="12" t="s">
        <v>56</v>
      </c>
      <c r="I18" s="12">
        <v>3.8387684E7</v>
      </c>
      <c r="J18" s="12" t="str">
        <f>RIGHT('КХЛ'!$F18,4)</f>
        <v>1994</v>
      </c>
    </row>
    <row r="19" ht="14.25" customHeight="1">
      <c r="C19" s="12">
        <v>972.0</v>
      </c>
      <c r="D19" s="12" t="s">
        <v>86</v>
      </c>
      <c r="E19" s="12" t="s">
        <v>60</v>
      </c>
      <c r="F19" s="16" t="s">
        <v>87</v>
      </c>
      <c r="G19" s="12">
        <v>28.0</v>
      </c>
      <c r="H19" s="12" t="s">
        <v>88</v>
      </c>
      <c r="I19" s="12">
        <v>8.2541262E7</v>
      </c>
      <c r="J19" s="12" t="str">
        <f>RIGHT('КХЛ'!$F19,4)</f>
        <v>1989</v>
      </c>
    </row>
    <row r="20" ht="14.25" customHeight="1">
      <c r="C20" s="12">
        <v>1719.0</v>
      </c>
      <c r="D20" s="12" t="s">
        <v>89</v>
      </c>
      <c r="E20" s="12" t="s">
        <v>65</v>
      </c>
      <c r="F20" s="16" t="s">
        <v>90</v>
      </c>
      <c r="G20" s="12">
        <v>41.0</v>
      </c>
      <c r="H20" s="12" t="s">
        <v>71</v>
      </c>
      <c r="I20" s="12">
        <v>4.4092356E7</v>
      </c>
      <c r="J20" s="12" t="str">
        <f>RIGHT('КХЛ'!$F20,4)</f>
        <v>1976</v>
      </c>
    </row>
    <row r="21" ht="14.25" customHeight="1">
      <c r="C21" s="12">
        <v>338.0</v>
      </c>
      <c r="D21" s="12" t="s">
        <v>91</v>
      </c>
      <c r="E21" s="12" t="s">
        <v>54</v>
      </c>
      <c r="F21" s="16" t="s">
        <v>92</v>
      </c>
      <c r="G21" s="12">
        <v>24.0</v>
      </c>
      <c r="H21" s="12" t="s">
        <v>56</v>
      </c>
      <c r="I21" s="12">
        <v>1.6994125E7</v>
      </c>
      <c r="J21" s="12" t="str">
        <f>RIGHT('КХЛ'!$F21,4)</f>
        <v>1994</v>
      </c>
    </row>
    <row r="22" ht="14.25" customHeight="1">
      <c r="C22" s="12">
        <v>547.0</v>
      </c>
      <c r="D22" s="12" t="s">
        <v>93</v>
      </c>
      <c r="E22" s="12" t="s">
        <v>60</v>
      </c>
      <c r="F22" s="16" t="s">
        <v>94</v>
      </c>
      <c r="G22" s="12">
        <v>28.0</v>
      </c>
      <c r="H22" s="12" t="s">
        <v>56</v>
      </c>
      <c r="I22" s="12">
        <v>5.8093545E7</v>
      </c>
      <c r="J22" s="12" t="str">
        <f>RIGHT('КХЛ'!$F22,4)</f>
        <v>1989</v>
      </c>
    </row>
    <row r="23" ht="14.25" customHeight="1">
      <c r="C23" s="12">
        <v>1079.0</v>
      </c>
      <c r="D23" s="12" t="s">
        <v>95</v>
      </c>
      <c r="E23" s="12" t="s">
        <v>54</v>
      </c>
      <c r="F23" s="16" t="s">
        <v>96</v>
      </c>
      <c r="G23" s="12">
        <v>32.0</v>
      </c>
      <c r="H23" s="12" t="s">
        <v>56</v>
      </c>
      <c r="I23" s="12">
        <v>2.8883808E7</v>
      </c>
      <c r="J23" s="12" t="str">
        <f>RIGHT('КХЛ'!$F23,4)</f>
        <v>1985</v>
      </c>
    </row>
    <row r="24" ht="14.25" customHeight="1">
      <c r="C24" s="12">
        <v>1070.0</v>
      </c>
      <c r="D24" s="12" t="s">
        <v>97</v>
      </c>
      <c r="E24" s="12" t="s">
        <v>60</v>
      </c>
      <c r="F24" s="16" t="s">
        <v>98</v>
      </c>
      <c r="G24" s="12">
        <v>34.0</v>
      </c>
      <c r="H24" s="12" t="s">
        <v>99</v>
      </c>
      <c r="I24" s="12">
        <v>7.6740521E7</v>
      </c>
      <c r="J24" s="12" t="str">
        <f>RIGHT('КХЛ'!$F24,4)</f>
        <v>1983</v>
      </c>
    </row>
    <row r="25" ht="14.25" customHeight="1">
      <c r="C25" s="12">
        <v>440.0</v>
      </c>
      <c r="D25" s="12" t="s">
        <v>100</v>
      </c>
      <c r="E25" s="12" t="s">
        <v>54</v>
      </c>
      <c r="F25" s="16" t="s">
        <v>101</v>
      </c>
      <c r="G25" s="12">
        <v>26.0</v>
      </c>
      <c r="H25" s="12" t="s">
        <v>56</v>
      </c>
      <c r="I25" s="12">
        <v>9.5720993E7</v>
      </c>
      <c r="J25" s="12" t="str">
        <f>RIGHT('КХЛ'!$F25,4)</f>
        <v>1991</v>
      </c>
    </row>
    <row r="26" ht="14.25" customHeight="1">
      <c r="C26" s="12">
        <v>796.0</v>
      </c>
      <c r="D26" s="12" t="s">
        <v>102</v>
      </c>
      <c r="E26" s="12" t="s">
        <v>60</v>
      </c>
      <c r="F26" s="16" t="s">
        <v>103</v>
      </c>
      <c r="G26" s="12">
        <v>29.0</v>
      </c>
      <c r="H26" s="12" t="s">
        <v>56</v>
      </c>
      <c r="I26" s="12">
        <v>7106553.0</v>
      </c>
      <c r="J26" s="12" t="str">
        <f>RIGHT('КХЛ'!$F26,4)</f>
        <v>1988</v>
      </c>
    </row>
    <row r="27" ht="14.25" customHeight="1">
      <c r="C27" s="12">
        <v>244.0</v>
      </c>
      <c r="D27" s="12" t="s">
        <v>104</v>
      </c>
      <c r="E27" s="12" t="s">
        <v>60</v>
      </c>
      <c r="F27" s="16" t="s">
        <v>105</v>
      </c>
      <c r="G27" s="12">
        <v>41.0</v>
      </c>
      <c r="H27" s="12" t="s">
        <v>56</v>
      </c>
      <c r="I27" s="12">
        <v>1.3910829E7</v>
      </c>
      <c r="J27" s="12" t="str">
        <f>RIGHT('КХЛ'!$F27,4)</f>
        <v>1976</v>
      </c>
    </row>
    <row r="28" ht="14.25" customHeight="1">
      <c r="C28" s="12">
        <v>344.0</v>
      </c>
      <c r="D28" s="12" t="s">
        <v>106</v>
      </c>
      <c r="E28" s="12" t="s">
        <v>54</v>
      </c>
      <c r="F28" s="16" t="s">
        <v>107</v>
      </c>
      <c r="G28" s="12">
        <v>33.0</v>
      </c>
      <c r="H28" s="12" t="s">
        <v>108</v>
      </c>
      <c r="I28" s="12">
        <v>5.4621499E7</v>
      </c>
      <c r="J28" s="12" t="str">
        <f>RIGHT('КХЛ'!$F28,4)</f>
        <v>1984</v>
      </c>
    </row>
    <row r="29" ht="14.25" customHeight="1">
      <c r="C29" s="12">
        <v>251.0</v>
      </c>
      <c r="D29" s="12" t="s">
        <v>109</v>
      </c>
      <c r="E29" s="12" t="s">
        <v>54</v>
      </c>
      <c r="F29" s="16" t="s">
        <v>110</v>
      </c>
      <c r="G29" s="12">
        <v>31.0</v>
      </c>
      <c r="H29" s="12" t="s">
        <v>99</v>
      </c>
      <c r="I29" s="12">
        <v>1.6729662E7</v>
      </c>
      <c r="J29" s="12" t="str">
        <f>RIGHT('КХЛ'!$F29,4)</f>
        <v>1986</v>
      </c>
    </row>
    <row r="30" ht="14.25" customHeight="1">
      <c r="C30" s="12">
        <v>847.0</v>
      </c>
      <c r="D30" s="12" t="s">
        <v>111</v>
      </c>
      <c r="E30" s="12" t="s">
        <v>54</v>
      </c>
      <c r="F30" s="16" t="s">
        <v>112</v>
      </c>
      <c r="G30" s="12">
        <v>25.0</v>
      </c>
      <c r="H30" s="12" t="s">
        <v>113</v>
      </c>
      <c r="I30" s="12">
        <v>5.7588217E7</v>
      </c>
      <c r="J30" s="12" t="str">
        <f>RIGHT('КХЛ'!$F30,4)</f>
        <v>1992</v>
      </c>
    </row>
    <row r="31" ht="14.25" customHeight="1">
      <c r="C31" s="12">
        <v>699.0</v>
      </c>
      <c r="D31" s="12" t="s">
        <v>114</v>
      </c>
      <c r="E31" s="12" t="s">
        <v>54</v>
      </c>
      <c r="F31" s="16" t="s">
        <v>115</v>
      </c>
      <c r="G31" s="12">
        <v>38.0</v>
      </c>
      <c r="H31" s="12" t="s">
        <v>71</v>
      </c>
      <c r="I31" s="12">
        <v>7.5309702E7</v>
      </c>
      <c r="J31" s="12" t="str">
        <f>RIGHT('КХЛ'!$F31,4)</f>
        <v>1979</v>
      </c>
    </row>
    <row r="32" ht="14.25" customHeight="1">
      <c r="C32" s="12">
        <v>1189.0</v>
      </c>
      <c r="D32" s="12" t="s">
        <v>116</v>
      </c>
      <c r="E32" s="12" t="s">
        <v>54</v>
      </c>
      <c r="F32" s="16" t="s">
        <v>117</v>
      </c>
      <c r="G32" s="12">
        <v>21.0</v>
      </c>
      <c r="H32" s="12" t="s">
        <v>56</v>
      </c>
      <c r="I32" s="12">
        <v>7.0391151E7</v>
      </c>
      <c r="J32" s="12" t="str">
        <f>RIGHT('КХЛ'!$F32,4)</f>
        <v>1996</v>
      </c>
    </row>
    <row r="33" ht="14.25" customHeight="1">
      <c r="C33" s="12">
        <v>1574.0</v>
      </c>
      <c r="D33" s="12" t="s">
        <v>118</v>
      </c>
      <c r="E33" s="12" t="s">
        <v>60</v>
      </c>
      <c r="F33" s="16" t="s">
        <v>119</v>
      </c>
      <c r="G33" s="12">
        <v>35.0</v>
      </c>
      <c r="H33" s="12" t="s">
        <v>120</v>
      </c>
      <c r="I33" s="12">
        <v>7.6205131E7</v>
      </c>
      <c r="J33" s="12" t="str">
        <f>RIGHT('КХЛ'!$F33,4)</f>
        <v>1982</v>
      </c>
    </row>
    <row r="34" ht="14.25" customHeight="1">
      <c r="C34" s="12">
        <v>411.0</v>
      </c>
      <c r="D34" s="12" t="s">
        <v>121</v>
      </c>
      <c r="E34" s="12" t="s">
        <v>65</v>
      </c>
      <c r="F34" s="16" t="s">
        <v>122</v>
      </c>
      <c r="G34" s="12">
        <v>37.0</v>
      </c>
      <c r="H34" s="12" t="s">
        <v>56</v>
      </c>
      <c r="I34" s="12">
        <v>3.2702119E7</v>
      </c>
      <c r="J34" s="12" t="str">
        <f>RIGHT('КХЛ'!$F34,4)</f>
        <v>1980</v>
      </c>
    </row>
    <row r="35" ht="14.25" customHeight="1">
      <c r="C35" s="12">
        <v>153.0</v>
      </c>
      <c r="D35" s="12" t="s">
        <v>123</v>
      </c>
      <c r="E35" s="12" t="s">
        <v>54</v>
      </c>
      <c r="F35" s="16" t="s">
        <v>124</v>
      </c>
      <c r="G35" s="12">
        <v>31.0</v>
      </c>
      <c r="H35" s="12" t="s">
        <v>56</v>
      </c>
      <c r="I35" s="12">
        <v>2.661202E7</v>
      </c>
      <c r="J35" s="12" t="str">
        <f>RIGHT('КХЛ'!$F35,4)</f>
        <v>1986</v>
      </c>
    </row>
    <row r="36" ht="14.25" customHeight="1">
      <c r="C36" s="12">
        <v>735.0</v>
      </c>
      <c r="D36" s="12" t="s">
        <v>125</v>
      </c>
      <c r="E36" s="12" t="s">
        <v>65</v>
      </c>
      <c r="F36" s="16" t="s">
        <v>126</v>
      </c>
      <c r="G36" s="12">
        <v>41.0</v>
      </c>
      <c r="H36" s="12" t="s">
        <v>56</v>
      </c>
      <c r="I36" s="12">
        <v>6.3600102E7</v>
      </c>
      <c r="J36" s="12" t="str">
        <f>RIGHT('КХЛ'!$F36,4)</f>
        <v>1976</v>
      </c>
    </row>
    <row r="37" ht="14.25" customHeight="1">
      <c r="C37" s="12">
        <v>1780.0</v>
      </c>
      <c r="D37" s="12" t="s">
        <v>127</v>
      </c>
      <c r="E37" s="12" t="s">
        <v>54</v>
      </c>
      <c r="F37" s="16" t="s">
        <v>128</v>
      </c>
      <c r="G37" s="12">
        <v>25.0</v>
      </c>
      <c r="H37" s="12" t="s">
        <v>88</v>
      </c>
      <c r="I37" s="12">
        <v>7.0241147E7</v>
      </c>
      <c r="J37" s="12" t="str">
        <f>RIGHT('КХЛ'!$F37,4)</f>
        <v>1992</v>
      </c>
    </row>
    <row r="38" ht="14.25" customHeight="1">
      <c r="C38" s="12">
        <v>1357.0</v>
      </c>
      <c r="D38" s="12" t="s">
        <v>129</v>
      </c>
      <c r="E38" s="12" t="s">
        <v>54</v>
      </c>
      <c r="F38" s="16" t="s">
        <v>130</v>
      </c>
      <c r="G38" s="12">
        <v>28.0</v>
      </c>
      <c r="H38" s="12" t="s">
        <v>56</v>
      </c>
      <c r="I38" s="12">
        <v>6.0468487E7</v>
      </c>
      <c r="J38" s="12" t="str">
        <f>RIGHT('КХЛ'!$F38,4)</f>
        <v>1990</v>
      </c>
    </row>
    <row r="39" ht="14.25" customHeight="1">
      <c r="C39" s="12">
        <v>1555.0</v>
      </c>
      <c r="D39" s="12" t="s">
        <v>131</v>
      </c>
      <c r="E39" s="12" t="s">
        <v>54</v>
      </c>
      <c r="F39" s="16" t="s">
        <v>132</v>
      </c>
      <c r="G39" s="12">
        <v>39.0</v>
      </c>
      <c r="H39" s="12" t="s">
        <v>88</v>
      </c>
      <c r="I39" s="12">
        <v>2435934.0</v>
      </c>
      <c r="J39" s="12" t="str">
        <f>RIGHT('КХЛ'!$F39,4)</f>
        <v>1978</v>
      </c>
    </row>
    <row r="40" ht="14.25" customHeight="1">
      <c r="C40" s="12">
        <v>28.0</v>
      </c>
      <c r="D40" s="12" t="s">
        <v>133</v>
      </c>
      <c r="E40" s="12" t="s">
        <v>54</v>
      </c>
      <c r="F40" s="16" t="s">
        <v>134</v>
      </c>
      <c r="G40" s="12">
        <v>35.0</v>
      </c>
      <c r="H40" s="12" t="s">
        <v>56</v>
      </c>
      <c r="I40" s="12">
        <v>7.2392409E7</v>
      </c>
      <c r="J40" s="12" t="str">
        <f>RIGHT('КХЛ'!$F40,4)</f>
        <v>1982</v>
      </c>
    </row>
    <row r="41" ht="14.25" customHeight="1">
      <c r="C41" s="12">
        <v>885.0</v>
      </c>
      <c r="D41" s="12" t="s">
        <v>135</v>
      </c>
      <c r="E41" s="12" t="s">
        <v>60</v>
      </c>
      <c r="F41" s="16" t="s">
        <v>136</v>
      </c>
      <c r="G41" s="12">
        <v>24.0</v>
      </c>
      <c r="H41" s="12" t="s">
        <v>56</v>
      </c>
      <c r="I41" s="12">
        <v>3.6190404E7</v>
      </c>
      <c r="J41" s="12" t="str">
        <f>RIGHT('КХЛ'!$F41,4)</f>
        <v>1993</v>
      </c>
    </row>
    <row r="42" ht="14.25" customHeight="1">
      <c r="C42" s="12">
        <v>1060.0</v>
      </c>
      <c r="D42" s="12" t="s">
        <v>137</v>
      </c>
      <c r="E42" s="12" t="s">
        <v>60</v>
      </c>
      <c r="F42" s="16" t="s">
        <v>138</v>
      </c>
      <c r="G42" s="12">
        <v>21.0</v>
      </c>
      <c r="H42" s="12" t="s">
        <v>56</v>
      </c>
      <c r="I42" s="12">
        <v>8.584709E7</v>
      </c>
      <c r="J42" s="12" t="str">
        <f>RIGHT('КХЛ'!$F42,4)</f>
        <v>1996</v>
      </c>
    </row>
    <row r="43" ht="14.25" customHeight="1">
      <c r="C43" s="12">
        <v>982.0</v>
      </c>
      <c r="D43" s="12" t="s">
        <v>139</v>
      </c>
      <c r="E43" s="12" t="s">
        <v>54</v>
      </c>
      <c r="F43" s="16" t="s">
        <v>140</v>
      </c>
      <c r="G43" s="12">
        <v>36.0</v>
      </c>
      <c r="H43" s="12" t="s">
        <v>81</v>
      </c>
      <c r="I43" s="12">
        <v>1.9138846E7</v>
      </c>
      <c r="J43" s="12" t="str">
        <f>RIGHT('КХЛ'!$F43,4)</f>
        <v>1981</v>
      </c>
    </row>
    <row r="44" ht="14.25" customHeight="1">
      <c r="C44" s="12">
        <v>1571.0</v>
      </c>
      <c r="D44" s="12" t="s">
        <v>141</v>
      </c>
      <c r="E44" s="12" t="s">
        <v>54</v>
      </c>
      <c r="F44" s="16" t="s">
        <v>142</v>
      </c>
      <c r="G44" s="12">
        <v>36.0</v>
      </c>
      <c r="H44" s="12" t="s">
        <v>56</v>
      </c>
      <c r="I44" s="12">
        <v>9.8414356E7</v>
      </c>
      <c r="J44" s="12" t="str">
        <f>RIGHT('КХЛ'!$F44,4)</f>
        <v>1981</v>
      </c>
    </row>
    <row r="45" ht="14.25" customHeight="1">
      <c r="C45" s="12">
        <v>559.0</v>
      </c>
      <c r="D45" s="12" t="s">
        <v>143</v>
      </c>
      <c r="E45" s="12" t="s">
        <v>60</v>
      </c>
      <c r="F45" s="16" t="s">
        <v>144</v>
      </c>
      <c r="G45" s="12">
        <v>40.0</v>
      </c>
      <c r="H45" s="12" t="s">
        <v>56</v>
      </c>
      <c r="I45" s="12">
        <v>9.5887227E7</v>
      </c>
      <c r="J45" s="12" t="str">
        <f>RIGHT('КХЛ'!$F45,4)</f>
        <v>1977</v>
      </c>
    </row>
    <row r="46" ht="14.25" customHeight="1">
      <c r="C46" s="12">
        <v>752.0</v>
      </c>
      <c r="D46" s="12" t="s">
        <v>145</v>
      </c>
      <c r="E46" s="12" t="s">
        <v>54</v>
      </c>
      <c r="F46" s="16" t="s">
        <v>146</v>
      </c>
      <c r="G46" s="12">
        <v>29.0</v>
      </c>
      <c r="H46" s="12" t="s">
        <v>99</v>
      </c>
      <c r="I46" s="12">
        <v>6.4994328E7</v>
      </c>
      <c r="J46" s="12" t="str">
        <f>RIGHT('КХЛ'!$F46,4)</f>
        <v>1988</v>
      </c>
    </row>
    <row r="47" ht="14.25" customHeight="1">
      <c r="C47" s="12">
        <v>690.0</v>
      </c>
      <c r="D47" s="12" t="s">
        <v>147</v>
      </c>
      <c r="E47" s="12" t="s">
        <v>60</v>
      </c>
      <c r="F47" s="16" t="s">
        <v>148</v>
      </c>
      <c r="G47" s="12">
        <v>26.0</v>
      </c>
      <c r="H47" s="12" t="s">
        <v>81</v>
      </c>
      <c r="I47" s="12">
        <v>8.3402886E7</v>
      </c>
      <c r="J47" s="12" t="str">
        <f>RIGHT('КХЛ'!$F47,4)</f>
        <v>1991</v>
      </c>
    </row>
    <row r="48" ht="14.25" customHeight="1">
      <c r="C48" s="12">
        <v>1325.0</v>
      </c>
      <c r="D48" s="12" t="s">
        <v>149</v>
      </c>
      <c r="E48" s="12" t="s">
        <v>54</v>
      </c>
      <c r="F48" s="16" t="s">
        <v>150</v>
      </c>
      <c r="G48" s="12">
        <v>32.0</v>
      </c>
      <c r="H48" s="12" t="s">
        <v>56</v>
      </c>
      <c r="I48" s="12">
        <v>4.9511118E7</v>
      </c>
      <c r="J48" s="12" t="str">
        <f>RIGHT('КХЛ'!$F48,4)</f>
        <v>1986</v>
      </c>
    </row>
    <row r="49" ht="14.25" customHeight="1">
      <c r="C49" s="12">
        <v>1642.0</v>
      </c>
      <c r="D49" s="12" t="s">
        <v>151</v>
      </c>
      <c r="E49" s="12" t="s">
        <v>54</v>
      </c>
      <c r="F49" s="16" t="s">
        <v>152</v>
      </c>
      <c r="G49" s="12">
        <v>21.0</v>
      </c>
      <c r="H49" s="12" t="s">
        <v>56</v>
      </c>
      <c r="I49" s="12">
        <v>4.2220418E7</v>
      </c>
      <c r="J49" s="12" t="str">
        <f>RIGHT('КХЛ'!$F49,4)</f>
        <v>1996</v>
      </c>
    </row>
    <row r="50" ht="14.25" customHeight="1">
      <c r="C50" s="12">
        <v>21.0</v>
      </c>
      <c r="D50" s="12" t="s">
        <v>153</v>
      </c>
      <c r="E50" s="12" t="s">
        <v>54</v>
      </c>
      <c r="F50" s="16" t="s">
        <v>154</v>
      </c>
      <c r="G50" s="12">
        <v>42.0</v>
      </c>
      <c r="H50" s="12" t="s">
        <v>56</v>
      </c>
      <c r="I50" s="12">
        <v>1.5477233E7</v>
      </c>
      <c r="J50" s="12" t="str">
        <f>RIGHT('КХЛ'!$F50,4)</f>
        <v>1976</v>
      </c>
    </row>
    <row r="51" ht="14.25" customHeight="1">
      <c r="C51" s="12">
        <v>686.0</v>
      </c>
      <c r="D51" s="12" t="s">
        <v>155</v>
      </c>
      <c r="E51" s="12" t="s">
        <v>60</v>
      </c>
      <c r="F51" s="16" t="s">
        <v>156</v>
      </c>
      <c r="G51" s="12">
        <v>22.0</v>
      </c>
      <c r="H51" s="12" t="s">
        <v>157</v>
      </c>
      <c r="I51" s="12">
        <v>7.6826031E7</v>
      </c>
      <c r="J51" s="12" t="str">
        <f>RIGHT('КХЛ'!$F51,4)</f>
        <v>1995</v>
      </c>
    </row>
    <row r="52" ht="14.25" customHeight="1">
      <c r="C52" s="12">
        <v>1067.0</v>
      </c>
      <c r="D52" s="12" t="s">
        <v>158</v>
      </c>
      <c r="E52" s="12" t="s">
        <v>54</v>
      </c>
      <c r="F52" s="16" t="s">
        <v>159</v>
      </c>
      <c r="G52" s="12">
        <v>27.0</v>
      </c>
      <c r="H52" s="12" t="s">
        <v>71</v>
      </c>
      <c r="I52" s="12">
        <v>3.9150239E7</v>
      </c>
      <c r="J52" s="12" t="str">
        <f>RIGHT('КХЛ'!$F52,4)</f>
        <v>1990</v>
      </c>
    </row>
    <row r="53" ht="14.25" customHeight="1">
      <c r="C53" s="12">
        <v>1018.0</v>
      </c>
      <c r="D53" s="12" t="s">
        <v>160</v>
      </c>
      <c r="E53" s="12" t="s">
        <v>54</v>
      </c>
      <c r="F53" s="16" t="s">
        <v>161</v>
      </c>
      <c r="G53" s="12">
        <v>32.0</v>
      </c>
      <c r="H53" s="12" t="s">
        <v>56</v>
      </c>
      <c r="I53" s="12">
        <v>6.041988E7</v>
      </c>
      <c r="J53" s="12" t="str">
        <f>RIGHT('КХЛ'!$F53,4)</f>
        <v>1986</v>
      </c>
    </row>
    <row r="54" ht="14.25" customHeight="1">
      <c r="C54" s="12">
        <v>465.0</v>
      </c>
      <c r="D54" s="12" t="s">
        <v>162</v>
      </c>
      <c r="E54" s="12" t="s">
        <v>54</v>
      </c>
      <c r="F54" s="16" t="s">
        <v>161</v>
      </c>
      <c r="G54" s="12">
        <v>32.0</v>
      </c>
      <c r="H54" s="12" t="s">
        <v>157</v>
      </c>
      <c r="I54" s="12">
        <v>4012005.0</v>
      </c>
      <c r="J54" s="12" t="str">
        <f>RIGHT('КХЛ'!$F54,4)</f>
        <v>1986</v>
      </c>
    </row>
    <row r="55" ht="14.25" customHeight="1">
      <c r="C55" s="12">
        <v>543.0</v>
      </c>
      <c r="D55" s="12" t="s">
        <v>163</v>
      </c>
      <c r="E55" s="12" t="s">
        <v>54</v>
      </c>
      <c r="F55" s="16" t="s">
        <v>164</v>
      </c>
      <c r="G55" s="12">
        <v>27.0</v>
      </c>
      <c r="H55" s="12" t="s">
        <v>56</v>
      </c>
      <c r="I55" s="12">
        <v>4.0011231E7</v>
      </c>
      <c r="J55" s="12" t="str">
        <f>RIGHT('КХЛ'!$F55,4)</f>
        <v>1990</v>
      </c>
    </row>
    <row r="56" ht="14.25" customHeight="1">
      <c r="C56" s="12">
        <v>602.0</v>
      </c>
      <c r="D56" s="12" t="s">
        <v>165</v>
      </c>
      <c r="E56" s="12" t="s">
        <v>54</v>
      </c>
      <c r="F56" s="16" t="s">
        <v>166</v>
      </c>
      <c r="G56" s="12">
        <v>26.0</v>
      </c>
      <c r="H56" s="12" t="s">
        <v>56</v>
      </c>
      <c r="I56" s="12">
        <v>1.5952912E7</v>
      </c>
      <c r="J56" s="12" t="str">
        <f>RIGHT('КХЛ'!$F56,4)</f>
        <v>1991</v>
      </c>
    </row>
    <row r="57" ht="14.25" customHeight="1">
      <c r="C57" s="12">
        <v>514.0</v>
      </c>
      <c r="D57" s="12" t="s">
        <v>167</v>
      </c>
      <c r="E57" s="12" t="s">
        <v>54</v>
      </c>
      <c r="F57" s="16" t="s">
        <v>168</v>
      </c>
      <c r="G57" s="12">
        <v>30.0</v>
      </c>
      <c r="H57" s="12" t="s">
        <v>56</v>
      </c>
      <c r="I57" s="12">
        <v>6.1471041E7</v>
      </c>
      <c r="J57" s="12" t="str">
        <f>RIGHT('КХЛ'!$F57,4)</f>
        <v>1987</v>
      </c>
    </row>
    <row r="58" ht="14.25" customHeight="1">
      <c r="C58" s="12">
        <v>80.0</v>
      </c>
      <c r="D58" s="12" t="s">
        <v>169</v>
      </c>
      <c r="E58" s="12" t="s">
        <v>65</v>
      </c>
      <c r="F58" s="16" t="s">
        <v>170</v>
      </c>
      <c r="G58" s="12">
        <v>41.0</v>
      </c>
      <c r="H58" s="12" t="s">
        <v>56</v>
      </c>
      <c r="I58" s="12">
        <v>3.4684421E7</v>
      </c>
      <c r="J58" s="12" t="str">
        <f>RIGHT('КХЛ'!$F58,4)</f>
        <v>1976</v>
      </c>
    </row>
    <row r="59" ht="14.25" customHeight="1">
      <c r="C59" s="12">
        <v>207.0</v>
      </c>
      <c r="D59" s="12" t="s">
        <v>171</v>
      </c>
      <c r="E59" s="12" t="s">
        <v>60</v>
      </c>
      <c r="F59" s="16" t="s">
        <v>172</v>
      </c>
      <c r="G59" s="12">
        <v>19.0</v>
      </c>
      <c r="H59" s="12" t="s">
        <v>56</v>
      </c>
      <c r="I59" s="12">
        <v>2.6012362E7</v>
      </c>
      <c r="J59" s="12" t="str">
        <f>RIGHT('КХЛ'!$F59,4)</f>
        <v>1999</v>
      </c>
    </row>
    <row r="60" ht="14.25" customHeight="1">
      <c r="C60" s="12">
        <v>340.0</v>
      </c>
      <c r="D60" s="12" t="s">
        <v>173</v>
      </c>
      <c r="E60" s="12" t="s">
        <v>54</v>
      </c>
      <c r="F60" s="16" t="s">
        <v>174</v>
      </c>
      <c r="G60" s="12">
        <v>21.0</v>
      </c>
      <c r="H60" s="12" t="s">
        <v>56</v>
      </c>
      <c r="I60" s="12">
        <v>7.5963629E7</v>
      </c>
      <c r="J60" s="12" t="str">
        <f>RIGHT('КХЛ'!$F60,4)</f>
        <v>1996</v>
      </c>
    </row>
    <row r="61" ht="14.25" customHeight="1">
      <c r="C61" s="12">
        <v>60.0</v>
      </c>
      <c r="D61" s="12" t="s">
        <v>175</v>
      </c>
      <c r="E61" s="12" t="s">
        <v>54</v>
      </c>
      <c r="F61" s="16" t="s">
        <v>176</v>
      </c>
      <c r="G61" s="12">
        <v>31.0</v>
      </c>
      <c r="H61" s="12" t="s">
        <v>88</v>
      </c>
      <c r="I61" s="12">
        <v>1.859685E7</v>
      </c>
      <c r="J61" s="12" t="str">
        <f>RIGHT('КХЛ'!$F61,4)</f>
        <v>1986</v>
      </c>
    </row>
    <row r="62" ht="14.25" customHeight="1">
      <c r="C62" s="12">
        <v>1118.0</v>
      </c>
      <c r="D62" s="12" t="s">
        <v>177</v>
      </c>
      <c r="E62" s="12" t="s">
        <v>54</v>
      </c>
      <c r="F62" s="16" t="s">
        <v>178</v>
      </c>
      <c r="G62" s="12">
        <v>24.0</v>
      </c>
      <c r="H62" s="12" t="s">
        <v>56</v>
      </c>
      <c r="I62" s="12">
        <v>3.3308618E7</v>
      </c>
      <c r="J62" s="12" t="str">
        <f>RIGHT('КХЛ'!$F62,4)</f>
        <v>1993</v>
      </c>
    </row>
    <row r="63" ht="14.25" customHeight="1">
      <c r="C63" s="12">
        <v>1601.0</v>
      </c>
      <c r="D63" s="12" t="s">
        <v>179</v>
      </c>
      <c r="E63" s="12" t="s">
        <v>65</v>
      </c>
      <c r="F63" s="16" t="s">
        <v>180</v>
      </c>
      <c r="G63" s="12">
        <v>35.0</v>
      </c>
      <c r="H63" s="12" t="s">
        <v>99</v>
      </c>
      <c r="I63" s="12">
        <v>4.221726E7</v>
      </c>
      <c r="J63" s="12" t="str">
        <f>RIGHT('КХЛ'!$F63,4)</f>
        <v>1982</v>
      </c>
    </row>
    <row r="64" ht="14.25" customHeight="1">
      <c r="C64" s="12">
        <v>819.0</v>
      </c>
      <c r="D64" s="12" t="s">
        <v>181</v>
      </c>
      <c r="E64" s="12" t="s">
        <v>60</v>
      </c>
      <c r="F64" s="16" t="s">
        <v>182</v>
      </c>
      <c r="G64" s="12">
        <v>31.0</v>
      </c>
      <c r="H64" s="12" t="s">
        <v>88</v>
      </c>
      <c r="I64" s="12">
        <v>5.8211876E7</v>
      </c>
      <c r="J64" s="12" t="str">
        <f>RIGHT('КХЛ'!$F64,4)</f>
        <v>1986</v>
      </c>
    </row>
    <row r="65" ht="14.25" customHeight="1">
      <c r="C65" s="12">
        <v>238.0</v>
      </c>
      <c r="D65" s="12" t="s">
        <v>183</v>
      </c>
      <c r="E65" s="12" t="s">
        <v>60</v>
      </c>
      <c r="F65" s="16" t="s">
        <v>184</v>
      </c>
      <c r="G65" s="12">
        <v>33.0</v>
      </c>
      <c r="H65" s="12" t="s">
        <v>56</v>
      </c>
      <c r="I65" s="12">
        <v>6828690.0</v>
      </c>
      <c r="J65" s="12" t="str">
        <f>RIGHT('КХЛ'!$F65,4)</f>
        <v>1985</v>
      </c>
    </row>
    <row r="66" ht="14.25" customHeight="1">
      <c r="C66" s="12">
        <v>1252.0</v>
      </c>
      <c r="D66" s="12" t="s">
        <v>185</v>
      </c>
      <c r="E66" s="12" t="s">
        <v>54</v>
      </c>
      <c r="F66" s="16" t="s">
        <v>186</v>
      </c>
      <c r="G66" s="12">
        <v>24.0</v>
      </c>
      <c r="H66" s="12" t="s">
        <v>56</v>
      </c>
      <c r="I66" s="12">
        <v>8.616929E7</v>
      </c>
      <c r="J66" s="12" t="str">
        <f>RIGHT('КХЛ'!$F66,4)</f>
        <v>1994</v>
      </c>
    </row>
    <row r="67" ht="14.25" customHeight="1">
      <c r="C67" s="12">
        <v>230.0</v>
      </c>
      <c r="D67" s="12" t="s">
        <v>187</v>
      </c>
      <c r="E67" s="12" t="s">
        <v>60</v>
      </c>
      <c r="F67" s="16" t="s">
        <v>188</v>
      </c>
      <c r="G67" s="12">
        <v>35.0</v>
      </c>
      <c r="H67" s="12" t="s">
        <v>120</v>
      </c>
      <c r="I67" s="12">
        <v>5.4657291E7</v>
      </c>
      <c r="J67" s="12" t="str">
        <f>RIGHT('КХЛ'!$F67,4)</f>
        <v>1982</v>
      </c>
    </row>
    <row r="68" ht="14.25" customHeight="1">
      <c r="C68" s="12">
        <v>677.0</v>
      </c>
      <c r="D68" s="12" t="s">
        <v>189</v>
      </c>
      <c r="E68" s="12" t="s">
        <v>54</v>
      </c>
      <c r="F68" s="16" t="s">
        <v>190</v>
      </c>
      <c r="G68" s="12">
        <v>25.0</v>
      </c>
      <c r="H68" s="12" t="s">
        <v>191</v>
      </c>
      <c r="I68" s="12">
        <v>7640255.0</v>
      </c>
      <c r="J68" s="12" t="str">
        <f>RIGHT('КХЛ'!$F68,4)</f>
        <v>1992</v>
      </c>
    </row>
    <row r="69" ht="14.25" customHeight="1">
      <c r="C69" s="12">
        <v>79.0</v>
      </c>
      <c r="D69" s="12" t="s">
        <v>192</v>
      </c>
      <c r="E69" s="12" t="s">
        <v>54</v>
      </c>
      <c r="F69" s="16" t="s">
        <v>193</v>
      </c>
      <c r="G69" s="12">
        <v>20.0</v>
      </c>
      <c r="H69" s="12" t="s">
        <v>56</v>
      </c>
      <c r="I69" s="12">
        <v>1080928.0</v>
      </c>
      <c r="J69" s="12" t="str">
        <f>RIGHT('КХЛ'!$F69,4)</f>
        <v>1997</v>
      </c>
    </row>
    <row r="70" ht="14.25" customHeight="1">
      <c r="C70" s="12">
        <v>250.0</v>
      </c>
      <c r="D70" s="12" t="s">
        <v>194</v>
      </c>
      <c r="E70" s="12" t="s">
        <v>54</v>
      </c>
      <c r="F70" s="16" t="s">
        <v>195</v>
      </c>
      <c r="G70" s="12">
        <v>37.0</v>
      </c>
      <c r="H70" s="12" t="s">
        <v>99</v>
      </c>
      <c r="I70" s="12">
        <v>1.8171823E7</v>
      </c>
      <c r="J70" s="12" t="str">
        <f>RIGHT('КХЛ'!$F70,4)</f>
        <v>1980</v>
      </c>
    </row>
    <row r="71" ht="14.25" customHeight="1">
      <c r="C71" s="12">
        <v>527.0</v>
      </c>
      <c r="D71" s="12" t="s">
        <v>196</v>
      </c>
      <c r="E71" s="12" t="s">
        <v>54</v>
      </c>
      <c r="F71" s="16" t="s">
        <v>197</v>
      </c>
      <c r="G71" s="12">
        <v>24.0</v>
      </c>
      <c r="H71" s="12" t="s">
        <v>113</v>
      </c>
      <c r="I71" s="12">
        <v>9.2071508E7</v>
      </c>
      <c r="J71" s="12" t="str">
        <f>RIGHT('КХЛ'!$F71,4)</f>
        <v>1993</v>
      </c>
    </row>
    <row r="72" ht="14.25" customHeight="1">
      <c r="C72" s="12">
        <v>599.0</v>
      </c>
      <c r="D72" s="12" t="s">
        <v>198</v>
      </c>
      <c r="E72" s="12" t="s">
        <v>54</v>
      </c>
      <c r="F72" s="16" t="s">
        <v>199</v>
      </c>
      <c r="G72" s="12">
        <v>27.0</v>
      </c>
      <c r="H72" s="12" t="s">
        <v>56</v>
      </c>
      <c r="I72" s="12">
        <v>6.2126538E7</v>
      </c>
      <c r="J72" s="12" t="str">
        <f>RIGHT('КХЛ'!$F72,4)</f>
        <v>1990</v>
      </c>
    </row>
    <row r="73" ht="14.25" customHeight="1">
      <c r="C73" s="12">
        <v>35.0</v>
      </c>
      <c r="D73" s="12" t="s">
        <v>200</v>
      </c>
      <c r="E73" s="12" t="s">
        <v>54</v>
      </c>
      <c r="F73" s="16" t="s">
        <v>201</v>
      </c>
      <c r="G73" s="12">
        <v>46.0</v>
      </c>
      <c r="H73" s="12" t="s">
        <v>56</v>
      </c>
      <c r="I73" s="12">
        <v>8.04138E7</v>
      </c>
      <c r="J73" s="12" t="str">
        <f>RIGHT('КХЛ'!$F73,4)</f>
        <v>1971</v>
      </c>
    </row>
    <row r="74" ht="14.25" customHeight="1">
      <c r="C74" s="12">
        <v>1259.0</v>
      </c>
      <c r="D74" s="12" t="s">
        <v>202</v>
      </c>
      <c r="E74" s="12" t="s">
        <v>60</v>
      </c>
      <c r="F74" s="16" t="s">
        <v>203</v>
      </c>
      <c r="G74" s="12">
        <v>24.0</v>
      </c>
      <c r="H74" s="12" t="s">
        <v>56</v>
      </c>
      <c r="I74" s="12">
        <v>6.8296623E7</v>
      </c>
      <c r="J74" s="12" t="str">
        <f>RIGHT('КХЛ'!$F74,4)</f>
        <v>1993</v>
      </c>
    </row>
    <row r="75" ht="14.25" customHeight="1">
      <c r="C75" s="12">
        <v>309.0</v>
      </c>
      <c r="D75" s="12" t="s">
        <v>204</v>
      </c>
      <c r="E75" s="12" t="s">
        <v>54</v>
      </c>
      <c r="F75" s="16" t="s">
        <v>205</v>
      </c>
      <c r="G75" s="12">
        <v>35.0</v>
      </c>
      <c r="H75" s="12" t="s">
        <v>56</v>
      </c>
      <c r="I75" s="12">
        <v>5.5301411E7</v>
      </c>
      <c r="J75" s="12" t="str">
        <f>RIGHT('КХЛ'!$F75,4)</f>
        <v>1982</v>
      </c>
    </row>
    <row r="76" ht="14.25" customHeight="1">
      <c r="C76" s="12">
        <v>482.0</v>
      </c>
      <c r="D76" s="12" t="s">
        <v>206</v>
      </c>
      <c r="E76" s="12" t="s">
        <v>54</v>
      </c>
      <c r="F76" s="16" t="s">
        <v>207</v>
      </c>
      <c r="G76" s="12">
        <v>29.0</v>
      </c>
      <c r="H76" s="12" t="s">
        <v>108</v>
      </c>
      <c r="I76" s="12">
        <v>2.1439783E7</v>
      </c>
      <c r="J76" s="12" t="str">
        <f>RIGHT('КХЛ'!$F76,4)</f>
        <v>1988</v>
      </c>
    </row>
    <row r="77" ht="14.25" customHeight="1">
      <c r="C77" s="12">
        <v>361.0</v>
      </c>
      <c r="D77" s="12" t="s">
        <v>208</v>
      </c>
      <c r="E77" s="12" t="s">
        <v>65</v>
      </c>
      <c r="F77" s="16" t="s">
        <v>209</v>
      </c>
      <c r="G77" s="12">
        <v>23.0</v>
      </c>
      <c r="H77" s="12" t="s">
        <v>56</v>
      </c>
      <c r="I77" s="12">
        <v>9.5957416E7</v>
      </c>
      <c r="J77" s="12" t="str">
        <f>RIGHT('КХЛ'!$F77,4)</f>
        <v>1994</v>
      </c>
    </row>
    <row r="78" ht="14.25" customHeight="1">
      <c r="C78" s="12">
        <v>1087.0</v>
      </c>
      <c r="D78" s="12" t="s">
        <v>210</v>
      </c>
      <c r="E78" s="12" t="s">
        <v>54</v>
      </c>
      <c r="F78" s="16" t="s">
        <v>211</v>
      </c>
      <c r="G78" s="12">
        <v>39.0</v>
      </c>
      <c r="H78" s="12" t="s">
        <v>99</v>
      </c>
      <c r="I78" s="12">
        <v>2.7066458E7</v>
      </c>
      <c r="J78" s="12" t="str">
        <f>RIGHT('КХЛ'!$F78,4)</f>
        <v>1979</v>
      </c>
    </row>
    <row r="79" ht="14.25" customHeight="1">
      <c r="C79" s="12">
        <v>818.0</v>
      </c>
      <c r="D79" s="12" t="s">
        <v>212</v>
      </c>
      <c r="E79" s="12" t="s">
        <v>54</v>
      </c>
      <c r="F79" s="16" t="s">
        <v>213</v>
      </c>
      <c r="G79" s="12">
        <v>27.0</v>
      </c>
      <c r="H79" s="12" t="s">
        <v>56</v>
      </c>
      <c r="I79" s="12">
        <v>2.6970851E7</v>
      </c>
      <c r="J79" s="12" t="str">
        <f>RIGHT('КХЛ'!$F79,4)</f>
        <v>1990</v>
      </c>
    </row>
    <row r="80" ht="14.25" customHeight="1">
      <c r="C80" s="12">
        <v>867.0</v>
      </c>
      <c r="D80" s="12" t="s">
        <v>214</v>
      </c>
      <c r="E80" s="12" t="s">
        <v>60</v>
      </c>
      <c r="F80" s="16" t="s">
        <v>215</v>
      </c>
      <c r="G80" s="12">
        <v>34.0</v>
      </c>
      <c r="H80" s="12" t="s">
        <v>56</v>
      </c>
      <c r="I80" s="12">
        <v>9.4610358E7</v>
      </c>
      <c r="J80" s="12" t="str">
        <f>RIGHT('КХЛ'!$F80,4)</f>
        <v>1983</v>
      </c>
    </row>
    <row r="81" ht="14.25" customHeight="1">
      <c r="C81" s="12">
        <v>1362.0</v>
      </c>
      <c r="D81" s="12" t="s">
        <v>216</v>
      </c>
      <c r="E81" s="12" t="s">
        <v>60</v>
      </c>
      <c r="F81" s="16" t="s">
        <v>217</v>
      </c>
      <c r="G81" s="12">
        <v>37.0</v>
      </c>
      <c r="H81" s="12" t="s">
        <v>56</v>
      </c>
      <c r="I81" s="12">
        <v>4019648.0</v>
      </c>
      <c r="J81" s="12" t="str">
        <f>RIGHT('КХЛ'!$F81,4)</f>
        <v>1981</v>
      </c>
    </row>
    <row r="82" ht="14.25" customHeight="1">
      <c r="C82" s="12">
        <v>572.0</v>
      </c>
      <c r="D82" s="12" t="s">
        <v>218</v>
      </c>
      <c r="E82" s="12" t="s">
        <v>54</v>
      </c>
      <c r="F82" s="16" t="s">
        <v>219</v>
      </c>
      <c r="G82" s="12">
        <v>29.0</v>
      </c>
      <c r="H82" s="12" t="s">
        <v>56</v>
      </c>
      <c r="I82" s="12">
        <v>7326941.0</v>
      </c>
      <c r="J82" s="12" t="str">
        <f>RIGHT('КХЛ'!$F82,4)</f>
        <v>1988</v>
      </c>
    </row>
    <row r="83" ht="14.25" customHeight="1">
      <c r="C83" s="12">
        <v>221.0</v>
      </c>
      <c r="D83" s="12" t="s">
        <v>220</v>
      </c>
      <c r="E83" s="12" t="s">
        <v>54</v>
      </c>
      <c r="F83" s="16" t="s">
        <v>221</v>
      </c>
      <c r="G83" s="12">
        <v>24.0</v>
      </c>
      <c r="H83" s="12" t="s">
        <v>56</v>
      </c>
      <c r="I83" s="12">
        <v>3.1393397E7</v>
      </c>
      <c r="J83" s="12" t="str">
        <f>RIGHT('КХЛ'!$F83,4)</f>
        <v>1993</v>
      </c>
    </row>
    <row r="84" ht="14.25" customHeight="1">
      <c r="C84" s="12">
        <v>1036.0</v>
      </c>
      <c r="D84" s="12" t="s">
        <v>222</v>
      </c>
      <c r="E84" s="12" t="s">
        <v>54</v>
      </c>
      <c r="F84" s="16" t="s">
        <v>223</v>
      </c>
      <c r="G84" s="12">
        <v>25.0</v>
      </c>
      <c r="H84" s="12" t="s">
        <v>56</v>
      </c>
      <c r="I84" s="12">
        <v>7.1131224E7</v>
      </c>
      <c r="J84" s="12" t="str">
        <f>RIGHT('КХЛ'!$F84,4)</f>
        <v>1992</v>
      </c>
    </row>
    <row r="85" ht="14.25" customHeight="1">
      <c r="C85" s="12">
        <v>1373.0</v>
      </c>
      <c r="D85" s="12" t="s">
        <v>224</v>
      </c>
      <c r="E85" s="12" t="s">
        <v>54</v>
      </c>
      <c r="F85" s="16" t="s">
        <v>225</v>
      </c>
      <c r="G85" s="12">
        <v>21.0</v>
      </c>
      <c r="H85" s="12" t="s">
        <v>81</v>
      </c>
      <c r="I85" s="12">
        <v>7.7913898E7</v>
      </c>
      <c r="J85" s="12" t="str">
        <f>RIGHT('КХЛ'!$F85,4)</f>
        <v>1996</v>
      </c>
    </row>
    <row r="86" ht="14.25" customHeight="1">
      <c r="C86" s="12">
        <v>894.0</v>
      </c>
      <c r="D86" s="12" t="s">
        <v>226</v>
      </c>
      <c r="E86" s="12" t="s">
        <v>54</v>
      </c>
      <c r="F86" s="16" t="s">
        <v>227</v>
      </c>
      <c r="G86" s="12">
        <v>43.0</v>
      </c>
      <c r="H86" s="12" t="s">
        <v>56</v>
      </c>
      <c r="I86" s="12">
        <v>9.9380946E7</v>
      </c>
      <c r="J86" s="12" t="str">
        <f>RIGHT('КХЛ'!$F86,4)</f>
        <v>1974</v>
      </c>
    </row>
    <row r="87" ht="14.25" customHeight="1">
      <c r="C87" s="12">
        <v>1035.0</v>
      </c>
      <c r="D87" s="12" t="s">
        <v>228</v>
      </c>
      <c r="E87" s="12" t="s">
        <v>60</v>
      </c>
      <c r="F87" s="16" t="s">
        <v>229</v>
      </c>
      <c r="G87" s="12">
        <v>27.0</v>
      </c>
      <c r="H87" s="12" t="s">
        <v>56</v>
      </c>
      <c r="I87" s="12">
        <v>1.5683849E7</v>
      </c>
      <c r="J87" s="12" t="str">
        <f>RIGHT('КХЛ'!$F87,4)</f>
        <v>1990</v>
      </c>
    </row>
    <row r="88" ht="14.25" customHeight="1">
      <c r="C88" s="12">
        <v>899.0</v>
      </c>
      <c r="D88" s="12" t="s">
        <v>230</v>
      </c>
      <c r="E88" s="12" t="s">
        <v>60</v>
      </c>
      <c r="F88" s="16" t="s">
        <v>231</v>
      </c>
      <c r="G88" s="12">
        <v>30.0</v>
      </c>
      <c r="H88" s="12" t="s">
        <v>56</v>
      </c>
      <c r="I88" s="12">
        <v>2.4059762E7</v>
      </c>
      <c r="J88" s="12" t="str">
        <f>RIGHT('КХЛ'!$F88,4)</f>
        <v>1987</v>
      </c>
    </row>
    <row r="89" ht="14.25" customHeight="1">
      <c r="C89" s="12">
        <v>615.0</v>
      </c>
      <c r="D89" s="12" t="s">
        <v>232</v>
      </c>
      <c r="E89" s="12" t="s">
        <v>60</v>
      </c>
      <c r="F89" s="16" t="s">
        <v>233</v>
      </c>
      <c r="G89" s="12">
        <v>25.0</v>
      </c>
      <c r="H89" s="12" t="s">
        <v>56</v>
      </c>
      <c r="I89" s="12">
        <v>6.859077E7</v>
      </c>
      <c r="J89" s="12" t="str">
        <f>RIGHT('КХЛ'!$F89,4)</f>
        <v>1992</v>
      </c>
    </row>
    <row r="90" ht="14.25" customHeight="1">
      <c r="C90" s="12">
        <v>617.0</v>
      </c>
      <c r="D90" s="12" t="s">
        <v>234</v>
      </c>
      <c r="E90" s="12" t="s">
        <v>54</v>
      </c>
      <c r="F90" s="16" t="s">
        <v>235</v>
      </c>
      <c r="G90" s="12">
        <v>27.0</v>
      </c>
      <c r="H90" s="12" t="s">
        <v>56</v>
      </c>
      <c r="I90" s="12">
        <v>3.1451063E7</v>
      </c>
      <c r="J90" s="12" t="str">
        <f>RIGHT('КХЛ'!$F90,4)</f>
        <v>1990</v>
      </c>
    </row>
    <row r="91" ht="14.25" customHeight="1">
      <c r="C91" s="12">
        <v>1310.0</v>
      </c>
      <c r="D91" s="12" t="s">
        <v>236</v>
      </c>
      <c r="E91" s="12" t="s">
        <v>54</v>
      </c>
      <c r="F91" s="16" t="s">
        <v>237</v>
      </c>
      <c r="G91" s="12">
        <v>35.0</v>
      </c>
      <c r="H91" s="12" t="s">
        <v>71</v>
      </c>
      <c r="I91" s="12">
        <v>3.4257404E7</v>
      </c>
      <c r="J91" s="12" t="str">
        <f>RIGHT('КХЛ'!$F91,4)</f>
        <v>1982</v>
      </c>
    </row>
    <row r="92" ht="14.25" customHeight="1">
      <c r="C92" s="12">
        <v>400.0</v>
      </c>
      <c r="D92" s="12" t="s">
        <v>238</v>
      </c>
      <c r="E92" s="12" t="s">
        <v>54</v>
      </c>
      <c r="F92" s="16" t="s">
        <v>239</v>
      </c>
      <c r="G92" s="12">
        <v>44.0</v>
      </c>
      <c r="H92" s="12" t="s">
        <v>56</v>
      </c>
      <c r="I92" s="12">
        <v>5.9454805E7</v>
      </c>
      <c r="J92" s="12" t="str">
        <f>RIGHT('КХЛ'!$F92,4)</f>
        <v>1973</v>
      </c>
    </row>
    <row r="93" ht="14.25" customHeight="1">
      <c r="C93" s="12">
        <v>1123.0</v>
      </c>
      <c r="D93" s="12" t="s">
        <v>240</v>
      </c>
      <c r="E93" s="12" t="s">
        <v>54</v>
      </c>
      <c r="F93" s="16" t="s">
        <v>241</v>
      </c>
      <c r="G93" s="12">
        <v>22.0</v>
      </c>
      <c r="H93" s="12" t="s">
        <v>56</v>
      </c>
      <c r="I93" s="12">
        <v>9.6332466E7</v>
      </c>
      <c r="J93" s="12" t="str">
        <f>RIGHT('КХЛ'!$F93,4)</f>
        <v>1995</v>
      </c>
    </row>
    <row r="94" ht="14.25" customHeight="1">
      <c r="C94" s="12">
        <v>687.0</v>
      </c>
      <c r="D94" s="12" t="s">
        <v>242</v>
      </c>
      <c r="E94" s="12" t="s">
        <v>60</v>
      </c>
      <c r="F94" s="16" t="s">
        <v>243</v>
      </c>
      <c r="G94" s="12">
        <v>32.0</v>
      </c>
      <c r="H94" s="12" t="s">
        <v>157</v>
      </c>
      <c r="I94" s="12">
        <v>3.9067845E7</v>
      </c>
      <c r="J94" s="12" t="str">
        <f>RIGHT('КХЛ'!$F94,4)</f>
        <v>1985</v>
      </c>
    </row>
    <row r="95" ht="14.25" customHeight="1">
      <c r="C95" s="12">
        <v>1049.0</v>
      </c>
      <c r="D95" s="12" t="s">
        <v>244</v>
      </c>
      <c r="E95" s="12" t="s">
        <v>60</v>
      </c>
      <c r="F95" s="16" t="s">
        <v>245</v>
      </c>
      <c r="G95" s="12">
        <v>20.0</v>
      </c>
      <c r="H95" s="12" t="s">
        <v>56</v>
      </c>
      <c r="I95" s="12">
        <v>4.5609944E7</v>
      </c>
      <c r="J95" s="12" t="str">
        <f>RIGHT('КХЛ'!$F95,4)</f>
        <v>1997</v>
      </c>
    </row>
    <row r="96" ht="14.25" customHeight="1">
      <c r="C96" s="12">
        <v>144.0</v>
      </c>
      <c r="D96" s="12" t="s">
        <v>246</v>
      </c>
      <c r="E96" s="12" t="s">
        <v>65</v>
      </c>
      <c r="F96" s="16" t="s">
        <v>247</v>
      </c>
      <c r="G96" s="12">
        <v>23.0</v>
      </c>
      <c r="H96" s="12" t="s">
        <v>113</v>
      </c>
      <c r="I96" s="12">
        <v>5.7242113E7</v>
      </c>
      <c r="J96" s="12" t="str">
        <f>RIGHT('КХЛ'!$F96,4)</f>
        <v>1994</v>
      </c>
    </row>
    <row r="97" ht="14.25" customHeight="1">
      <c r="C97" s="12">
        <v>370.0</v>
      </c>
      <c r="D97" s="12" t="s">
        <v>248</v>
      </c>
      <c r="E97" s="12" t="s">
        <v>54</v>
      </c>
      <c r="F97" s="16" t="s">
        <v>249</v>
      </c>
      <c r="G97" s="12">
        <v>25.0</v>
      </c>
      <c r="H97" s="12" t="s">
        <v>56</v>
      </c>
      <c r="I97" s="12">
        <v>1.8614652E7</v>
      </c>
      <c r="J97" s="12" t="str">
        <f>RIGHT('КХЛ'!$F97,4)</f>
        <v>1992</v>
      </c>
    </row>
    <row r="98" ht="14.25" customHeight="1">
      <c r="C98" s="12">
        <v>701.0</v>
      </c>
      <c r="D98" s="12" t="s">
        <v>250</v>
      </c>
      <c r="E98" s="12" t="s">
        <v>65</v>
      </c>
      <c r="F98" s="16" t="s">
        <v>251</v>
      </c>
      <c r="G98" s="12">
        <v>29.0</v>
      </c>
      <c r="H98" s="12" t="s">
        <v>56</v>
      </c>
      <c r="I98" s="12">
        <v>7.2428232E7</v>
      </c>
      <c r="J98" s="12" t="str">
        <f>RIGHT('КХЛ'!$F98,4)</f>
        <v>1988</v>
      </c>
    </row>
    <row r="99" ht="14.25" customHeight="1">
      <c r="C99" s="12">
        <v>589.0</v>
      </c>
      <c r="D99" s="12" t="s">
        <v>252</v>
      </c>
      <c r="E99" s="12" t="s">
        <v>60</v>
      </c>
      <c r="F99" s="16" t="s">
        <v>253</v>
      </c>
      <c r="G99" s="12">
        <v>29.0</v>
      </c>
      <c r="H99" s="12" t="s">
        <v>56</v>
      </c>
      <c r="I99" s="12">
        <v>8.1178365E7</v>
      </c>
      <c r="J99" s="12" t="str">
        <f>RIGHT('КХЛ'!$F99,4)</f>
        <v>1988</v>
      </c>
    </row>
    <row r="100" ht="14.25" customHeight="1">
      <c r="C100" s="12">
        <v>794.0</v>
      </c>
      <c r="D100" s="12" t="s">
        <v>254</v>
      </c>
      <c r="E100" s="12" t="s">
        <v>54</v>
      </c>
      <c r="F100" s="16" t="s">
        <v>255</v>
      </c>
      <c r="G100" s="12">
        <v>21.0</v>
      </c>
      <c r="H100" s="12" t="s">
        <v>56</v>
      </c>
      <c r="I100" s="12">
        <v>7631358.0</v>
      </c>
      <c r="J100" s="12" t="str">
        <f>RIGHT('КХЛ'!$F100,4)</f>
        <v>1997</v>
      </c>
    </row>
    <row r="101" ht="14.25" customHeight="1">
      <c r="C101" s="12">
        <v>1757.0</v>
      </c>
      <c r="D101" s="12" t="s">
        <v>256</v>
      </c>
      <c r="E101" s="12" t="s">
        <v>54</v>
      </c>
      <c r="F101" s="16" t="s">
        <v>257</v>
      </c>
      <c r="G101" s="12">
        <v>28.0</v>
      </c>
      <c r="H101" s="12" t="s">
        <v>56</v>
      </c>
      <c r="I101" s="12">
        <v>4.1660517E7</v>
      </c>
      <c r="J101" s="12" t="str">
        <f>RIGHT('КХЛ'!$F101,4)</f>
        <v>1989</v>
      </c>
    </row>
    <row r="102" ht="14.25" customHeight="1">
      <c r="C102" s="12">
        <v>525.0</v>
      </c>
      <c r="D102" s="12" t="s">
        <v>258</v>
      </c>
      <c r="E102" s="12" t="s">
        <v>60</v>
      </c>
      <c r="F102" s="16" t="s">
        <v>259</v>
      </c>
      <c r="G102" s="12">
        <v>41.0</v>
      </c>
      <c r="H102" s="12" t="s">
        <v>56</v>
      </c>
      <c r="I102" s="12">
        <v>7613930.0</v>
      </c>
      <c r="J102" s="12" t="str">
        <f>RIGHT('КХЛ'!$F102,4)</f>
        <v>1976</v>
      </c>
    </row>
    <row r="103" ht="14.25" customHeight="1">
      <c r="C103" s="12">
        <v>151.0</v>
      </c>
      <c r="D103" s="12" t="s">
        <v>260</v>
      </c>
      <c r="E103" s="12" t="s">
        <v>54</v>
      </c>
      <c r="F103" s="16" t="s">
        <v>261</v>
      </c>
      <c r="G103" s="12">
        <v>30.0</v>
      </c>
      <c r="H103" s="12" t="s">
        <v>108</v>
      </c>
      <c r="I103" s="12">
        <v>7.0013668E7</v>
      </c>
      <c r="J103" s="12" t="str">
        <f>RIGHT('КХЛ'!$F103,4)</f>
        <v>1987</v>
      </c>
    </row>
    <row r="104" ht="14.25" customHeight="1">
      <c r="C104" s="12">
        <v>1482.0</v>
      </c>
      <c r="D104" s="12" t="s">
        <v>262</v>
      </c>
      <c r="E104" s="12" t="s">
        <v>54</v>
      </c>
      <c r="F104" s="16" t="s">
        <v>263</v>
      </c>
      <c r="G104" s="12">
        <v>27.0</v>
      </c>
      <c r="H104" s="12" t="s">
        <v>56</v>
      </c>
      <c r="I104" s="12">
        <v>1.2908339E7</v>
      </c>
      <c r="J104" s="12" t="str">
        <f>RIGHT('КХЛ'!$F104,4)</f>
        <v>1990</v>
      </c>
    </row>
    <row r="105" ht="14.25" customHeight="1">
      <c r="C105" s="12">
        <v>1297.0</v>
      </c>
      <c r="D105" s="12" t="s">
        <v>264</v>
      </c>
      <c r="E105" s="12" t="s">
        <v>60</v>
      </c>
      <c r="F105" s="16" t="s">
        <v>265</v>
      </c>
      <c r="G105" s="12">
        <v>33.0</v>
      </c>
      <c r="H105" s="12" t="s">
        <v>108</v>
      </c>
      <c r="I105" s="12">
        <v>1.927209E7</v>
      </c>
      <c r="J105" s="12" t="str">
        <f>RIGHT('КХЛ'!$F105,4)</f>
        <v>1984</v>
      </c>
    </row>
    <row r="106" ht="14.25" customHeight="1">
      <c r="C106" s="12">
        <v>1675.0</v>
      </c>
      <c r="D106" s="12" t="s">
        <v>266</v>
      </c>
      <c r="E106" s="12" t="s">
        <v>54</v>
      </c>
      <c r="F106" s="16" t="s">
        <v>267</v>
      </c>
      <c r="G106" s="12">
        <v>22.0</v>
      </c>
      <c r="H106" s="12" t="s">
        <v>56</v>
      </c>
      <c r="I106" s="12">
        <v>1991092.0</v>
      </c>
      <c r="J106" s="12" t="str">
        <f>RIGHT('КХЛ'!$F106,4)</f>
        <v>1995</v>
      </c>
    </row>
    <row r="107" ht="14.25" customHeight="1">
      <c r="C107" s="12">
        <v>961.0</v>
      </c>
      <c r="D107" s="12" t="s">
        <v>268</v>
      </c>
      <c r="E107" s="12" t="s">
        <v>54</v>
      </c>
      <c r="F107" s="16" t="s">
        <v>269</v>
      </c>
      <c r="G107" s="12">
        <v>20.0</v>
      </c>
      <c r="H107" s="12" t="s">
        <v>56</v>
      </c>
      <c r="I107" s="12">
        <v>5.8802511E7</v>
      </c>
      <c r="J107" s="12" t="str">
        <f>RIGHT('КХЛ'!$F107,4)</f>
        <v>1997</v>
      </c>
    </row>
    <row r="108" ht="14.25" customHeight="1">
      <c r="C108" s="12">
        <v>600.0</v>
      </c>
      <c r="D108" s="12" t="s">
        <v>270</v>
      </c>
      <c r="E108" s="12" t="s">
        <v>65</v>
      </c>
      <c r="F108" s="16" t="s">
        <v>271</v>
      </c>
      <c r="G108" s="12">
        <v>31.0</v>
      </c>
      <c r="H108" s="12" t="s">
        <v>99</v>
      </c>
      <c r="I108" s="12">
        <v>4.4594683E7</v>
      </c>
      <c r="J108" s="12" t="str">
        <f>RIGHT('КХЛ'!$F108,4)</f>
        <v>1986</v>
      </c>
    </row>
    <row r="109" ht="14.25" customHeight="1">
      <c r="C109" s="12">
        <v>1716.0</v>
      </c>
      <c r="D109" s="12" t="s">
        <v>272</v>
      </c>
      <c r="E109" s="12" t="s">
        <v>60</v>
      </c>
      <c r="F109" s="16" t="s">
        <v>273</v>
      </c>
      <c r="G109" s="12">
        <v>35.0</v>
      </c>
      <c r="H109" s="12" t="s">
        <v>99</v>
      </c>
      <c r="I109" s="12">
        <v>2.2300654E7</v>
      </c>
      <c r="J109" s="12" t="str">
        <f>RIGHT('КХЛ'!$F109,4)</f>
        <v>1982</v>
      </c>
    </row>
    <row r="110" ht="14.25" customHeight="1">
      <c r="C110" s="12">
        <v>876.0</v>
      </c>
      <c r="D110" s="12" t="s">
        <v>274</v>
      </c>
      <c r="E110" s="12" t="s">
        <v>54</v>
      </c>
      <c r="F110" s="16" t="s">
        <v>275</v>
      </c>
      <c r="G110" s="12">
        <v>22.0</v>
      </c>
      <c r="H110" s="12" t="s">
        <v>56</v>
      </c>
      <c r="I110" s="12">
        <v>2.3126753E7</v>
      </c>
      <c r="J110" s="12" t="str">
        <f>RIGHT('КХЛ'!$F110,4)</f>
        <v>1995</v>
      </c>
    </row>
    <row r="111" ht="14.25" customHeight="1">
      <c r="C111" s="12">
        <v>191.0</v>
      </c>
      <c r="D111" s="12" t="s">
        <v>276</v>
      </c>
      <c r="E111" s="12" t="s">
        <v>60</v>
      </c>
      <c r="F111" s="16" t="s">
        <v>277</v>
      </c>
      <c r="G111" s="12">
        <v>28.0</v>
      </c>
      <c r="H111" s="12" t="s">
        <v>56</v>
      </c>
      <c r="I111" s="12">
        <v>8.8756378E7</v>
      </c>
      <c r="J111" s="12" t="str">
        <f>RIGHT('КХЛ'!$F111,4)</f>
        <v>1989</v>
      </c>
    </row>
    <row r="112" ht="14.25" customHeight="1">
      <c r="C112" s="12">
        <v>1769.0</v>
      </c>
      <c r="D112" s="12" t="s">
        <v>278</v>
      </c>
      <c r="E112" s="12" t="s">
        <v>54</v>
      </c>
      <c r="F112" s="16" t="s">
        <v>279</v>
      </c>
      <c r="G112" s="12">
        <v>29.0</v>
      </c>
      <c r="H112" s="12" t="s">
        <v>71</v>
      </c>
      <c r="I112" s="12">
        <v>5.4095807E7</v>
      </c>
      <c r="J112" s="12" t="str">
        <f>RIGHT('КХЛ'!$F112,4)</f>
        <v>1988</v>
      </c>
    </row>
    <row r="113" ht="14.25" customHeight="1">
      <c r="C113" s="12">
        <v>1084.0</v>
      </c>
      <c r="D113" s="12" t="s">
        <v>280</v>
      </c>
      <c r="E113" s="12" t="s">
        <v>60</v>
      </c>
      <c r="F113" s="16" t="s">
        <v>281</v>
      </c>
      <c r="G113" s="12">
        <v>31.0</v>
      </c>
      <c r="H113" s="12" t="s">
        <v>120</v>
      </c>
      <c r="I113" s="12">
        <v>9.4556649E7</v>
      </c>
      <c r="J113" s="12" t="str">
        <f>RIGHT('КХЛ'!$F113,4)</f>
        <v>1986</v>
      </c>
    </row>
    <row r="114" ht="14.25" customHeight="1">
      <c r="C114" s="12">
        <v>1626.0</v>
      </c>
      <c r="D114" s="12" t="s">
        <v>282</v>
      </c>
      <c r="E114" s="12" t="s">
        <v>65</v>
      </c>
      <c r="F114" s="16" t="s">
        <v>283</v>
      </c>
      <c r="G114" s="12">
        <v>42.0</v>
      </c>
      <c r="H114" s="12" t="s">
        <v>56</v>
      </c>
      <c r="I114" s="12">
        <v>9.2544886E7</v>
      </c>
      <c r="J114" s="12" t="str">
        <f>RIGHT('КХЛ'!$F114,4)</f>
        <v>1975</v>
      </c>
    </row>
    <row r="115" ht="14.25" customHeight="1">
      <c r="C115" s="12">
        <v>1088.0</v>
      </c>
      <c r="D115" s="12" t="s">
        <v>284</v>
      </c>
      <c r="E115" s="12" t="s">
        <v>60</v>
      </c>
      <c r="F115" s="16" t="s">
        <v>285</v>
      </c>
      <c r="G115" s="12">
        <v>41.0</v>
      </c>
      <c r="H115" s="12" t="s">
        <v>56</v>
      </c>
      <c r="I115" s="12">
        <v>9.7974421E7</v>
      </c>
      <c r="J115" s="12" t="str">
        <f>RIGHT('КХЛ'!$F115,4)</f>
        <v>1976</v>
      </c>
    </row>
    <row r="116" ht="14.25" customHeight="1">
      <c r="C116" s="12">
        <v>1375.0</v>
      </c>
      <c r="D116" s="12" t="s">
        <v>286</v>
      </c>
      <c r="E116" s="12" t="s">
        <v>60</v>
      </c>
      <c r="F116" s="16" t="s">
        <v>287</v>
      </c>
      <c r="G116" s="12">
        <v>23.0</v>
      </c>
      <c r="H116" s="12" t="s">
        <v>113</v>
      </c>
      <c r="I116" s="12">
        <v>4.5758626E7</v>
      </c>
      <c r="J116" s="12" t="str">
        <f>RIGHT('КХЛ'!$F116,4)</f>
        <v>1994</v>
      </c>
    </row>
    <row r="117" ht="14.25" customHeight="1">
      <c r="C117" s="12">
        <v>286.0</v>
      </c>
      <c r="D117" s="12" t="s">
        <v>288</v>
      </c>
      <c r="E117" s="12" t="s">
        <v>60</v>
      </c>
      <c r="F117" s="16" t="s">
        <v>289</v>
      </c>
      <c r="G117" s="12">
        <v>39.0</v>
      </c>
      <c r="H117" s="12" t="s">
        <v>56</v>
      </c>
      <c r="I117" s="12">
        <v>5.1933291E7</v>
      </c>
      <c r="J117" s="12" t="str">
        <f>RIGHT('КХЛ'!$F117,4)</f>
        <v>1978</v>
      </c>
    </row>
    <row r="118" ht="14.25" customHeight="1">
      <c r="C118" s="12">
        <v>1339.0</v>
      </c>
      <c r="D118" s="12" t="s">
        <v>290</v>
      </c>
      <c r="E118" s="12" t="s">
        <v>54</v>
      </c>
      <c r="F118" s="16" t="s">
        <v>291</v>
      </c>
      <c r="G118" s="12">
        <v>26.0</v>
      </c>
      <c r="H118" s="12" t="s">
        <v>56</v>
      </c>
      <c r="I118" s="12">
        <v>2.4594549E7</v>
      </c>
      <c r="J118" s="12" t="str">
        <f>RIGHT('КХЛ'!$F118,4)</f>
        <v>1991</v>
      </c>
    </row>
    <row r="119" ht="14.25" customHeight="1">
      <c r="C119" s="12">
        <v>1016.0</v>
      </c>
      <c r="D119" s="12" t="s">
        <v>292</v>
      </c>
      <c r="E119" s="12" t="s">
        <v>54</v>
      </c>
      <c r="F119" s="16" t="s">
        <v>293</v>
      </c>
      <c r="G119" s="12">
        <v>35.0</v>
      </c>
      <c r="H119" s="12" t="s">
        <v>81</v>
      </c>
      <c r="I119" s="12">
        <v>7.9869333E7</v>
      </c>
      <c r="J119" s="12" t="str">
        <f>RIGHT('КХЛ'!$F119,4)</f>
        <v>1982</v>
      </c>
    </row>
    <row r="120" ht="14.25" customHeight="1">
      <c r="C120" s="12">
        <v>708.0</v>
      </c>
      <c r="D120" s="12" t="s">
        <v>294</v>
      </c>
      <c r="E120" s="12" t="s">
        <v>65</v>
      </c>
      <c r="F120" s="16" t="s">
        <v>295</v>
      </c>
      <c r="G120" s="12">
        <v>24.0</v>
      </c>
      <c r="H120" s="12" t="s">
        <v>56</v>
      </c>
      <c r="I120" s="12">
        <v>4.1961489E7</v>
      </c>
      <c r="J120" s="12" t="str">
        <f>RIGHT('КХЛ'!$F120,4)</f>
        <v>1993</v>
      </c>
    </row>
    <row r="121" ht="14.25" customHeight="1">
      <c r="C121" s="12">
        <v>658.0</v>
      </c>
      <c r="D121" s="12" t="s">
        <v>296</v>
      </c>
      <c r="E121" s="12" t="s">
        <v>60</v>
      </c>
      <c r="F121" s="16" t="s">
        <v>297</v>
      </c>
      <c r="G121" s="12">
        <v>36.0</v>
      </c>
      <c r="H121" s="12" t="s">
        <v>108</v>
      </c>
      <c r="I121" s="12">
        <v>9.1365196E7</v>
      </c>
      <c r="J121" s="12" t="str">
        <f>RIGHT('КХЛ'!$F121,4)</f>
        <v>1981</v>
      </c>
    </row>
    <row r="122" ht="14.25" customHeight="1">
      <c r="C122" s="12">
        <v>212.0</v>
      </c>
      <c r="D122" s="12" t="s">
        <v>298</v>
      </c>
      <c r="E122" s="12" t="s">
        <v>54</v>
      </c>
      <c r="F122" s="16" t="s">
        <v>299</v>
      </c>
      <c r="G122" s="12">
        <v>37.0</v>
      </c>
      <c r="H122" s="12" t="s">
        <v>120</v>
      </c>
      <c r="I122" s="12">
        <v>2.5577381E7</v>
      </c>
      <c r="J122" s="12" t="str">
        <f>RIGHT('КХЛ'!$F122,4)</f>
        <v>1980</v>
      </c>
    </row>
    <row r="123" ht="14.25" customHeight="1">
      <c r="C123" s="12">
        <v>1105.0</v>
      </c>
      <c r="D123" s="12" t="s">
        <v>300</v>
      </c>
      <c r="E123" s="12" t="s">
        <v>60</v>
      </c>
      <c r="F123" s="16" t="s">
        <v>301</v>
      </c>
      <c r="G123" s="12">
        <v>38.0</v>
      </c>
      <c r="H123" s="12" t="s">
        <v>99</v>
      </c>
      <c r="I123" s="12">
        <v>8340066.0</v>
      </c>
      <c r="J123" s="12" t="str">
        <f>RIGHT('КХЛ'!$F123,4)</f>
        <v>1979</v>
      </c>
    </row>
    <row r="124" ht="14.25" customHeight="1">
      <c r="C124" s="12">
        <v>734.0</v>
      </c>
      <c r="D124" s="12" t="s">
        <v>302</v>
      </c>
      <c r="E124" s="12" t="s">
        <v>54</v>
      </c>
      <c r="F124" s="16" t="s">
        <v>303</v>
      </c>
      <c r="G124" s="12">
        <v>29.0</v>
      </c>
      <c r="H124" s="12" t="s">
        <v>304</v>
      </c>
      <c r="I124" s="12">
        <v>1.4439238E7</v>
      </c>
      <c r="J124" s="12" t="str">
        <f>RIGHT('КХЛ'!$F124,4)</f>
        <v>1988</v>
      </c>
    </row>
    <row r="125" ht="14.25" customHeight="1">
      <c r="C125" s="12">
        <v>1609.0</v>
      </c>
      <c r="D125" s="12" t="s">
        <v>305</v>
      </c>
      <c r="E125" s="12" t="s">
        <v>54</v>
      </c>
      <c r="F125" s="16" t="s">
        <v>306</v>
      </c>
      <c r="G125" s="12">
        <v>26.0</v>
      </c>
      <c r="H125" s="12" t="s">
        <v>56</v>
      </c>
      <c r="I125" s="12">
        <v>4.537925E7</v>
      </c>
      <c r="J125" s="12" t="str">
        <f>RIGHT('КХЛ'!$F125,4)</f>
        <v>1991</v>
      </c>
    </row>
    <row r="126" ht="14.25" customHeight="1">
      <c r="C126" s="12">
        <v>595.0</v>
      </c>
      <c r="D126" s="12" t="s">
        <v>307</v>
      </c>
      <c r="E126" s="12" t="s">
        <v>65</v>
      </c>
      <c r="F126" s="16" t="s">
        <v>308</v>
      </c>
      <c r="G126" s="12">
        <v>20.0</v>
      </c>
      <c r="H126" s="12" t="s">
        <v>56</v>
      </c>
      <c r="I126" s="12">
        <v>3.2467268E7</v>
      </c>
      <c r="J126" s="12" t="str">
        <f>RIGHT('КХЛ'!$F126,4)</f>
        <v>1998</v>
      </c>
    </row>
    <row r="127" ht="14.25" customHeight="1">
      <c r="C127" s="12">
        <v>766.0</v>
      </c>
      <c r="D127" s="12" t="s">
        <v>309</v>
      </c>
      <c r="E127" s="12" t="s">
        <v>60</v>
      </c>
      <c r="F127" s="16" t="s">
        <v>310</v>
      </c>
      <c r="G127" s="12">
        <v>33.0</v>
      </c>
      <c r="H127" s="12" t="s">
        <v>81</v>
      </c>
      <c r="I127" s="12">
        <v>7.8975805E7</v>
      </c>
      <c r="J127" s="12" t="str">
        <f>RIGHT('КХЛ'!$F127,4)</f>
        <v>1984</v>
      </c>
    </row>
    <row r="128" ht="14.25" customHeight="1">
      <c r="C128" s="12">
        <v>138.0</v>
      </c>
      <c r="D128" s="12" t="s">
        <v>311</v>
      </c>
      <c r="E128" s="12" t="s">
        <v>54</v>
      </c>
      <c r="F128" s="16" t="s">
        <v>312</v>
      </c>
      <c r="G128" s="12">
        <v>25.0</v>
      </c>
      <c r="H128" s="12" t="s">
        <v>56</v>
      </c>
      <c r="I128" s="12">
        <v>2.0454876E7</v>
      </c>
      <c r="J128" s="12" t="str">
        <f>RIGHT('КХЛ'!$F128,4)</f>
        <v>1992</v>
      </c>
    </row>
    <row r="129" ht="14.25" customHeight="1">
      <c r="C129" s="12">
        <v>844.0</v>
      </c>
      <c r="D129" s="12" t="s">
        <v>313</v>
      </c>
      <c r="E129" s="12" t="s">
        <v>60</v>
      </c>
      <c r="F129" s="16" t="s">
        <v>314</v>
      </c>
      <c r="G129" s="12">
        <v>26.0</v>
      </c>
      <c r="H129" s="12" t="s">
        <v>56</v>
      </c>
      <c r="I129" s="12">
        <v>9.1957086E7</v>
      </c>
      <c r="J129" s="12" t="str">
        <f>RIGHT('КХЛ'!$F129,4)</f>
        <v>1991</v>
      </c>
    </row>
    <row r="130" ht="14.25" customHeight="1">
      <c r="C130" s="12">
        <v>787.0</v>
      </c>
      <c r="D130" s="12" t="s">
        <v>315</v>
      </c>
      <c r="E130" s="12" t="s">
        <v>54</v>
      </c>
      <c r="F130" s="16" t="s">
        <v>316</v>
      </c>
      <c r="G130" s="12">
        <v>36.0</v>
      </c>
      <c r="H130" s="12" t="s">
        <v>99</v>
      </c>
      <c r="I130" s="12">
        <v>8.9092164E7</v>
      </c>
      <c r="J130" s="12" t="str">
        <f>RIGHT('КХЛ'!$F130,4)</f>
        <v>1981</v>
      </c>
    </row>
    <row r="131" ht="14.25" customHeight="1">
      <c r="C131" s="12">
        <v>645.0</v>
      </c>
      <c r="D131" s="12" t="s">
        <v>317</v>
      </c>
      <c r="E131" s="12" t="s">
        <v>54</v>
      </c>
      <c r="F131" s="16" t="s">
        <v>318</v>
      </c>
      <c r="G131" s="12">
        <v>29.0</v>
      </c>
      <c r="H131" s="12" t="s">
        <v>81</v>
      </c>
      <c r="I131" s="12">
        <v>4.5784992E7</v>
      </c>
      <c r="J131" s="12" t="str">
        <f>RIGHT('КХЛ'!$F131,4)</f>
        <v>1988</v>
      </c>
    </row>
    <row r="132" ht="14.25" customHeight="1">
      <c r="C132" s="12">
        <v>233.0</v>
      </c>
      <c r="D132" s="12" t="s">
        <v>319</v>
      </c>
      <c r="E132" s="12" t="s">
        <v>60</v>
      </c>
      <c r="F132" s="16" t="s">
        <v>320</v>
      </c>
      <c r="G132" s="12">
        <v>38.0</v>
      </c>
      <c r="H132" s="12" t="s">
        <v>56</v>
      </c>
      <c r="I132" s="12">
        <v>6.3839136E7</v>
      </c>
      <c r="J132" s="12" t="str">
        <f>RIGHT('КХЛ'!$F132,4)</f>
        <v>1979</v>
      </c>
    </row>
    <row r="133" ht="14.25" customHeight="1">
      <c r="C133" s="12">
        <v>288.0</v>
      </c>
      <c r="D133" s="12" t="s">
        <v>321</v>
      </c>
      <c r="E133" s="12" t="s">
        <v>54</v>
      </c>
      <c r="F133" s="16" t="s">
        <v>322</v>
      </c>
      <c r="G133" s="12">
        <v>36.0</v>
      </c>
      <c r="H133" s="12" t="s">
        <v>56</v>
      </c>
      <c r="I133" s="12">
        <v>7.9983095E7</v>
      </c>
      <c r="J133" s="12" t="str">
        <f>RIGHT('КХЛ'!$F133,4)</f>
        <v>1981</v>
      </c>
    </row>
    <row r="134" ht="14.25" customHeight="1">
      <c r="C134" s="12">
        <v>455.0</v>
      </c>
      <c r="D134" s="12" t="s">
        <v>323</v>
      </c>
      <c r="E134" s="12" t="s">
        <v>60</v>
      </c>
      <c r="F134" s="16" t="s">
        <v>324</v>
      </c>
      <c r="G134" s="12">
        <v>41.0</v>
      </c>
      <c r="H134" s="12" t="s">
        <v>71</v>
      </c>
      <c r="I134" s="12">
        <v>6.1865823E7</v>
      </c>
      <c r="J134" s="12" t="str">
        <f>RIGHT('КХЛ'!$F134,4)</f>
        <v>1976</v>
      </c>
    </row>
    <row r="135" ht="14.25" customHeight="1">
      <c r="C135" s="12">
        <v>5.0</v>
      </c>
      <c r="D135" s="12" t="s">
        <v>325</v>
      </c>
      <c r="E135" s="12" t="s">
        <v>60</v>
      </c>
      <c r="F135" s="16" t="s">
        <v>326</v>
      </c>
      <c r="G135" s="12">
        <v>32.0</v>
      </c>
      <c r="H135" s="12" t="s">
        <v>56</v>
      </c>
      <c r="I135" s="12">
        <v>2.1604667E7</v>
      </c>
      <c r="J135" s="12" t="str">
        <f>RIGHT('КХЛ'!$F135,4)</f>
        <v>1985</v>
      </c>
    </row>
    <row r="136" ht="14.25" customHeight="1">
      <c r="C136" s="12">
        <v>1033.0</v>
      </c>
      <c r="D136" s="12" t="s">
        <v>327</v>
      </c>
      <c r="E136" s="12" t="s">
        <v>60</v>
      </c>
      <c r="F136" s="16" t="s">
        <v>328</v>
      </c>
      <c r="G136" s="12">
        <v>22.0</v>
      </c>
      <c r="H136" s="12" t="s">
        <v>56</v>
      </c>
      <c r="I136" s="12">
        <v>5.2889338E7</v>
      </c>
      <c r="J136" s="12" t="str">
        <f>RIGHT('КХЛ'!$F136,4)</f>
        <v>1995</v>
      </c>
    </row>
    <row r="137" ht="14.25" customHeight="1">
      <c r="C137" s="12">
        <v>398.0</v>
      </c>
      <c r="D137" s="12" t="s">
        <v>329</v>
      </c>
      <c r="E137" s="12" t="s">
        <v>54</v>
      </c>
      <c r="F137" s="16" t="s">
        <v>330</v>
      </c>
      <c r="G137" s="12">
        <v>35.0</v>
      </c>
      <c r="H137" s="12" t="s">
        <v>56</v>
      </c>
      <c r="I137" s="12">
        <v>2.625517E7</v>
      </c>
      <c r="J137" s="12" t="str">
        <f>RIGHT('КХЛ'!$F137,4)</f>
        <v>1982</v>
      </c>
    </row>
    <row r="138" ht="14.25" customHeight="1">
      <c r="C138" s="12">
        <v>1659.0</v>
      </c>
      <c r="D138" s="12" t="s">
        <v>331</v>
      </c>
      <c r="E138" s="12" t="s">
        <v>54</v>
      </c>
      <c r="F138" s="16" t="s">
        <v>332</v>
      </c>
      <c r="G138" s="12">
        <v>39.0</v>
      </c>
      <c r="H138" s="12" t="s">
        <v>56</v>
      </c>
      <c r="I138" s="12">
        <v>3.2222092E7</v>
      </c>
      <c r="J138" s="12" t="str">
        <f>RIGHT('КХЛ'!$F138,4)</f>
        <v>1979</v>
      </c>
    </row>
    <row r="139" ht="14.25" customHeight="1">
      <c r="C139" s="12">
        <v>145.0</v>
      </c>
      <c r="D139" s="12" t="s">
        <v>333</v>
      </c>
      <c r="E139" s="12" t="s">
        <v>54</v>
      </c>
      <c r="F139" s="16" t="s">
        <v>334</v>
      </c>
      <c r="G139" s="12">
        <v>41.0</v>
      </c>
      <c r="H139" s="12" t="s">
        <v>113</v>
      </c>
      <c r="I139" s="12">
        <v>5.8732353E7</v>
      </c>
      <c r="J139" s="12" t="str">
        <f>RIGHT('КХЛ'!$F139,4)</f>
        <v>1976</v>
      </c>
    </row>
    <row r="140" ht="14.25" customHeight="1">
      <c r="C140" s="12">
        <v>392.0</v>
      </c>
      <c r="D140" s="12" t="s">
        <v>335</v>
      </c>
      <c r="E140" s="12" t="s">
        <v>60</v>
      </c>
      <c r="F140" s="16" t="s">
        <v>336</v>
      </c>
      <c r="G140" s="12">
        <v>33.0</v>
      </c>
      <c r="H140" s="12" t="s">
        <v>108</v>
      </c>
      <c r="I140" s="12">
        <v>6548726.0</v>
      </c>
      <c r="J140" s="12" t="str">
        <f>RIGHT('КХЛ'!$F140,4)</f>
        <v>1984</v>
      </c>
    </row>
    <row r="141" ht="14.25" customHeight="1">
      <c r="C141" s="12">
        <v>1426.0</v>
      </c>
      <c r="D141" s="12" t="s">
        <v>337</v>
      </c>
      <c r="E141" s="12" t="s">
        <v>60</v>
      </c>
      <c r="F141" s="16" t="s">
        <v>338</v>
      </c>
      <c r="G141" s="12">
        <v>36.0</v>
      </c>
      <c r="H141" s="12" t="s">
        <v>99</v>
      </c>
      <c r="I141" s="12">
        <v>209922.0</v>
      </c>
      <c r="J141" s="12" t="str">
        <f>RIGHT('КХЛ'!$F141,4)</f>
        <v>1981</v>
      </c>
    </row>
    <row r="142" ht="14.25" customHeight="1">
      <c r="C142" s="12">
        <v>1318.0</v>
      </c>
      <c r="D142" s="12" t="s">
        <v>339</v>
      </c>
      <c r="E142" s="12" t="s">
        <v>54</v>
      </c>
      <c r="F142" s="16" t="s">
        <v>195</v>
      </c>
      <c r="G142" s="12">
        <v>37.0</v>
      </c>
      <c r="H142" s="12" t="s">
        <v>56</v>
      </c>
      <c r="I142" s="12">
        <v>6.7216644E7</v>
      </c>
      <c r="J142" s="12" t="str">
        <f>RIGHT('КХЛ'!$F142,4)</f>
        <v>1980</v>
      </c>
    </row>
    <row r="143" ht="14.25" customHeight="1">
      <c r="C143" s="12">
        <v>17.0</v>
      </c>
      <c r="D143" s="12" t="s">
        <v>340</v>
      </c>
      <c r="E143" s="12" t="s">
        <v>60</v>
      </c>
      <c r="F143" s="16" t="s">
        <v>341</v>
      </c>
      <c r="G143" s="12">
        <v>23.0</v>
      </c>
      <c r="H143" s="12" t="s">
        <v>56</v>
      </c>
      <c r="I143" s="12">
        <v>4.118916E7</v>
      </c>
      <c r="J143" s="12" t="str">
        <f>RIGHT('КХЛ'!$F143,4)</f>
        <v>1994</v>
      </c>
    </row>
    <row r="144" ht="14.25" customHeight="1">
      <c r="C144" s="12">
        <v>918.0</v>
      </c>
      <c r="D144" s="12" t="s">
        <v>342</v>
      </c>
      <c r="E144" s="12" t="s">
        <v>54</v>
      </c>
      <c r="F144" s="16" t="s">
        <v>343</v>
      </c>
      <c r="G144" s="12">
        <v>25.0</v>
      </c>
      <c r="H144" s="12" t="s">
        <v>56</v>
      </c>
      <c r="I144" s="12">
        <v>7.9617044E7</v>
      </c>
      <c r="J144" s="12" t="str">
        <f>RIGHT('КХЛ'!$F144,4)</f>
        <v>1992</v>
      </c>
    </row>
    <row r="145" ht="14.25" customHeight="1">
      <c r="C145" s="12">
        <v>1000.0</v>
      </c>
      <c r="D145" s="12" t="s">
        <v>344</v>
      </c>
      <c r="E145" s="12" t="s">
        <v>60</v>
      </c>
      <c r="F145" s="16" t="s">
        <v>345</v>
      </c>
      <c r="G145" s="12">
        <v>38.0</v>
      </c>
      <c r="H145" s="12" t="s">
        <v>120</v>
      </c>
      <c r="I145" s="12">
        <v>8.2054606E7</v>
      </c>
      <c r="J145" s="12" t="str">
        <f>RIGHT('КХЛ'!$F145,4)</f>
        <v>1979</v>
      </c>
    </row>
    <row r="146" ht="14.25" customHeight="1">
      <c r="C146" s="12">
        <v>257.0</v>
      </c>
      <c r="D146" s="12" t="s">
        <v>346</v>
      </c>
      <c r="E146" s="12" t="s">
        <v>54</v>
      </c>
      <c r="F146" s="16" t="s">
        <v>229</v>
      </c>
      <c r="G146" s="12">
        <v>27.0</v>
      </c>
      <c r="H146" s="12" t="s">
        <v>78</v>
      </c>
      <c r="I146" s="12">
        <v>7.6463957E7</v>
      </c>
      <c r="J146" s="12" t="str">
        <f>RIGHT('КХЛ'!$F146,4)</f>
        <v>1990</v>
      </c>
    </row>
    <row r="147" ht="14.25" customHeight="1">
      <c r="C147" s="12">
        <v>153.0</v>
      </c>
      <c r="D147" s="12" t="s">
        <v>347</v>
      </c>
      <c r="E147" s="12" t="s">
        <v>54</v>
      </c>
      <c r="F147" s="16" t="s">
        <v>348</v>
      </c>
      <c r="G147" s="12">
        <v>24.0</v>
      </c>
      <c r="H147" s="12" t="s">
        <v>56</v>
      </c>
      <c r="I147" s="12">
        <v>2.3461274E7</v>
      </c>
      <c r="J147" s="12" t="str">
        <f>RIGHT('КХЛ'!$F147,4)</f>
        <v>1993</v>
      </c>
    </row>
    <row r="148" ht="14.25" customHeight="1">
      <c r="C148" s="12">
        <v>31.0</v>
      </c>
      <c r="D148" s="12" t="s">
        <v>349</v>
      </c>
      <c r="E148" s="12" t="s">
        <v>54</v>
      </c>
      <c r="F148" s="16" t="s">
        <v>350</v>
      </c>
      <c r="G148" s="12">
        <v>29.0</v>
      </c>
      <c r="H148" s="12" t="s">
        <v>56</v>
      </c>
      <c r="I148" s="12">
        <v>928226.0</v>
      </c>
      <c r="J148" s="12" t="str">
        <f>RIGHT('КХЛ'!$F148,4)</f>
        <v>1988</v>
      </c>
    </row>
    <row r="149" ht="14.25" customHeight="1">
      <c r="C149" s="12">
        <v>11.0</v>
      </c>
      <c r="D149" s="12" t="s">
        <v>351</v>
      </c>
      <c r="E149" s="12" t="s">
        <v>60</v>
      </c>
      <c r="F149" s="16" t="s">
        <v>352</v>
      </c>
      <c r="G149" s="12">
        <v>33.0</v>
      </c>
      <c r="H149" s="12" t="s">
        <v>56</v>
      </c>
      <c r="I149" s="12">
        <v>8.597793E7</v>
      </c>
      <c r="J149" s="12" t="str">
        <f>RIGHT('КХЛ'!$F149,4)</f>
        <v>1984</v>
      </c>
    </row>
    <row r="150" ht="14.25" customHeight="1">
      <c r="C150" s="12">
        <v>343.0</v>
      </c>
      <c r="D150" s="12" t="s">
        <v>353</v>
      </c>
      <c r="E150" s="12" t="s">
        <v>60</v>
      </c>
      <c r="F150" s="16" t="s">
        <v>354</v>
      </c>
      <c r="G150" s="12">
        <v>32.0</v>
      </c>
      <c r="H150" s="12" t="s">
        <v>113</v>
      </c>
      <c r="I150" s="12">
        <v>5.2909937E7</v>
      </c>
      <c r="J150" s="12" t="str">
        <f>RIGHT('КХЛ'!$F150,4)</f>
        <v>1985</v>
      </c>
    </row>
    <row r="151" ht="14.25" customHeight="1">
      <c r="C151" s="12">
        <v>101.0</v>
      </c>
      <c r="D151" s="12" t="s">
        <v>355</v>
      </c>
      <c r="E151" s="12" t="s">
        <v>54</v>
      </c>
      <c r="F151" s="16" t="s">
        <v>356</v>
      </c>
      <c r="G151" s="12">
        <v>31.0</v>
      </c>
      <c r="H151" s="12" t="s">
        <v>56</v>
      </c>
      <c r="I151" s="12">
        <v>5889141.0</v>
      </c>
      <c r="J151" s="12" t="str">
        <f>RIGHT('КХЛ'!$F151,4)</f>
        <v>1986</v>
      </c>
    </row>
    <row r="152" ht="14.25" customHeight="1">
      <c r="C152" s="12">
        <v>178.0</v>
      </c>
      <c r="D152" s="12" t="s">
        <v>357</v>
      </c>
      <c r="E152" s="12" t="s">
        <v>60</v>
      </c>
      <c r="F152" s="16" t="s">
        <v>358</v>
      </c>
      <c r="G152" s="12">
        <v>30.0</v>
      </c>
      <c r="H152" s="12" t="s">
        <v>56</v>
      </c>
      <c r="I152" s="12">
        <v>6.5299713E7</v>
      </c>
      <c r="J152" s="12" t="str">
        <f>RIGHT('КХЛ'!$F152,4)</f>
        <v>1987</v>
      </c>
    </row>
    <row r="153" ht="14.25" customHeight="1">
      <c r="C153" s="12">
        <v>533.0</v>
      </c>
      <c r="D153" s="12" t="s">
        <v>359</v>
      </c>
      <c r="E153" s="12" t="s">
        <v>65</v>
      </c>
      <c r="F153" s="16" t="s">
        <v>360</v>
      </c>
      <c r="G153" s="12">
        <v>22.0</v>
      </c>
      <c r="H153" s="12" t="s">
        <v>113</v>
      </c>
      <c r="I153" s="12">
        <v>9.4752799E7</v>
      </c>
      <c r="J153" s="12" t="str">
        <f>RIGHT('КХЛ'!$F153,4)</f>
        <v>1995</v>
      </c>
    </row>
    <row r="154" ht="14.25" customHeight="1">
      <c r="C154" s="12">
        <v>1265.0</v>
      </c>
      <c r="D154" s="12" t="s">
        <v>361</v>
      </c>
      <c r="E154" s="12" t="s">
        <v>60</v>
      </c>
      <c r="F154" s="16" t="s">
        <v>362</v>
      </c>
      <c r="G154" s="12">
        <v>28.0</v>
      </c>
      <c r="H154" s="12" t="s">
        <v>56</v>
      </c>
      <c r="I154" s="12">
        <v>3.3152435E7</v>
      </c>
      <c r="J154" s="12" t="str">
        <f>RIGHT('КХЛ'!$F154,4)</f>
        <v>1989</v>
      </c>
    </row>
    <row r="155" ht="14.25" customHeight="1">
      <c r="C155" s="12">
        <v>1388.0</v>
      </c>
      <c r="D155" s="12" t="s">
        <v>363</v>
      </c>
      <c r="E155" s="12" t="s">
        <v>54</v>
      </c>
      <c r="F155" s="16" t="s">
        <v>364</v>
      </c>
      <c r="G155" s="12">
        <v>34.0</v>
      </c>
      <c r="H155" s="12" t="s">
        <v>99</v>
      </c>
      <c r="I155" s="12">
        <v>9.4792229E7</v>
      </c>
      <c r="J155" s="12" t="str">
        <f>RIGHT('КХЛ'!$F155,4)</f>
        <v>1983</v>
      </c>
    </row>
    <row r="156" ht="14.25" customHeight="1">
      <c r="C156" s="12">
        <v>603.0</v>
      </c>
      <c r="D156" s="12" t="s">
        <v>365</v>
      </c>
      <c r="E156" s="12" t="s">
        <v>54</v>
      </c>
      <c r="F156" s="16" t="s">
        <v>366</v>
      </c>
      <c r="G156" s="12">
        <v>38.0</v>
      </c>
      <c r="H156" s="12" t="s">
        <v>120</v>
      </c>
      <c r="I156" s="12">
        <v>7.7843103E7</v>
      </c>
      <c r="J156" s="12" t="str">
        <f>RIGHT('КХЛ'!$F156,4)</f>
        <v>1979</v>
      </c>
    </row>
    <row r="157" ht="14.25" customHeight="1">
      <c r="C157" s="12">
        <v>43.0</v>
      </c>
      <c r="D157" s="12" t="s">
        <v>367</v>
      </c>
      <c r="E157" s="12" t="s">
        <v>54</v>
      </c>
      <c r="F157" s="16" t="s">
        <v>368</v>
      </c>
      <c r="G157" s="12">
        <v>37.0</v>
      </c>
      <c r="H157" s="12" t="s">
        <v>56</v>
      </c>
      <c r="I157" s="12">
        <v>1.8805123E7</v>
      </c>
      <c r="J157" s="12" t="str">
        <f>RIGHT('КХЛ'!$F157,4)</f>
        <v>1980</v>
      </c>
    </row>
    <row r="158" ht="14.25" customHeight="1">
      <c r="C158" s="12">
        <v>225.0</v>
      </c>
      <c r="D158" s="12" t="s">
        <v>369</v>
      </c>
      <c r="E158" s="12" t="s">
        <v>65</v>
      </c>
      <c r="F158" s="16" t="s">
        <v>370</v>
      </c>
      <c r="G158" s="12">
        <v>32.0</v>
      </c>
      <c r="H158" s="12" t="s">
        <v>56</v>
      </c>
      <c r="I158" s="12">
        <v>8.2311365E7</v>
      </c>
      <c r="J158" s="12" t="str">
        <f>RIGHT('КХЛ'!$F158,4)</f>
        <v>1985</v>
      </c>
    </row>
    <row r="159" ht="14.25" customHeight="1">
      <c r="C159" s="12">
        <v>1553.0</v>
      </c>
      <c r="D159" s="12" t="s">
        <v>371</v>
      </c>
      <c r="E159" s="12" t="s">
        <v>54</v>
      </c>
      <c r="F159" s="16" t="s">
        <v>372</v>
      </c>
      <c r="G159" s="12">
        <v>39.0</v>
      </c>
      <c r="H159" s="12" t="s">
        <v>56</v>
      </c>
      <c r="I159" s="12">
        <v>9.7845974E7</v>
      </c>
      <c r="J159" s="12" t="str">
        <f>RIGHT('КХЛ'!$F159,4)</f>
        <v>1978</v>
      </c>
    </row>
    <row r="160" ht="14.25" customHeight="1">
      <c r="C160" s="12">
        <v>1101.0</v>
      </c>
      <c r="D160" s="12" t="s">
        <v>373</v>
      </c>
      <c r="E160" s="12" t="s">
        <v>54</v>
      </c>
      <c r="F160" s="16" t="s">
        <v>374</v>
      </c>
      <c r="G160" s="12">
        <v>28.0</v>
      </c>
      <c r="H160" s="12" t="s">
        <v>56</v>
      </c>
      <c r="I160" s="12">
        <v>2.9364982E7</v>
      </c>
      <c r="J160" s="12" t="str">
        <f>RIGHT('КХЛ'!$F160,4)</f>
        <v>1989</v>
      </c>
    </row>
    <row r="161" ht="14.25" customHeight="1">
      <c r="C161" s="12">
        <v>633.0</v>
      </c>
      <c r="D161" s="12" t="s">
        <v>375</v>
      </c>
      <c r="E161" s="12" t="s">
        <v>54</v>
      </c>
      <c r="F161" s="16" t="s">
        <v>376</v>
      </c>
      <c r="G161" s="12">
        <v>25.0</v>
      </c>
      <c r="H161" s="12" t="s">
        <v>56</v>
      </c>
      <c r="I161" s="12">
        <v>9.4980599E7</v>
      </c>
      <c r="J161" s="12" t="str">
        <f>RIGHT('КХЛ'!$F161,4)</f>
        <v>1992</v>
      </c>
    </row>
    <row r="162" ht="14.25" customHeight="1">
      <c r="C162" s="12">
        <v>624.0</v>
      </c>
      <c r="D162" s="12" t="s">
        <v>377</v>
      </c>
      <c r="E162" s="12" t="s">
        <v>60</v>
      </c>
      <c r="F162" s="16" t="s">
        <v>378</v>
      </c>
      <c r="G162" s="12">
        <v>29.0</v>
      </c>
      <c r="H162" s="12" t="s">
        <v>157</v>
      </c>
      <c r="I162" s="12">
        <v>4.4172542E7</v>
      </c>
      <c r="J162" s="12" t="str">
        <f>RIGHT('КХЛ'!$F162,4)</f>
        <v>1988</v>
      </c>
    </row>
    <row r="163" ht="14.25" customHeight="1">
      <c r="C163" s="12">
        <v>926.0</v>
      </c>
      <c r="D163" s="12" t="s">
        <v>379</v>
      </c>
      <c r="E163" s="12" t="s">
        <v>65</v>
      </c>
      <c r="F163" s="16" t="s">
        <v>380</v>
      </c>
      <c r="G163" s="12">
        <v>23.0</v>
      </c>
      <c r="H163" s="12" t="s">
        <v>381</v>
      </c>
      <c r="I163" s="12">
        <v>4.1075467E7</v>
      </c>
      <c r="J163" s="12" t="str">
        <f>RIGHT('КХЛ'!$F163,4)</f>
        <v>1994</v>
      </c>
    </row>
    <row r="164" ht="14.25" customHeight="1">
      <c r="C164" s="12">
        <v>935.0</v>
      </c>
      <c r="D164" s="12" t="s">
        <v>382</v>
      </c>
      <c r="E164" s="12" t="s">
        <v>60</v>
      </c>
      <c r="F164" s="16" t="s">
        <v>383</v>
      </c>
      <c r="G164" s="12">
        <v>39.0</v>
      </c>
      <c r="H164" s="12" t="s">
        <v>56</v>
      </c>
      <c r="I164" s="12">
        <v>8.4698778E7</v>
      </c>
      <c r="J164" s="12" t="str">
        <f>RIGHT('КХЛ'!$F164,4)</f>
        <v>1978</v>
      </c>
    </row>
    <row r="165" ht="14.25" customHeight="1">
      <c r="C165" s="12">
        <v>463.0</v>
      </c>
      <c r="D165" s="12" t="s">
        <v>384</v>
      </c>
      <c r="E165" s="12" t="s">
        <v>54</v>
      </c>
      <c r="F165" s="16" t="s">
        <v>385</v>
      </c>
      <c r="G165" s="12">
        <v>24.0</v>
      </c>
      <c r="H165" s="12" t="s">
        <v>88</v>
      </c>
      <c r="I165" s="12">
        <v>5.3486224E7</v>
      </c>
      <c r="J165" s="12" t="str">
        <f>RIGHT('КХЛ'!$F165,4)</f>
        <v>1994</v>
      </c>
    </row>
    <row r="166" ht="14.25" customHeight="1">
      <c r="C166" s="12">
        <v>314.0</v>
      </c>
      <c r="D166" s="12" t="s">
        <v>386</v>
      </c>
      <c r="E166" s="12" t="s">
        <v>54</v>
      </c>
      <c r="F166" s="16" t="s">
        <v>387</v>
      </c>
      <c r="G166" s="12">
        <v>31.0</v>
      </c>
      <c r="H166" s="12" t="s">
        <v>108</v>
      </c>
      <c r="I166" s="12">
        <v>7.244939E7</v>
      </c>
      <c r="J166" s="12" t="str">
        <f>RIGHT('КХЛ'!$F166,4)</f>
        <v>1986</v>
      </c>
    </row>
    <row r="167" ht="14.25" customHeight="1">
      <c r="C167" s="12">
        <v>571.0</v>
      </c>
      <c r="D167" s="12" t="s">
        <v>388</v>
      </c>
      <c r="E167" s="12" t="s">
        <v>54</v>
      </c>
      <c r="F167" s="16" t="s">
        <v>389</v>
      </c>
      <c r="G167" s="12">
        <v>27.0</v>
      </c>
      <c r="H167" s="12" t="s">
        <v>56</v>
      </c>
      <c r="I167" s="12">
        <v>1.2727802E7</v>
      </c>
      <c r="J167" s="12" t="str">
        <f>RIGHT('КХЛ'!$F167,4)</f>
        <v>1990</v>
      </c>
    </row>
    <row r="168" ht="14.25" customHeight="1">
      <c r="C168" s="12">
        <v>515.0</v>
      </c>
      <c r="D168" s="12" t="s">
        <v>390</v>
      </c>
      <c r="E168" s="12" t="s">
        <v>54</v>
      </c>
      <c r="F168" s="16" t="s">
        <v>391</v>
      </c>
      <c r="G168" s="12">
        <v>38.0</v>
      </c>
      <c r="H168" s="12" t="s">
        <v>56</v>
      </c>
      <c r="I168" s="12">
        <v>8.7440423E7</v>
      </c>
      <c r="J168" s="12" t="str">
        <f>RIGHT('КХЛ'!$F168,4)</f>
        <v>1979</v>
      </c>
    </row>
    <row r="169" ht="14.25" customHeight="1">
      <c r="C169" s="12">
        <v>1099.0</v>
      </c>
      <c r="D169" s="12" t="s">
        <v>392</v>
      </c>
      <c r="E169" s="12" t="s">
        <v>54</v>
      </c>
      <c r="F169" s="16" t="s">
        <v>393</v>
      </c>
      <c r="G169" s="12">
        <v>32.0</v>
      </c>
      <c r="H169" s="12" t="s">
        <v>157</v>
      </c>
      <c r="I169" s="12">
        <v>8447846.0</v>
      </c>
      <c r="J169" s="12" t="str">
        <f>RIGHT('КХЛ'!$F169,4)</f>
        <v>1985</v>
      </c>
    </row>
    <row r="170" ht="14.25" customHeight="1">
      <c r="C170" s="12">
        <v>1773.0</v>
      </c>
      <c r="D170" s="12" t="s">
        <v>394</v>
      </c>
      <c r="E170" s="12" t="s">
        <v>54</v>
      </c>
      <c r="F170" s="16" t="s">
        <v>395</v>
      </c>
      <c r="G170" s="12">
        <v>26.0</v>
      </c>
      <c r="H170" s="12" t="s">
        <v>56</v>
      </c>
      <c r="I170" s="12">
        <v>1.9944924E7</v>
      </c>
      <c r="J170" s="12" t="str">
        <f>RIGHT('КХЛ'!$F170,4)</f>
        <v>1991</v>
      </c>
    </row>
    <row r="171" ht="14.25" customHeight="1">
      <c r="C171" s="12">
        <v>714.0</v>
      </c>
      <c r="D171" s="12" t="s">
        <v>396</v>
      </c>
      <c r="E171" s="12" t="s">
        <v>54</v>
      </c>
      <c r="F171" s="16" t="s">
        <v>397</v>
      </c>
      <c r="G171" s="12">
        <v>40.0</v>
      </c>
      <c r="H171" s="12" t="s">
        <v>88</v>
      </c>
      <c r="I171" s="12">
        <v>4.1417225E7</v>
      </c>
      <c r="J171" s="12" t="str">
        <f>RIGHT('КХЛ'!$F171,4)</f>
        <v>1977</v>
      </c>
    </row>
    <row r="172" ht="14.25" customHeight="1">
      <c r="C172" s="12">
        <v>1368.0</v>
      </c>
      <c r="D172" s="12" t="s">
        <v>398</v>
      </c>
      <c r="E172" s="12" t="s">
        <v>54</v>
      </c>
      <c r="F172" s="16" t="s">
        <v>399</v>
      </c>
      <c r="G172" s="12">
        <v>25.0</v>
      </c>
      <c r="H172" s="12" t="s">
        <v>88</v>
      </c>
      <c r="I172" s="12">
        <v>9.0177317E7</v>
      </c>
      <c r="J172" s="12" t="str">
        <f>RIGHT('КХЛ'!$F172,4)</f>
        <v>1992</v>
      </c>
    </row>
    <row r="173" ht="14.25" customHeight="1">
      <c r="C173" s="12">
        <v>1335.0</v>
      </c>
      <c r="D173" s="12" t="s">
        <v>400</v>
      </c>
      <c r="E173" s="12" t="s">
        <v>60</v>
      </c>
      <c r="F173" s="16" t="s">
        <v>401</v>
      </c>
      <c r="G173" s="12">
        <v>23.0</v>
      </c>
      <c r="H173" s="12" t="s">
        <v>81</v>
      </c>
      <c r="I173" s="12">
        <v>8.0776508E7</v>
      </c>
      <c r="J173" s="12" t="str">
        <f>RIGHT('КХЛ'!$F173,4)</f>
        <v>1994</v>
      </c>
    </row>
    <row r="174" ht="14.25" customHeight="1">
      <c r="C174" s="12">
        <v>970.0</v>
      </c>
      <c r="D174" s="12" t="s">
        <v>402</v>
      </c>
      <c r="E174" s="12" t="s">
        <v>60</v>
      </c>
      <c r="F174" s="16" t="s">
        <v>403</v>
      </c>
      <c r="G174" s="12">
        <v>32.0</v>
      </c>
      <c r="H174" s="12" t="s">
        <v>88</v>
      </c>
      <c r="I174" s="12">
        <v>5.0454025E7</v>
      </c>
      <c r="J174" s="12" t="str">
        <f>RIGHT('КХЛ'!$F174,4)</f>
        <v>1985</v>
      </c>
    </row>
    <row r="175" ht="14.25" customHeight="1">
      <c r="C175" s="12">
        <v>857.0</v>
      </c>
      <c r="D175" s="12" t="s">
        <v>404</v>
      </c>
      <c r="E175" s="12" t="s">
        <v>54</v>
      </c>
      <c r="F175" s="16" t="s">
        <v>405</v>
      </c>
      <c r="G175" s="12">
        <v>24.0</v>
      </c>
      <c r="H175" s="12" t="s">
        <v>56</v>
      </c>
      <c r="I175" s="12">
        <v>3.2683631E7</v>
      </c>
      <c r="J175" s="12" t="str">
        <f>RIGHT('КХЛ'!$F175,4)</f>
        <v>1993</v>
      </c>
    </row>
    <row r="176" ht="14.25" customHeight="1">
      <c r="C176" s="12">
        <v>275.0</v>
      </c>
      <c r="D176" s="12" t="s">
        <v>406</v>
      </c>
      <c r="E176" s="12" t="s">
        <v>54</v>
      </c>
      <c r="F176" s="16" t="s">
        <v>407</v>
      </c>
      <c r="G176" s="12">
        <v>29.0</v>
      </c>
      <c r="H176" s="12" t="s">
        <v>71</v>
      </c>
      <c r="I176" s="12">
        <v>8.5834363E7</v>
      </c>
      <c r="J176" s="12" t="str">
        <f>RIGHT('КХЛ'!$F176,4)</f>
        <v>1988</v>
      </c>
    </row>
    <row r="177" ht="14.25" customHeight="1">
      <c r="C177" s="12">
        <v>1245.0</v>
      </c>
      <c r="D177" s="12" t="s">
        <v>408</v>
      </c>
      <c r="E177" s="12" t="s">
        <v>65</v>
      </c>
      <c r="F177" s="16" t="s">
        <v>409</v>
      </c>
      <c r="G177" s="12">
        <v>23.0</v>
      </c>
      <c r="H177" s="12" t="s">
        <v>56</v>
      </c>
      <c r="I177" s="12">
        <v>5.1282671E7</v>
      </c>
      <c r="J177" s="12" t="str">
        <f>RIGHT('КХЛ'!$F177,4)</f>
        <v>1994</v>
      </c>
    </row>
    <row r="178" ht="14.25" customHeight="1">
      <c r="C178" s="12">
        <v>741.0</v>
      </c>
      <c r="D178" s="12" t="s">
        <v>410</v>
      </c>
      <c r="E178" s="12" t="s">
        <v>54</v>
      </c>
      <c r="F178" s="16" t="s">
        <v>411</v>
      </c>
      <c r="G178" s="12">
        <v>35.0</v>
      </c>
      <c r="H178" s="12" t="s">
        <v>71</v>
      </c>
      <c r="I178" s="12">
        <v>9.8856491E7</v>
      </c>
      <c r="J178" s="12" t="str">
        <f>RIGHT('КХЛ'!$F178,4)</f>
        <v>1982</v>
      </c>
    </row>
    <row r="179" ht="14.25" customHeight="1">
      <c r="C179" s="12">
        <v>53.0</v>
      </c>
      <c r="D179" s="12" t="s">
        <v>412</v>
      </c>
      <c r="E179" s="12" t="s">
        <v>60</v>
      </c>
      <c r="F179" s="16" t="s">
        <v>413</v>
      </c>
      <c r="G179" s="12">
        <v>32.0</v>
      </c>
      <c r="H179" s="12" t="s">
        <v>56</v>
      </c>
      <c r="I179" s="12">
        <v>6.8928397E7</v>
      </c>
      <c r="J179" s="12" t="str">
        <f>RIGHT('КХЛ'!$F179,4)</f>
        <v>1985</v>
      </c>
    </row>
    <row r="180" ht="14.25" customHeight="1">
      <c r="C180" s="12">
        <v>656.0</v>
      </c>
      <c r="D180" s="12" t="s">
        <v>414</v>
      </c>
      <c r="E180" s="12" t="s">
        <v>65</v>
      </c>
      <c r="F180" s="16" t="s">
        <v>415</v>
      </c>
      <c r="G180" s="12">
        <v>31.0</v>
      </c>
      <c r="H180" s="12" t="s">
        <v>56</v>
      </c>
      <c r="I180" s="12">
        <v>3.5406135E7</v>
      </c>
      <c r="J180" s="12" t="str">
        <f>RIGHT('КХЛ'!$F180,4)</f>
        <v>1986</v>
      </c>
    </row>
    <row r="181" ht="14.25" customHeight="1">
      <c r="C181" s="12">
        <v>608.0</v>
      </c>
      <c r="D181" s="12" t="s">
        <v>416</v>
      </c>
      <c r="E181" s="12" t="s">
        <v>54</v>
      </c>
      <c r="F181" s="16" t="s">
        <v>417</v>
      </c>
      <c r="G181" s="12">
        <v>21.0</v>
      </c>
      <c r="H181" s="12" t="s">
        <v>56</v>
      </c>
      <c r="I181" s="12">
        <v>8.9315931E7</v>
      </c>
      <c r="J181" s="12" t="str">
        <f>RIGHT('КХЛ'!$F181,4)</f>
        <v>1996</v>
      </c>
    </row>
    <row r="182" ht="14.25" customHeight="1">
      <c r="C182" s="12">
        <v>901.0</v>
      </c>
      <c r="D182" s="12" t="s">
        <v>418</v>
      </c>
      <c r="E182" s="12" t="s">
        <v>54</v>
      </c>
      <c r="F182" s="16" t="s">
        <v>419</v>
      </c>
      <c r="G182" s="12">
        <v>23.0</v>
      </c>
      <c r="H182" s="12" t="s">
        <v>71</v>
      </c>
      <c r="I182" s="12">
        <v>1.786127E7</v>
      </c>
      <c r="J182" s="12" t="str">
        <f>RIGHT('КХЛ'!$F182,4)</f>
        <v>1994</v>
      </c>
    </row>
    <row r="183" ht="14.25" customHeight="1">
      <c r="C183" s="12">
        <v>1148.0</v>
      </c>
      <c r="D183" s="12" t="s">
        <v>420</v>
      </c>
      <c r="E183" s="12" t="s">
        <v>60</v>
      </c>
      <c r="F183" s="16" t="s">
        <v>421</v>
      </c>
      <c r="G183" s="12">
        <v>33.0</v>
      </c>
      <c r="H183" s="12" t="s">
        <v>71</v>
      </c>
      <c r="I183" s="12">
        <v>8.5666604E7</v>
      </c>
      <c r="J183" s="12" t="str">
        <f>RIGHT('КХЛ'!$F183,4)</f>
        <v>1984</v>
      </c>
    </row>
    <row r="184" ht="14.25" customHeight="1">
      <c r="C184" s="12">
        <v>454.0</v>
      </c>
      <c r="D184" s="12" t="s">
        <v>422</v>
      </c>
      <c r="E184" s="12" t="s">
        <v>54</v>
      </c>
      <c r="F184" s="16" t="s">
        <v>423</v>
      </c>
      <c r="G184" s="12">
        <v>29.0</v>
      </c>
      <c r="H184" s="12" t="s">
        <v>56</v>
      </c>
      <c r="I184" s="12">
        <v>1.303966E7</v>
      </c>
      <c r="J184" s="12" t="str">
        <f>RIGHT('КХЛ'!$F184,4)</f>
        <v>1988</v>
      </c>
    </row>
    <row r="185" ht="14.25" customHeight="1">
      <c r="C185" s="12">
        <v>517.0</v>
      </c>
      <c r="D185" s="12" t="s">
        <v>424</v>
      </c>
      <c r="E185" s="12" t="s">
        <v>60</v>
      </c>
      <c r="F185" s="16" t="s">
        <v>401</v>
      </c>
      <c r="G185" s="12">
        <v>23.0</v>
      </c>
      <c r="H185" s="12" t="s">
        <v>56</v>
      </c>
      <c r="I185" s="12">
        <v>8.7062263E7</v>
      </c>
      <c r="J185" s="12" t="str">
        <f>RIGHT('КХЛ'!$F185,4)</f>
        <v>1994</v>
      </c>
    </row>
    <row r="186" ht="14.25" customHeight="1">
      <c r="C186" s="12">
        <v>336.0</v>
      </c>
      <c r="D186" s="12" t="s">
        <v>425</v>
      </c>
      <c r="E186" s="12" t="s">
        <v>60</v>
      </c>
      <c r="F186" s="16" t="s">
        <v>426</v>
      </c>
      <c r="G186" s="12">
        <v>28.0</v>
      </c>
      <c r="H186" s="12" t="s">
        <v>113</v>
      </c>
      <c r="I186" s="12">
        <v>5.1343406E7</v>
      </c>
      <c r="J186" s="12" t="str">
        <f>RIGHT('КХЛ'!$F186,4)</f>
        <v>1989</v>
      </c>
    </row>
    <row r="187" ht="14.25" customHeight="1">
      <c r="C187" s="12">
        <v>665.0</v>
      </c>
      <c r="D187" s="12" t="s">
        <v>427</v>
      </c>
      <c r="E187" s="12" t="s">
        <v>60</v>
      </c>
      <c r="F187" s="16" t="s">
        <v>428</v>
      </c>
      <c r="G187" s="12">
        <v>26.0</v>
      </c>
      <c r="H187" s="12" t="s">
        <v>99</v>
      </c>
      <c r="I187" s="12">
        <v>6.4960246E7</v>
      </c>
      <c r="J187" s="12" t="str">
        <f>RIGHT('КХЛ'!$F187,4)</f>
        <v>1991</v>
      </c>
    </row>
    <row r="188" ht="14.25" customHeight="1">
      <c r="C188" s="12">
        <v>413.0</v>
      </c>
      <c r="D188" s="12" t="s">
        <v>429</v>
      </c>
      <c r="E188" s="12" t="s">
        <v>54</v>
      </c>
      <c r="F188" s="16" t="s">
        <v>430</v>
      </c>
      <c r="G188" s="12">
        <v>32.0</v>
      </c>
      <c r="H188" s="12" t="s">
        <v>88</v>
      </c>
      <c r="I188" s="12">
        <v>8.1635521E7</v>
      </c>
      <c r="J188" s="12" t="str">
        <f>RIGHT('КХЛ'!$F188,4)</f>
        <v>1985</v>
      </c>
    </row>
    <row r="189" ht="14.25" customHeight="1">
      <c r="C189" s="12">
        <v>334.0</v>
      </c>
      <c r="D189" s="12" t="s">
        <v>431</v>
      </c>
      <c r="E189" s="12" t="s">
        <v>60</v>
      </c>
      <c r="F189" s="16" t="s">
        <v>432</v>
      </c>
      <c r="G189" s="12">
        <v>28.0</v>
      </c>
      <c r="H189" s="12" t="s">
        <v>88</v>
      </c>
      <c r="I189" s="12">
        <v>349135.0</v>
      </c>
      <c r="J189" s="12" t="str">
        <f>RIGHT('КХЛ'!$F189,4)</f>
        <v>1989</v>
      </c>
    </row>
    <row r="190" ht="14.25" customHeight="1">
      <c r="C190" s="12">
        <v>113.0</v>
      </c>
      <c r="D190" s="12" t="s">
        <v>433</v>
      </c>
      <c r="E190" s="12" t="s">
        <v>60</v>
      </c>
      <c r="F190" s="16" t="s">
        <v>195</v>
      </c>
      <c r="G190" s="12">
        <v>37.0</v>
      </c>
      <c r="H190" s="12" t="s">
        <v>56</v>
      </c>
      <c r="I190" s="12">
        <v>6903887.0</v>
      </c>
      <c r="J190" s="12" t="str">
        <f>RIGHT('КХЛ'!$F190,4)</f>
        <v>1980</v>
      </c>
    </row>
    <row r="191" ht="14.25" customHeight="1">
      <c r="C191" s="12">
        <v>239.0</v>
      </c>
      <c r="D191" s="12" t="s">
        <v>434</v>
      </c>
      <c r="E191" s="12" t="s">
        <v>54</v>
      </c>
      <c r="F191" s="16" t="s">
        <v>435</v>
      </c>
      <c r="G191" s="12">
        <v>29.0</v>
      </c>
      <c r="H191" s="12" t="s">
        <v>78</v>
      </c>
      <c r="I191" s="12">
        <v>9.6858372E7</v>
      </c>
      <c r="J191" s="12" t="str">
        <f>RIGHT('КХЛ'!$F191,4)</f>
        <v>1988</v>
      </c>
    </row>
    <row r="192" ht="14.25" customHeight="1">
      <c r="C192" s="12">
        <v>22.0</v>
      </c>
      <c r="D192" s="12" t="s">
        <v>436</v>
      </c>
      <c r="E192" s="12" t="s">
        <v>65</v>
      </c>
      <c r="F192" s="16" t="s">
        <v>437</v>
      </c>
      <c r="G192" s="12">
        <v>19.0</v>
      </c>
      <c r="H192" s="12" t="s">
        <v>438</v>
      </c>
      <c r="I192" s="12">
        <v>9.8166954E7</v>
      </c>
      <c r="J192" s="12" t="str">
        <f>RIGHT('КХЛ'!$F192,4)</f>
        <v>1998</v>
      </c>
    </row>
    <row r="193" ht="14.25" customHeight="1">
      <c r="C193" s="12">
        <v>1722.0</v>
      </c>
      <c r="D193" s="12" t="s">
        <v>439</v>
      </c>
      <c r="E193" s="12" t="s">
        <v>54</v>
      </c>
      <c r="F193" s="16" t="s">
        <v>440</v>
      </c>
      <c r="G193" s="12">
        <v>32.0</v>
      </c>
      <c r="H193" s="12" t="s">
        <v>113</v>
      </c>
      <c r="I193" s="12">
        <v>1.5649374E7</v>
      </c>
      <c r="J193" s="12" t="str">
        <f>RIGHT('КХЛ'!$F193,4)</f>
        <v>1985</v>
      </c>
    </row>
    <row r="194" ht="14.25" customHeight="1">
      <c r="C194" s="12">
        <v>1694.0</v>
      </c>
      <c r="D194" s="12" t="s">
        <v>441</v>
      </c>
      <c r="E194" s="12" t="s">
        <v>60</v>
      </c>
      <c r="F194" s="16" t="s">
        <v>442</v>
      </c>
      <c r="G194" s="12">
        <v>32.0</v>
      </c>
      <c r="H194" s="12" t="s">
        <v>56</v>
      </c>
      <c r="I194" s="12">
        <v>7.9757505E7</v>
      </c>
      <c r="J194" s="12" t="str">
        <f>RIGHT('КХЛ'!$F194,4)</f>
        <v>1985</v>
      </c>
    </row>
    <row r="195" ht="14.25" customHeight="1">
      <c r="C195" s="12">
        <v>1530.0</v>
      </c>
      <c r="D195" s="12" t="s">
        <v>443</v>
      </c>
      <c r="E195" s="12" t="s">
        <v>54</v>
      </c>
      <c r="F195" s="16" t="s">
        <v>444</v>
      </c>
      <c r="G195" s="12">
        <v>29.0</v>
      </c>
      <c r="H195" s="12" t="s">
        <v>56</v>
      </c>
      <c r="I195" s="12">
        <v>7.1878464E7</v>
      </c>
      <c r="J195" s="12" t="str">
        <f>RIGHT('КХЛ'!$F195,4)</f>
        <v>1988</v>
      </c>
    </row>
    <row r="196" ht="14.25" customHeight="1">
      <c r="C196" s="12">
        <v>1538.0</v>
      </c>
      <c r="D196" s="12" t="s">
        <v>445</v>
      </c>
      <c r="E196" s="12" t="s">
        <v>54</v>
      </c>
      <c r="F196" s="16" t="s">
        <v>446</v>
      </c>
      <c r="G196" s="12">
        <v>35.0</v>
      </c>
      <c r="H196" s="12" t="s">
        <v>99</v>
      </c>
      <c r="I196" s="12">
        <v>5.3660507E7</v>
      </c>
      <c r="J196" s="12" t="str">
        <f>RIGHT('КХЛ'!$F196,4)</f>
        <v>1982</v>
      </c>
    </row>
    <row r="197" ht="14.25" customHeight="1">
      <c r="C197" s="12">
        <v>967.0</v>
      </c>
      <c r="D197" s="12" t="s">
        <v>447</v>
      </c>
      <c r="E197" s="12" t="s">
        <v>60</v>
      </c>
      <c r="F197" s="16" t="s">
        <v>448</v>
      </c>
      <c r="G197" s="12">
        <v>34.0</v>
      </c>
      <c r="H197" s="12" t="s">
        <v>56</v>
      </c>
      <c r="I197" s="12">
        <v>4.6956338E7</v>
      </c>
      <c r="J197" s="12" t="str">
        <f>RIGHT('КХЛ'!$F197,4)</f>
        <v>1984</v>
      </c>
    </row>
    <row r="198" ht="14.25" customHeight="1">
      <c r="C198" s="12">
        <v>1758.0</v>
      </c>
      <c r="D198" s="12" t="s">
        <v>449</v>
      </c>
      <c r="E198" s="12" t="s">
        <v>54</v>
      </c>
      <c r="F198" s="16" t="s">
        <v>450</v>
      </c>
      <c r="G198" s="12">
        <v>28.0</v>
      </c>
      <c r="H198" s="12" t="s">
        <v>81</v>
      </c>
      <c r="I198" s="12">
        <v>2.606233E7</v>
      </c>
      <c r="J198" s="12" t="str">
        <f>RIGHT('КХЛ'!$F198,4)</f>
        <v>1989</v>
      </c>
    </row>
    <row r="199" ht="14.25" customHeight="1">
      <c r="C199" s="12">
        <v>598.0</v>
      </c>
      <c r="D199" s="12" t="s">
        <v>451</v>
      </c>
      <c r="E199" s="12" t="s">
        <v>60</v>
      </c>
      <c r="F199" s="16" t="s">
        <v>452</v>
      </c>
      <c r="G199" s="12">
        <v>43.0</v>
      </c>
      <c r="H199" s="12" t="s">
        <v>56</v>
      </c>
      <c r="I199" s="12">
        <v>9.6219489E7</v>
      </c>
      <c r="J199" s="12" t="str">
        <f>RIGHT('КХЛ'!$F199,4)</f>
        <v>1974</v>
      </c>
    </row>
    <row r="200" ht="14.25" customHeight="1">
      <c r="C200" s="12">
        <v>1468.0</v>
      </c>
      <c r="D200" s="12" t="s">
        <v>453</v>
      </c>
      <c r="E200" s="12" t="s">
        <v>60</v>
      </c>
      <c r="F200" s="16" t="s">
        <v>454</v>
      </c>
      <c r="G200" s="12">
        <v>41.0</v>
      </c>
      <c r="H200" s="12" t="s">
        <v>56</v>
      </c>
      <c r="I200" s="12">
        <v>8.8631523E7</v>
      </c>
      <c r="J200" s="12" t="str">
        <f>RIGHT('КХЛ'!$F200,4)</f>
        <v>1976</v>
      </c>
    </row>
    <row r="201" ht="14.25" customHeight="1">
      <c r="C201" s="12">
        <v>204.0</v>
      </c>
      <c r="D201" s="12" t="s">
        <v>455</v>
      </c>
      <c r="E201" s="12" t="s">
        <v>60</v>
      </c>
      <c r="F201" s="16" t="s">
        <v>456</v>
      </c>
      <c r="G201" s="12">
        <v>22.0</v>
      </c>
      <c r="H201" s="12" t="s">
        <v>56</v>
      </c>
      <c r="I201" s="12">
        <v>1.1455909E7</v>
      </c>
      <c r="J201" s="12" t="str">
        <f>RIGHT('КХЛ'!$F201,4)</f>
        <v>1995</v>
      </c>
    </row>
    <row r="202" ht="14.25" customHeight="1">
      <c r="C202" s="12">
        <v>78.0</v>
      </c>
      <c r="D202" s="12" t="s">
        <v>457</v>
      </c>
      <c r="E202" s="12" t="s">
        <v>54</v>
      </c>
      <c r="F202" s="16" t="s">
        <v>458</v>
      </c>
      <c r="G202" s="12">
        <v>19.0</v>
      </c>
      <c r="H202" s="12" t="s">
        <v>56</v>
      </c>
      <c r="I202" s="12">
        <v>835851.0</v>
      </c>
      <c r="J202" s="12" t="str">
        <f>RIGHT('КХЛ'!$F202,4)</f>
        <v>1998</v>
      </c>
    </row>
    <row r="203" ht="14.25" customHeight="1">
      <c r="C203" s="12">
        <v>444.0</v>
      </c>
      <c r="D203" s="12" t="s">
        <v>459</v>
      </c>
      <c r="E203" s="12" t="s">
        <v>60</v>
      </c>
      <c r="F203" s="16" t="s">
        <v>460</v>
      </c>
      <c r="G203" s="12">
        <v>23.0</v>
      </c>
      <c r="H203" s="12" t="s">
        <v>56</v>
      </c>
      <c r="I203" s="12">
        <v>4.5765209E7</v>
      </c>
      <c r="J203" s="12" t="str">
        <f>RIGHT('КХЛ'!$F203,4)</f>
        <v>1994</v>
      </c>
    </row>
    <row r="204" ht="14.25" customHeight="1">
      <c r="C204" s="12">
        <v>1346.0</v>
      </c>
      <c r="D204" s="12" t="s">
        <v>461</v>
      </c>
      <c r="E204" s="12" t="s">
        <v>60</v>
      </c>
      <c r="F204" s="16" t="s">
        <v>462</v>
      </c>
      <c r="G204" s="12">
        <v>32.0</v>
      </c>
      <c r="H204" s="12" t="s">
        <v>78</v>
      </c>
      <c r="I204" s="12">
        <v>9211539.0</v>
      </c>
      <c r="J204" s="12" t="str">
        <f>RIGHT('КХЛ'!$F204,4)</f>
        <v>1985</v>
      </c>
    </row>
    <row r="205" ht="14.25" customHeight="1">
      <c r="C205" s="12">
        <v>583.0</v>
      </c>
      <c r="D205" s="12" t="s">
        <v>463</v>
      </c>
      <c r="E205" s="12" t="s">
        <v>54</v>
      </c>
      <c r="F205" s="16" t="s">
        <v>464</v>
      </c>
      <c r="G205" s="12">
        <v>34.0</v>
      </c>
      <c r="H205" s="12" t="s">
        <v>56</v>
      </c>
      <c r="I205" s="12">
        <v>4.3515523E7</v>
      </c>
      <c r="J205" s="12" t="str">
        <f>RIGHT('КХЛ'!$F205,4)</f>
        <v>1983</v>
      </c>
    </row>
    <row r="206" ht="14.25" customHeight="1">
      <c r="C206" s="12">
        <v>210.0</v>
      </c>
      <c r="D206" s="12" t="s">
        <v>465</v>
      </c>
      <c r="E206" s="12" t="s">
        <v>60</v>
      </c>
      <c r="F206" s="16" t="s">
        <v>466</v>
      </c>
      <c r="G206" s="12">
        <v>31.0</v>
      </c>
      <c r="H206" s="12" t="s">
        <v>56</v>
      </c>
      <c r="I206" s="12">
        <v>7.351844E7</v>
      </c>
      <c r="J206" s="12" t="str">
        <f>RIGHT('КХЛ'!$F206,4)</f>
        <v>1986</v>
      </c>
    </row>
    <row r="207" ht="14.25" customHeight="1">
      <c r="C207" s="12">
        <v>646.0</v>
      </c>
      <c r="D207" s="12" t="s">
        <v>467</v>
      </c>
      <c r="E207" s="12" t="s">
        <v>65</v>
      </c>
      <c r="F207" s="16" t="s">
        <v>468</v>
      </c>
      <c r="G207" s="12">
        <v>45.0</v>
      </c>
      <c r="H207" s="12" t="s">
        <v>99</v>
      </c>
      <c r="I207" s="12">
        <v>3.5448878E7</v>
      </c>
      <c r="J207" s="12" t="str">
        <f>RIGHT('КХЛ'!$F207,4)</f>
        <v>1972</v>
      </c>
    </row>
    <row r="208" ht="14.25" customHeight="1">
      <c r="C208" s="12">
        <v>1109.0</v>
      </c>
      <c r="D208" s="12" t="s">
        <v>469</v>
      </c>
      <c r="E208" s="12" t="s">
        <v>60</v>
      </c>
      <c r="F208" s="16" t="s">
        <v>470</v>
      </c>
      <c r="G208" s="12">
        <v>19.0</v>
      </c>
      <c r="H208" s="12" t="s">
        <v>56</v>
      </c>
      <c r="I208" s="12">
        <v>3.4186348E7</v>
      </c>
      <c r="J208" s="12" t="str">
        <f>RIGHT('КХЛ'!$F208,4)</f>
        <v>1998</v>
      </c>
    </row>
    <row r="209" ht="14.25" customHeight="1">
      <c r="C209" s="12">
        <v>529.0</v>
      </c>
      <c r="D209" s="12" t="s">
        <v>471</v>
      </c>
      <c r="E209" s="12" t="s">
        <v>54</v>
      </c>
      <c r="F209" s="16" t="s">
        <v>472</v>
      </c>
      <c r="G209" s="12">
        <v>25.0</v>
      </c>
      <c r="H209" s="12" t="s">
        <v>56</v>
      </c>
      <c r="I209" s="12">
        <v>5.5443009E7</v>
      </c>
      <c r="J209" s="12" t="str">
        <f>RIGHT('КХЛ'!$F209,4)</f>
        <v>1992</v>
      </c>
    </row>
    <row r="210" ht="14.25" customHeight="1">
      <c r="C210" s="12">
        <v>496.0</v>
      </c>
      <c r="D210" s="12" t="s">
        <v>473</v>
      </c>
      <c r="E210" s="12" t="s">
        <v>60</v>
      </c>
      <c r="F210" s="16" t="s">
        <v>474</v>
      </c>
      <c r="G210" s="12">
        <v>19.0</v>
      </c>
      <c r="H210" s="12" t="s">
        <v>113</v>
      </c>
      <c r="I210" s="12">
        <v>5.9690077E7</v>
      </c>
      <c r="J210" s="12" t="str">
        <f>RIGHT('КХЛ'!$F210,4)</f>
        <v>1998</v>
      </c>
    </row>
    <row r="211" ht="14.25" customHeight="1">
      <c r="C211" s="12">
        <v>1099.0</v>
      </c>
      <c r="D211" s="12" t="s">
        <v>475</v>
      </c>
      <c r="E211" s="12" t="s">
        <v>60</v>
      </c>
      <c r="F211" s="16" t="s">
        <v>476</v>
      </c>
      <c r="G211" s="12">
        <v>34.0</v>
      </c>
      <c r="H211" s="12" t="s">
        <v>56</v>
      </c>
      <c r="I211" s="12">
        <v>3.1589528E7</v>
      </c>
      <c r="J211" s="12" t="str">
        <f>RIGHT('КХЛ'!$F211,4)</f>
        <v>1983</v>
      </c>
    </row>
    <row r="212" ht="14.25" customHeight="1">
      <c r="C212" s="12">
        <v>846.0</v>
      </c>
      <c r="D212" s="12" t="s">
        <v>477</v>
      </c>
      <c r="E212" s="12" t="s">
        <v>54</v>
      </c>
      <c r="F212" s="16" t="s">
        <v>478</v>
      </c>
      <c r="G212" s="12">
        <v>26.0</v>
      </c>
      <c r="H212" s="12" t="s">
        <v>56</v>
      </c>
      <c r="I212" s="12">
        <v>3267899.0</v>
      </c>
      <c r="J212" s="12" t="str">
        <f>RIGHT('КХЛ'!$F212,4)</f>
        <v>1991</v>
      </c>
    </row>
    <row r="213" ht="14.25" customHeight="1">
      <c r="C213" s="12">
        <v>731.0</v>
      </c>
      <c r="D213" s="12" t="s">
        <v>479</v>
      </c>
      <c r="E213" s="12" t="s">
        <v>60</v>
      </c>
      <c r="F213" s="16" t="s">
        <v>480</v>
      </c>
      <c r="G213" s="12">
        <v>32.0</v>
      </c>
      <c r="H213" s="12" t="s">
        <v>56</v>
      </c>
      <c r="I213" s="12">
        <v>3.3658864E7</v>
      </c>
      <c r="J213" s="12" t="str">
        <f>RIGHT('КХЛ'!$F213,4)</f>
        <v>1985</v>
      </c>
    </row>
    <row r="214" ht="14.25" customHeight="1">
      <c r="C214" s="12">
        <v>565.0</v>
      </c>
      <c r="D214" s="12" t="s">
        <v>481</v>
      </c>
      <c r="E214" s="12" t="s">
        <v>65</v>
      </c>
      <c r="F214" s="16" t="s">
        <v>482</v>
      </c>
      <c r="G214" s="12">
        <v>24.0</v>
      </c>
      <c r="H214" s="12" t="s">
        <v>483</v>
      </c>
      <c r="I214" s="12">
        <v>7.2537632E7</v>
      </c>
      <c r="J214" s="12" t="str">
        <f>RIGHT('КХЛ'!$F214,4)</f>
        <v>1993</v>
      </c>
    </row>
    <row r="215" ht="14.25" customHeight="1">
      <c r="C215" s="12">
        <v>1174.0</v>
      </c>
      <c r="D215" s="12" t="s">
        <v>484</v>
      </c>
      <c r="E215" s="12" t="s">
        <v>54</v>
      </c>
      <c r="F215" s="16" t="s">
        <v>485</v>
      </c>
      <c r="G215" s="12">
        <v>37.0</v>
      </c>
      <c r="H215" s="12" t="s">
        <v>56</v>
      </c>
      <c r="I215" s="12">
        <v>7.2010924E7</v>
      </c>
      <c r="J215" s="12" t="str">
        <f>RIGHT('КХЛ'!$F215,4)</f>
        <v>1980</v>
      </c>
    </row>
    <row r="216" ht="14.25" customHeight="1">
      <c r="C216" s="12">
        <v>1116.0</v>
      </c>
      <c r="D216" s="12" t="s">
        <v>486</v>
      </c>
      <c r="E216" s="12" t="s">
        <v>65</v>
      </c>
      <c r="F216" s="16" t="s">
        <v>487</v>
      </c>
      <c r="G216" s="12">
        <v>36.0</v>
      </c>
      <c r="H216" s="12" t="s">
        <v>56</v>
      </c>
      <c r="I216" s="12">
        <v>7.9022021E7</v>
      </c>
      <c r="J216" s="12" t="str">
        <f>RIGHT('КХЛ'!$F216,4)</f>
        <v>1981</v>
      </c>
    </row>
    <row r="217" ht="14.25" customHeight="1">
      <c r="C217" s="12">
        <v>1519.0</v>
      </c>
      <c r="D217" s="12" t="s">
        <v>488</v>
      </c>
      <c r="E217" s="12" t="s">
        <v>65</v>
      </c>
      <c r="F217" s="16" t="s">
        <v>362</v>
      </c>
      <c r="G217" s="12">
        <v>28.0</v>
      </c>
      <c r="H217" s="12" t="s">
        <v>71</v>
      </c>
      <c r="I217" s="12">
        <v>9.9514117E7</v>
      </c>
      <c r="J217" s="12" t="str">
        <f>RIGHT('КХЛ'!$F217,4)</f>
        <v>1989</v>
      </c>
    </row>
    <row r="218" ht="14.25" customHeight="1">
      <c r="C218" s="12">
        <v>438.0</v>
      </c>
      <c r="D218" s="12" t="s">
        <v>489</v>
      </c>
      <c r="E218" s="12" t="s">
        <v>65</v>
      </c>
      <c r="F218" s="16" t="s">
        <v>490</v>
      </c>
      <c r="G218" s="12">
        <v>35.0</v>
      </c>
      <c r="H218" s="12" t="s">
        <v>157</v>
      </c>
      <c r="I218" s="12">
        <v>9.2263763E7</v>
      </c>
      <c r="J218" s="12" t="str">
        <f>RIGHT('КХЛ'!$F218,4)</f>
        <v>1982</v>
      </c>
    </row>
    <row r="219" ht="14.25" customHeight="1">
      <c r="C219" s="12">
        <v>140.0</v>
      </c>
      <c r="D219" s="12" t="s">
        <v>491</v>
      </c>
      <c r="E219" s="12" t="s">
        <v>65</v>
      </c>
      <c r="F219" s="16" t="s">
        <v>492</v>
      </c>
      <c r="G219" s="12">
        <v>24.0</v>
      </c>
      <c r="H219" s="12" t="s">
        <v>56</v>
      </c>
      <c r="I219" s="12">
        <v>9.95251E7</v>
      </c>
      <c r="J219" s="12" t="str">
        <f>RIGHT('КХЛ'!$F219,4)</f>
        <v>1993</v>
      </c>
    </row>
    <row r="220" ht="14.25" customHeight="1">
      <c r="C220" s="12">
        <v>733.0</v>
      </c>
      <c r="D220" s="12" t="s">
        <v>493</v>
      </c>
      <c r="E220" s="12" t="s">
        <v>65</v>
      </c>
      <c r="F220" s="16" t="s">
        <v>494</v>
      </c>
      <c r="G220" s="12">
        <v>26.0</v>
      </c>
      <c r="H220" s="12" t="s">
        <v>157</v>
      </c>
      <c r="I220" s="12">
        <v>4.9240134E7</v>
      </c>
      <c r="J220" s="12" t="str">
        <f>RIGHT('КХЛ'!$F220,4)</f>
        <v>1991</v>
      </c>
    </row>
    <row r="221" ht="14.25" customHeight="1">
      <c r="C221" s="12">
        <v>235.0</v>
      </c>
      <c r="D221" s="12" t="s">
        <v>495</v>
      </c>
      <c r="E221" s="12" t="s">
        <v>60</v>
      </c>
      <c r="F221" s="16" t="s">
        <v>496</v>
      </c>
      <c r="G221" s="12">
        <v>26.0</v>
      </c>
      <c r="H221" s="12" t="s">
        <v>99</v>
      </c>
      <c r="I221" s="12">
        <v>6.4278529E7</v>
      </c>
      <c r="J221" s="12" t="str">
        <f>RIGHT('КХЛ'!$F221,4)</f>
        <v>1991</v>
      </c>
    </row>
    <row r="222" ht="14.25" customHeight="1">
      <c r="C222" s="12">
        <v>12.0</v>
      </c>
      <c r="D222" s="12" t="s">
        <v>497</v>
      </c>
      <c r="E222" s="12" t="s">
        <v>54</v>
      </c>
      <c r="F222" s="16" t="s">
        <v>498</v>
      </c>
      <c r="G222" s="12">
        <v>32.0</v>
      </c>
      <c r="H222" s="12" t="s">
        <v>483</v>
      </c>
      <c r="I222" s="12">
        <v>2.0862927E7</v>
      </c>
      <c r="J222" s="12" t="str">
        <f>RIGHT('КХЛ'!$F222,4)</f>
        <v>1985</v>
      </c>
    </row>
    <row r="223" ht="14.25" customHeight="1">
      <c r="C223" s="12">
        <v>834.0</v>
      </c>
      <c r="D223" s="12" t="s">
        <v>499</v>
      </c>
      <c r="E223" s="12" t="s">
        <v>54</v>
      </c>
      <c r="F223" s="16" t="s">
        <v>500</v>
      </c>
      <c r="G223" s="12">
        <v>32.0</v>
      </c>
      <c r="H223" s="12" t="s">
        <v>88</v>
      </c>
      <c r="I223" s="12">
        <v>3.8897999E7</v>
      </c>
      <c r="J223" s="12" t="str">
        <f>RIGHT('КХЛ'!$F223,4)</f>
        <v>1985</v>
      </c>
    </row>
    <row r="224" ht="14.25" customHeight="1">
      <c r="C224" s="12">
        <v>575.0</v>
      </c>
      <c r="D224" s="12" t="s">
        <v>501</v>
      </c>
      <c r="E224" s="12" t="s">
        <v>54</v>
      </c>
      <c r="F224" s="16" t="s">
        <v>502</v>
      </c>
      <c r="G224" s="12">
        <v>23.0</v>
      </c>
      <c r="H224" s="12" t="s">
        <v>56</v>
      </c>
      <c r="I224" s="12">
        <v>5.7484346E7</v>
      </c>
      <c r="J224" s="12" t="str">
        <f>RIGHT('КХЛ'!$F224,4)</f>
        <v>1994</v>
      </c>
    </row>
    <row r="225" ht="14.25" customHeight="1">
      <c r="C225" s="12">
        <v>1119.0</v>
      </c>
      <c r="D225" s="12" t="s">
        <v>503</v>
      </c>
      <c r="E225" s="12" t="s">
        <v>54</v>
      </c>
      <c r="F225" s="16" t="s">
        <v>504</v>
      </c>
      <c r="G225" s="12">
        <v>36.0</v>
      </c>
      <c r="H225" s="12" t="s">
        <v>56</v>
      </c>
      <c r="I225" s="12">
        <v>6.2572205E7</v>
      </c>
      <c r="J225" s="12" t="str">
        <f>RIGHT('КХЛ'!$F225,4)</f>
        <v>1981</v>
      </c>
    </row>
    <row r="226" ht="14.25" customHeight="1">
      <c r="C226" s="12">
        <v>197.0</v>
      </c>
      <c r="D226" s="12" t="s">
        <v>505</v>
      </c>
      <c r="E226" s="12" t="s">
        <v>65</v>
      </c>
      <c r="F226" s="16" t="s">
        <v>506</v>
      </c>
      <c r="G226" s="12">
        <v>35.0</v>
      </c>
      <c r="H226" s="12" t="s">
        <v>71</v>
      </c>
      <c r="I226" s="12">
        <v>5.9930573E7</v>
      </c>
      <c r="J226" s="12" t="str">
        <f>RIGHT('КХЛ'!$F226,4)</f>
        <v>1982</v>
      </c>
    </row>
    <row r="227" ht="14.25" customHeight="1">
      <c r="C227" s="12">
        <v>1080.0</v>
      </c>
      <c r="D227" s="12" t="s">
        <v>507</v>
      </c>
      <c r="E227" s="12" t="s">
        <v>54</v>
      </c>
      <c r="F227" s="16" t="s">
        <v>508</v>
      </c>
      <c r="G227" s="12">
        <v>37.0</v>
      </c>
      <c r="H227" s="12" t="s">
        <v>157</v>
      </c>
      <c r="I227" s="12">
        <v>7.1262404E7</v>
      </c>
      <c r="J227" s="12" t="str">
        <f>RIGHT('КХЛ'!$F227,4)</f>
        <v>1980</v>
      </c>
    </row>
    <row r="228" ht="14.25" customHeight="1">
      <c r="C228" s="12">
        <v>828.0</v>
      </c>
      <c r="D228" s="12" t="s">
        <v>509</v>
      </c>
      <c r="E228" s="12" t="s">
        <v>54</v>
      </c>
      <c r="F228" s="16" t="s">
        <v>510</v>
      </c>
      <c r="G228" s="12">
        <v>41.0</v>
      </c>
      <c r="H228" s="12" t="s">
        <v>56</v>
      </c>
      <c r="I228" s="12">
        <v>9.3216953E7</v>
      </c>
      <c r="J228" s="12" t="str">
        <f>RIGHT('КХЛ'!$F228,4)</f>
        <v>1976</v>
      </c>
    </row>
    <row r="229" ht="14.25" customHeight="1">
      <c r="C229" s="12">
        <v>1151.0</v>
      </c>
      <c r="D229" s="12" t="s">
        <v>511</v>
      </c>
      <c r="E229" s="12" t="s">
        <v>54</v>
      </c>
      <c r="F229" s="16" t="s">
        <v>512</v>
      </c>
      <c r="G229" s="12">
        <v>21.0</v>
      </c>
      <c r="H229" s="12" t="s">
        <v>56</v>
      </c>
      <c r="I229" s="12">
        <v>1.6414848E7</v>
      </c>
      <c r="J229" s="12" t="str">
        <f>RIGHT('КХЛ'!$F229,4)</f>
        <v>1996</v>
      </c>
    </row>
    <row r="230" ht="14.25" customHeight="1">
      <c r="C230" s="12">
        <v>1178.0</v>
      </c>
      <c r="D230" s="12" t="s">
        <v>513</v>
      </c>
      <c r="E230" s="12" t="s">
        <v>65</v>
      </c>
      <c r="F230" s="16" t="s">
        <v>514</v>
      </c>
      <c r="G230" s="12">
        <v>34.0</v>
      </c>
      <c r="H230" s="12" t="s">
        <v>56</v>
      </c>
      <c r="I230" s="12">
        <v>2124074.0</v>
      </c>
      <c r="J230" s="12" t="str">
        <f>RIGHT('КХЛ'!$F230,4)</f>
        <v>1983</v>
      </c>
    </row>
    <row r="231" ht="14.25" customHeight="1">
      <c r="C231" s="12">
        <v>1002.0</v>
      </c>
      <c r="D231" s="12" t="s">
        <v>515</v>
      </c>
      <c r="E231" s="12" t="s">
        <v>54</v>
      </c>
      <c r="F231" s="16" t="s">
        <v>516</v>
      </c>
      <c r="G231" s="12">
        <v>24.0</v>
      </c>
      <c r="H231" s="12" t="s">
        <v>56</v>
      </c>
      <c r="I231" s="12">
        <v>7.9247144E7</v>
      </c>
      <c r="J231" s="12" t="str">
        <f>RIGHT('КХЛ'!$F231,4)</f>
        <v>1993</v>
      </c>
    </row>
    <row r="232" ht="14.25" customHeight="1">
      <c r="C232" s="12">
        <v>76.0</v>
      </c>
      <c r="D232" s="12" t="s">
        <v>517</v>
      </c>
      <c r="E232" s="12" t="s">
        <v>54</v>
      </c>
      <c r="F232" s="16" t="s">
        <v>518</v>
      </c>
      <c r="G232" s="12">
        <v>25.0</v>
      </c>
      <c r="H232" s="12" t="s">
        <v>56</v>
      </c>
      <c r="I232" s="12">
        <v>4.0706657E7</v>
      </c>
      <c r="J232" s="12" t="str">
        <f>RIGHT('КХЛ'!$F232,4)</f>
        <v>1992</v>
      </c>
    </row>
    <row r="233" ht="14.25" customHeight="1">
      <c r="C233" s="12">
        <v>873.0</v>
      </c>
      <c r="D233" s="12" t="s">
        <v>519</v>
      </c>
      <c r="E233" s="12" t="s">
        <v>54</v>
      </c>
      <c r="F233" s="16" t="s">
        <v>241</v>
      </c>
      <c r="G233" s="12">
        <v>22.0</v>
      </c>
      <c r="H233" s="12" t="s">
        <v>56</v>
      </c>
      <c r="I233" s="12">
        <v>8.8788721E7</v>
      </c>
      <c r="J233" s="12" t="str">
        <f>RIGHT('КХЛ'!$F233,4)</f>
        <v>1995</v>
      </c>
    </row>
    <row r="234" ht="14.25" customHeight="1">
      <c r="C234" s="12">
        <v>500.0</v>
      </c>
      <c r="D234" s="12" t="s">
        <v>520</v>
      </c>
      <c r="E234" s="12" t="s">
        <v>65</v>
      </c>
      <c r="F234" s="16" t="s">
        <v>521</v>
      </c>
      <c r="G234" s="12">
        <v>38.0</v>
      </c>
      <c r="H234" s="12" t="s">
        <v>99</v>
      </c>
      <c r="I234" s="12">
        <v>8.6260727E7</v>
      </c>
      <c r="J234" s="12" t="str">
        <f>RIGHT('КХЛ'!$F234,4)</f>
        <v>1979</v>
      </c>
    </row>
    <row r="235" ht="14.25" customHeight="1">
      <c r="C235" s="12">
        <v>245.0</v>
      </c>
      <c r="D235" s="12" t="s">
        <v>522</v>
      </c>
      <c r="E235" s="12" t="s">
        <v>60</v>
      </c>
      <c r="F235" s="16" t="s">
        <v>523</v>
      </c>
      <c r="G235" s="12">
        <v>39.0</v>
      </c>
      <c r="H235" s="12" t="s">
        <v>88</v>
      </c>
      <c r="I235" s="12">
        <v>2.8449491E7</v>
      </c>
      <c r="J235" s="12" t="str">
        <f>RIGHT('КХЛ'!$F235,4)</f>
        <v>1978</v>
      </c>
    </row>
    <row r="236" ht="14.25" customHeight="1">
      <c r="C236" s="12">
        <v>410.0</v>
      </c>
      <c r="D236" s="12" t="s">
        <v>524</v>
      </c>
      <c r="E236" s="12" t="s">
        <v>54</v>
      </c>
      <c r="F236" s="16" t="s">
        <v>525</v>
      </c>
      <c r="G236" s="12">
        <v>20.0</v>
      </c>
      <c r="H236" s="12" t="s">
        <v>56</v>
      </c>
      <c r="I236" s="12">
        <v>6.0160819E7</v>
      </c>
      <c r="J236" s="12" t="str">
        <f>RIGHT('КХЛ'!$F236,4)</f>
        <v>1997</v>
      </c>
    </row>
    <row r="237" ht="14.25" customHeight="1">
      <c r="C237" s="12">
        <v>542.0</v>
      </c>
      <c r="D237" s="12" t="s">
        <v>526</v>
      </c>
      <c r="E237" s="12" t="s">
        <v>54</v>
      </c>
      <c r="F237" s="16" t="s">
        <v>527</v>
      </c>
      <c r="G237" s="12">
        <v>30.0</v>
      </c>
      <c r="H237" s="12" t="s">
        <v>56</v>
      </c>
      <c r="I237" s="12">
        <v>5.3944813E7</v>
      </c>
      <c r="J237" s="12" t="str">
        <f>RIGHT('КХЛ'!$F237,4)</f>
        <v>1988</v>
      </c>
    </row>
    <row r="238" ht="14.25" customHeight="1">
      <c r="C238" s="12">
        <v>1138.0</v>
      </c>
      <c r="D238" s="12" t="s">
        <v>528</v>
      </c>
      <c r="E238" s="12" t="s">
        <v>65</v>
      </c>
      <c r="F238" s="16" t="s">
        <v>529</v>
      </c>
      <c r="G238" s="12">
        <v>27.0</v>
      </c>
      <c r="H238" s="12" t="s">
        <v>56</v>
      </c>
      <c r="I238" s="12">
        <v>4481513.0</v>
      </c>
      <c r="J238" s="12" t="str">
        <f>RIGHT('КХЛ'!$F238,4)</f>
        <v>1990</v>
      </c>
    </row>
    <row r="239" ht="14.25" customHeight="1">
      <c r="C239" s="12">
        <v>492.0</v>
      </c>
      <c r="D239" s="12" t="s">
        <v>530</v>
      </c>
      <c r="E239" s="12" t="s">
        <v>65</v>
      </c>
      <c r="F239" s="16" t="s">
        <v>531</v>
      </c>
      <c r="G239" s="12">
        <v>24.0</v>
      </c>
      <c r="H239" s="12" t="s">
        <v>56</v>
      </c>
      <c r="I239" s="12">
        <v>1.7176432E7</v>
      </c>
      <c r="J239" s="12" t="str">
        <f>RIGHT('КХЛ'!$F239,4)</f>
        <v>1993</v>
      </c>
    </row>
    <row r="240" ht="14.25" customHeight="1">
      <c r="C240" s="12">
        <v>660.0</v>
      </c>
      <c r="D240" s="12" t="s">
        <v>532</v>
      </c>
      <c r="E240" s="12" t="s">
        <v>65</v>
      </c>
      <c r="F240" s="16" t="s">
        <v>533</v>
      </c>
      <c r="G240" s="12">
        <v>23.0</v>
      </c>
      <c r="H240" s="12" t="s">
        <v>56</v>
      </c>
      <c r="I240" s="12">
        <v>8645233.0</v>
      </c>
      <c r="J240" s="12" t="str">
        <f>RIGHT('КХЛ'!$F240,4)</f>
        <v>1994</v>
      </c>
    </row>
    <row r="241" ht="14.25" customHeight="1">
      <c r="C241" s="12">
        <v>793.0</v>
      </c>
      <c r="D241" s="12" t="s">
        <v>534</v>
      </c>
      <c r="E241" s="12" t="s">
        <v>54</v>
      </c>
      <c r="F241" s="16" t="s">
        <v>535</v>
      </c>
      <c r="G241" s="12">
        <v>35.0</v>
      </c>
      <c r="H241" s="12" t="s">
        <v>56</v>
      </c>
      <c r="I241" s="12">
        <v>9.5773974E7</v>
      </c>
      <c r="J241" s="12" t="str">
        <f>RIGHT('КХЛ'!$F241,4)</f>
        <v>1982</v>
      </c>
    </row>
    <row r="242" ht="14.25" customHeight="1">
      <c r="C242" s="12">
        <v>55.0</v>
      </c>
      <c r="D242" s="12" t="s">
        <v>536</v>
      </c>
      <c r="E242" s="12" t="s">
        <v>54</v>
      </c>
      <c r="F242" s="16" t="s">
        <v>537</v>
      </c>
      <c r="G242" s="12">
        <v>35.0</v>
      </c>
      <c r="H242" s="12" t="s">
        <v>108</v>
      </c>
      <c r="I242" s="12">
        <v>4.9546264E7</v>
      </c>
      <c r="J242" s="12" t="str">
        <f>RIGHT('КХЛ'!$F242,4)</f>
        <v>1982</v>
      </c>
    </row>
    <row r="243" ht="14.25" customHeight="1">
      <c r="C243" s="12">
        <v>90.0</v>
      </c>
      <c r="D243" s="12" t="s">
        <v>538</v>
      </c>
      <c r="E243" s="12" t="s">
        <v>54</v>
      </c>
      <c r="F243" s="16" t="s">
        <v>539</v>
      </c>
      <c r="G243" s="12">
        <v>33.0</v>
      </c>
      <c r="H243" s="12" t="s">
        <v>99</v>
      </c>
      <c r="I243" s="12">
        <v>9.148558E7</v>
      </c>
      <c r="J243" s="12" t="str">
        <f>RIGHT('КХЛ'!$F243,4)</f>
        <v>1984</v>
      </c>
    </row>
    <row r="244" ht="14.25" customHeight="1">
      <c r="C244" s="12">
        <v>497.0</v>
      </c>
      <c r="D244" s="12" t="s">
        <v>540</v>
      </c>
      <c r="E244" s="12" t="s">
        <v>54</v>
      </c>
      <c r="F244" s="16" t="s">
        <v>541</v>
      </c>
      <c r="G244" s="12">
        <v>38.0</v>
      </c>
      <c r="H244" s="12" t="s">
        <v>56</v>
      </c>
      <c r="I244" s="12">
        <v>7154620.0</v>
      </c>
      <c r="J244" s="12" t="str">
        <f>RIGHT('КХЛ'!$F244,4)</f>
        <v>1979</v>
      </c>
    </row>
    <row r="245" ht="14.25" customHeight="1">
      <c r="C245" s="12">
        <v>33.0</v>
      </c>
      <c r="D245" s="12" t="s">
        <v>542</v>
      </c>
      <c r="E245" s="12" t="s">
        <v>54</v>
      </c>
      <c r="F245" s="16" t="s">
        <v>543</v>
      </c>
      <c r="G245" s="12">
        <v>27.0</v>
      </c>
      <c r="H245" s="12" t="s">
        <v>56</v>
      </c>
      <c r="I245" s="12">
        <v>4.1262857E7</v>
      </c>
      <c r="J245" s="12" t="str">
        <f>RIGHT('КХЛ'!$F245,4)</f>
        <v>1990</v>
      </c>
    </row>
    <row r="246" ht="14.25" customHeight="1">
      <c r="C246" s="12">
        <v>18.0</v>
      </c>
      <c r="D246" s="12" t="s">
        <v>544</v>
      </c>
      <c r="E246" s="12" t="s">
        <v>54</v>
      </c>
      <c r="F246" s="16" t="s">
        <v>545</v>
      </c>
      <c r="G246" s="12">
        <v>29.0</v>
      </c>
      <c r="H246" s="12" t="s">
        <v>99</v>
      </c>
      <c r="I246" s="12">
        <v>7.4236906E7</v>
      </c>
      <c r="J246" s="12" t="str">
        <f>RIGHT('КХЛ'!$F246,4)</f>
        <v>1988</v>
      </c>
    </row>
    <row r="247" ht="14.25" customHeight="1">
      <c r="C247" s="12">
        <v>1635.0</v>
      </c>
      <c r="D247" s="12" t="s">
        <v>546</v>
      </c>
      <c r="E247" s="12" t="s">
        <v>54</v>
      </c>
      <c r="F247" s="16" t="s">
        <v>547</v>
      </c>
      <c r="G247" s="12">
        <v>31.0</v>
      </c>
      <c r="H247" s="12" t="s">
        <v>56</v>
      </c>
      <c r="I247" s="12">
        <v>5.8717103E7</v>
      </c>
      <c r="J247" s="12" t="str">
        <f>RIGHT('КХЛ'!$F247,4)</f>
        <v>1986</v>
      </c>
    </row>
    <row r="248" ht="14.25" customHeight="1">
      <c r="C248" s="12">
        <v>871.0</v>
      </c>
      <c r="D248" s="12" t="s">
        <v>548</v>
      </c>
      <c r="E248" s="12" t="s">
        <v>60</v>
      </c>
      <c r="F248" s="16" t="s">
        <v>549</v>
      </c>
      <c r="G248" s="12">
        <v>40.0</v>
      </c>
      <c r="H248" s="12" t="s">
        <v>56</v>
      </c>
      <c r="I248" s="12">
        <v>2.8939193E7</v>
      </c>
      <c r="J248" s="12" t="str">
        <f>RIGHT('КХЛ'!$F248,4)</f>
        <v>1978</v>
      </c>
    </row>
    <row r="249" ht="14.25" customHeight="1">
      <c r="C249" s="12">
        <v>1397.0</v>
      </c>
      <c r="D249" s="12" t="s">
        <v>550</v>
      </c>
      <c r="E249" s="12" t="s">
        <v>60</v>
      </c>
      <c r="F249" s="16" t="s">
        <v>551</v>
      </c>
      <c r="G249" s="12">
        <v>33.0</v>
      </c>
      <c r="H249" s="12" t="s">
        <v>108</v>
      </c>
      <c r="I249" s="12">
        <v>4.3971521E7</v>
      </c>
      <c r="J249" s="12" t="str">
        <f>RIGHT('КХЛ'!$F249,4)</f>
        <v>1985</v>
      </c>
    </row>
    <row r="250" ht="14.25" customHeight="1">
      <c r="C250" s="12">
        <v>777.0</v>
      </c>
      <c r="D250" s="12" t="s">
        <v>552</v>
      </c>
      <c r="E250" s="12" t="s">
        <v>60</v>
      </c>
      <c r="F250" s="16" t="s">
        <v>553</v>
      </c>
      <c r="G250" s="12">
        <v>20.0</v>
      </c>
      <c r="H250" s="12" t="s">
        <v>56</v>
      </c>
      <c r="I250" s="12">
        <v>5.2540482E7</v>
      </c>
      <c r="J250" s="12" t="str">
        <f>RIGHT('КХЛ'!$F250,4)</f>
        <v>1997</v>
      </c>
    </row>
    <row r="251" ht="14.25" customHeight="1">
      <c r="C251" s="12">
        <v>87.0</v>
      </c>
      <c r="D251" s="12" t="s">
        <v>554</v>
      </c>
      <c r="E251" s="12" t="s">
        <v>60</v>
      </c>
      <c r="F251" s="16" t="s">
        <v>555</v>
      </c>
      <c r="G251" s="12">
        <v>25.0</v>
      </c>
      <c r="H251" s="12" t="s">
        <v>56</v>
      </c>
      <c r="I251" s="12">
        <v>6.0569874E7</v>
      </c>
      <c r="J251" s="12" t="str">
        <f>RIGHT('КХЛ'!$F251,4)</f>
        <v>1992</v>
      </c>
    </row>
    <row r="252" ht="14.25" customHeight="1">
      <c r="C252" s="12">
        <v>135.0</v>
      </c>
      <c r="D252" s="12" t="s">
        <v>556</v>
      </c>
      <c r="E252" s="12" t="s">
        <v>54</v>
      </c>
      <c r="F252" s="16" t="s">
        <v>557</v>
      </c>
      <c r="G252" s="12">
        <v>24.0</v>
      </c>
      <c r="H252" s="12" t="s">
        <v>56</v>
      </c>
      <c r="I252" s="12">
        <v>3.2600012E7</v>
      </c>
      <c r="J252" s="12" t="str">
        <f>RIGHT('КХЛ'!$F252,4)</f>
        <v>1993</v>
      </c>
    </row>
    <row r="253" ht="14.25" customHeight="1">
      <c r="C253" s="12">
        <v>634.0</v>
      </c>
      <c r="D253" s="12" t="s">
        <v>558</v>
      </c>
      <c r="E253" s="12" t="s">
        <v>54</v>
      </c>
      <c r="F253" s="16" t="s">
        <v>559</v>
      </c>
      <c r="G253" s="12">
        <v>34.0</v>
      </c>
      <c r="H253" s="12" t="s">
        <v>99</v>
      </c>
      <c r="I253" s="12">
        <v>5.2814365E7</v>
      </c>
      <c r="J253" s="12" t="str">
        <f>RIGHT('КХЛ'!$F253,4)</f>
        <v>1983</v>
      </c>
    </row>
    <row r="254" ht="14.25" customHeight="1">
      <c r="C254" s="12">
        <v>1349.0</v>
      </c>
      <c r="D254" s="12" t="s">
        <v>560</v>
      </c>
      <c r="E254" s="12" t="s">
        <v>54</v>
      </c>
      <c r="F254" s="16" t="s">
        <v>561</v>
      </c>
      <c r="G254" s="12">
        <v>23.0</v>
      </c>
      <c r="H254" s="12" t="s">
        <v>81</v>
      </c>
      <c r="I254" s="12">
        <v>9631411.0</v>
      </c>
      <c r="J254" s="12" t="str">
        <f>RIGHT('КХЛ'!$F254,4)</f>
        <v>1994</v>
      </c>
    </row>
    <row r="255" ht="14.25" customHeight="1">
      <c r="C255" s="12">
        <v>59.0</v>
      </c>
      <c r="D255" s="12" t="s">
        <v>562</v>
      </c>
      <c r="E255" s="12" t="s">
        <v>54</v>
      </c>
      <c r="F255" s="16" t="s">
        <v>277</v>
      </c>
      <c r="G255" s="12">
        <v>28.0</v>
      </c>
      <c r="H255" s="12" t="s">
        <v>56</v>
      </c>
      <c r="I255" s="12">
        <v>4.5908642E7</v>
      </c>
      <c r="J255" s="12" t="str">
        <f>RIGHT('КХЛ'!$F255,4)</f>
        <v>1989</v>
      </c>
    </row>
    <row r="256" ht="14.25" customHeight="1">
      <c r="C256" s="12">
        <v>228.0</v>
      </c>
      <c r="D256" s="12" t="s">
        <v>563</v>
      </c>
      <c r="E256" s="12" t="s">
        <v>54</v>
      </c>
      <c r="F256" s="16" t="s">
        <v>564</v>
      </c>
      <c r="G256" s="12">
        <v>30.0</v>
      </c>
      <c r="H256" s="12" t="s">
        <v>381</v>
      </c>
      <c r="I256" s="12">
        <v>4.9695527E7</v>
      </c>
      <c r="J256" s="12" t="str">
        <f>RIGHT('КХЛ'!$F256,4)</f>
        <v>1987</v>
      </c>
    </row>
    <row r="257" ht="14.25" customHeight="1">
      <c r="C257" s="12">
        <v>1404.0</v>
      </c>
      <c r="D257" s="12" t="s">
        <v>565</v>
      </c>
      <c r="E257" s="12" t="s">
        <v>60</v>
      </c>
      <c r="F257" s="16" t="s">
        <v>566</v>
      </c>
      <c r="G257" s="12">
        <v>29.0</v>
      </c>
      <c r="H257" s="12" t="s">
        <v>56</v>
      </c>
      <c r="I257" s="12">
        <v>6.6614358E7</v>
      </c>
      <c r="J257" s="12" t="str">
        <f>RIGHT('КХЛ'!$F257,4)</f>
        <v>1988</v>
      </c>
    </row>
    <row r="258" ht="14.25" customHeight="1">
      <c r="C258" s="12">
        <v>1704.0</v>
      </c>
      <c r="D258" s="12" t="s">
        <v>567</v>
      </c>
      <c r="E258" s="12" t="s">
        <v>60</v>
      </c>
      <c r="F258" s="16" t="s">
        <v>568</v>
      </c>
      <c r="G258" s="12">
        <v>41.0</v>
      </c>
      <c r="H258" s="12" t="s">
        <v>113</v>
      </c>
      <c r="I258" s="12">
        <v>9.8776744E7</v>
      </c>
      <c r="J258" s="12" t="str">
        <f>RIGHT('КХЛ'!$F258,4)</f>
        <v>1976</v>
      </c>
    </row>
    <row r="259" ht="14.25" customHeight="1">
      <c r="C259" s="12">
        <v>664.0</v>
      </c>
      <c r="D259" s="12" t="s">
        <v>569</v>
      </c>
      <c r="E259" s="12" t="s">
        <v>65</v>
      </c>
      <c r="F259" s="16" t="s">
        <v>570</v>
      </c>
      <c r="G259" s="12">
        <v>27.0</v>
      </c>
      <c r="H259" s="12" t="s">
        <v>56</v>
      </c>
      <c r="I259" s="12">
        <v>8.3277847E7</v>
      </c>
      <c r="J259" s="12" t="str">
        <f>RIGHT('КХЛ'!$F259,4)</f>
        <v>1990</v>
      </c>
    </row>
    <row r="260" ht="14.25" customHeight="1">
      <c r="C260" s="12">
        <v>354.0</v>
      </c>
      <c r="D260" s="12" t="s">
        <v>571</v>
      </c>
      <c r="E260" s="12" t="s">
        <v>65</v>
      </c>
      <c r="F260" s="16" t="s">
        <v>572</v>
      </c>
      <c r="G260" s="12">
        <v>29.0</v>
      </c>
      <c r="H260" s="12" t="s">
        <v>56</v>
      </c>
      <c r="I260" s="12">
        <v>6.9349081E7</v>
      </c>
      <c r="J260" s="12" t="str">
        <f>RIGHT('КХЛ'!$F260,4)</f>
        <v>1988</v>
      </c>
    </row>
    <row r="261" ht="14.25" customHeight="1">
      <c r="C261" s="12">
        <v>700.0</v>
      </c>
      <c r="D261" s="12" t="s">
        <v>573</v>
      </c>
      <c r="E261" s="12" t="s">
        <v>54</v>
      </c>
      <c r="F261" s="16" t="s">
        <v>574</v>
      </c>
      <c r="G261" s="12">
        <v>27.0</v>
      </c>
      <c r="H261" s="12" t="s">
        <v>88</v>
      </c>
      <c r="I261" s="12">
        <v>9.4602581E7</v>
      </c>
      <c r="J261" s="12" t="str">
        <f>RIGHT('КХЛ'!$F261,4)</f>
        <v>1990</v>
      </c>
    </row>
    <row r="262" ht="14.25" customHeight="1">
      <c r="C262" s="12">
        <v>436.0</v>
      </c>
      <c r="D262" s="12" t="s">
        <v>575</v>
      </c>
      <c r="E262" s="12" t="s">
        <v>60</v>
      </c>
      <c r="F262" s="16" t="s">
        <v>576</v>
      </c>
      <c r="G262" s="12">
        <v>21.0</v>
      </c>
      <c r="H262" s="12" t="s">
        <v>56</v>
      </c>
      <c r="I262" s="12">
        <v>4.7081137E7</v>
      </c>
      <c r="J262" s="12" t="str">
        <f>RIGHT('КХЛ'!$F262,4)</f>
        <v>1996</v>
      </c>
    </row>
    <row r="263" ht="14.25" customHeight="1">
      <c r="C263" s="12">
        <v>785.0</v>
      </c>
      <c r="D263" s="12" t="s">
        <v>577</v>
      </c>
      <c r="E263" s="12" t="s">
        <v>54</v>
      </c>
      <c r="F263" s="16" t="s">
        <v>578</v>
      </c>
      <c r="G263" s="12">
        <v>25.0</v>
      </c>
      <c r="H263" s="12" t="s">
        <v>113</v>
      </c>
      <c r="I263" s="12">
        <v>4.7181561E7</v>
      </c>
      <c r="J263" s="12" t="str">
        <f>RIGHT('КХЛ'!$F263,4)</f>
        <v>1992</v>
      </c>
    </row>
    <row r="264" ht="14.25" customHeight="1">
      <c r="C264" s="12">
        <v>748.0</v>
      </c>
      <c r="D264" s="12" t="s">
        <v>579</v>
      </c>
      <c r="E264" s="12" t="s">
        <v>54</v>
      </c>
      <c r="F264" s="16" t="s">
        <v>580</v>
      </c>
      <c r="G264" s="12">
        <v>29.0</v>
      </c>
      <c r="H264" s="12" t="s">
        <v>56</v>
      </c>
      <c r="I264" s="12">
        <v>6.0052618E7</v>
      </c>
      <c r="J264" s="12" t="str">
        <f>RIGHT('КХЛ'!$F264,4)</f>
        <v>1988</v>
      </c>
    </row>
    <row r="265" ht="14.25" customHeight="1">
      <c r="C265" s="12">
        <v>851.0</v>
      </c>
      <c r="D265" s="12" t="s">
        <v>581</v>
      </c>
      <c r="E265" s="12" t="s">
        <v>54</v>
      </c>
      <c r="F265" s="16" t="s">
        <v>582</v>
      </c>
      <c r="G265" s="12">
        <v>20.0</v>
      </c>
      <c r="H265" s="12" t="s">
        <v>56</v>
      </c>
      <c r="I265" s="12">
        <v>4.3809818E7</v>
      </c>
      <c r="J265" s="12" t="str">
        <f>RIGHT('КХЛ'!$F265,4)</f>
        <v>1997</v>
      </c>
    </row>
    <row r="266" ht="14.25" customHeight="1">
      <c r="C266" s="12">
        <v>1700.0</v>
      </c>
      <c r="D266" s="12" t="s">
        <v>583</v>
      </c>
      <c r="E266" s="12" t="s">
        <v>54</v>
      </c>
      <c r="F266" s="16" t="s">
        <v>584</v>
      </c>
      <c r="G266" s="12">
        <v>20.0</v>
      </c>
      <c r="H266" s="12" t="s">
        <v>56</v>
      </c>
      <c r="I266" s="12">
        <v>5.4317886E7</v>
      </c>
      <c r="J266" s="12" t="str">
        <f>RIGHT('КХЛ'!$F266,4)</f>
        <v>1997</v>
      </c>
    </row>
    <row r="267" ht="14.25" customHeight="1">
      <c r="C267" s="12">
        <v>1755.0</v>
      </c>
      <c r="D267" s="12" t="s">
        <v>585</v>
      </c>
      <c r="E267" s="12" t="s">
        <v>60</v>
      </c>
      <c r="F267" s="16" t="s">
        <v>586</v>
      </c>
      <c r="G267" s="12">
        <v>25.0</v>
      </c>
      <c r="H267" s="12" t="s">
        <v>120</v>
      </c>
      <c r="I267" s="12">
        <v>4.7436384E7</v>
      </c>
      <c r="J267" s="12" t="str">
        <f>RIGHT('КХЛ'!$F267,4)</f>
        <v>1992</v>
      </c>
    </row>
    <row r="268" ht="14.25" customHeight="1">
      <c r="C268" s="12">
        <v>313.0</v>
      </c>
      <c r="D268" s="12" t="s">
        <v>587</v>
      </c>
      <c r="E268" s="12" t="s">
        <v>65</v>
      </c>
      <c r="F268" s="16" t="s">
        <v>588</v>
      </c>
      <c r="G268" s="12">
        <v>27.0</v>
      </c>
      <c r="H268" s="12" t="s">
        <v>120</v>
      </c>
      <c r="I268" s="12">
        <v>5.6699971E7</v>
      </c>
      <c r="J268" s="12" t="str">
        <f>RIGHT('КХЛ'!$F268,4)</f>
        <v>1990</v>
      </c>
    </row>
    <row r="269" ht="14.25" customHeight="1">
      <c r="C269" s="12">
        <v>629.0</v>
      </c>
      <c r="D269" s="12" t="s">
        <v>589</v>
      </c>
      <c r="E269" s="12" t="s">
        <v>54</v>
      </c>
      <c r="F269" s="16" t="s">
        <v>590</v>
      </c>
      <c r="G269" s="12">
        <v>28.0</v>
      </c>
      <c r="H269" s="12" t="s">
        <v>591</v>
      </c>
      <c r="I269" s="12">
        <v>3.2201341E7</v>
      </c>
      <c r="J269" s="12" t="str">
        <f>RIGHT('КХЛ'!$F269,4)</f>
        <v>1989</v>
      </c>
    </row>
    <row r="270" ht="14.25" customHeight="1">
      <c r="C270" s="12">
        <v>723.0</v>
      </c>
      <c r="D270" s="12" t="s">
        <v>592</v>
      </c>
      <c r="E270" s="12" t="s">
        <v>54</v>
      </c>
      <c r="F270" s="16" t="s">
        <v>593</v>
      </c>
      <c r="G270" s="12">
        <v>22.0</v>
      </c>
      <c r="H270" s="12" t="s">
        <v>56</v>
      </c>
      <c r="I270" s="12">
        <v>2.0450518E7</v>
      </c>
      <c r="J270" s="12" t="str">
        <f>RIGHT('КХЛ'!$F270,4)</f>
        <v>1995</v>
      </c>
    </row>
    <row r="271" ht="14.25" customHeight="1">
      <c r="C271" s="12">
        <v>399.0</v>
      </c>
      <c r="D271" s="12" t="s">
        <v>594</v>
      </c>
      <c r="E271" s="12" t="s">
        <v>54</v>
      </c>
      <c r="F271" s="16" t="s">
        <v>595</v>
      </c>
      <c r="G271" s="12">
        <v>34.0</v>
      </c>
      <c r="H271" s="12" t="s">
        <v>56</v>
      </c>
      <c r="I271" s="12">
        <v>244509.0</v>
      </c>
      <c r="J271" s="12" t="str">
        <f>RIGHT('КХЛ'!$F271,4)</f>
        <v>1983</v>
      </c>
    </row>
    <row r="272" ht="14.25" customHeight="1">
      <c r="C272" s="12">
        <v>910.0</v>
      </c>
      <c r="D272" s="12" t="s">
        <v>596</v>
      </c>
      <c r="E272" s="12" t="s">
        <v>60</v>
      </c>
      <c r="F272" s="16" t="s">
        <v>597</v>
      </c>
      <c r="G272" s="12">
        <v>25.0</v>
      </c>
      <c r="H272" s="12" t="s">
        <v>56</v>
      </c>
      <c r="I272" s="12">
        <v>1.9205152E7</v>
      </c>
      <c r="J272" s="12" t="str">
        <f>RIGHT('КХЛ'!$F272,4)</f>
        <v>1992</v>
      </c>
    </row>
    <row r="273" ht="14.25" customHeight="1">
      <c r="C273" s="12">
        <v>586.0</v>
      </c>
      <c r="D273" s="12" t="s">
        <v>598</v>
      </c>
      <c r="E273" s="12" t="s">
        <v>60</v>
      </c>
      <c r="F273" s="16" t="s">
        <v>599</v>
      </c>
      <c r="G273" s="12">
        <v>26.0</v>
      </c>
      <c r="H273" s="12" t="s">
        <v>56</v>
      </c>
      <c r="I273" s="12">
        <v>7.938223E7</v>
      </c>
      <c r="J273" s="12" t="str">
        <f>RIGHT('КХЛ'!$F273,4)</f>
        <v>1991</v>
      </c>
    </row>
    <row r="274" ht="14.25" customHeight="1">
      <c r="C274" s="12">
        <v>438.0</v>
      </c>
      <c r="D274" s="12" t="s">
        <v>600</v>
      </c>
      <c r="E274" s="12" t="s">
        <v>54</v>
      </c>
      <c r="F274" s="16" t="s">
        <v>255</v>
      </c>
      <c r="G274" s="12">
        <v>21.0</v>
      </c>
      <c r="H274" s="12" t="s">
        <v>56</v>
      </c>
      <c r="I274" s="12">
        <v>1.6111391E7</v>
      </c>
      <c r="J274" s="12" t="str">
        <f>RIGHT('КХЛ'!$F274,4)</f>
        <v>1997</v>
      </c>
    </row>
    <row r="275" ht="14.25" customHeight="1">
      <c r="C275" s="12">
        <v>1614.0</v>
      </c>
      <c r="D275" s="12" t="s">
        <v>601</v>
      </c>
      <c r="E275" s="12" t="s">
        <v>65</v>
      </c>
      <c r="F275" s="16" t="s">
        <v>602</v>
      </c>
      <c r="G275" s="12">
        <v>18.0</v>
      </c>
      <c r="H275" s="12" t="s">
        <v>56</v>
      </c>
      <c r="I275" s="12">
        <v>3.3811359E7</v>
      </c>
      <c r="J275" s="12" t="str">
        <f>RIGHT('КХЛ'!$F275,4)</f>
        <v>1999</v>
      </c>
    </row>
    <row r="276" ht="14.25" customHeight="1">
      <c r="C276" s="12">
        <v>968.0</v>
      </c>
      <c r="D276" s="12" t="s">
        <v>603</v>
      </c>
      <c r="E276" s="12" t="s">
        <v>60</v>
      </c>
      <c r="F276" s="16" t="s">
        <v>604</v>
      </c>
      <c r="G276" s="12">
        <v>42.0</v>
      </c>
      <c r="H276" s="12" t="s">
        <v>71</v>
      </c>
      <c r="I276" s="12">
        <v>1.1249743E7</v>
      </c>
      <c r="J276" s="12" t="str">
        <f>RIGHT('КХЛ'!$F276,4)</f>
        <v>1975</v>
      </c>
    </row>
    <row r="277" ht="14.25" customHeight="1">
      <c r="C277" s="12">
        <v>61.0</v>
      </c>
      <c r="D277" s="12" t="s">
        <v>605</v>
      </c>
      <c r="E277" s="12" t="s">
        <v>65</v>
      </c>
      <c r="F277" s="16" t="s">
        <v>606</v>
      </c>
      <c r="G277" s="12">
        <v>27.0</v>
      </c>
      <c r="H277" s="12" t="s">
        <v>56</v>
      </c>
      <c r="I277" s="12">
        <v>777608.0</v>
      </c>
      <c r="J277" s="12" t="str">
        <f>RIGHT('КХЛ'!$F277,4)</f>
        <v>1990</v>
      </c>
    </row>
    <row r="278" ht="14.25" customHeight="1">
      <c r="C278" s="12">
        <v>803.0</v>
      </c>
      <c r="D278" s="12" t="s">
        <v>607</v>
      </c>
      <c r="E278" s="12" t="s">
        <v>60</v>
      </c>
      <c r="F278" s="16" t="s">
        <v>608</v>
      </c>
      <c r="G278" s="12">
        <v>42.0</v>
      </c>
      <c r="H278" s="12" t="s">
        <v>56</v>
      </c>
      <c r="I278" s="12">
        <v>7.1918674E7</v>
      </c>
      <c r="J278" s="12" t="str">
        <f>RIGHT('КХЛ'!$F278,4)</f>
        <v>1975</v>
      </c>
    </row>
    <row r="279" ht="14.25" customHeight="1">
      <c r="C279" s="12">
        <v>671.0</v>
      </c>
      <c r="D279" s="12" t="s">
        <v>609</v>
      </c>
      <c r="E279" s="12" t="s">
        <v>54</v>
      </c>
      <c r="F279" s="16" t="s">
        <v>610</v>
      </c>
      <c r="G279" s="12">
        <v>29.0</v>
      </c>
      <c r="H279" s="12" t="s">
        <v>99</v>
      </c>
      <c r="I279" s="12">
        <v>2.2671494E7</v>
      </c>
      <c r="J279" s="12" t="str">
        <f>RIGHT('КХЛ'!$F279,4)</f>
        <v>1988</v>
      </c>
    </row>
    <row r="280" ht="14.25" customHeight="1">
      <c r="C280" s="12">
        <v>1629.0</v>
      </c>
      <c r="D280" s="12" t="s">
        <v>611</v>
      </c>
      <c r="E280" s="12" t="s">
        <v>65</v>
      </c>
      <c r="F280" s="16" t="s">
        <v>612</v>
      </c>
      <c r="G280" s="12">
        <v>22.0</v>
      </c>
      <c r="H280" s="12" t="s">
        <v>56</v>
      </c>
      <c r="I280" s="12">
        <v>7.0014129E7</v>
      </c>
      <c r="J280" s="12" t="str">
        <f>RIGHT('КХЛ'!$F280,4)</f>
        <v>1995</v>
      </c>
    </row>
    <row r="281" ht="14.25" customHeight="1">
      <c r="C281" s="12">
        <v>477.0</v>
      </c>
      <c r="D281" s="12" t="s">
        <v>613</v>
      </c>
      <c r="E281" s="12" t="s">
        <v>60</v>
      </c>
      <c r="F281" s="16" t="s">
        <v>614</v>
      </c>
      <c r="G281" s="12">
        <v>38.0</v>
      </c>
      <c r="H281" s="12" t="s">
        <v>56</v>
      </c>
      <c r="I281" s="12">
        <v>4.3610987E7</v>
      </c>
      <c r="J281" s="12" t="str">
        <f>RIGHT('КХЛ'!$F281,4)</f>
        <v>1979</v>
      </c>
    </row>
    <row r="282" ht="14.25" customHeight="1">
      <c r="C282" s="12">
        <v>135.0</v>
      </c>
      <c r="D282" s="12" t="s">
        <v>615</v>
      </c>
      <c r="E282" s="12" t="s">
        <v>54</v>
      </c>
      <c r="F282" s="16" t="s">
        <v>616</v>
      </c>
      <c r="G282" s="12">
        <v>22.0</v>
      </c>
      <c r="H282" s="12" t="s">
        <v>56</v>
      </c>
      <c r="I282" s="12">
        <v>2.8558181E7</v>
      </c>
      <c r="J282" s="12" t="str">
        <f>RIGHT('КХЛ'!$F282,4)</f>
        <v>1995</v>
      </c>
    </row>
    <row r="283" ht="14.25" customHeight="1">
      <c r="C283" s="12">
        <v>268.0</v>
      </c>
      <c r="D283" s="12" t="s">
        <v>617</v>
      </c>
      <c r="E283" s="12" t="s">
        <v>60</v>
      </c>
      <c r="F283" s="16" t="s">
        <v>618</v>
      </c>
      <c r="G283" s="12">
        <v>37.0</v>
      </c>
      <c r="H283" s="12" t="s">
        <v>56</v>
      </c>
      <c r="I283" s="12">
        <v>9.9899006E7</v>
      </c>
      <c r="J283" s="12" t="str">
        <f>RIGHT('КХЛ'!$F283,4)</f>
        <v>1980</v>
      </c>
    </row>
    <row r="284" ht="14.25" customHeight="1">
      <c r="C284" s="12">
        <v>158.0</v>
      </c>
      <c r="D284" s="12" t="s">
        <v>619</v>
      </c>
      <c r="E284" s="12" t="s">
        <v>54</v>
      </c>
      <c r="F284" s="16" t="s">
        <v>620</v>
      </c>
      <c r="G284" s="12">
        <v>46.0</v>
      </c>
      <c r="H284" s="12" t="s">
        <v>56</v>
      </c>
      <c r="I284" s="12">
        <v>7.324841E7</v>
      </c>
      <c r="J284" s="12" t="str">
        <f>RIGHT('КХЛ'!$F284,4)</f>
        <v>1971</v>
      </c>
    </row>
    <row r="285" ht="14.25" customHeight="1">
      <c r="C285" s="12">
        <v>806.0</v>
      </c>
      <c r="D285" s="12" t="s">
        <v>621</v>
      </c>
      <c r="E285" s="12" t="s">
        <v>54</v>
      </c>
      <c r="F285" s="16" t="s">
        <v>622</v>
      </c>
      <c r="G285" s="12">
        <v>27.0</v>
      </c>
      <c r="H285" s="12" t="s">
        <v>81</v>
      </c>
      <c r="I285" s="12">
        <v>5484463.0</v>
      </c>
      <c r="J285" s="12" t="str">
        <f>RIGHT('КХЛ'!$F285,4)</f>
        <v>1991</v>
      </c>
    </row>
    <row r="286" ht="14.25" customHeight="1">
      <c r="C286" s="12">
        <v>1296.0</v>
      </c>
      <c r="D286" s="12" t="s">
        <v>623</v>
      </c>
      <c r="E286" s="12" t="s">
        <v>54</v>
      </c>
      <c r="F286" s="16" t="s">
        <v>624</v>
      </c>
      <c r="G286" s="12">
        <v>26.0</v>
      </c>
      <c r="H286" s="12" t="s">
        <v>157</v>
      </c>
      <c r="I286" s="12">
        <v>2.7637117E7</v>
      </c>
      <c r="J286" s="12" t="str">
        <f>RIGHT('КХЛ'!$F286,4)</f>
        <v>1991</v>
      </c>
    </row>
    <row r="287" ht="14.25" customHeight="1">
      <c r="C287" s="12">
        <v>939.0</v>
      </c>
      <c r="D287" s="12" t="s">
        <v>625</v>
      </c>
      <c r="E287" s="12" t="s">
        <v>54</v>
      </c>
      <c r="F287" s="16" t="s">
        <v>626</v>
      </c>
      <c r="G287" s="12">
        <v>22.0</v>
      </c>
      <c r="H287" s="12" t="s">
        <v>56</v>
      </c>
      <c r="I287" s="12">
        <v>5.9937608E7</v>
      </c>
      <c r="J287" s="12" t="str">
        <f>RIGHT('КХЛ'!$F287,4)</f>
        <v>1995</v>
      </c>
    </row>
    <row r="288" ht="14.25" customHeight="1">
      <c r="C288" s="12">
        <v>1543.0</v>
      </c>
      <c r="D288" s="12" t="s">
        <v>627</v>
      </c>
      <c r="E288" s="12" t="s">
        <v>65</v>
      </c>
      <c r="F288" s="16" t="s">
        <v>628</v>
      </c>
      <c r="G288" s="12">
        <v>21.0</v>
      </c>
      <c r="H288" s="12" t="s">
        <v>56</v>
      </c>
      <c r="I288" s="12">
        <v>3.904968E7</v>
      </c>
      <c r="J288" s="12" t="str">
        <f>RIGHT('КХЛ'!$F288,4)</f>
        <v>1996</v>
      </c>
    </row>
    <row r="289" ht="14.25" customHeight="1">
      <c r="C289" s="12">
        <v>185.0</v>
      </c>
      <c r="D289" s="12" t="s">
        <v>629</v>
      </c>
      <c r="E289" s="12" t="s">
        <v>54</v>
      </c>
      <c r="F289" s="16" t="s">
        <v>630</v>
      </c>
      <c r="G289" s="12">
        <v>18.0</v>
      </c>
      <c r="H289" s="12" t="s">
        <v>56</v>
      </c>
      <c r="I289" s="12">
        <v>2.9622757E7</v>
      </c>
      <c r="J289" s="12" t="str">
        <f>RIGHT('КХЛ'!$F289,4)</f>
        <v>1999</v>
      </c>
    </row>
    <row r="290" ht="14.25" customHeight="1">
      <c r="C290" s="12">
        <v>691.0</v>
      </c>
      <c r="D290" s="12" t="s">
        <v>631</v>
      </c>
      <c r="E290" s="12" t="s">
        <v>54</v>
      </c>
      <c r="F290" s="16" t="s">
        <v>632</v>
      </c>
      <c r="G290" s="12">
        <v>35.0</v>
      </c>
      <c r="H290" s="12" t="s">
        <v>56</v>
      </c>
      <c r="I290" s="12">
        <v>1.0948672E7</v>
      </c>
      <c r="J290" s="12" t="str">
        <f>RIGHT('КХЛ'!$F290,4)</f>
        <v>1982</v>
      </c>
    </row>
    <row r="291" ht="14.25" customHeight="1">
      <c r="C291" s="12">
        <v>42.0</v>
      </c>
      <c r="D291" s="12" t="s">
        <v>633</v>
      </c>
      <c r="E291" s="12" t="s">
        <v>60</v>
      </c>
      <c r="F291" s="16" t="s">
        <v>634</v>
      </c>
      <c r="G291" s="12">
        <v>26.0</v>
      </c>
      <c r="H291" s="12" t="s">
        <v>635</v>
      </c>
      <c r="I291" s="12">
        <v>2.0137283E7</v>
      </c>
      <c r="J291" s="12" t="str">
        <f>RIGHT('КХЛ'!$F291,4)</f>
        <v>1991</v>
      </c>
    </row>
    <row r="292" ht="14.25" customHeight="1">
      <c r="C292" s="12">
        <v>1093.0</v>
      </c>
      <c r="D292" s="12" t="s">
        <v>636</v>
      </c>
      <c r="E292" s="12" t="s">
        <v>54</v>
      </c>
      <c r="F292" s="16" t="s">
        <v>637</v>
      </c>
      <c r="G292" s="12">
        <v>31.0</v>
      </c>
      <c r="H292" s="12" t="s">
        <v>56</v>
      </c>
      <c r="I292" s="12">
        <v>4.8577042E7</v>
      </c>
      <c r="J292" s="12" t="str">
        <f>RIGHT('КХЛ'!$F292,4)</f>
        <v>1986</v>
      </c>
    </row>
    <row r="293" ht="14.25" customHeight="1">
      <c r="C293" s="12">
        <v>317.0</v>
      </c>
      <c r="D293" s="12" t="s">
        <v>638</v>
      </c>
      <c r="E293" s="12" t="s">
        <v>60</v>
      </c>
      <c r="F293" s="16" t="s">
        <v>639</v>
      </c>
      <c r="G293" s="12">
        <v>31.0</v>
      </c>
      <c r="H293" s="12" t="s">
        <v>113</v>
      </c>
      <c r="I293" s="12">
        <v>7.3255772E7</v>
      </c>
      <c r="J293" s="12" t="str">
        <f>RIGHT('КХЛ'!$F293,4)</f>
        <v>1986</v>
      </c>
    </row>
    <row r="294" ht="14.25" customHeight="1">
      <c r="C294" s="12">
        <v>1417.0</v>
      </c>
      <c r="D294" s="12" t="s">
        <v>640</v>
      </c>
      <c r="E294" s="12" t="s">
        <v>54</v>
      </c>
      <c r="F294" s="16" t="s">
        <v>641</v>
      </c>
      <c r="G294" s="12">
        <v>25.0</v>
      </c>
      <c r="H294" s="12" t="s">
        <v>56</v>
      </c>
      <c r="I294" s="12">
        <v>5.9154644E7</v>
      </c>
      <c r="J294" s="12" t="str">
        <f>RIGHT('КХЛ'!$F294,4)</f>
        <v>1992</v>
      </c>
    </row>
    <row r="295" ht="14.25" customHeight="1">
      <c r="C295" s="12">
        <v>619.0</v>
      </c>
      <c r="D295" s="12" t="s">
        <v>642</v>
      </c>
      <c r="E295" s="12" t="s">
        <v>60</v>
      </c>
      <c r="F295" s="16" t="s">
        <v>643</v>
      </c>
      <c r="G295" s="12">
        <v>35.0</v>
      </c>
      <c r="H295" s="12" t="s">
        <v>56</v>
      </c>
      <c r="I295" s="12">
        <v>7.3667359E7</v>
      </c>
      <c r="J295" s="12" t="str">
        <f>RIGHT('КХЛ'!$F295,4)</f>
        <v>1982</v>
      </c>
    </row>
    <row r="296" ht="14.25" customHeight="1">
      <c r="C296" s="12">
        <v>683.0</v>
      </c>
      <c r="D296" s="12" t="s">
        <v>644</v>
      </c>
      <c r="E296" s="12" t="s">
        <v>60</v>
      </c>
      <c r="F296" s="16" t="s">
        <v>645</v>
      </c>
      <c r="G296" s="12">
        <v>38.0</v>
      </c>
      <c r="H296" s="12" t="s">
        <v>99</v>
      </c>
      <c r="I296" s="12">
        <v>9.4725575E7</v>
      </c>
      <c r="J296" s="12" t="str">
        <f>RIGHT('КХЛ'!$F296,4)</f>
        <v>1979</v>
      </c>
    </row>
    <row r="297" ht="14.25" customHeight="1">
      <c r="C297" s="12">
        <v>127.0</v>
      </c>
      <c r="D297" s="12" t="s">
        <v>646</v>
      </c>
      <c r="E297" s="12" t="s">
        <v>60</v>
      </c>
      <c r="F297" s="16" t="s">
        <v>612</v>
      </c>
      <c r="G297" s="12">
        <v>22.0</v>
      </c>
      <c r="H297" s="12" t="s">
        <v>56</v>
      </c>
      <c r="I297" s="12">
        <v>4.7331497E7</v>
      </c>
      <c r="J297" s="12" t="str">
        <f>RIGHT('КХЛ'!$F297,4)</f>
        <v>1995</v>
      </c>
    </row>
    <row r="298" ht="14.25" customHeight="1">
      <c r="C298" s="12">
        <v>748.0</v>
      </c>
      <c r="D298" s="12" t="s">
        <v>647</v>
      </c>
      <c r="E298" s="12" t="s">
        <v>60</v>
      </c>
      <c r="F298" s="16" t="s">
        <v>648</v>
      </c>
      <c r="G298" s="12">
        <v>24.0</v>
      </c>
      <c r="H298" s="12" t="s">
        <v>56</v>
      </c>
      <c r="I298" s="12">
        <v>5.1910515E7</v>
      </c>
      <c r="J298" s="12" t="str">
        <f>RIGHT('КХЛ'!$F298,4)</f>
        <v>1993</v>
      </c>
    </row>
    <row r="299" ht="14.25" customHeight="1">
      <c r="C299" s="12">
        <v>548.0</v>
      </c>
      <c r="D299" s="12" t="s">
        <v>649</v>
      </c>
      <c r="E299" s="12" t="s">
        <v>60</v>
      </c>
      <c r="F299" s="16" t="s">
        <v>650</v>
      </c>
      <c r="G299" s="12">
        <v>38.0</v>
      </c>
      <c r="H299" s="12" t="s">
        <v>120</v>
      </c>
      <c r="I299" s="12">
        <v>1.5030395E7</v>
      </c>
      <c r="J299" s="12" t="str">
        <f>RIGHT('КХЛ'!$F299,4)</f>
        <v>1979</v>
      </c>
    </row>
    <row r="300" ht="14.25" customHeight="1">
      <c r="C300" s="12">
        <v>1485.0</v>
      </c>
      <c r="D300" s="12" t="s">
        <v>651</v>
      </c>
      <c r="E300" s="12" t="s">
        <v>54</v>
      </c>
      <c r="F300" s="16" t="s">
        <v>652</v>
      </c>
      <c r="G300" s="12">
        <v>24.0</v>
      </c>
      <c r="H300" s="12" t="s">
        <v>120</v>
      </c>
      <c r="I300" s="12">
        <v>9.5985234E7</v>
      </c>
      <c r="J300" s="12" t="str">
        <f>RIGHT('КХЛ'!$F300,4)</f>
        <v>1993</v>
      </c>
    </row>
    <row r="301" ht="14.25" customHeight="1">
      <c r="C301" s="12">
        <v>800.0</v>
      </c>
      <c r="D301" s="12" t="s">
        <v>653</v>
      </c>
      <c r="E301" s="12" t="s">
        <v>60</v>
      </c>
      <c r="F301" s="16" t="s">
        <v>654</v>
      </c>
      <c r="G301" s="12">
        <v>21.0</v>
      </c>
      <c r="H301" s="12" t="s">
        <v>56</v>
      </c>
      <c r="I301" s="12">
        <v>7.884509E7</v>
      </c>
      <c r="J301" s="12" t="str">
        <f>RIGHT('КХЛ'!$F301,4)</f>
        <v>1996</v>
      </c>
    </row>
    <row r="302" ht="14.25" customHeight="1">
      <c r="C302" s="12">
        <v>881.0</v>
      </c>
      <c r="D302" s="12" t="s">
        <v>655</v>
      </c>
      <c r="E302" s="12" t="s">
        <v>54</v>
      </c>
      <c r="F302" s="16" t="s">
        <v>656</v>
      </c>
      <c r="G302" s="12">
        <v>19.0</v>
      </c>
      <c r="H302" s="12" t="s">
        <v>56</v>
      </c>
      <c r="I302" s="12">
        <v>7.8754806E7</v>
      </c>
      <c r="J302" s="12" t="str">
        <f>RIGHT('КХЛ'!$F302,4)</f>
        <v>1998</v>
      </c>
    </row>
    <row r="303" ht="14.25" customHeight="1">
      <c r="C303" s="12">
        <v>1533.0</v>
      </c>
      <c r="D303" s="12" t="s">
        <v>657</v>
      </c>
      <c r="E303" s="12" t="s">
        <v>65</v>
      </c>
      <c r="F303" s="16" t="s">
        <v>658</v>
      </c>
      <c r="G303" s="12">
        <v>31.0</v>
      </c>
      <c r="H303" s="12" t="s">
        <v>88</v>
      </c>
      <c r="I303" s="12">
        <v>7.7351067E7</v>
      </c>
      <c r="J303" s="12" t="str">
        <f>RIGHT('КХЛ'!$F303,4)</f>
        <v>1986</v>
      </c>
    </row>
    <row r="304" ht="14.25" customHeight="1">
      <c r="C304" s="12">
        <v>348.0</v>
      </c>
      <c r="D304" s="12" t="s">
        <v>659</v>
      </c>
      <c r="E304" s="12" t="s">
        <v>54</v>
      </c>
      <c r="F304" s="16" t="s">
        <v>660</v>
      </c>
      <c r="G304" s="12">
        <v>25.0</v>
      </c>
      <c r="H304" s="12" t="s">
        <v>191</v>
      </c>
      <c r="I304" s="12">
        <v>1.0319631E7</v>
      </c>
      <c r="J304" s="12" t="str">
        <f>RIGHT('КХЛ'!$F304,4)</f>
        <v>1992</v>
      </c>
    </row>
    <row r="305" ht="14.25" customHeight="1">
      <c r="C305" s="12">
        <v>1488.0</v>
      </c>
      <c r="D305" s="12" t="s">
        <v>661</v>
      </c>
      <c r="E305" s="12" t="s">
        <v>54</v>
      </c>
      <c r="F305" s="16" t="s">
        <v>662</v>
      </c>
      <c r="G305" s="12">
        <v>24.0</v>
      </c>
      <c r="H305" s="12" t="s">
        <v>56</v>
      </c>
      <c r="I305" s="12">
        <v>2.4212889E7</v>
      </c>
      <c r="J305" s="12" t="str">
        <f>RIGHT('КХЛ'!$F305,4)</f>
        <v>1993</v>
      </c>
    </row>
    <row r="306" ht="14.25" customHeight="1">
      <c r="C306" s="12">
        <v>94.0</v>
      </c>
      <c r="D306" s="12" t="s">
        <v>663</v>
      </c>
      <c r="E306" s="12" t="s">
        <v>60</v>
      </c>
      <c r="F306" s="16" t="s">
        <v>664</v>
      </c>
      <c r="G306" s="12">
        <v>38.0</v>
      </c>
      <c r="H306" s="12" t="s">
        <v>99</v>
      </c>
      <c r="I306" s="12">
        <v>9.4828764E7</v>
      </c>
      <c r="J306" s="12" t="str">
        <f>RIGHT('КХЛ'!$F306,4)</f>
        <v>1979</v>
      </c>
    </row>
    <row r="307" ht="14.25" customHeight="1">
      <c r="C307" s="12">
        <v>1087.0</v>
      </c>
      <c r="D307" s="12" t="s">
        <v>665</v>
      </c>
      <c r="E307" s="12" t="s">
        <v>54</v>
      </c>
      <c r="F307" s="16" t="s">
        <v>666</v>
      </c>
      <c r="G307" s="12">
        <v>22.0</v>
      </c>
      <c r="H307" s="12" t="s">
        <v>56</v>
      </c>
      <c r="I307" s="12">
        <v>3.9614313E7</v>
      </c>
      <c r="J307" s="12" t="str">
        <f>RIGHT('КХЛ'!$F307,4)</f>
        <v>1995</v>
      </c>
    </row>
    <row r="308" ht="14.25" customHeight="1">
      <c r="C308" s="12">
        <v>493.0</v>
      </c>
      <c r="D308" s="12" t="s">
        <v>667</v>
      </c>
      <c r="E308" s="12" t="s">
        <v>65</v>
      </c>
      <c r="F308" s="16" t="s">
        <v>668</v>
      </c>
      <c r="G308" s="12">
        <v>52.0</v>
      </c>
      <c r="H308" s="12" t="s">
        <v>120</v>
      </c>
      <c r="I308" s="12">
        <v>9.7951243E7</v>
      </c>
      <c r="J308" s="12" t="str">
        <f>RIGHT('КХЛ'!$F308,4)</f>
        <v>1965</v>
      </c>
    </row>
    <row r="309" ht="14.25" customHeight="1">
      <c r="C309" s="12">
        <v>1053.0</v>
      </c>
      <c r="D309" s="12" t="s">
        <v>669</v>
      </c>
      <c r="E309" s="12" t="s">
        <v>65</v>
      </c>
      <c r="F309" s="16" t="s">
        <v>670</v>
      </c>
      <c r="G309" s="12">
        <v>25.0</v>
      </c>
      <c r="H309" s="12" t="s">
        <v>56</v>
      </c>
      <c r="I309" s="12">
        <v>4.3344622E7</v>
      </c>
      <c r="J309" s="12" t="str">
        <f>RIGHT('КХЛ'!$F309,4)</f>
        <v>1992</v>
      </c>
    </row>
    <row r="310" ht="14.25" customHeight="1">
      <c r="C310" s="12">
        <v>929.0</v>
      </c>
      <c r="D310" s="12" t="s">
        <v>671</v>
      </c>
      <c r="E310" s="12" t="s">
        <v>54</v>
      </c>
      <c r="F310" s="16" t="s">
        <v>672</v>
      </c>
      <c r="G310" s="12">
        <v>24.0</v>
      </c>
      <c r="H310" s="12" t="s">
        <v>56</v>
      </c>
      <c r="I310" s="12">
        <v>5.2429876E7</v>
      </c>
      <c r="J310" s="12" t="str">
        <f>RIGHT('КХЛ'!$F310,4)</f>
        <v>1993</v>
      </c>
    </row>
    <row r="311" ht="14.25" customHeight="1">
      <c r="C311" s="12">
        <v>1163.0</v>
      </c>
      <c r="D311" s="12" t="s">
        <v>673</v>
      </c>
      <c r="E311" s="12" t="s">
        <v>54</v>
      </c>
      <c r="F311" s="16" t="s">
        <v>674</v>
      </c>
      <c r="G311" s="12">
        <v>30.0</v>
      </c>
      <c r="H311" s="12" t="s">
        <v>56</v>
      </c>
      <c r="I311" s="12">
        <v>3.5090962E7</v>
      </c>
      <c r="J311" s="12" t="str">
        <f>RIGHT('КХЛ'!$F311,4)</f>
        <v>1987</v>
      </c>
    </row>
    <row r="312" ht="14.25" customHeight="1">
      <c r="C312" s="12">
        <v>278.0</v>
      </c>
      <c r="D312" s="12" t="s">
        <v>675</v>
      </c>
      <c r="E312" s="12" t="s">
        <v>60</v>
      </c>
      <c r="F312" s="16" t="s">
        <v>676</v>
      </c>
      <c r="G312" s="12">
        <v>33.0</v>
      </c>
      <c r="H312" s="12" t="s">
        <v>56</v>
      </c>
      <c r="I312" s="12">
        <v>8.9289812E7</v>
      </c>
      <c r="J312" s="12" t="str">
        <f>RIGHT('КХЛ'!$F312,4)</f>
        <v>1984</v>
      </c>
    </row>
    <row r="313" ht="14.25" customHeight="1">
      <c r="C313" s="12">
        <v>1466.0</v>
      </c>
      <c r="D313" s="12" t="s">
        <v>677</v>
      </c>
      <c r="E313" s="12" t="s">
        <v>65</v>
      </c>
      <c r="F313" s="16" t="s">
        <v>678</v>
      </c>
      <c r="G313" s="12">
        <v>42.0</v>
      </c>
      <c r="H313" s="12" t="s">
        <v>71</v>
      </c>
      <c r="I313" s="12">
        <v>4.6303747E7</v>
      </c>
      <c r="J313" s="12" t="str">
        <f>RIGHT('КХЛ'!$F313,4)</f>
        <v>1975</v>
      </c>
    </row>
    <row r="314" ht="14.25" customHeight="1">
      <c r="C314" s="12">
        <v>1130.0</v>
      </c>
      <c r="D314" s="12" t="s">
        <v>679</v>
      </c>
      <c r="E314" s="12" t="s">
        <v>54</v>
      </c>
      <c r="F314" s="16" t="s">
        <v>680</v>
      </c>
      <c r="G314" s="12">
        <v>18.0</v>
      </c>
      <c r="H314" s="12" t="s">
        <v>56</v>
      </c>
      <c r="I314" s="12">
        <v>6.7589102E7</v>
      </c>
      <c r="J314" s="12" t="str">
        <f>RIGHT('КХЛ'!$F314,4)</f>
        <v>1999</v>
      </c>
    </row>
    <row r="315" ht="14.25" customHeight="1">
      <c r="C315" s="12">
        <v>1170.0</v>
      </c>
      <c r="D315" s="12" t="s">
        <v>681</v>
      </c>
      <c r="E315" s="12" t="s">
        <v>54</v>
      </c>
      <c r="F315" s="16" t="s">
        <v>682</v>
      </c>
      <c r="G315" s="12">
        <v>35.0</v>
      </c>
      <c r="H315" s="12" t="s">
        <v>120</v>
      </c>
      <c r="I315" s="12">
        <v>3.4441138E7</v>
      </c>
      <c r="J315" s="12" t="str">
        <f>RIGHT('КХЛ'!$F315,4)</f>
        <v>1982</v>
      </c>
    </row>
    <row r="316" ht="14.25" customHeight="1">
      <c r="C316" s="12">
        <v>1280.0</v>
      </c>
      <c r="D316" s="12" t="s">
        <v>683</v>
      </c>
      <c r="E316" s="12" t="s">
        <v>54</v>
      </c>
      <c r="F316" s="16" t="s">
        <v>684</v>
      </c>
      <c r="G316" s="12">
        <v>26.0</v>
      </c>
      <c r="H316" s="12" t="s">
        <v>56</v>
      </c>
      <c r="I316" s="12">
        <v>3.8445216E7</v>
      </c>
      <c r="J316" s="12" t="str">
        <f>RIGHT('КХЛ'!$F316,4)</f>
        <v>1991</v>
      </c>
    </row>
    <row r="317" ht="14.25" customHeight="1">
      <c r="C317" s="12">
        <v>833.0</v>
      </c>
      <c r="D317" s="12" t="s">
        <v>685</v>
      </c>
      <c r="E317" s="12" t="s">
        <v>60</v>
      </c>
      <c r="F317" s="16" t="s">
        <v>686</v>
      </c>
      <c r="G317" s="12">
        <v>20.0</v>
      </c>
      <c r="H317" s="12" t="s">
        <v>56</v>
      </c>
      <c r="I317" s="12">
        <v>2.7819857E7</v>
      </c>
      <c r="J317" s="12" t="str">
        <f>RIGHT('КХЛ'!$F317,4)</f>
        <v>1997</v>
      </c>
    </row>
    <row r="318" ht="14.25" customHeight="1">
      <c r="C318" s="12">
        <v>674.0</v>
      </c>
      <c r="D318" s="12" t="s">
        <v>687</v>
      </c>
      <c r="E318" s="12" t="s">
        <v>60</v>
      </c>
      <c r="F318" s="16" t="s">
        <v>688</v>
      </c>
      <c r="G318" s="12">
        <v>37.0</v>
      </c>
      <c r="H318" s="12" t="s">
        <v>108</v>
      </c>
      <c r="I318" s="12">
        <v>7.9590287E7</v>
      </c>
      <c r="J318" s="12" t="str">
        <f>RIGHT('КХЛ'!$F318,4)</f>
        <v>1980</v>
      </c>
    </row>
    <row r="319" ht="14.25" customHeight="1">
      <c r="C319" s="12">
        <v>1051.0</v>
      </c>
      <c r="D319" s="12" t="s">
        <v>689</v>
      </c>
      <c r="E319" s="12" t="s">
        <v>54</v>
      </c>
      <c r="F319" s="16" t="s">
        <v>690</v>
      </c>
      <c r="G319" s="12">
        <v>44.0</v>
      </c>
      <c r="H319" s="12" t="s">
        <v>56</v>
      </c>
      <c r="I319" s="12">
        <v>7.6570279E7</v>
      </c>
      <c r="J319" s="12" t="str">
        <f>RIGHT('КХЛ'!$F319,4)</f>
        <v>1973</v>
      </c>
    </row>
    <row r="320" ht="14.25" customHeight="1">
      <c r="C320" s="12">
        <v>41.0</v>
      </c>
      <c r="D320" s="12" t="s">
        <v>691</v>
      </c>
      <c r="E320" s="12" t="s">
        <v>54</v>
      </c>
      <c r="F320" s="16" t="s">
        <v>692</v>
      </c>
      <c r="G320" s="12">
        <v>28.0</v>
      </c>
      <c r="H320" s="12" t="s">
        <v>99</v>
      </c>
      <c r="I320" s="12">
        <v>3.8337817E7</v>
      </c>
      <c r="J320" s="12" t="str">
        <f>RIGHT('КХЛ'!$F320,4)</f>
        <v>1989</v>
      </c>
    </row>
    <row r="321" ht="14.25" customHeight="1">
      <c r="C321" s="12">
        <v>301.0</v>
      </c>
      <c r="D321" s="12" t="s">
        <v>693</v>
      </c>
      <c r="E321" s="12" t="s">
        <v>54</v>
      </c>
      <c r="F321" s="16" t="s">
        <v>694</v>
      </c>
      <c r="G321" s="12">
        <v>27.0</v>
      </c>
      <c r="H321" s="12" t="s">
        <v>81</v>
      </c>
      <c r="I321" s="12">
        <v>2.718169E7</v>
      </c>
      <c r="J321" s="12" t="str">
        <f>RIGHT('КХЛ'!$F321,4)</f>
        <v>1990</v>
      </c>
    </row>
    <row r="322" ht="14.25" customHeight="1">
      <c r="C322" s="12">
        <v>913.0</v>
      </c>
      <c r="D322" s="12" t="s">
        <v>695</v>
      </c>
      <c r="E322" s="12" t="s">
        <v>54</v>
      </c>
      <c r="F322" s="16" t="s">
        <v>696</v>
      </c>
      <c r="G322" s="12">
        <v>19.0</v>
      </c>
      <c r="H322" s="12" t="s">
        <v>56</v>
      </c>
      <c r="I322" s="12">
        <v>9.7216996E7</v>
      </c>
      <c r="J322" s="12" t="str">
        <f>RIGHT('КХЛ'!$F322,4)</f>
        <v>1998</v>
      </c>
    </row>
    <row r="323" ht="14.25" customHeight="1">
      <c r="C323" s="12">
        <v>1327.0</v>
      </c>
      <c r="D323" s="12" t="s">
        <v>697</v>
      </c>
      <c r="E323" s="12" t="s">
        <v>60</v>
      </c>
      <c r="F323" s="16" t="s">
        <v>698</v>
      </c>
      <c r="G323" s="12">
        <v>33.0</v>
      </c>
      <c r="H323" s="12" t="s">
        <v>71</v>
      </c>
      <c r="I323" s="12">
        <v>3.9306394E7</v>
      </c>
      <c r="J323" s="12" t="str">
        <f>RIGHT('КХЛ'!$F323,4)</f>
        <v>1984</v>
      </c>
    </row>
    <row r="324" ht="14.25" customHeight="1">
      <c r="C324" s="12">
        <v>100.0</v>
      </c>
      <c r="D324" s="12" t="s">
        <v>699</v>
      </c>
      <c r="E324" s="12" t="s">
        <v>65</v>
      </c>
      <c r="F324" s="16" t="s">
        <v>700</v>
      </c>
      <c r="G324" s="12">
        <v>26.0</v>
      </c>
      <c r="H324" s="12" t="s">
        <v>78</v>
      </c>
      <c r="I324" s="12">
        <v>9.6181342E7</v>
      </c>
      <c r="J324" s="12" t="str">
        <f>RIGHT('КХЛ'!$F324,4)</f>
        <v>1992</v>
      </c>
    </row>
    <row r="325" ht="14.25" customHeight="1">
      <c r="C325" s="12">
        <v>694.0</v>
      </c>
      <c r="D325" s="12" t="s">
        <v>701</v>
      </c>
      <c r="E325" s="12" t="s">
        <v>65</v>
      </c>
      <c r="F325" s="16" t="s">
        <v>702</v>
      </c>
      <c r="G325" s="12">
        <v>22.0</v>
      </c>
      <c r="H325" s="12" t="s">
        <v>56</v>
      </c>
      <c r="I325" s="12">
        <v>9.5849364E7</v>
      </c>
      <c r="J325" s="12" t="str">
        <f>RIGHT('КХЛ'!$F325,4)</f>
        <v>1995</v>
      </c>
    </row>
    <row r="326" ht="14.25" customHeight="1">
      <c r="C326" s="12">
        <v>1500.0</v>
      </c>
      <c r="D326" s="12" t="s">
        <v>703</v>
      </c>
      <c r="E326" s="12" t="s">
        <v>60</v>
      </c>
      <c r="F326" s="16" t="s">
        <v>704</v>
      </c>
      <c r="G326" s="12">
        <v>28.0</v>
      </c>
      <c r="H326" s="12" t="s">
        <v>71</v>
      </c>
      <c r="I326" s="12">
        <v>9.8979539E7</v>
      </c>
      <c r="J326" s="12" t="str">
        <f>RIGHT('КХЛ'!$F326,4)</f>
        <v>1989</v>
      </c>
    </row>
    <row r="327" ht="14.25" customHeight="1">
      <c r="C327" s="12">
        <v>1407.0</v>
      </c>
      <c r="D327" s="12" t="s">
        <v>705</v>
      </c>
      <c r="E327" s="12" t="s">
        <v>54</v>
      </c>
      <c r="F327" s="16" t="s">
        <v>706</v>
      </c>
      <c r="G327" s="12">
        <v>22.0</v>
      </c>
      <c r="H327" s="12" t="s">
        <v>56</v>
      </c>
      <c r="I327" s="12">
        <v>8.7893249E7</v>
      </c>
      <c r="J327" s="12" t="str">
        <f>RIGHT('КХЛ'!$F327,4)</f>
        <v>1995</v>
      </c>
    </row>
    <row r="328" ht="14.25" customHeight="1">
      <c r="C328" s="12">
        <v>719.0</v>
      </c>
      <c r="D328" s="12" t="s">
        <v>707</v>
      </c>
      <c r="E328" s="12" t="s">
        <v>60</v>
      </c>
      <c r="F328" s="16" t="s">
        <v>708</v>
      </c>
      <c r="G328" s="12">
        <v>24.0</v>
      </c>
      <c r="H328" s="12" t="s">
        <v>56</v>
      </c>
      <c r="I328" s="12">
        <v>2.0414902E7</v>
      </c>
      <c r="J328" s="12" t="str">
        <f>RIGHT('КХЛ'!$F328,4)</f>
        <v>1993</v>
      </c>
    </row>
    <row r="329" ht="14.25" customHeight="1">
      <c r="C329" s="12">
        <v>348.0</v>
      </c>
      <c r="D329" s="12" t="s">
        <v>709</v>
      </c>
      <c r="E329" s="12" t="s">
        <v>54</v>
      </c>
      <c r="F329" s="16" t="s">
        <v>710</v>
      </c>
      <c r="G329" s="12">
        <v>24.0</v>
      </c>
      <c r="H329" s="12" t="s">
        <v>56</v>
      </c>
      <c r="I329" s="12">
        <v>9.2399212E7</v>
      </c>
      <c r="J329" s="12" t="str">
        <f>RIGHT('КХЛ'!$F329,4)</f>
        <v>1993</v>
      </c>
    </row>
    <row r="330" ht="14.25" customHeight="1">
      <c r="C330" s="12">
        <v>1724.0</v>
      </c>
      <c r="D330" s="12" t="s">
        <v>711</v>
      </c>
      <c r="E330" s="12" t="s">
        <v>54</v>
      </c>
      <c r="F330" s="16" t="s">
        <v>712</v>
      </c>
      <c r="G330" s="12">
        <v>24.0</v>
      </c>
      <c r="H330" s="12" t="s">
        <v>56</v>
      </c>
      <c r="I330" s="12">
        <v>6.6729449E7</v>
      </c>
      <c r="J330" s="12" t="str">
        <f>RIGHT('КХЛ'!$F330,4)</f>
        <v>1993</v>
      </c>
    </row>
    <row r="331" ht="14.25" customHeight="1">
      <c r="C331" s="12">
        <v>180.0</v>
      </c>
      <c r="D331" s="12" t="s">
        <v>713</v>
      </c>
      <c r="E331" s="12" t="s">
        <v>54</v>
      </c>
      <c r="F331" s="16" t="s">
        <v>714</v>
      </c>
      <c r="G331" s="12">
        <v>22.0</v>
      </c>
      <c r="H331" s="12" t="s">
        <v>113</v>
      </c>
      <c r="I331" s="12">
        <v>1.1505845E7</v>
      </c>
      <c r="J331" s="12" t="str">
        <f>RIGHT('КХЛ'!$F331,4)</f>
        <v>1995</v>
      </c>
    </row>
    <row r="332" ht="14.25" customHeight="1">
      <c r="C332" s="12">
        <v>426.0</v>
      </c>
      <c r="D332" s="12" t="s">
        <v>715</v>
      </c>
      <c r="E332" s="12" t="s">
        <v>60</v>
      </c>
      <c r="F332" s="16" t="s">
        <v>716</v>
      </c>
      <c r="G332" s="12">
        <v>27.0</v>
      </c>
      <c r="H332" s="12" t="s">
        <v>120</v>
      </c>
      <c r="I332" s="12">
        <v>2.2874607E7</v>
      </c>
      <c r="J332" s="12" t="str">
        <f>RIGHT('КХЛ'!$F332,4)</f>
        <v>1990</v>
      </c>
    </row>
    <row r="333" ht="14.25" customHeight="1">
      <c r="C333" s="12">
        <v>1261.0</v>
      </c>
      <c r="D333" s="12" t="s">
        <v>717</v>
      </c>
      <c r="E333" s="12" t="s">
        <v>54</v>
      </c>
      <c r="F333" s="16" t="s">
        <v>718</v>
      </c>
      <c r="G333" s="12">
        <v>26.0</v>
      </c>
      <c r="H333" s="12" t="s">
        <v>56</v>
      </c>
      <c r="I333" s="12">
        <v>9.1161042E7</v>
      </c>
      <c r="J333" s="12" t="str">
        <f>RIGHT('КХЛ'!$F333,4)</f>
        <v>1992</v>
      </c>
    </row>
    <row r="334" ht="14.25" customHeight="1">
      <c r="C334" s="12">
        <v>1096.0</v>
      </c>
      <c r="D334" s="12" t="s">
        <v>719</v>
      </c>
      <c r="E334" s="12" t="s">
        <v>54</v>
      </c>
      <c r="F334" s="16" t="s">
        <v>720</v>
      </c>
      <c r="G334" s="12">
        <v>37.0</v>
      </c>
      <c r="H334" s="12" t="s">
        <v>113</v>
      </c>
      <c r="I334" s="12">
        <v>2.3114887E7</v>
      </c>
      <c r="J334" s="12" t="str">
        <f>RIGHT('КХЛ'!$F334,4)</f>
        <v>1980</v>
      </c>
    </row>
    <row r="335" ht="14.25" customHeight="1">
      <c r="C335" s="12">
        <v>18.0</v>
      </c>
      <c r="D335" s="12" t="s">
        <v>721</v>
      </c>
      <c r="E335" s="12" t="s">
        <v>60</v>
      </c>
      <c r="F335" s="16" t="s">
        <v>502</v>
      </c>
      <c r="G335" s="12">
        <v>23.0</v>
      </c>
      <c r="H335" s="12" t="s">
        <v>56</v>
      </c>
      <c r="I335" s="12">
        <v>505645.0</v>
      </c>
      <c r="J335" s="12" t="str">
        <f>RIGHT('КХЛ'!$F335,4)</f>
        <v>1994</v>
      </c>
    </row>
    <row r="336" ht="14.25" customHeight="1">
      <c r="C336" s="12">
        <v>1358.0</v>
      </c>
      <c r="D336" s="12" t="s">
        <v>722</v>
      </c>
      <c r="E336" s="12" t="s">
        <v>54</v>
      </c>
      <c r="F336" s="16" t="s">
        <v>723</v>
      </c>
      <c r="G336" s="12">
        <v>23.0</v>
      </c>
      <c r="H336" s="12" t="s">
        <v>78</v>
      </c>
      <c r="I336" s="12">
        <v>4.7902163E7</v>
      </c>
      <c r="J336" s="12" t="str">
        <f>RIGHT('КХЛ'!$F336,4)</f>
        <v>1994</v>
      </c>
    </row>
    <row r="337" ht="14.25" customHeight="1">
      <c r="C337" s="12">
        <v>794.0</v>
      </c>
      <c r="D337" s="12" t="s">
        <v>724</v>
      </c>
      <c r="E337" s="12" t="s">
        <v>60</v>
      </c>
      <c r="F337" s="16" t="s">
        <v>725</v>
      </c>
      <c r="G337" s="12">
        <v>26.0</v>
      </c>
      <c r="H337" s="12" t="s">
        <v>56</v>
      </c>
      <c r="I337" s="12">
        <v>5.3492126E7</v>
      </c>
      <c r="J337" s="12" t="str">
        <f>RIGHT('КХЛ'!$F337,4)</f>
        <v>1991</v>
      </c>
    </row>
    <row r="338" ht="14.25" customHeight="1">
      <c r="C338" s="12">
        <v>791.0</v>
      </c>
      <c r="D338" s="12" t="s">
        <v>726</v>
      </c>
      <c r="E338" s="12" t="s">
        <v>54</v>
      </c>
      <c r="F338" s="16" t="s">
        <v>666</v>
      </c>
      <c r="G338" s="12">
        <v>22.0</v>
      </c>
      <c r="H338" s="12" t="s">
        <v>56</v>
      </c>
      <c r="I338" s="12">
        <v>1.8454125E7</v>
      </c>
      <c r="J338" s="12" t="str">
        <f>RIGHT('КХЛ'!$F338,4)</f>
        <v>1995</v>
      </c>
    </row>
    <row r="339" ht="14.25" customHeight="1">
      <c r="C339" s="12">
        <v>1457.0</v>
      </c>
      <c r="D339" s="12" t="s">
        <v>727</v>
      </c>
      <c r="E339" s="12" t="s">
        <v>54</v>
      </c>
      <c r="F339" s="16" t="s">
        <v>728</v>
      </c>
      <c r="G339" s="12">
        <v>26.0</v>
      </c>
      <c r="H339" s="12" t="s">
        <v>71</v>
      </c>
      <c r="I339" s="12">
        <v>1119998.0</v>
      </c>
      <c r="J339" s="12" t="str">
        <f>RIGHT('КХЛ'!$F339,4)</f>
        <v>1991</v>
      </c>
    </row>
    <row r="340" ht="14.25" customHeight="1">
      <c r="C340" s="12">
        <v>282.0</v>
      </c>
      <c r="D340" s="12" t="s">
        <v>729</v>
      </c>
      <c r="E340" s="12" t="s">
        <v>65</v>
      </c>
      <c r="F340" s="16" t="s">
        <v>730</v>
      </c>
      <c r="G340" s="12">
        <v>20.0</v>
      </c>
      <c r="H340" s="12" t="s">
        <v>56</v>
      </c>
      <c r="I340" s="12">
        <v>3.0737687E7</v>
      </c>
      <c r="J340" s="12" t="str">
        <f>RIGHT('КХЛ'!$F340,4)</f>
        <v>1997</v>
      </c>
    </row>
    <row r="341" ht="14.25" customHeight="1">
      <c r="C341" s="12">
        <v>1138.0</v>
      </c>
      <c r="D341" s="12" t="s">
        <v>731</v>
      </c>
      <c r="E341" s="12" t="s">
        <v>60</v>
      </c>
      <c r="F341" s="16" t="s">
        <v>732</v>
      </c>
      <c r="G341" s="12">
        <v>26.0</v>
      </c>
      <c r="H341" s="12" t="s">
        <v>56</v>
      </c>
      <c r="I341" s="12">
        <v>4154325.0</v>
      </c>
      <c r="J341" s="12" t="str">
        <f>RIGHT('КХЛ'!$F341,4)</f>
        <v>1991</v>
      </c>
    </row>
    <row r="342" ht="14.25" customHeight="1">
      <c r="C342" s="12">
        <v>833.0</v>
      </c>
      <c r="D342" s="12" t="s">
        <v>733</v>
      </c>
      <c r="E342" s="12" t="s">
        <v>54</v>
      </c>
      <c r="F342" s="16" t="s">
        <v>186</v>
      </c>
      <c r="G342" s="12">
        <v>24.0</v>
      </c>
      <c r="H342" s="12" t="s">
        <v>56</v>
      </c>
      <c r="I342" s="12">
        <v>8.0794926E7</v>
      </c>
      <c r="J342" s="12" t="str">
        <f>RIGHT('КХЛ'!$F342,4)</f>
        <v>1994</v>
      </c>
    </row>
    <row r="343" ht="14.25" customHeight="1">
      <c r="C343" s="12">
        <v>34.0</v>
      </c>
      <c r="D343" s="12" t="s">
        <v>734</v>
      </c>
      <c r="E343" s="12" t="s">
        <v>60</v>
      </c>
      <c r="F343" s="16" t="s">
        <v>735</v>
      </c>
      <c r="G343" s="12">
        <v>21.0</v>
      </c>
      <c r="H343" s="12" t="s">
        <v>56</v>
      </c>
      <c r="I343" s="12">
        <v>5.1648524E7</v>
      </c>
      <c r="J343" s="12" t="str">
        <f>RIGHT('КХЛ'!$F343,4)</f>
        <v>1997</v>
      </c>
    </row>
    <row r="344" ht="14.25" customHeight="1">
      <c r="C344" s="12">
        <v>670.0</v>
      </c>
      <c r="D344" s="12" t="s">
        <v>736</v>
      </c>
      <c r="E344" s="12" t="s">
        <v>54</v>
      </c>
      <c r="F344" s="16" t="s">
        <v>737</v>
      </c>
      <c r="G344" s="12">
        <v>23.0</v>
      </c>
      <c r="H344" s="12" t="s">
        <v>56</v>
      </c>
      <c r="I344" s="12">
        <v>5.5073464E7</v>
      </c>
      <c r="J344" s="12" t="str">
        <f>RIGHT('КХЛ'!$F344,4)</f>
        <v>1994</v>
      </c>
    </row>
    <row r="345" ht="14.25" customHeight="1">
      <c r="C345" s="12">
        <v>258.0</v>
      </c>
      <c r="D345" s="12" t="s">
        <v>738</v>
      </c>
      <c r="E345" s="12" t="s">
        <v>60</v>
      </c>
      <c r="F345" s="16" t="s">
        <v>739</v>
      </c>
      <c r="G345" s="12">
        <v>19.0</v>
      </c>
      <c r="H345" s="12" t="s">
        <v>113</v>
      </c>
      <c r="I345" s="12">
        <v>5.0399584E7</v>
      </c>
      <c r="J345" s="12" t="str">
        <f>RIGHT('КХЛ'!$F345,4)</f>
        <v>1999</v>
      </c>
    </row>
    <row r="346" ht="14.25" customHeight="1">
      <c r="C346" s="12">
        <v>550.0</v>
      </c>
      <c r="D346" s="12" t="s">
        <v>740</v>
      </c>
      <c r="E346" s="12" t="s">
        <v>54</v>
      </c>
      <c r="F346" s="16" t="s">
        <v>741</v>
      </c>
      <c r="G346" s="12">
        <v>23.0</v>
      </c>
      <c r="H346" s="12" t="s">
        <v>56</v>
      </c>
      <c r="I346" s="12">
        <v>5.3843992E7</v>
      </c>
      <c r="J346" s="12" t="str">
        <f>RIGHT('КХЛ'!$F346,4)</f>
        <v>1994</v>
      </c>
    </row>
    <row r="347" ht="14.25" customHeight="1">
      <c r="C347" s="12">
        <v>306.0</v>
      </c>
      <c r="D347" s="12" t="s">
        <v>742</v>
      </c>
      <c r="E347" s="12" t="s">
        <v>65</v>
      </c>
      <c r="F347" s="16" t="s">
        <v>743</v>
      </c>
      <c r="G347" s="12">
        <v>39.0</v>
      </c>
      <c r="H347" s="12" t="s">
        <v>120</v>
      </c>
      <c r="I347" s="12">
        <v>9.0665137E7</v>
      </c>
      <c r="J347" s="12" t="str">
        <f>RIGHT('КХЛ'!$F347,4)</f>
        <v>1978</v>
      </c>
    </row>
    <row r="348" ht="14.25" customHeight="1">
      <c r="C348" s="12">
        <v>1059.0</v>
      </c>
      <c r="D348" s="12" t="s">
        <v>137</v>
      </c>
      <c r="E348" s="12" t="s">
        <v>60</v>
      </c>
      <c r="F348" s="16" t="s">
        <v>138</v>
      </c>
      <c r="G348" s="12">
        <v>21.0</v>
      </c>
      <c r="H348" s="12" t="s">
        <v>56</v>
      </c>
      <c r="I348" s="12">
        <v>9.4029801E7</v>
      </c>
      <c r="J348" s="12" t="str">
        <f>RIGHT('КХЛ'!$F348,4)</f>
        <v>1996</v>
      </c>
    </row>
    <row r="349" ht="14.25" customHeight="1">
      <c r="C349" s="12">
        <v>235.0</v>
      </c>
      <c r="D349" s="12" t="s">
        <v>744</v>
      </c>
      <c r="E349" s="12" t="s">
        <v>54</v>
      </c>
      <c r="F349" s="16" t="s">
        <v>745</v>
      </c>
      <c r="G349" s="12">
        <v>36.0</v>
      </c>
      <c r="H349" s="12" t="s">
        <v>56</v>
      </c>
      <c r="I349" s="12">
        <v>3.8062664E7</v>
      </c>
      <c r="J349" s="12" t="str">
        <f>RIGHT('КХЛ'!$F349,4)</f>
        <v>1981</v>
      </c>
    </row>
    <row r="350" ht="14.25" customHeight="1">
      <c r="C350" s="12">
        <v>544.0</v>
      </c>
      <c r="D350" s="12" t="s">
        <v>746</v>
      </c>
      <c r="E350" s="12" t="s">
        <v>65</v>
      </c>
      <c r="F350" s="16" t="s">
        <v>747</v>
      </c>
      <c r="G350" s="12">
        <v>19.0</v>
      </c>
      <c r="H350" s="12" t="s">
        <v>56</v>
      </c>
      <c r="I350" s="12">
        <v>2.6739937E7</v>
      </c>
      <c r="J350" s="12" t="str">
        <f>RIGHT('КХЛ'!$F350,4)</f>
        <v>1998</v>
      </c>
    </row>
    <row r="351" ht="14.25" customHeight="1">
      <c r="C351" s="12">
        <v>861.0</v>
      </c>
      <c r="D351" s="12" t="s">
        <v>748</v>
      </c>
      <c r="E351" s="12" t="s">
        <v>60</v>
      </c>
      <c r="F351" s="16" t="s">
        <v>749</v>
      </c>
      <c r="G351" s="12">
        <v>30.0</v>
      </c>
      <c r="H351" s="12" t="s">
        <v>56</v>
      </c>
      <c r="I351" s="12">
        <v>8.9291763E7</v>
      </c>
      <c r="J351" s="12" t="str">
        <f>RIGHT('КХЛ'!$F351,4)</f>
        <v>1987</v>
      </c>
    </row>
    <row r="352" ht="14.25" customHeight="1">
      <c r="C352" s="12">
        <v>975.0</v>
      </c>
      <c r="D352" s="12" t="s">
        <v>750</v>
      </c>
      <c r="E352" s="12" t="s">
        <v>60</v>
      </c>
      <c r="F352" s="16" t="s">
        <v>751</v>
      </c>
      <c r="G352" s="12">
        <v>32.0</v>
      </c>
      <c r="H352" s="12" t="s">
        <v>157</v>
      </c>
      <c r="I352" s="12">
        <v>8.6542461E7</v>
      </c>
      <c r="J352" s="12" t="str">
        <f>RIGHT('КХЛ'!$F352,4)</f>
        <v>1985</v>
      </c>
    </row>
    <row r="353" ht="14.25" customHeight="1">
      <c r="C353" s="12">
        <v>264.0</v>
      </c>
      <c r="D353" s="12" t="s">
        <v>752</v>
      </c>
      <c r="E353" s="12" t="s">
        <v>54</v>
      </c>
      <c r="F353" s="16" t="s">
        <v>753</v>
      </c>
      <c r="G353" s="12">
        <v>26.0</v>
      </c>
      <c r="H353" s="12" t="s">
        <v>56</v>
      </c>
      <c r="I353" s="12">
        <v>6.8192073E7</v>
      </c>
      <c r="J353" s="12" t="str">
        <f>RIGHT('КХЛ'!$F353,4)</f>
        <v>1991</v>
      </c>
    </row>
    <row r="354" ht="14.25" customHeight="1">
      <c r="C354" s="12">
        <v>1558.0</v>
      </c>
      <c r="D354" s="12" t="s">
        <v>754</v>
      </c>
      <c r="E354" s="12" t="s">
        <v>54</v>
      </c>
      <c r="F354" s="16" t="s">
        <v>755</v>
      </c>
      <c r="G354" s="12">
        <v>35.0</v>
      </c>
      <c r="H354" s="12" t="s">
        <v>56</v>
      </c>
      <c r="I354" s="12">
        <v>8.9963634E7</v>
      </c>
      <c r="J354" s="12" t="str">
        <f>RIGHT('КХЛ'!$F354,4)</f>
        <v>1982</v>
      </c>
    </row>
    <row r="355" ht="14.25" customHeight="1">
      <c r="C355" s="12">
        <v>1128.0</v>
      </c>
      <c r="D355" s="12" t="s">
        <v>756</v>
      </c>
      <c r="E355" s="12" t="s">
        <v>60</v>
      </c>
      <c r="F355" s="16" t="s">
        <v>757</v>
      </c>
      <c r="G355" s="12">
        <v>29.0</v>
      </c>
      <c r="H355" s="12" t="s">
        <v>71</v>
      </c>
      <c r="I355" s="12">
        <v>9.4942775E7</v>
      </c>
      <c r="J355" s="12" t="str">
        <f>RIGHT('КХЛ'!$F355,4)</f>
        <v>1989</v>
      </c>
    </row>
    <row r="356" ht="14.25" customHeight="1">
      <c r="C356" s="12">
        <v>784.0</v>
      </c>
      <c r="D356" s="12" t="s">
        <v>758</v>
      </c>
      <c r="E356" s="12" t="s">
        <v>54</v>
      </c>
      <c r="F356" s="16" t="s">
        <v>759</v>
      </c>
      <c r="G356" s="12">
        <v>25.0</v>
      </c>
      <c r="H356" s="12" t="s">
        <v>56</v>
      </c>
      <c r="I356" s="12">
        <v>6.7527032E7</v>
      </c>
      <c r="J356" s="12" t="str">
        <f>RIGHT('КХЛ'!$F356,4)</f>
        <v>1992</v>
      </c>
    </row>
    <row r="357" ht="14.25" customHeight="1">
      <c r="C357" s="12">
        <v>1155.0</v>
      </c>
      <c r="D357" s="12" t="s">
        <v>760</v>
      </c>
      <c r="E357" s="12" t="s">
        <v>54</v>
      </c>
      <c r="F357" s="16" t="s">
        <v>761</v>
      </c>
      <c r="G357" s="12">
        <v>31.0</v>
      </c>
      <c r="H357" s="12" t="s">
        <v>71</v>
      </c>
      <c r="I357" s="12">
        <v>1.518713E7</v>
      </c>
      <c r="J357" s="12" t="str">
        <f>RIGHT('КХЛ'!$F357,4)</f>
        <v>1986</v>
      </c>
    </row>
    <row r="358" ht="14.25" customHeight="1">
      <c r="C358" s="12">
        <v>1288.0</v>
      </c>
      <c r="D358" s="12" t="s">
        <v>762</v>
      </c>
      <c r="E358" s="12" t="s">
        <v>65</v>
      </c>
      <c r="F358" s="16" t="s">
        <v>763</v>
      </c>
      <c r="G358" s="12">
        <v>29.0</v>
      </c>
      <c r="H358" s="12" t="s">
        <v>56</v>
      </c>
      <c r="I358" s="12">
        <v>3.1414807E7</v>
      </c>
      <c r="J358" s="12" t="str">
        <f>RIGHT('КХЛ'!$F358,4)</f>
        <v>1988</v>
      </c>
    </row>
    <row r="359" ht="14.25" customHeight="1">
      <c r="C359" s="12">
        <v>994.0</v>
      </c>
      <c r="D359" s="12" t="s">
        <v>764</v>
      </c>
      <c r="E359" s="12" t="s">
        <v>60</v>
      </c>
      <c r="F359" s="16" t="s">
        <v>765</v>
      </c>
      <c r="G359" s="12">
        <v>20.0</v>
      </c>
      <c r="H359" s="12" t="s">
        <v>56</v>
      </c>
      <c r="I359" s="12">
        <v>9.240838E7</v>
      </c>
      <c r="J359" s="12" t="str">
        <f>RIGHT('КХЛ'!$F359,4)</f>
        <v>1997</v>
      </c>
    </row>
    <row r="360" ht="14.25" customHeight="1">
      <c r="C360" s="12">
        <v>54.0</v>
      </c>
      <c r="D360" s="12" t="s">
        <v>766</v>
      </c>
      <c r="E360" s="12" t="s">
        <v>54</v>
      </c>
      <c r="F360" s="16" t="s">
        <v>767</v>
      </c>
      <c r="G360" s="12">
        <v>32.0</v>
      </c>
      <c r="H360" s="12" t="s">
        <v>99</v>
      </c>
      <c r="I360" s="12">
        <v>9.8912477E7</v>
      </c>
      <c r="J360" s="12" t="str">
        <f>RIGHT('КХЛ'!$F360,4)</f>
        <v>1985</v>
      </c>
    </row>
    <row r="361" ht="14.25" customHeight="1">
      <c r="C361" s="12">
        <v>1056.0</v>
      </c>
      <c r="D361" s="12" t="s">
        <v>768</v>
      </c>
      <c r="E361" s="12" t="s">
        <v>54</v>
      </c>
      <c r="F361" s="16" t="s">
        <v>769</v>
      </c>
      <c r="G361" s="12">
        <v>32.0</v>
      </c>
      <c r="H361" s="12" t="s">
        <v>99</v>
      </c>
      <c r="I361" s="12">
        <v>4.7280106E7</v>
      </c>
      <c r="J361" s="12" t="str">
        <f>RIGHT('КХЛ'!$F361,4)</f>
        <v>1985</v>
      </c>
    </row>
    <row r="362" ht="14.25" customHeight="1">
      <c r="C362" s="12">
        <v>188.0</v>
      </c>
      <c r="D362" s="12" t="s">
        <v>770</v>
      </c>
      <c r="E362" s="12" t="s">
        <v>60</v>
      </c>
      <c r="F362" s="16" t="s">
        <v>771</v>
      </c>
      <c r="G362" s="12">
        <v>39.0</v>
      </c>
      <c r="H362" s="12" t="s">
        <v>81</v>
      </c>
      <c r="I362" s="12">
        <v>6.0767304E7</v>
      </c>
      <c r="J362" s="12" t="str">
        <f>RIGHT('КХЛ'!$F362,4)</f>
        <v>1979</v>
      </c>
    </row>
    <row r="363" ht="14.25" customHeight="1">
      <c r="C363" s="12">
        <v>75.0</v>
      </c>
      <c r="D363" s="12" t="s">
        <v>772</v>
      </c>
      <c r="E363" s="12" t="s">
        <v>60</v>
      </c>
      <c r="F363" s="16" t="s">
        <v>773</v>
      </c>
      <c r="G363" s="12">
        <v>32.0</v>
      </c>
      <c r="H363" s="12" t="s">
        <v>56</v>
      </c>
      <c r="I363" s="12">
        <v>6.1373947E7</v>
      </c>
      <c r="J363" s="12" t="str">
        <f>RIGHT('КХЛ'!$F363,4)</f>
        <v>1985</v>
      </c>
    </row>
    <row r="364" ht="14.25" customHeight="1">
      <c r="C364" s="12">
        <v>107.0</v>
      </c>
      <c r="D364" s="12" t="s">
        <v>774</v>
      </c>
      <c r="E364" s="12" t="s">
        <v>54</v>
      </c>
      <c r="F364" s="16" t="s">
        <v>775</v>
      </c>
      <c r="G364" s="12">
        <v>38.0</v>
      </c>
      <c r="H364" s="12" t="s">
        <v>56</v>
      </c>
      <c r="I364" s="12">
        <v>5.3232293E7</v>
      </c>
      <c r="J364" s="12" t="str">
        <f>RIGHT('КХЛ'!$F364,4)</f>
        <v>1979</v>
      </c>
    </row>
    <row r="365" ht="14.25" customHeight="1">
      <c r="C365" s="12">
        <v>73.0</v>
      </c>
      <c r="D365" s="12" t="s">
        <v>776</v>
      </c>
      <c r="E365" s="12" t="s">
        <v>54</v>
      </c>
      <c r="F365" s="16" t="s">
        <v>777</v>
      </c>
      <c r="G365" s="12">
        <v>32.0</v>
      </c>
      <c r="H365" s="12" t="s">
        <v>99</v>
      </c>
      <c r="I365" s="12">
        <v>365703.0</v>
      </c>
      <c r="J365" s="12" t="str">
        <f>RIGHT('КХЛ'!$F365,4)</f>
        <v>1985</v>
      </c>
    </row>
    <row r="366" ht="14.25" customHeight="1">
      <c r="C366" s="12">
        <v>672.0</v>
      </c>
      <c r="D366" s="12" t="s">
        <v>778</v>
      </c>
      <c r="E366" s="12" t="s">
        <v>65</v>
      </c>
      <c r="F366" s="16" t="s">
        <v>779</v>
      </c>
      <c r="G366" s="12">
        <v>22.0</v>
      </c>
      <c r="H366" s="12" t="s">
        <v>56</v>
      </c>
      <c r="I366" s="12">
        <v>3.1184971E7</v>
      </c>
      <c r="J366" s="12" t="str">
        <f>RIGHT('КХЛ'!$F366,4)</f>
        <v>1995</v>
      </c>
    </row>
    <row r="367" ht="14.25" customHeight="1">
      <c r="C367" s="12">
        <v>1684.0</v>
      </c>
      <c r="D367" s="12" t="s">
        <v>780</v>
      </c>
      <c r="E367" s="12" t="s">
        <v>54</v>
      </c>
      <c r="F367" s="16" t="s">
        <v>781</v>
      </c>
      <c r="G367" s="12">
        <v>27.0</v>
      </c>
      <c r="H367" s="12" t="s">
        <v>120</v>
      </c>
      <c r="I367" s="12">
        <v>7.993002E7</v>
      </c>
      <c r="J367" s="12" t="str">
        <f>RIGHT('КХЛ'!$F367,4)</f>
        <v>1990</v>
      </c>
    </row>
    <row r="368" ht="14.25" customHeight="1">
      <c r="C368" s="12">
        <v>902.0</v>
      </c>
      <c r="D368" s="12" t="s">
        <v>782</v>
      </c>
      <c r="E368" s="12" t="s">
        <v>54</v>
      </c>
      <c r="F368" s="16" t="s">
        <v>783</v>
      </c>
      <c r="G368" s="12">
        <v>21.0</v>
      </c>
      <c r="H368" s="12" t="s">
        <v>56</v>
      </c>
      <c r="I368" s="12">
        <v>3923992.0</v>
      </c>
      <c r="J368" s="12" t="str">
        <f>RIGHT('КХЛ'!$F368,4)</f>
        <v>1996</v>
      </c>
    </row>
    <row r="369" ht="14.25" customHeight="1">
      <c r="C369" s="12">
        <v>206.0</v>
      </c>
      <c r="D369" s="12" t="s">
        <v>784</v>
      </c>
      <c r="E369" s="12" t="s">
        <v>54</v>
      </c>
      <c r="F369" s="16" t="s">
        <v>785</v>
      </c>
      <c r="G369" s="12">
        <v>22.0</v>
      </c>
      <c r="H369" s="12" t="s">
        <v>56</v>
      </c>
      <c r="I369" s="12">
        <v>3.3719278E7</v>
      </c>
      <c r="J369" s="12" t="str">
        <f>RIGHT('КХЛ'!$F369,4)</f>
        <v>1995</v>
      </c>
    </row>
    <row r="370" ht="14.25" customHeight="1">
      <c r="C370" s="12">
        <v>105.0</v>
      </c>
      <c r="D370" s="12" t="s">
        <v>786</v>
      </c>
      <c r="E370" s="12" t="s">
        <v>54</v>
      </c>
      <c r="F370" s="16" t="s">
        <v>787</v>
      </c>
      <c r="G370" s="12">
        <v>37.0</v>
      </c>
      <c r="H370" s="12" t="s">
        <v>56</v>
      </c>
      <c r="I370" s="12">
        <v>2.3892326E7</v>
      </c>
      <c r="J370" s="12" t="str">
        <f>RIGHT('КХЛ'!$F370,4)</f>
        <v>1980</v>
      </c>
    </row>
    <row r="371" ht="14.25" customHeight="1">
      <c r="C371" s="12">
        <v>379.0</v>
      </c>
      <c r="D371" s="12" t="s">
        <v>788</v>
      </c>
      <c r="E371" s="12" t="s">
        <v>54</v>
      </c>
      <c r="F371" s="16" t="s">
        <v>789</v>
      </c>
      <c r="G371" s="12">
        <v>23.0</v>
      </c>
      <c r="H371" s="12" t="s">
        <v>56</v>
      </c>
      <c r="I371" s="12">
        <v>2.3261858E7</v>
      </c>
      <c r="J371" s="12" t="str">
        <f>RIGHT('КХЛ'!$F371,4)</f>
        <v>1994</v>
      </c>
    </row>
    <row r="372" ht="14.25" customHeight="1">
      <c r="C372" s="12">
        <v>1027.0</v>
      </c>
      <c r="D372" s="12" t="s">
        <v>790</v>
      </c>
      <c r="E372" s="12" t="s">
        <v>65</v>
      </c>
      <c r="F372" s="16" t="s">
        <v>791</v>
      </c>
      <c r="G372" s="12">
        <v>20.0</v>
      </c>
      <c r="H372" s="12" t="s">
        <v>56</v>
      </c>
      <c r="I372" s="12">
        <v>8.040893E7</v>
      </c>
      <c r="J372" s="12" t="str">
        <f>RIGHT('КХЛ'!$F372,4)</f>
        <v>1997</v>
      </c>
    </row>
    <row r="373" ht="14.25" customHeight="1">
      <c r="C373" s="12">
        <v>96.0</v>
      </c>
      <c r="D373" s="12" t="s">
        <v>792</v>
      </c>
      <c r="E373" s="12" t="s">
        <v>54</v>
      </c>
      <c r="F373" s="16" t="s">
        <v>793</v>
      </c>
      <c r="G373" s="12">
        <v>21.0</v>
      </c>
      <c r="H373" s="12" t="s">
        <v>56</v>
      </c>
      <c r="I373" s="12">
        <v>9.6568206E7</v>
      </c>
      <c r="J373" s="12" t="str">
        <f>RIGHT('КХЛ'!$F373,4)</f>
        <v>1997</v>
      </c>
    </row>
    <row r="374" ht="14.25" customHeight="1">
      <c r="C374" s="12">
        <v>862.0</v>
      </c>
      <c r="D374" s="12" t="s">
        <v>794</v>
      </c>
      <c r="E374" s="12" t="s">
        <v>54</v>
      </c>
      <c r="F374" s="16" t="s">
        <v>795</v>
      </c>
      <c r="G374" s="12">
        <v>27.0</v>
      </c>
      <c r="H374" s="12" t="s">
        <v>56</v>
      </c>
      <c r="I374" s="12">
        <v>4033914.0</v>
      </c>
      <c r="J374" s="12" t="str">
        <f>RIGHT('КХЛ'!$F374,4)</f>
        <v>1990</v>
      </c>
    </row>
    <row r="375" ht="14.25" customHeight="1">
      <c r="C375" s="12">
        <v>529.0</v>
      </c>
      <c r="D375" s="12" t="s">
        <v>796</v>
      </c>
      <c r="E375" s="12" t="s">
        <v>54</v>
      </c>
      <c r="F375" s="16" t="s">
        <v>797</v>
      </c>
      <c r="G375" s="12">
        <v>29.0</v>
      </c>
      <c r="H375" s="12" t="s">
        <v>56</v>
      </c>
      <c r="I375" s="12">
        <v>5.8303468E7</v>
      </c>
      <c r="J375" s="12" t="str">
        <f>RIGHT('КХЛ'!$F375,4)</f>
        <v>1988</v>
      </c>
    </row>
    <row r="376" ht="14.25" customHeight="1">
      <c r="C376" s="12">
        <v>113.0</v>
      </c>
      <c r="D376" s="12" t="s">
        <v>798</v>
      </c>
      <c r="E376" s="12" t="s">
        <v>54</v>
      </c>
      <c r="F376" s="16" t="s">
        <v>799</v>
      </c>
      <c r="G376" s="12">
        <v>40.0</v>
      </c>
      <c r="H376" s="12" t="s">
        <v>56</v>
      </c>
      <c r="I376" s="12">
        <v>432288.0</v>
      </c>
      <c r="J376" s="12" t="str">
        <f>RIGHT('КХЛ'!$F376,4)</f>
        <v>1978</v>
      </c>
    </row>
    <row r="377" ht="14.25" customHeight="1">
      <c r="C377" s="12">
        <v>87.0</v>
      </c>
      <c r="D377" s="12" t="s">
        <v>800</v>
      </c>
      <c r="E377" s="12" t="s">
        <v>60</v>
      </c>
      <c r="F377" s="16" t="s">
        <v>801</v>
      </c>
      <c r="G377" s="12">
        <v>39.0</v>
      </c>
      <c r="H377" s="12" t="s">
        <v>56</v>
      </c>
      <c r="I377" s="12">
        <v>8.3568643E7</v>
      </c>
      <c r="J377" s="12" t="str">
        <f>RIGHT('КХЛ'!$F377,4)</f>
        <v>1978</v>
      </c>
    </row>
    <row r="378" ht="14.25" customHeight="1">
      <c r="C378" s="12">
        <v>142.0</v>
      </c>
      <c r="D378" s="12" t="s">
        <v>802</v>
      </c>
      <c r="E378" s="12" t="s">
        <v>65</v>
      </c>
      <c r="F378" s="16" t="s">
        <v>803</v>
      </c>
      <c r="G378" s="12">
        <v>27.0</v>
      </c>
      <c r="H378" s="12" t="s">
        <v>99</v>
      </c>
      <c r="I378" s="12">
        <v>9.1216721E7</v>
      </c>
      <c r="J378" s="12" t="str">
        <f>RIGHT('КХЛ'!$F378,4)</f>
        <v>1990</v>
      </c>
    </row>
    <row r="379" ht="14.25" customHeight="1">
      <c r="C379" s="12">
        <v>485.0</v>
      </c>
      <c r="D379" s="12" t="s">
        <v>804</v>
      </c>
      <c r="E379" s="12" t="s">
        <v>54</v>
      </c>
      <c r="F379" s="16" t="s">
        <v>805</v>
      </c>
      <c r="G379" s="12">
        <v>25.0</v>
      </c>
      <c r="H379" s="12" t="s">
        <v>56</v>
      </c>
      <c r="I379" s="12">
        <v>3.5460326E7</v>
      </c>
      <c r="J379" s="12" t="str">
        <f>RIGHT('КХЛ'!$F379,4)</f>
        <v>1992</v>
      </c>
    </row>
    <row r="380" ht="14.25" customHeight="1">
      <c r="C380" s="12">
        <v>760.0</v>
      </c>
      <c r="D380" s="12" t="s">
        <v>806</v>
      </c>
      <c r="E380" s="12" t="s">
        <v>60</v>
      </c>
      <c r="F380" s="16" t="s">
        <v>807</v>
      </c>
      <c r="G380" s="12">
        <v>28.0</v>
      </c>
      <c r="H380" s="12" t="s">
        <v>56</v>
      </c>
      <c r="I380" s="12">
        <v>9.6346497E7</v>
      </c>
      <c r="J380" s="12" t="str">
        <f>RIGHT('КХЛ'!$F380,4)</f>
        <v>1990</v>
      </c>
    </row>
    <row r="381" ht="14.25" customHeight="1">
      <c r="C381" s="12">
        <v>304.0</v>
      </c>
      <c r="D381" s="12" t="s">
        <v>808</v>
      </c>
      <c r="E381" s="12" t="s">
        <v>60</v>
      </c>
      <c r="F381" s="16" t="s">
        <v>809</v>
      </c>
      <c r="G381" s="12">
        <v>32.0</v>
      </c>
      <c r="H381" s="12" t="s">
        <v>108</v>
      </c>
      <c r="I381" s="12">
        <v>7847328.0</v>
      </c>
      <c r="J381" s="12" t="str">
        <f>RIGHT('КХЛ'!$F381,4)</f>
        <v>1985</v>
      </c>
    </row>
    <row r="382" ht="14.25" customHeight="1">
      <c r="C382" s="12">
        <v>825.0</v>
      </c>
      <c r="D382" s="12" t="s">
        <v>810</v>
      </c>
      <c r="E382" s="12" t="s">
        <v>54</v>
      </c>
      <c r="F382" s="16" t="s">
        <v>811</v>
      </c>
      <c r="G382" s="12">
        <v>33.0</v>
      </c>
      <c r="H382" s="12" t="s">
        <v>483</v>
      </c>
      <c r="I382" s="12">
        <v>6.6023199E7</v>
      </c>
      <c r="J382" s="12" t="str">
        <f>RIGHT('КХЛ'!$F382,4)</f>
        <v>1984</v>
      </c>
    </row>
    <row r="383" ht="14.25" customHeight="1">
      <c r="C383" s="12">
        <v>1355.0</v>
      </c>
      <c r="D383" s="12" t="s">
        <v>812</v>
      </c>
      <c r="E383" s="12" t="s">
        <v>60</v>
      </c>
      <c r="F383" s="16" t="s">
        <v>813</v>
      </c>
      <c r="G383" s="12">
        <v>37.0</v>
      </c>
      <c r="H383" s="12" t="s">
        <v>56</v>
      </c>
      <c r="I383" s="12">
        <v>6.2578153E7</v>
      </c>
      <c r="J383" s="12" t="str">
        <f>RIGHT('КХЛ'!$F383,4)</f>
        <v>1980</v>
      </c>
    </row>
    <row r="384" ht="14.25" customHeight="1">
      <c r="C384" s="12">
        <v>475.0</v>
      </c>
      <c r="D384" s="12" t="s">
        <v>814</v>
      </c>
      <c r="E384" s="12" t="s">
        <v>54</v>
      </c>
      <c r="F384" s="16" t="s">
        <v>815</v>
      </c>
      <c r="G384" s="12">
        <v>34.0</v>
      </c>
      <c r="H384" s="12" t="s">
        <v>56</v>
      </c>
      <c r="I384" s="12">
        <v>6.0264263E7</v>
      </c>
      <c r="J384" s="12" t="str">
        <f>RIGHT('КХЛ'!$F384,4)</f>
        <v>1983</v>
      </c>
    </row>
    <row r="385" ht="14.25" customHeight="1">
      <c r="C385" s="12">
        <v>405.0</v>
      </c>
      <c r="D385" s="12" t="s">
        <v>816</v>
      </c>
      <c r="E385" s="12" t="s">
        <v>54</v>
      </c>
      <c r="F385" s="16" t="s">
        <v>817</v>
      </c>
      <c r="G385" s="12">
        <v>31.0</v>
      </c>
      <c r="H385" s="12" t="s">
        <v>120</v>
      </c>
      <c r="I385" s="12">
        <v>4.5244125E7</v>
      </c>
      <c r="J385" s="12" t="str">
        <f>RIGHT('КХЛ'!$F385,4)</f>
        <v>1986</v>
      </c>
    </row>
    <row r="386" ht="14.25" customHeight="1">
      <c r="C386" s="12">
        <v>726.0</v>
      </c>
      <c r="D386" s="12" t="s">
        <v>818</v>
      </c>
      <c r="E386" s="12" t="s">
        <v>60</v>
      </c>
      <c r="F386" s="16" t="s">
        <v>819</v>
      </c>
      <c r="G386" s="12">
        <v>28.0</v>
      </c>
      <c r="H386" s="12" t="s">
        <v>157</v>
      </c>
      <c r="I386" s="12">
        <v>2.3931673E7</v>
      </c>
      <c r="J386" s="12" t="str">
        <f>RIGHT('КХЛ'!$F386,4)</f>
        <v>1989</v>
      </c>
    </row>
    <row r="387" ht="14.25" customHeight="1">
      <c r="C387" s="12">
        <v>1022.0</v>
      </c>
      <c r="D387" s="12" t="s">
        <v>820</v>
      </c>
      <c r="E387" s="12" t="s">
        <v>54</v>
      </c>
      <c r="F387" s="16" t="s">
        <v>821</v>
      </c>
      <c r="G387" s="12">
        <v>45.0</v>
      </c>
      <c r="H387" s="12" t="s">
        <v>113</v>
      </c>
      <c r="I387" s="12">
        <v>9.3658976E7</v>
      </c>
      <c r="J387" s="12" t="str">
        <f>RIGHT('КХЛ'!$F387,4)</f>
        <v>1972</v>
      </c>
    </row>
    <row r="388" ht="14.25" customHeight="1">
      <c r="C388" s="12">
        <v>1733.0</v>
      </c>
      <c r="D388" s="12" t="s">
        <v>822</v>
      </c>
      <c r="E388" s="12" t="s">
        <v>54</v>
      </c>
      <c r="F388" s="16" t="s">
        <v>823</v>
      </c>
      <c r="G388" s="12">
        <v>26.0</v>
      </c>
      <c r="H388" s="12" t="s">
        <v>56</v>
      </c>
      <c r="I388" s="12">
        <v>4.3639786E7</v>
      </c>
      <c r="J388" s="12" t="str">
        <f>RIGHT('КХЛ'!$F388,4)</f>
        <v>1991</v>
      </c>
    </row>
    <row r="389" ht="14.25" customHeight="1">
      <c r="C389" s="12">
        <v>1220.0</v>
      </c>
      <c r="D389" s="12" t="s">
        <v>824</v>
      </c>
      <c r="E389" s="12" t="s">
        <v>65</v>
      </c>
      <c r="F389" s="16" t="s">
        <v>825</v>
      </c>
      <c r="G389" s="12">
        <v>21.0</v>
      </c>
      <c r="H389" s="12" t="s">
        <v>56</v>
      </c>
      <c r="I389" s="12">
        <v>5.6374001E7</v>
      </c>
      <c r="J389" s="12" t="str">
        <f>RIGHT('КХЛ'!$F389,4)</f>
        <v>1996</v>
      </c>
    </row>
    <row r="390" ht="14.25" customHeight="1">
      <c r="C390" s="12">
        <v>1567.0</v>
      </c>
      <c r="D390" s="12" t="s">
        <v>826</v>
      </c>
      <c r="E390" s="12" t="s">
        <v>54</v>
      </c>
      <c r="F390" s="16" t="s">
        <v>827</v>
      </c>
      <c r="G390" s="12">
        <v>23.0</v>
      </c>
      <c r="H390" s="12" t="s">
        <v>56</v>
      </c>
      <c r="I390" s="12">
        <v>7.1766231E7</v>
      </c>
      <c r="J390" s="12" t="str">
        <f>RIGHT('КХЛ'!$F390,4)</f>
        <v>1994</v>
      </c>
    </row>
    <row r="391" ht="14.25" customHeight="1">
      <c r="C391" s="12">
        <v>157.0</v>
      </c>
      <c r="D391" s="12" t="s">
        <v>828</v>
      </c>
      <c r="E391" s="12" t="s">
        <v>60</v>
      </c>
      <c r="F391" s="16" t="s">
        <v>829</v>
      </c>
      <c r="G391" s="12">
        <v>26.0</v>
      </c>
      <c r="H391" s="12" t="s">
        <v>56</v>
      </c>
      <c r="I391" s="12">
        <v>6.6497391E7</v>
      </c>
      <c r="J391" s="12" t="str">
        <f>RIGHT('КХЛ'!$F391,4)</f>
        <v>1991</v>
      </c>
    </row>
    <row r="392" ht="14.25" customHeight="1">
      <c r="C392" s="12">
        <v>1372.0</v>
      </c>
      <c r="D392" s="12" t="s">
        <v>830</v>
      </c>
      <c r="E392" s="12" t="s">
        <v>60</v>
      </c>
      <c r="F392" s="16" t="s">
        <v>831</v>
      </c>
      <c r="G392" s="12">
        <v>27.0</v>
      </c>
      <c r="H392" s="12" t="s">
        <v>108</v>
      </c>
      <c r="I392" s="12">
        <v>9.1214222E7</v>
      </c>
      <c r="J392" s="12" t="str">
        <f>RIGHT('КХЛ'!$F392,4)</f>
        <v>1990</v>
      </c>
    </row>
    <row r="393" ht="14.25" customHeight="1">
      <c r="C393" s="12">
        <v>1098.0</v>
      </c>
      <c r="D393" s="12" t="s">
        <v>832</v>
      </c>
      <c r="E393" s="12" t="s">
        <v>54</v>
      </c>
      <c r="F393" s="16" t="s">
        <v>833</v>
      </c>
      <c r="G393" s="12">
        <v>23.0</v>
      </c>
      <c r="H393" s="12" t="s">
        <v>56</v>
      </c>
      <c r="I393" s="12">
        <v>4.5851211E7</v>
      </c>
      <c r="J393" s="12" t="str">
        <f>RIGHT('КХЛ'!$F393,4)</f>
        <v>1994</v>
      </c>
    </row>
    <row r="394" ht="14.25" customHeight="1">
      <c r="C394" s="12">
        <v>1691.0</v>
      </c>
      <c r="D394" s="12" t="s">
        <v>834</v>
      </c>
      <c r="E394" s="12" t="s">
        <v>60</v>
      </c>
      <c r="F394" s="16" t="s">
        <v>835</v>
      </c>
      <c r="G394" s="12">
        <v>36.0</v>
      </c>
      <c r="H394" s="12" t="s">
        <v>120</v>
      </c>
      <c r="I394" s="12">
        <v>3.5773023E7</v>
      </c>
      <c r="J394" s="12" t="str">
        <f>RIGHT('КХЛ'!$F394,4)</f>
        <v>1981</v>
      </c>
    </row>
    <row r="395" ht="14.25" customHeight="1">
      <c r="C395" s="12">
        <v>991.0</v>
      </c>
      <c r="D395" s="12" t="s">
        <v>836</v>
      </c>
      <c r="E395" s="12" t="s">
        <v>54</v>
      </c>
      <c r="F395" s="16" t="s">
        <v>837</v>
      </c>
      <c r="G395" s="12">
        <v>34.0</v>
      </c>
      <c r="H395" s="12" t="s">
        <v>56</v>
      </c>
      <c r="I395" s="12">
        <v>2.766046E7</v>
      </c>
      <c r="J395" s="12" t="str">
        <f>RIGHT('КХЛ'!$F395,4)</f>
        <v>1983</v>
      </c>
    </row>
    <row r="396" ht="14.25" customHeight="1">
      <c r="C396" s="12">
        <v>649.0</v>
      </c>
      <c r="D396" s="12" t="s">
        <v>838</v>
      </c>
      <c r="E396" s="12" t="s">
        <v>54</v>
      </c>
      <c r="F396" s="16" t="s">
        <v>839</v>
      </c>
      <c r="G396" s="12">
        <v>28.0</v>
      </c>
      <c r="H396" s="12" t="s">
        <v>56</v>
      </c>
      <c r="I396" s="12">
        <v>6.7867355E7</v>
      </c>
      <c r="J396" s="12" t="str">
        <f>RIGHT('КХЛ'!$F396,4)</f>
        <v>1989</v>
      </c>
    </row>
    <row r="397" ht="14.25" customHeight="1">
      <c r="C397" s="12">
        <v>750.0</v>
      </c>
      <c r="D397" s="12" t="s">
        <v>840</v>
      </c>
      <c r="E397" s="12" t="s">
        <v>54</v>
      </c>
      <c r="F397" s="16" t="s">
        <v>841</v>
      </c>
      <c r="G397" s="12">
        <v>29.0</v>
      </c>
      <c r="H397" s="12" t="s">
        <v>99</v>
      </c>
      <c r="I397" s="12">
        <v>7.4412866E7</v>
      </c>
      <c r="J397" s="12" t="str">
        <f>RIGHT('КХЛ'!$F397,4)</f>
        <v>1988</v>
      </c>
    </row>
    <row r="398" ht="14.25" customHeight="1">
      <c r="C398" s="12">
        <v>1436.0</v>
      </c>
      <c r="D398" s="12" t="s">
        <v>842</v>
      </c>
      <c r="E398" s="12" t="s">
        <v>60</v>
      </c>
      <c r="F398" s="16" t="s">
        <v>843</v>
      </c>
      <c r="G398" s="12">
        <v>32.0</v>
      </c>
      <c r="H398" s="12" t="s">
        <v>56</v>
      </c>
      <c r="I398" s="12">
        <v>4.9074973E7</v>
      </c>
      <c r="J398" s="12" t="str">
        <f>RIGHT('КХЛ'!$F398,4)</f>
        <v>1985</v>
      </c>
    </row>
    <row r="399" ht="14.25" customHeight="1">
      <c r="C399" s="12">
        <v>1518.0</v>
      </c>
      <c r="D399" s="12" t="s">
        <v>844</v>
      </c>
      <c r="E399" s="12" t="s">
        <v>60</v>
      </c>
      <c r="F399" s="16" t="s">
        <v>845</v>
      </c>
      <c r="G399" s="12">
        <v>36.0</v>
      </c>
      <c r="H399" s="12" t="s">
        <v>56</v>
      </c>
      <c r="I399" s="12">
        <v>1.7165127E7</v>
      </c>
      <c r="J399" s="12" t="str">
        <f>RIGHT('КХЛ'!$F399,4)</f>
        <v>1981</v>
      </c>
    </row>
    <row r="400" ht="14.25" customHeight="1">
      <c r="C400" s="12">
        <v>900.0</v>
      </c>
      <c r="D400" s="12" t="s">
        <v>230</v>
      </c>
      <c r="E400" s="12" t="s">
        <v>60</v>
      </c>
      <c r="F400" s="16" t="s">
        <v>231</v>
      </c>
      <c r="G400" s="12">
        <v>30.0</v>
      </c>
      <c r="H400" s="12" t="s">
        <v>56</v>
      </c>
      <c r="I400" s="12">
        <v>3.0950171E7</v>
      </c>
      <c r="J400" s="12" t="str">
        <f>RIGHT('КХЛ'!$F400,4)</f>
        <v>1987</v>
      </c>
    </row>
    <row r="401" ht="14.25" customHeight="1">
      <c r="C401" s="12">
        <v>1029.0</v>
      </c>
      <c r="D401" s="12" t="s">
        <v>846</v>
      </c>
      <c r="E401" s="12" t="s">
        <v>54</v>
      </c>
      <c r="F401" s="16" t="s">
        <v>847</v>
      </c>
      <c r="G401" s="12">
        <v>37.0</v>
      </c>
      <c r="H401" s="12" t="s">
        <v>99</v>
      </c>
      <c r="I401" s="12">
        <v>1.2530945E7</v>
      </c>
      <c r="J401" s="12" t="str">
        <f>RIGHT('КХЛ'!$F401,4)</f>
        <v>1980</v>
      </c>
    </row>
    <row r="402" ht="14.25" customHeight="1">
      <c r="C402" s="12">
        <v>253.0</v>
      </c>
      <c r="D402" s="12" t="s">
        <v>848</v>
      </c>
      <c r="E402" s="12" t="s">
        <v>54</v>
      </c>
      <c r="F402" s="16" t="s">
        <v>849</v>
      </c>
      <c r="G402" s="12">
        <v>32.0</v>
      </c>
      <c r="H402" s="12" t="s">
        <v>71</v>
      </c>
      <c r="I402" s="12">
        <v>9.1149711E7</v>
      </c>
      <c r="J402" s="12" t="str">
        <f>RIGHT('КХЛ'!$F402,4)</f>
        <v>1985</v>
      </c>
    </row>
    <row r="403" ht="14.25" customHeight="1">
      <c r="C403" s="12">
        <v>1761.0</v>
      </c>
      <c r="D403" s="12" t="s">
        <v>850</v>
      </c>
      <c r="E403" s="12" t="s">
        <v>60</v>
      </c>
      <c r="F403" s="16" t="s">
        <v>851</v>
      </c>
      <c r="G403" s="12">
        <v>19.0</v>
      </c>
      <c r="H403" s="12" t="s">
        <v>56</v>
      </c>
      <c r="I403" s="12">
        <v>1.9633478E7</v>
      </c>
      <c r="J403" s="12" t="str">
        <f>RIGHT('КХЛ'!$F403,4)</f>
        <v>1998</v>
      </c>
    </row>
    <row r="404" ht="14.25" customHeight="1">
      <c r="C404" s="12">
        <v>853.0</v>
      </c>
      <c r="D404" s="12" t="s">
        <v>852</v>
      </c>
      <c r="E404" s="12" t="s">
        <v>60</v>
      </c>
      <c r="F404" s="16" t="s">
        <v>853</v>
      </c>
      <c r="G404" s="12">
        <v>22.0</v>
      </c>
      <c r="H404" s="12" t="s">
        <v>78</v>
      </c>
      <c r="I404" s="12">
        <v>3.0603249E7</v>
      </c>
      <c r="J404" s="12" t="str">
        <f>RIGHT('КХЛ'!$F404,4)</f>
        <v>1995</v>
      </c>
    </row>
    <row r="405" ht="14.25" customHeight="1">
      <c r="C405" s="12">
        <v>1129.0</v>
      </c>
      <c r="D405" s="12" t="s">
        <v>854</v>
      </c>
      <c r="E405" s="12" t="s">
        <v>54</v>
      </c>
      <c r="F405" s="16" t="s">
        <v>855</v>
      </c>
      <c r="G405" s="12">
        <v>22.0</v>
      </c>
      <c r="H405" s="12" t="s">
        <v>56</v>
      </c>
      <c r="I405" s="12">
        <v>2.8452296E7</v>
      </c>
      <c r="J405" s="12" t="str">
        <f>RIGHT('КХЛ'!$F405,4)</f>
        <v>1995</v>
      </c>
    </row>
    <row r="406" ht="14.25" customHeight="1">
      <c r="C406" s="12">
        <v>1736.0</v>
      </c>
      <c r="D406" s="12" t="s">
        <v>856</v>
      </c>
      <c r="E406" s="12" t="s">
        <v>60</v>
      </c>
      <c r="F406" s="16" t="s">
        <v>857</v>
      </c>
      <c r="G406" s="12">
        <v>21.0</v>
      </c>
      <c r="H406" s="12" t="s">
        <v>56</v>
      </c>
      <c r="I406" s="12">
        <v>1.8242888E7</v>
      </c>
      <c r="J406" s="12" t="str">
        <f>RIGHT('КХЛ'!$F406,4)</f>
        <v>1996</v>
      </c>
    </row>
    <row r="407" ht="14.25" customHeight="1">
      <c r="C407" s="12">
        <v>377.0</v>
      </c>
      <c r="D407" s="12" t="s">
        <v>858</v>
      </c>
      <c r="E407" s="12" t="s">
        <v>54</v>
      </c>
      <c r="F407" s="16" t="s">
        <v>859</v>
      </c>
      <c r="G407" s="12">
        <v>30.0</v>
      </c>
      <c r="H407" s="12" t="s">
        <v>108</v>
      </c>
      <c r="I407" s="12">
        <v>4.4796078E7</v>
      </c>
      <c r="J407" s="12" t="str">
        <f>RIGHT('КХЛ'!$F407,4)</f>
        <v>1987</v>
      </c>
    </row>
    <row r="408" ht="14.25" customHeight="1">
      <c r="C408" s="12">
        <v>333.0</v>
      </c>
      <c r="D408" s="12" t="s">
        <v>860</v>
      </c>
      <c r="E408" s="12" t="s">
        <v>54</v>
      </c>
      <c r="F408" s="16" t="s">
        <v>861</v>
      </c>
      <c r="G408" s="12">
        <v>30.0</v>
      </c>
      <c r="H408" s="12" t="s">
        <v>56</v>
      </c>
      <c r="I408" s="12">
        <v>1.3956989E7</v>
      </c>
      <c r="J408" s="12" t="str">
        <f>RIGHT('КХЛ'!$F408,4)</f>
        <v>1987</v>
      </c>
    </row>
    <row r="409" ht="14.25" customHeight="1">
      <c r="C409" s="12">
        <v>312.0</v>
      </c>
      <c r="D409" s="12" t="s">
        <v>862</v>
      </c>
      <c r="E409" s="12" t="s">
        <v>54</v>
      </c>
      <c r="F409" s="16" t="s">
        <v>863</v>
      </c>
      <c r="G409" s="12">
        <v>34.0</v>
      </c>
      <c r="H409" s="12" t="s">
        <v>99</v>
      </c>
      <c r="I409" s="12">
        <v>6.6255239E7</v>
      </c>
      <c r="J409" s="12" t="str">
        <f>RIGHT('КХЛ'!$F409,4)</f>
        <v>1983</v>
      </c>
    </row>
    <row r="410" ht="14.25" customHeight="1">
      <c r="C410" s="12">
        <v>831.0</v>
      </c>
      <c r="D410" s="12" t="s">
        <v>864</v>
      </c>
      <c r="E410" s="12" t="s">
        <v>54</v>
      </c>
      <c r="F410" s="16" t="s">
        <v>865</v>
      </c>
      <c r="G410" s="12">
        <v>27.0</v>
      </c>
      <c r="H410" s="12" t="s">
        <v>56</v>
      </c>
      <c r="I410" s="12">
        <v>3.4300258E7</v>
      </c>
      <c r="J410" s="12" t="str">
        <f>RIGHT('КХЛ'!$F410,4)</f>
        <v>1990</v>
      </c>
    </row>
    <row r="411" ht="14.25" customHeight="1">
      <c r="C411" s="12">
        <v>938.0</v>
      </c>
      <c r="D411" s="12" t="s">
        <v>866</v>
      </c>
      <c r="E411" s="12" t="s">
        <v>60</v>
      </c>
      <c r="F411" s="16" t="s">
        <v>867</v>
      </c>
      <c r="G411" s="12">
        <v>26.0</v>
      </c>
      <c r="H411" s="12" t="s">
        <v>56</v>
      </c>
      <c r="I411" s="12">
        <v>5043683.0</v>
      </c>
      <c r="J411" s="12" t="str">
        <f>RIGHT('КХЛ'!$F411,4)</f>
        <v>1991</v>
      </c>
    </row>
    <row r="412" ht="14.25" customHeight="1">
      <c r="C412" s="12">
        <v>327.0</v>
      </c>
      <c r="D412" s="12" t="s">
        <v>868</v>
      </c>
      <c r="E412" s="12" t="s">
        <v>54</v>
      </c>
      <c r="F412" s="16" t="s">
        <v>869</v>
      </c>
      <c r="G412" s="12">
        <v>23.0</v>
      </c>
      <c r="H412" s="12" t="s">
        <v>56</v>
      </c>
      <c r="I412" s="12">
        <v>8.1880653E7</v>
      </c>
      <c r="J412" s="12" t="str">
        <f>RIGHT('КХЛ'!$F412,4)</f>
        <v>1994</v>
      </c>
    </row>
    <row r="413" ht="14.25" customHeight="1">
      <c r="C413" s="12">
        <v>39.0</v>
      </c>
      <c r="D413" s="12" t="s">
        <v>870</v>
      </c>
      <c r="E413" s="12" t="s">
        <v>65</v>
      </c>
      <c r="F413" s="16" t="s">
        <v>871</v>
      </c>
      <c r="G413" s="12">
        <v>23.0</v>
      </c>
      <c r="H413" s="12" t="s">
        <v>56</v>
      </c>
      <c r="I413" s="12">
        <v>5.8921171E7</v>
      </c>
      <c r="J413" s="12" t="str">
        <f>RIGHT('КХЛ'!$F413,4)</f>
        <v>1994</v>
      </c>
    </row>
    <row r="414" ht="14.25" customHeight="1">
      <c r="C414" s="12">
        <v>200.0</v>
      </c>
      <c r="D414" s="12" t="s">
        <v>872</v>
      </c>
      <c r="E414" s="12" t="s">
        <v>54</v>
      </c>
      <c r="F414" s="16" t="s">
        <v>873</v>
      </c>
      <c r="G414" s="12">
        <v>36.0</v>
      </c>
      <c r="H414" s="12" t="s">
        <v>71</v>
      </c>
      <c r="I414" s="12">
        <v>7.470597E7</v>
      </c>
      <c r="J414" s="12" t="str">
        <f>RIGHT('КХЛ'!$F414,4)</f>
        <v>1981</v>
      </c>
    </row>
    <row r="415" ht="14.25" customHeight="1">
      <c r="C415" s="12">
        <v>735.0</v>
      </c>
      <c r="D415" s="12" t="s">
        <v>874</v>
      </c>
      <c r="E415" s="12" t="s">
        <v>60</v>
      </c>
      <c r="F415" s="16" t="s">
        <v>875</v>
      </c>
      <c r="G415" s="12">
        <v>22.0</v>
      </c>
      <c r="H415" s="12" t="s">
        <v>88</v>
      </c>
      <c r="I415" s="12">
        <v>5.3894693E7</v>
      </c>
      <c r="J415" s="12" t="str">
        <f>RIGHT('КХЛ'!$F415,4)</f>
        <v>1995</v>
      </c>
    </row>
    <row r="416" ht="14.25" customHeight="1">
      <c r="C416" s="12">
        <v>350.0</v>
      </c>
      <c r="D416" s="12" t="s">
        <v>876</v>
      </c>
      <c r="E416" s="12" t="s">
        <v>54</v>
      </c>
      <c r="F416" s="16" t="s">
        <v>877</v>
      </c>
      <c r="G416" s="12">
        <v>30.0</v>
      </c>
      <c r="H416" s="12" t="s">
        <v>157</v>
      </c>
      <c r="I416" s="12">
        <v>4.6910859E7</v>
      </c>
      <c r="J416" s="12" t="str">
        <f>RIGHT('КХЛ'!$F416,4)</f>
        <v>1987</v>
      </c>
    </row>
    <row r="417" ht="14.25" customHeight="1">
      <c r="C417" s="12">
        <v>1616.0</v>
      </c>
      <c r="D417" s="12" t="s">
        <v>878</v>
      </c>
      <c r="E417" s="12" t="s">
        <v>60</v>
      </c>
      <c r="F417" s="16" t="s">
        <v>879</v>
      </c>
      <c r="G417" s="12">
        <v>44.0</v>
      </c>
      <c r="H417" s="12" t="s">
        <v>99</v>
      </c>
      <c r="I417" s="12">
        <v>2668887.0</v>
      </c>
      <c r="J417" s="12" t="str">
        <f>RIGHT('КХЛ'!$F417,4)</f>
        <v>1973</v>
      </c>
    </row>
    <row r="418" ht="14.25" customHeight="1">
      <c r="C418" s="12">
        <v>1003.0</v>
      </c>
      <c r="D418" s="12" t="s">
        <v>880</v>
      </c>
      <c r="E418" s="12" t="s">
        <v>54</v>
      </c>
      <c r="F418" s="16" t="s">
        <v>881</v>
      </c>
      <c r="G418" s="12">
        <v>19.0</v>
      </c>
      <c r="H418" s="12" t="s">
        <v>56</v>
      </c>
      <c r="I418" s="12">
        <v>1.9460251E7</v>
      </c>
      <c r="J418" s="12" t="str">
        <f>RIGHT('КХЛ'!$F418,4)</f>
        <v>1998</v>
      </c>
    </row>
    <row r="419" ht="14.25" customHeight="1">
      <c r="C419" s="12">
        <v>755.0</v>
      </c>
      <c r="D419" s="12" t="s">
        <v>882</v>
      </c>
      <c r="E419" s="12" t="s">
        <v>60</v>
      </c>
      <c r="F419" s="16" t="s">
        <v>883</v>
      </c>
      <c r="G419" s="12">
        <v>20.0</v>
      </c>
      <c r="H419" s="12" t="s">
        <v>56</v>
      </c>
      <c r="I419" s="12">
        <v>4.1940595E7</v>
      </c>
      <c r="J419" s="12" t="str">
        <f>RIGHT('КХЛ'!$F419,4)</f>
        <v>1997</v>
      </c>
    </row>
    <row r="420" ht="14.25" customHeight="1">
      <c r="C420" s="12">
        <v>1299.0</v>
      </c>
      <c r="D420" s="12" t="s">
        <v>884</v>
      </c>
      <c r="E420" s="12" t="s">
        <v>54</v>
      </c>
      <c r="F420" s="16" t="s">
        <v>885</v>
      </c>
      <c r="G420" s="12">
        <v>33.0</v>
      </c>
      <c r="H420" s="12" t="s">
        <v>56</v>
      </c>
      <c r="I420" s="12">
        <v>6.6566024E7</v>
      </c>
      <c r="J420" s="12" t="str">
        <f>RIGHT('КХЛ'!$F420,4)</f>
        <v>1984</v>
      </c>
    </row>
    <row r="421" ht="14.25" customHeight="1">
      <c r="C421" s="12">
        <v>643.0</v>
      </c>
      <c r="D421" s="12" t="s">
        <v>886</v>
      </c>
      <c r="E421" s="12" t="s">
        <v>54</v>
      </c>
      <c r="F421" s="16" t="s">
        <v>430</v>
      </c>
      <c r="G421" s="12">
        <v>32.0</v>
      </c>
      <c r="H421" s="12" t="s">
        <v>81</v>
      </c>
      <c r="I421" s="12">
        <v>9.6705996E7</v>
      </c>
      <c r="J421" s="12" t="str">
        <f>RIGHT('КХЛ'!$F421,4)</f>
        <v>1985</v>
      </c>
    </row>
    <row r="422" ht="14.25" customHeight="1">
      <c r="C422" s="12">
        <v>502.0</v>
      </c>
      <c r="D422" s="12" t="s">
        <v>887</v>
      </c>
      <c r="E422" s="12" t="s">
        <v>65</v>
      </c>
      <c r="F422" s="16" t="s">
        <v>888</v>
      </c>
      <c r="G422" s="12">
        <v>23.0</v>
      </c>
      <c r="H422" s="12" t="s">
        <v>191</v>
      </c>
      <c r="I422" s="12">
        <v>2.8597512E7</v>
      </c>
      <c r="J422" s="12" t="str">
        <f>RIGHT('КХЛ'!$F422,4)</f>
        <v>1994</v>
      </c>
    </row>
    <row r="423" ht="14.25" customHeight="1">
      <c r="C423" s="12">
        <v>332.0</v>
      </c>
      <c r="D423" s="12" t="s">
        <v>889</v>
      </c>
      <c r="E423" s="12" t="s">
        <v>54</v>
      </c>
      <c r="F423" s="16" t="s">
        <v>890</v>
      </c>
      <c r="G423" s="12">
        <v>27.0</v>
      </c>
      <c r="H423" s="12" t="s">
        <v>56</v>
      </c>
      <c r="I423" s="12">
        <v>6.7097254E7</v>
      </c>
      <c r="J423" s="12" t="str">
        <f>RIGHT('КХЛ'!$F423,4)</f>
        <v>1990</v>
      </c>
    </row>
    <row r="424" ht="14.25" customHeight="1">
      <c r="C424" s="12">
        <v>591.0</v>
      </c>
      <c r="D424" s="12" t="s">
        <v>891</v>
      </c>
      <c r="E424" s="12" t="s">
        <v>60</v>
      </c>
      <c r="F424" s="16" t="s">
        <v>892</v>
      </c>
      <c r="G424" s="12">
        <v>32.0</v>
      </c>
      <c r="H424" s="12" t="s">
        <v>78</v>
      </c>
      <c r="I424" s="12">
        <v>2.2913391E7</v>
      </c>
      <c r="J424" s="12" t="str">
        <f>RIGHT('КХЛ'!$F424,4)</f>
        <v>1985</v>
      </c>
    </row>
    <row r="425" ht="14.25" customHeight="1">
      <c r="C425" s="12">
        <v>530.0</v>
      </c>
      <c r="D425" s="12" t="s">
        <v>893</v>
      </c>
      <c r="E425" s="12" t="s">
        <v>60</v>
      </c>
      <c r="F425" s="16" t="s">
        <v>894</v>
      </c>
      <c r="G425" s="12">
        <v>22.0</v>
      </c>
      <c r="H425" s="12" t="s">
        <v>56</v>
      </c>
      <c r="I425" s="12">
        <v>8.0896532E7</v>
      </c>
      <c r="J425" s="12" t="str">
        <f>RIGHT('КХЛ'!$F425,4)</f>
        <v>1995</v>
      </c>
    </row>
    <row r="426" ht="14.25" customHeight="1">
      <c r="C426" s="12">
        <v>1063.0</v>
      </c>
      <c r="D426" s="12" t="s">
        <v>895</v>
      </c>
      <c r="E426" s="12" t="s">
        <v>54</v>
      </c>
      <c r="F426" s="16" t="s">
        <v>310</v>
      </c>
      <c r="G426" s="12">
        <v>33.0</v>
      </c>
      <c r="H426" s="12" t="s">
        <v>56</v>
      </c>
      <c r="I426" s="12">
        <v>8.9147241E7</v>
      </c>
      <c r="J426" s="12" t="str">
        <f>RIGHT('КХЛ'!$F426,4)</f>
        <v>1984</v>
      </c>
    </row>
    <row r="427" ht="14.25" customHeight="1">
      <c r="C427" s="12">
        <v>1674.0</v>
      </c>
      <c r="D427" s="12" t="s">
        <v>896</v>
      </c>
      <c r="E427" s="12" t="s">
        <v>60</v>
      </c>
      <c r="F427" s="16" t="s">
        <v>897</v>
      </c>
      <c r="G427" s="12">
        <v>36.0</v>
      </c>
      <c r="H427" s="12" t="s">
        <v>71</v>
      </c>
      <c r="I427" s="12">
        <v>6.213018E7</v>
      </c>
      <c r="J427" s="12" t="str">
        <f>RIGHT('КХЛ'!$F427,4)</f>
        <v>1981</v>
      </c>
    </row>
    <row r="428" ht="14.25" customHeight="1">
      <c r="C428" s="12">
        <v>604.0</v>
      </c>
      <c r="D428" s="12" t="s">
        <v>898</v>
      </c>
      <c r="E428" s="12" t="s">
        <v>60</v>
      </c>
      <c r="F428" s="16" t="s">
        <v>899</v>
      </c>
      <c r="G428" s="12">
        <v>33.0</v>
      </c>
      <c r="H428" s="12" t="s">
        <v>99</v>
      </c>
      <c r="I428" s="12">
        <v>9.5391062E7</v>
      </c>
      <c r="J428" s="12" t="str">
        <f>RIGHT('КХЛ'!$F428,4)</f>
        <v>1984</v>
      </c>
    </row>
    <row r="429" ht="14.25" customHeight="1">
      <c r="C429" s="12">
        <v>1730.0</v>
      </c>
      <c r="D429" s="12" t="s">
        <v>900</v>
      </c>
      <c r="E429" s="12" t="s">
        <v>60</v>
      </c>
      <c r="F429" s="16" t="s">
        <v>901</v>
      </c>
      <c r="G429" s="12">
        <v>18.0</v>
      </c>
      <c r="H429" s="12" t="s">
        <v>78</v>
      </c>
      <c r="I429" s="12">
        <v>8.5212175E7</v>
      </c>
      <c r="J429" s="12" t="str">
        <f>RIGHT('КХЛ'!$F429,4)</f>
        <v>1999</v>
      </c>
    </row>
    <row r="430" ht="14.25" customHeight="1">
      <c r="C430" s="12">
        <v>1078.0</v>
      </c>
      <c r="D430" s="12" t="s">
        <v>902</v>
      </c>
      <c r="E430" s="12" t="s">
        <v>65</v>
      </c>
      <c r="F430" s="16" t="s">
        <v>903</v>
      </c>
      <c r="G430" s="12">
        <v>29.0</v>
      </c>
      <c r="H430" s="12" t="s">
        <v>157</v>
      </c>
      <c r="I430" s="12">
        <v>1.4377724E7</v>
      </c>
      <c r="J430" s="12" t="str">
        <f>RIGHT('КХЛ'!$F430,4)</f>
        <v>1988</v>
      </c>
    </row>
    <row r="431" ht="14.25" customHeight="1">
      <c r="C431" s="12">
        <v>1091.0</v>
      </c>
      <c r="D431" s="12" t="s">
        <v>904</v>
      </c>
      <c r="E431" s="12" t="s">
        <v>60</v>
      </c>
      <c r="F431" s="16" t="s">
        <v>905</v>
      </c>
      <c r="G431" s="12">
        <v>30.0</v>
      </c>
      <c r="H431" s="12" t="s">
        <v>157</v>
      </c>
      <c r="I431" s="12">
        <v>3.2808752E7</v>
      </c>
      <c r="J431" s="12" t="str">
        <f>RIGHT('КХЛ'!$F431,4)</f>
        <v>1987</v>
      </c>
    </row>
    <row r="432" ht="14.25" customHeight="1">
      <c r="C432" s="12">
        <v>949.0</v>
      </c>
      <c r="D432" s="12" t="s">
        <v>906</v>
      </c>
      <c r="E432" s="12" t="s">
        <v>54</v>
      </c>
      <c r="F432" s="16" t="s">
        <v>907</v>
      </c>
      <c r="G432" s="12">
        <v>30.0</v>
      </c>
      <c r="H432" s="12" t="s">
        <v>56</v>
      </c>
      <c r="I432" s="12">
        <v>5.795959E7</v>
      </c>
      <c r="J432" s="12" t="str">
        <f>RIGHT('КХЛ'!$F432,4)</f>
        <v>1987</v>
      </c>
    </row>
    <row r="433" ht="14.25" customHeight="1">
      <c r="C433" s="12">
        <v>264.0</v>
      </c>
      <c r="D433" s="12" t="s">
        <v>908</v>
      </c>
      <c r="E433" s="12" t="s">
        <v>60</v>
      </c>
      <c r="F433" s="16" t="s">
        <v>909</v>
      </c>
      <c r="G433" s="12">
        <v>27.0</v>
      </c>
      <c r="H433" s="12" t="s">
        <v>56</v>
      </c>
      <c r="I433" s="12">
        <v>5.6486364E7</v>
      </c>
      <c r="J433" s="12" t="str">
        <f>RIGHT('КХЛ'!$F433,4)</f>
        <v>1990</v>
      </c>
    </row>
    <row r="434" ht="14.25" customHeight="1">
      <c r="C434" s="12">
        <v>1114.0</v>
      </c>
      <c r="D434" s="12" t="s">
        <v>910</v>
      </c>
      <c r="E434" s="12" t="s">
        <v>60</v>
      </c>
      <c r="F434" s="16" t="s">
        <v>911</v>
      </c>
      <c r="G434" s="12">
        <v>26.0</v>
      </c>
      <c r="H434" s="12" t="s">
        <v>56</v>
      </c>
      <c r="I434" s="12">
        <v>3.0664672E7</v>
      </c>
      <c r="J434" s="12" t="str">
        <f>RIGHT('КХЛ'!$F434,4)</f>
        <v>1991</v>
      </c>
    </row>
    <row r="435" ht="14.25" customHeight="1">
      <c r="C435" s="12">
        <v>931.0</v>
      </c>
      <c r="D435" s="12" t="s">
        <v>912</v>
      </c>
      <c r="E435" s="12" t="s">
        <v>60</v>
      </c>
      <c r="F435" s="16" t="s">
        <v>913</v>
      </c>
      <c r="G435" s="12">
        <v>31.0</v>
      </c>
      <c r="H435" s="12" t="s">
        <v>56</v>
      </c>
      <c r="I435" s="12">
        <v>9.4635054E7</v>
      </c>
      <c r="J435" s="12" t="str">
        <f>RIGHT('КХЛ'!$F435,4)</f>
        <v>1986</v>
      </c>
    </row>
    <row r="436" ht="14.25" customHeight="1">
      <c r="C436" s="12">
        <v>757.0</v>
      </c>
      <c r="D436" s="12" t="s">
        <v>914</v>
      </c>
      <c r="E436" s="12" t="s">
        <v>54</v>
      </c>
      <c r="F436" s="16" t="s">
        <v>915</v>
      </c>
      <c r="G436" s="12">
        <v>19.0</v>
      </c>
      <c r="H436" s="12" t="s">
        <v>81</v>
      </c>
      <c r="I436" s="12">
        <v>4375851.0</v>
      </c>
      <c r="J436" s="12" t="str">
        <f>RIGHT('КХЛ'!$F436,4)</f>
        <v>1998</v>
      </c>
    </row>
    <row r="437" ht="14.25" customHeight="1">
      <c r="C437" s="12">
        <v>835.0</v>
      </c>
      <c r="D437" s="12" t="s">
        <v>916</v>
      </c>
      <c r="E437" s="12" t="s">
        <v>65</v>
      </c>
      <c r="F437" s="16" t="s">
        <v>917</v>
      </c>
      <c r="G437" s="12">
        <v>23.0</v>
      </c>
      <c r="H437" s="12" t="s">
        <v>56</v>
      </c>
      <c r="I437" s="12">
        <v>1.5832249E7</v>
      </c>
      <c r="J437" s="12" t="str">
        <f>RIGHT('КХЛ'!$F437,4)</f>
        <v>1994</v>
      </c>
    </row>
    <row r="438" ht="14.25" customHeight="1">
      <c r="C438" s="12">
        <v>1469.0</v>
      </c>
      <c r="D438" s="12" t="s">
        <v>918</v>
      </c>
      <c r="E438" s="12" t="s">
        <v>54</v>
      </c>
      <c r="F438" s="16" t="s">
        <v>919</v>
      </c>
      <c r="G438" s="12">
        <v>23.0</v>
      </c>
      <c r="H438" s="12" t="s">
        <v>56</v>
      </c>
      <c r="I438" s="12">
        <v>2.1798085E7</v>
      </c>
      <c r="J438" s="12" t="str">
        <f>RIGHT('КХЛ'!$F438,4)</f>
        <v>1994</v>
      </c>
    </row>
    <row r="439" ht="14.25" customHeight="1">
      <c r="C439" s="12">
        <v>1402.0</v>
      </c>
      <c r="D439" s="12" t="s">
        <v>920</v>
      </c>
      <c r="E439" s="12" t="s">
        <v>54</v>
      </c>
      <c r="F439" s="16" t="s">
        <v>921</v>
      </c>
      <c r="G439" s="12">
        <v>29.0</v>
      </c>
      <c r="H439" s="12" t="s">
        <v>56</v>
      </c>
      <c r="I439" s="12">
        <v>7.7169254E7</v>
      </c>
      <c r="J439" s="12" t="str">
        <f>RIGHT('КХЛ'!$F439,4)</f>
        <v>1988</v>
      </c>
    </row>
    <row r="440" ht="14.25" customHeight="1">
      <c r="C440" s="12">
        <v>1085.0</v>
      </c>
      <c r="D440" s="12" t="s">
        <v>922</v>
      </c>
      <c r="E440" s="12" t="s">
        <v>54</v>
      </c>
      <c r="F440" s="16" t="s">
        <v>923</v>
      </c>
      <c r="G440" s="12">
        <v>26.0</v>
      </c>
      <c r="H440" s="12" t="s">
        <v>99</v>
      </c>
      <c r="I440" s="12">
        <v>5318407.0</v>
      </c>
      <c r="J440" s="12" t="str">
        <f>RIGHT('КХЛ'!$F440,4)</f>
        <v>1991</v>
      </c>
    </row>
    <row r="441" ht="14.25" customHeight="1">
      <c r="C441" s="12">
        <v>1768.0</v>
      </c>
      <c r="D441" s="12" t="s">
        <v>924</v>
      </c>
      <c r="E441" s="12" t="s">
        <v>60</v>
      </c>
      <c r="F441" s="16" t="s">
        <v>925</v>
      </c>
      <c r="G441" s="12">
        <v>24.0</v>
      </c>
      <c r="H441" s="12" t="s">
        <v>56</v>
      </c>
      <c r="I441" s="12">
        <v>1.2944782E7</v>
      </c>
      <c r="J441" s="12" t="str">
        <f>RIGHT('КХЛ'!$F441,4)</f>
        <v>1993</v>
      </c>
    </row>
    <row r="442" ht="14.25" customHeight="1">
      <c r="C442" s="12">
        <v>397.0</v>
      </c>
      <c r="D442" s="12" t="s">
        <v>926</v>
      </c>
      <c r="E442" s="12" t="s">
        <v>60</v>
      </c>
      <c r="F442" s="16" t="s">
        <v>927</v>
      </c>
      <c r="G442" s="12">
        <v>20.0</v>
      </c>
      <c r="H442" s="12" t="s">
        <v>81</v>
      </c>
      <c r="I442" s="12">
        <v>9.5145279E7</v>
      </c>
      <c r="J442" s="12" t="str">
        <f>RIGHT('КХЛ'!$F442,4)</f>
        <v>1997</v>
      </c>
    </row>
    <row r="443" ht="14.25" customHeight="1">
      <c r="C443" s="12">
        <v>1111.0</v>
      </c>
      <c r="D443" s="12" t="s">
        <v>928</v>
      </c>
      <c r="E443" s="12" t="s">
        <v>65</v>
      </c>
      <c r="F443" s="16" t="s">
        <v>929</v>
      </c>
      <c r="G443" s="12">
        <v>19.0</v>
      </c>
      <c r="H443" s="12" t="s">
        <v>56</v>
      </c>
      <c r="I443" s="12">
        <v>2.8347445E7</v>
      </c>
      <c r="J443" s="12" t="str">
        <f>RIGHT('КХЛ'!$F443,4)</f>
        <v>1998</v>
      </c>
    </row>
    <row r="444" ht="14.25" customHeight="1">
      <c r="C444" s="12">
        <v>626.0</v>
      </c>
      <c r="D444" s="12" t="s">
        <v>930</v>
      </c>
      <c r="E444" s="12" t="s">
        <v>60</v>
      </c>
      <c r="F444" s="16" t="s">
        <v>931</v>
      </c>
      <c r="G444" s="12">
        <v>34.0</v>
      </c>
      <c r="H444" s="12" t="s">
        <v>88</v>
      </c>
      <c r="I444" s="12">
        <v>4.247492E7</v>
      </c>
      <c r="J444" s="12" t="str">
        <f>RIGHT('КХЛ'!$F444,4)</f>
        <v>1983</v>
      </c>
    </row>
    <row r="445" ht="14.25" customHeight="1">
      <c r="C445" s="12">
        <v>14.0</v>
      </c>
      <c r="D445" s="12" t="s">
        <v>932</v>
      </c>
      <c r="E445" s="12" t="s">
        <v>60</v>
      </c>
      <c r="F445" s="16" t="s">
        <v>933</v>
      </c>
      <c r="G445" s="12">
        <v>31.0</v>
      </c>
      <c r="H445" s="12" t="s">
        <v>99</v>
      </c>
      <c r="I445" s="12">
        <v>9878226.0</v>
      </c>
      <c r="J445" s="12" t="str">
        <f>RIGHT('КХЛ'!$F445,4)</f>
        <v>1986</v>
      </c>
    </row>
    <row r="446" ht="14.25" customHeight="1">
      <c r="C446" s="12">
        <v>1287.0</v>
      </c>
      <c r="D446" s="12" t="s">
        <v>934</v>
      </c>
      <c r="E446" s="12" t="s">
        <v>54</v>
      </c>
      <c r="F446" s="16" t="s">
        <v>935</v>
      </c>
      <c r="G446" s="12">
        <v>21.0</v>
      </c>
      <c r="H446" s="12" t="s">
        <v>56</v>
      </c>
      <c r="I446" s="12">
        <v>9.3853514E7</v>
      </c>
      <c r="J446" s="12" t="str">
        <f>RIGHT('КХЛ'!$F446,4)</f>
        <v>1996</v>
      </c>
    </row>
    <row r="447" ht="14.25" customHeight="1">
      <c r="C447" s="12">
        <v>795.0</v>
      </c>
      <c r="D447" s="12" t="s">
        <v>936</v>
      </c>
      <c r="E447" s="12" t="s">
        <v>54</v>
      </c>
      <c r="F447" s="16" t="s">
        <v>937</v>
      </c>
      <c r="G447" s="12">
        <v>19.0</v>
      </c>
      <c r="H447" s="12" t="s">
        <v>56</v>
      </c>
      <c r="I447" s="12">
        <v>9.3063471E7</v>
      </c>
      <c r="J447" s="12" t="str">
        <f>RIGHT('КХЛ'!$F447,4)</f>
        <v>1998</v>
      </c>
    </row>
    <row r="448" ht="14.25" customHeight="1">
      <c r="C448" s="12">
        <v>566.0</v>
      </c>
      <c r="D448" s="12" t="s">
        <v>938</v>
      </c>
      <c r="E448" s="12" t="s">
        <v>60</v>
      </c>
      <c r="F448" s="16" t="s">
        <v>939</v>
      </c>
      <c r="G448" s="12">
        <v>28.0</v>
      </c>
      <c r="H448" s="12" t="s">
        <v>56</v>
      </c>
      <c r="I448" s="12">
        <v>6.8539574E7</v>
      </c>
      <c r="J448" s="12" t="str">
        <f>RIGHT('КХЛ'!$F448,4)</f>
        <v>1989</v>
      </c>
    </row>
    <row r="449" ht="14.25" customHeight="1">
      <c r="C449" s="12">
        <v>1550.0</v>
      </c>
      <c r="D449" s="12" t="s">
        <v>940</v>
      </c>
      <c r="E449" s="12" t="s">
        <v>54</v>
      </c>
      <c r="F449" s="16" t="s">
        <v>941</v>
      </c>
      <c r="G449" s="12">
        <v>29.0</v>
      </c>
      <c r="H449" s="12" t="s">
        <v>88</v>
      </c>
      <c r="I449" s="12">
        <v>7.9596869E7</v>
      </c>
      <c r="J449" s="12" t="str">
        <f>RIGHT('КХЛ'!$F449,4)</f>
        <v>1989</v>
      </c>
    </row>
    <row r="450" ht="14.25" customHeight="1">
      <c r="C450" s="12">
        <v>536.0</v>
      </c>
      <c r="D450" s="12" t="s">
        <v>942</v>
      </c>
      <c r="E450" s="12" t="s">
        <v>54</v>
      </c>
      <c r="F450" s="16" t="s">
        <v>943</v>
      </c>
      <c r="G450" s="12">
        <v>25.0</v>
      </c>
      <c r="H450" s="12" t="s">
        <v>120</v>
      </c>
      <c r="I450" s="12">
        <v>8.1064142E7</v>
      </c>
      <c r="J450" s="12" t="str">
        <f>RIGHT('КХЛ'!$F450,4)</f>
        <v>1992</v>
      </c>
    </row>
    <row r="451" ht="14.25" customHeight="1">
      <c r="C451" s="12">
        <v>1192.0</v>
      </c>
      <c r="D451" s="12" t="s">
        <v>944</v>
      </c>
      <c r="E451" s="12" t="s">
        <v>60</v>
      </c>
      <c r="F451" s="16" t="s">
        <v>945</v>
      </c>
      <c r="G451" s="12">
        <v>25.0</v>
      </c>
      <c r="H451" s="12" t="s">
        <v>56</v>
      </c>
      <c r="I451" s="12">
        <v>1.0494494E7</v>
      </c>
      <c r="J451" s="12" t="str">
        <f>RIGHT('КХЛ'!$F451,4)</f>
        <v>1992</v>
      </c>
    </row>
    <row r="452" ht="14.25" customHeight="1">
      <c r="C452" s="12">
        <v>164.0</v>
      </c>
      <c r="D452" s="12" t="s">
        <v>946</v>
      </c>
      <c r="E452" s="12" t="s">
        <v>54</v>
      </c>
      <c r="F452" s="16" t="s">
        <v>947</v>
      </c>
      <c r="G452" s="12">
        <v>27.0</v>
      </c>
      <c r="H452" s="12" t="s">
        <v>99</v>
      </c>
      <c r="I452" s="12">
        <v>3.2856338E7</v>
      </c>
      <c r="J452" s="12" t="str">
        <f>RIGHT('КХЛ'!$F452,4)</f>
        <v>1990</v>
      </c>
    </row>
    <row r="453" ht="14.25" customHeight="1">
      <c r="C453" s="12">
        <v>1042.0</v>
      </c>
      <c r="D453" s="12" t="s">
        <v>948</v>
      </c>
      <c r="E453" s="12" t="s">
        <v>54</v>
      </c>
      <c r="F453" s="16" t="s">
        <v>949</v>
      </c>
      <c r="G453" s="12">
        <v>31.0</v>
      </c>
      <c r="H453" s="12" t="s">
        <v>99</v>
      </c>
      <c r="I453" s="12">
        <v>6.9232416E7</v>
      </c>
      <c r="J453" s="12" t="str">
        <f>RIGHT('КХЛ'!$F453,4)</f>
        <v>1986</v>
      </c>
    </row>
    <row r="454" ht="14.25" customHeight="1">
      <c r="C454" s="12">
        <v>651.0</v>
      </c>
      <c r="D454" s="12" t="s">
        <v>950</v>
      </c>
      <c r="E454" s="12" t="s">
        <v>60</v>
      </c>
      <c r="F454" s="16" t="s">
        <v>951</v>
      </c>
      <c r="G454" s="12">
        <v>24.0</v>
      </c>
      <c r="H454" s="12" t="s">
        <v>56</v>
      </c>
      <c r="I454" s="12">
        <v>9.2365565E7</v>
      </c>
      <c r="J454" s="12" t="str">
        <f>RIGHT('КХЛ'!$F454,4)</f>
        <v>1993</v>
      </c>
    </row>
    <row r="455" ht="14.25" customHeight="1">
      <c r="C455" s="12">
        <v>1732.0</v>
      </c>
      <c r="D455" s="12" t="s">
        <v>822</v>
      </c>
      <c r="E455" s="12" t="s">
        <v>60</v>
      </c>
      <c r="F455" s="16" t="s">
        <v>952</v>
      </c>
      <c r="G455" s="12">
        <v>26.0</v>
      </c>
      <c r="H455" s="12" t="s">
        <v>56</v>
      </c>
      <c r="I455" s="12">
        <v>6.3765102E7</v>
      </c>
      <c r="J455" s="12" t="str">
        <f>RIGHT('КХЛ'!$F455,4)</f>
        <v>1991</v>
      </c>
    </row>
    <row r="456" ht="14.25" customHeight="1">
      <c r="C456" s="12">
        <v>816.0</v>
      </c>
      <c r="D456" s="12" t="s">
        <v>953</v>
      </c>
      <c r="E456" s="12" t="s">
        <v>54</v>
      </c>
      <c r="F456" s="16" t="s">
        <v>954</v>
      </c>
      <c r="G456" s="12">
        <v>35.0</v>
      </c>
      <c r="H456" s="12" t="s">
        <v>56</v>
      </c>
      <c r="I456" s="12">
        <v>2.9322153E7</v>
      </c>
      <c r="J456" s="12" t="str">
        <f>RIGHT('КХЛ'!$F456,4)</f>
        <v>1982</v>
      </c>
    </row>
    <row r="457" ht="14.25" customHeight="1">
      <c r="C457" s="12">
        <v>416.0</v>
      </c>
      <c r="D457" s="12" t="s">
        <v>955</v>
      </c>
      <c r="E457" s="12" t="s">
        <v>65</v>
      </c>
      <c r="F457" s="16" t="s">
        <v>956</v>
      </c>
      <c r="G457" s="12">
        <v>20.0</v>
      </c>
      <c r="H457" s="12" t="s">
        <v>56</v>
      </c>
      <c r="I457" s="12">
        <v>1.2750937E7</v>
      </c>
      <c r="J457" s="12" t="str">
        <f>RIGHT('КХЛ'!$F457,4)</f>
        <v>1997</v>
      </c>
    </row>
    <row r="458" ht="14.25" customHeight="1">
      <c r="C458" s="12">
        <v>539.0</v>
      </c>
      <c r="D458" s="12" t="s">
        <v>957</v>
      </c>
      <c r="E458" s="12" t="s">
        <v>60</v>
      </c>
      <c r="F458" s="16" t="s">
        <v>531</v>
      </c>
      <c r="G458" s="12">
        <v>24.0</v>
      </c>
      <c r="H458" s="12" t="s">
        <v>56</v>
      </c>
      <c r="I458" s="12">
        <v>4.3978763E7</v>
      </c>
      <c r="J458" s="12" t="str">
        <f>RIGHT('КХЛ'!$F458,4)</f>
        <v>1993</v>
      </c>
    </row>
    <row r="459" ht="14.25" customHeight="1">
      <c r="C459" s="12">
        <v>114.0</v>
      </c>
      <c r="D459" s="12" t="s">
        <v>958</v>
      </c>
      <c r="E459" s="12" t="s">
        <v>54</v>
      </c>
      <c r="F459" s="16" t="s">
        <v>959</v>
      </c>
      <c r="G459" s="12">
        <v>23.0</v>
      </c>
      <c r="H459" s="12" t="s">
        <v>56</v>
      </c>
      <c r="I459" s="12">
        <v>9.2697148E7</v>
      </c>
      <c r="J459" s="12" t="str">
        <f>RIGHT('КХЛ'!$F459,4)</f>
        <v>1994</v>
      </c>
    </row>
    <row r="460" ht="14.25" customHeight="1">
      <c r="C460" s="12">
        <v>584.0</v>
      </c>
      <c r="D460" s="12" t="s">
        <v>960</v>
      </c>
      <c r="E460" s="12" t="s">
        <v>54</v>
      </c>
      <c r="F460" s="16" t="s">
        <v>961</v>
      </c>
      <c r="G460" s="12">
        <v>23.0</v>
      </c>
      <c r="H460" s="12" t="s">
        <v>56</v>
      </c>
      <c r="I460" s="12">
        <v>1808884.0</v>
      </c>
      <c r="J460" s="12" t="str">
        <f>RIGHT('КХЛ'!$F460,4)</f>
        <v>1994</v>
      </c>
    </row>
    <row r="461" ht="14.25" customHeight="1">
      <c r="C461" s="12">
        <v>1493.0</v>
      </c>
      <c r="D461" s="12" t="s">
        <v>962</v>
      </c>
      <c r="E461" s="12" t="s">
        <v>60</v>
      </c>
      <c r="F461" s="16" t="s">
        <v>963</v>
      </c>
      <c r="G461" s="12">
        <v>35.0</v>
      </c>
      <c r="H461" s="12" t="s">
        <v>56</v>
      </c>
      <c r="I461" s="12">
        <v>2.4467329E7</v>
      </c>
      <c r="J461" s="12" t="str">
        <f>RIGHT('КХЛ'!$F461,4)</f>
        <v>1982</v>
      </c>
    </row>
    <row r="462" ht="14.25" customHeight="1">
      <c r="C462" s="12">
        <v>657.0</v>
      </c>
      <c r="D462" s="12" t="s">
        <v>964</v>
      </c>
      <c r="E462" s="12" t="s">
        <v>65</v>
      </c>
      <c r="F462" s="16" t="s">
        <v>965</v>
      </c>
      <c r="G462" s="12">
        <v>21.0</v>
      </c>
      <c r="H462" s="12" t="s">
        <v>56</v>
      </c>
      <c r="I462" s="12">
        <v>8.3914194E7</v>
      </c>
      <c r="J462" s="12" t="str">
        <f>RIGHT('КХЛ'!$F462,4)</f>
        <v>1996</v>
      </c>
    </row>
    <row r="463" ht="14.25" customHeight="1">
      <c r="C463" s="12">
        <v>487.0</v>
      </c>
      <c r="D463" s="12" t="s">
        <v>966</v>
      </c>
      <c r="E463" s="12" t="s">
        <v>60</v>
      </c>
      <c r="F463" s="16" t="s">
        <v>967</v>
      </c>
      <c r="G463" s="12">
        <v>32.0</v>
      </c>
      <c r="H463" s="12" t="s">
        <v>56</v>
      </c>
      <c r="I463" s="12">
        <v>2.0900697E7</v>
      </c>
      <c r="J463" s="12" t="str">
        <f>RIGHT('КХЛ'!$F463,4)</f>
        <v>1985</v>
      </c>
    </row>
    <row r="464" ht="14.25" customHeight="1">
      <c r="C464" s="12">
        <v>873.0</v>
      </c>
      <c r="D464" s="12" t="s">
        <v>968</v>
      </c>
      <c r="E464" s="12" t="s">
        <v>54</v>
      </c>
      <c r="F464" s="16" t="s">
        <v>969</v>
      </c>
      <c r="G464" s="12">
        <v>27.0</v>
      </c>
      <c r="H464" s="12" t="s">
        <v>56</v>
      </c>
      <c r="I464" s="12">
        <v>9.9241018E7</v>
      </c>
      <c r="J464" s="12" t="str">
        <f>RIGHT('КХЛ'!$F464,4)</f>
        <v>1991</v>
      </c>
    </row>
    <row r="465" ht="14.25" customHeight="1">
      <c r="C465" s="12">
        <v>1738.0</v>
      </c>
      <c r="D465" s="12" t="s">
        <v>970</v>
      </c>
      <c r="E465" s="12" t="s">
        <v>60</v>
      </c>
      <c r="F465" s="16" t="s">
        <v>971</v>
      </c>
      <c r="G465" s="12">
        <v>25.0</v>
      </c>
      <c r="H465" s="12" t="s">
        <v>56</v>
      </c>
      <c r="I465" s="12">
        <v>3.8167599E7</v>
      </c>
      <c r="J465" s="12" t="str">
        <f>RIGHT('КХЛ'!$F465,4)</f>
        <v>1992</v>
      </c>
    </row>
    <row r="466" ht="14.25" customHeight="1">
      <c r="C466" s="12">
        <v>1396.0</v>
      </c>
      <c r="D466" s="12" t="s">
        <v>972</v>
      </c>
      <c r="E466" s="12" t="s">
        <v>65</v>
      </c>
      <c r="F466" s="16" t="s">
        <v>973</v>
      </c>
      <c r="G466" s="12">
        <v>19.0</v>
      </c>
      <c r="H466" s="12" t="s">
        <v>56</v>
      </c>
      <c r="I466" s="12">
        <v>7.4792104E7</v>
      </c>
      <c r="J466" s="12" t="str">
        <f>RIGHT('КХЛ'!$F466,4)</f>
        <v>1998</v>
      </c>
    </row>
    <row r="467" ht="14.25" customHeight="1">
      <c r="C467" s="12">
        <v>308.0</v>
      </c>
      <c r="D467" s="12" t="s">
        <v>974</v>
      </c>
      <c r="E467" s="12" t="s">
        <v>54</v>
      </c>
      <c r="F467" s="16" t="s">
        <v>975</v>
      </c>
      <c r="G467" s="12">
        <v>30.0</v>
      </c>
      <c r="H467" s="12" t="s">
        <v>56</v>
      </c>
      <c r="I467" s="12">
        <v>7.1474053E7</v>
      </c>
      <c r="J467" s="12" t="str">
        <f>RIGHT('КХЛ'!$F467,4)</f>
        <v>1987</v>
      </c>
    </row>
    <row r="468" ht="14.25" customHeight="1">
      <c r="C468" s="12">
        <v>644.0</v>
      </c>
      <c r="D468" s="12" t="s">
        <v>976</v>
      </c>
      <c r="E468" s="12" t="s">
        <v>54</v>
      </c>
      <c r="F468" s="16" t="s">
        <v>977</v>
      </c>
      <c r="G468" s="12">
        <v>32.0</v>
      </c>
      <c r="H468" s="12" t="s">
        <v>99</v>
      </c>
      <c r="I468" s="12">
        <v>9.3001416E7</v>
      </c>
      <c r="J468" s="12" t="str">
        <f>RIGHT('КХЛ'!$F468,4)</f>
        <v>1985</v>
      </c>
    </row>
    <row r="469" ht="14.25" customHeight="1">
      <c r="C469" s="12">
        <v>982.0</v>
      </c>
      <c r="D469" s="12" t="s">
        <v>978</v>
      </c>
      <c r="E469" s="12" t="s">
        <v>54</v>
      </c>
      <c r="F469" s="16" t="s">
        <v>979</v>
      </c>
      <c r="G469" s="12">
        <v>26.0</v>
      </c>
      <c r="H469" s="12" t="s">
        <v>56</v>
      </c>
      <c r="I469" s="12">
        <v>3.9773904E7</v>
      </c>
      <c r="J469" s="12" t="str">
        <f>RIGHT('КХЛ'!$F469,4)</f>
        <v>1991</v>
      </c>
    </row>
    <row r="470" ht="14.25" customHeight="1">
      <c r="C470" s="12">
        <v>295.0</v>
      </c>
      <c r="D470" s="12" t="s">
        <v>980</v>
      </c>
      <c r="E470" s="12" t="s">
        <v>65</v>
      </c>
      <c r="F470" s="16" t="s">
        <v>981</v>
      </c>
      <c r="G470" s="12">
        <v>36.0</v>
      </c>
      <c r="H470" s="12" t="s">
        <v>982</v>
      </c>
      <c r="I470" s="12">
        <v>1.6801686E7</v>
      </c>
      <c r="J470" s="12" t="str">
        <f>RIGHT('КХЛ'!$F470,4)</f>
        <v>1981</v>
      </c>
    </row>
    <row r="471" ht="14.25" customHeight="1">
      <c r="C471" s="12">
        <v>762.0</v>
      </c>
      <c r="D471" s="12" t="s">
        <v>983</v>
      </c>
      <c r="E471" s="12" t="s">
        <v>60</v>
      </c>
      <c r="F471" s="16" t="s">
        <v>984</v>
      </c>
      <c r="G471" s="12">
        <v>26.0</v>
      </c>
      <c r="H471" s="12" t="s">
        <v>120</v>
      </c>
      <c r="I471" s="12">
        <v>3.7714024E7</v>
      </c>
      <c r="J471" s="12" t="str">
        <f>RIGHT('КХЛ'!$F471,4)</f>
        <v>1991</v>
      </c>
    </row>
    <row r="472" ht="14.25" customHeight="1">
      <c r="C472" s="12">
        <v>1322.0</v>
      </c>
      <c r="D472" s="12" t="s">
        <v>985</v>
      </c>
      <c r="E472" s="12" t="s">
        <v>65</v>
      </c>
      <c r="F472" s="16" t="s">
        <v>986</v>
      </c>
      <c r="G472" s="12">
        <v>36.0</v>
      </c>
      <c r="H472" s="12" t="s">
        <v>99</v>
      </c>
      <c r="I472" s="12">
        <v>4.9161653E7</v>
      </c>
      <c r="J472" s="12" t="str">
        <f>RIGHT('КХЛ'!$F472,4)</f>
        <v>1981</v>
      </c>
    </row>
    <row r="473" ht="14.25" customHeight="1">
      <c r="C473" s="12">
        <v>1100.0</v>
      </c>
      <c r="D473" s="12" t="s">
        <v>987</v>
      </c>
      <c r="E473" s="12" t="s">
        <v>65</v>
      </c>
      <c r="F473" s="16" t="s">
        <v>988</v>
      </c>
      <c r="G473" s="12">
        <v>30.0</v>
      </c>
      <c r="H473" s="12" t="s">
        <v>81</v>
      </c>
      <c r="I473" s="12">
        <v>2.6541643E7</v>
      </c>
      <c r="J473" s="12" t="str">
        <f>RIGHT('КХЛ'!$F473,4)</f>
        <v>1987</v>
      </c>
    </row>
    <row r="474" ht="14.25" customHeight="1">
      <c r="C474" s="12">
        <v>506.0</v>
      </c>
      <c r="D474" s="12" t="s">
        <v>989</v>
      </c>
      <c r="E474" s="12" t="s">
        <v>54</v>
      </c>
      <c r="F474" s="16" t="s">
        <v>990</v>
      </c>
      <c r="G474" s="12">
        <v>19.0</v>
      </c>
      <c r="H474" s="12" t="s">
        <v>56</v>
      </c>
      <c r="I474" s="12">
        <v>8.8764221E7</v>
      </c>
      <c r="J474" s="12" t="str">
        <f>RIGHT('КХЛ'!$F474,4)</f>
        <v>1998</v>
      </c>
    </row>
    <row r="475" ht="14.25" customHeight="1">
      <c r="C475" s="12">
        <v>820.0</v>
      </c>
      <c r="D475" s="12" t="s">
        <v>991</v>
      </c>
      <c r="E475" s="12" t="s">
        <v>60</v>
      </c>
      <c r="F475" s="16" t="s">
        <v>992</v>
      </c>
      <c r="G475" s="12">
        <v>20.0</v>
      </c>
      <c r="H475" s="12" t="s">
        <v>120</v>
      </c>
      <c r="I475" s="12">
        <v>8.682556E7</v>
      </c>
      <c r="J475" s="12" t="str">
        <f>RIGHT('КХЛ'!$F475,4)</f>
        <v>1997</v>
      </c>
    </row>
    <row r="476" ht="14.25" customHeight="1">
      <c r="C476" s="12">
        <v>1529.0</v>
      </c>
      <c r="D476" s="12" t="s">
        <v>993</v>
      </c>
      <c r="E476" s="12" t="s">
        <v>54</v>
      </c>
      <c r="F476" s="16" t="s">
        <v>994</v>
      </c>
      <c r="G476" s="12">
        <v>33.0</v>
      </c>
      <c r="H476" s="12" t="s">
        <v>99</v>
      </c>
      <c r="I476" s="12">
        <v>2.1526858E7</v>
      </c>
      <c r="J476" s="12" t="str">
        <f>RIGHT('КХЛ'!$F476,4)</f>
        <v>1984</v>
      </c>
    </row>
    <row r="477" ht="14.25" customHeight="1">
      <c r="C477" s="12">
        <v>1471.0</v>
      </c>
      <c r="D477" s="12" t="s">
        <v>995</v>
      </c>
      <c r="E477" s="12" t="s">
        <v>60</v>
      </c>
      <c r="F477" s="16" t="s">
        <v>996</v>
      </c>
      <c r="G477" s="12">
        <v>27.0</v>
      </c>
      <c r="H477" s="12" t="s">
        <v>56</v>
      </c>
      <c r="I477" s="12">
        <v>3.9334271E7</v>
      </c>
      <c r="J477" s="12" t="str">
        <f>RIGHT('КХЛ'!$F477,4)</f>
        <v>1990</v>
      </c>
    </row>
    <row r="478" ht="14.25" customHeight="1">
      <c r="C478" s="12">
        <v>837.0</v>
      </c>
      <c r="D478" s="12" t="s">
        <v>997</v>
      </c>
      <c r="E478" s="12" t="s">
        <v>54</v>
      </c>
      <c r="F478" s="16" t="s">
        <v>998</v>
      </c>
      <c r="G478" s="12">
        <v>23.0</v>
      </c>
      <c r="H478" s="12" t="s">
        <v>56</v>
      </c>
      <c r="I478" s="12">
        <v>2.0870568E7</v>
      </c>
      <c r="J478" s="12" t="str">
        <f>RIGHT('КХЛ'!$F478,4)</f>
        <v>1994</v>
      </c>
    </row>
    <row r="479" ht="14.25" customHeight="1">
      <c r="C479" s="12">
        <v>1132.0</v>
      </c>
      <c r="D479" s="12" t="s">
        <v>999</v>
      </c>
      <c r="E479" s="12" t="s">
        <v>60</v>
      </c>
      <c r="F479" s="16" t="s">
        <v>1000</v>
      </c>
      <c r="G479" s="12">
        <v>24.0</v>
      </c>
      <c r="H479" s="12" t="s">
        <v>56</v>
      </c>
      <c r="I479" s="12">
        <v>7.1944955E7</v>
      </c>
      <c r="J479" s="12" t="str">
        <f>RIGHT('КХЛ'!$F479,4)</f>
        <v>1993</v>
      </c>
    </row>
    <row r="480" ht="14.25" customHeight="1">
      <c r="C480" s="12">
        <v>1751.0</v>
      </c>
      <c r="D480" s="12" t="s">
        <v>1001</v>
      </c>
      <c r="E480" s="12" t="s">
        <v>60</v>
      </c>
      <c r="F480" s="16" t="s">
        <v>1002</v>
      </c>
      <c r="G480" s="12">
        <v>43.0</v>
      </c>
      <c r="H480" s="12" t="s">
        <v>56</v>
      </c>
      <c r="I480" s="12">
        <v>1.325374E7</v>
      </c>
      <c r="J480" s="12" t="str">
        <f>RIGHT('КХЛ'!$F480,4)</f>
        <v>1974</v>
      </c>
    </row>
    <row r="481" ht="14.25" customHeight="1">
      <c r="C481" s="12">
        <v>163.0</v>
      </c>
      <c r="D481" s="12" t="s">
        <v>1003</v>
      </c>
      <c r="E481" s="12" t="s">
        <v>54</v>
      </c>
      <c r="F481" s="16" t="s">
        <v>1004</v>
      </c>
      <c r="G481" s="12">
        <v>28.0</v>
      </c>
      <c r="H481" s="12" t="s">
        <v>56</v>
      </c>
      <c r="I481" s="12">
        <v>9.2583816E7</v>
      </c>
      <c r="J481" s="12" t="str">
        <f>RIGHT('КХЛ'!$F481,4)</f>
        <v>1989</v>
      </c>
    </row>
    <row r="482" ht="14.25" customHeight="1">
      <c r="C482" s="12">
        <v>90.0</v>
      </c>
      <c r="D482" s="12" t="s">
        <v>1005</v>
      </c>
      <c r="E482" s="12" t="s">
        <v>65</v>
      </c>
      <c r="F482" s="16" t="s">
        <v>1006</v>
      </c>
      <c r="G482" s="12">
        <v>20.0</v>
      </c>
      <c r="H482" s="12" t="s">
        <v>88</v>
      </c>
      <c r="I482" s="12">
        <v>7.3168148E7</v>
      </c>
      <c r="J482" s="12" t="str">
        <f>RIGHT('КХЛ'!$F482,4)</f>
        <v>1997</v>
      </c>
    </row>
    <row r="483" ht="14.25" customHeight="1">
      <c r="C483" s="12">
        <v>1097.0</v>
      </c>
      <c r="D483" s="12" t="s">
        <v>1007</v>
      </c>
      <c r="E483" s="12" t="s">
        <v>65</v>
      </c>
      <c r="F483" s="16" t="s">
        <v>1008</v>
      </c>
      <c r="G483" s="12">
        <v>30.0</v>
      </c>
      <c r="H483" s="12" t="s">
        <v>157</v>
      </c>
      <c r="I483" s="12">
        <v>6.8830119E7</v>
      </c>
      <c r="J483" s="12" t="str">
        <f>RIGHT('КХЛ'!$F483,4)</f>
        <v>1987</v>
      </c>
    </row>
    <row r="484" ht="14.25" customHeight="1">
      <c r="C484" s="12">
        <v>743.0</v>
      </c>
      <c r="D484" s="12" t="s">
        <v>1009</v>
      </c>
      <c r="E484" s="12" t="s">
        <v>54</v>
      </c>
      <c r="F484" s="16" t="s">
        <v>1010</v>
      </c>
      <c r="G484" s="12">
        <v>26.0</v>
      </c>
      <c r="H484" s="12" t="s">
        <v>99</v>
      </c>
      <c r="I484" s="12">
        <v>8.5257203E7</v>
      </c>
      <c r="J484" s="12" t="str">
        <f>RIGHT('КХЛ'!$F484,4)</f>
        <v>1991</v>
      </c>
    </row>
    <row r="485" ht="14.25" customHeight="1">
      <c r="C485" s="12">
        <v>1379.0</v>
      </c>
      <c r="D485" s="12" t="s">
        <v>1011</v>
      </c>
      <c r="E485" s="12" t="s">
        <v>60</v>
      </c>
      <c r="F485" s="16" t="s">
        <v>1012</v>
      </c>
      <c r="G485" s="12">
        <v>27.0</v>
      </c>
      <c r="H485" s="12" t="s">
        <v>56</v>
      </c>
      <c r="I485" s="12">
        <v>7.5473306E7</v>
      </c>
      <c r="J485" s="12" t="str">
        <f>RIGHT('КХЛ'!$F485,4)</f>
        <v>1990</v>
      </c>
    </row>
    <row r="486" ht="14.25" customHeight="1">
      <c r="C486" s="12">
        <v>1112.0</v>
      </c>
      <c r="D486" s="12" t="s">
        <v>1013</v>
      </c>
      <c r="E486" s="12" t="s">
        <v>54</v>
      </c>
      <c r="F486" s="16" t="s">
        <v>1014</v>
      </c>
      <c r="G486" s="12">
        <v>26.0</v>
      </c>
      <c r="H486" s="12" t="s">
        <v>56</v>
      </c>
      <c r="I486" s="12">
        <v>7.0917512E7</v>
      </c>
      <c r="J486" s="12" t="str">
        <f>RIGHT('КХЛ'!$F486,4)</f>
        <v>1991</v>
      </c>
    </row>
    <row r="487" ht="14.25" customHeight="1">
      <c r="C487" s="12">
        <v>356.0</v>
      </c>
      <c r="D487" s="12" t="s">
        <v>1015</v>
      </c>
      <c r="E487" s="12" t="s">
        <v>54</v>
      </c>
      <c r="F487" s="16" t="s">
        <v>1016</v>
      </c>
      <c r="G487" s="12">
        <v>32.0</v>
      </c>
      <c r="H487" s="12" t="s">
        <v>56</v>
      </c>
      <c r="I487" s="12">
        <v>6.0092646E7</v>
      </c>
      <c r="J487" s="12" t="str">
        <f>RIGHT('КХЛ'!$F487,4)</f>
        <v>1985</v>
      </c>
    </row>
    <row r="488" ht="14.25" customHeight="1">
      <c r="C488" s="12">
        <v>764.0</v>
      </c>
      <c r="D488" s="12" t="s">
        <v>1017</v>
      </c>
      <c r="E488" s="12" t="s">
        <v>60</v>
      </c>
      <c r="F488" s="16" t="s">
        <v>1018</v>
      </c>
      <c r="G488" s="12">
        <v>23.0</v>
      </c>
      <c r="H488" s="12" t="s">
        <v>56</v>
      </c>
      <c r="I488" s="12">
        <v>7.3982055E7</v>
      </c>
      <c r="J488" s="12" t="str">
        <f>RIGHT('КХЛ'!$F488,4)</f>
        <v>1994</v>
      </c>
    </row>
    <row r="489" ht="14.25" customHeight="1">
      <c r="C489" s="12">
        <v>1054.0</v>
      </c>
      <c r="D489" s="12" t="s">
        <v>1019</v>
      </c>
      <c r="E489" s="12" t="s">
        <v>54</v>
      </c>
      <c r="F489" s="16" t="s">
        <v>1020</v>
      </c>
      <c r="G489" s="12">
        <v>29.0</v>
      </c>
      <c r="H489" s="12" t="s">
        <v>56</v>
      </c>
      <c r="I489" s="12">
        <v>9.3936145E7</v>
      </c>
      <c r="J489" s="12" t="str">
        <f>RIGHT('КХЛ'!$F489,4)</f>
        <v>1988</v>
      </c>
    </row>
    <row r="490" ht="14.25" customHeight="1">
      <c r="C490" s="12">
        <v>61.0</v>
      </c>
      <c r="D490" s="12" t="s">
        <v>1021</v>
      </c>
      <c r="E490" s="12" t="s">
        <v>65</v>
      </c>
      <c r="F490" s="16" t="s">
        <v>1022</v>
      </c>
      <c r="G490" s="12">
        <v>27.0</v>
      </c>
      <c r="H490" s="12" t="s">
        <v>56</v>
      </c>
      <c r="I490" s="12">
        <v>1.4551858E7</v>
      </c>
      <c r="J490" s="12" t="str">
        <f>RIGHT('КХЛ'!$F490,4)</f>
        <v>1990</v>
      </c>
    </row>
    <row r="491" ht="14.25" customHeight="1">
      <c r="C491" s="12">
        <v>997.0</v>
      </c>
      <c r="D491" s="12" t="s">
        <v>1023</v>
      </c>
      <c r="E491" s="12" t="s">
        <v>60</v>
      </c>
      <c r="F491" s="16" t="s">
        <v>1024</v>
      </c>
      <c r="G491" s="12">
        <v>31.0</v>
      </c>
      <c r="H491" s="12" t="s">
        <v>56</v>
      </c>
      <c r="I491" s="12">
        <v>5.4722106E7</v>
      </c>
      <c r="J491" s="12" t="str">
        <f>RIGHT('КХЛ'!$F491,4)</f>
        <v>1986</v>
      </c>
    </row>
    <row r="492" ht="14.25" customHeight="1">
      <c r="C492" s="12">
        <v>1236.0</v>
      </c>
      <c r="D492" s="12" t="s">
        <v>1025</v>
      </c>
      <c r="E492" s="12" t="s">
        <v>65</v>
      </c>
      <c r="F492" s="16" t="s">
        <v>990</v>
      </c>
      <c r="G492" s="12">
        <v>19.0</v>
      </c>
      <c r="H492" s="12" t="s">
        <v>56</v>
      </c>
      <c r="I492" s="12">
        <v>9.1125249E7</v>
      </c>
      <c r="J492" s="12" t="str">
        <f>RIGHT('КХЛ'!$F492,4)</f>
        <v>1998</v>
      </c>
    </row>
    <row r="493" ht="14.25" customHeight="1">
      <c r="C493" s="12">
        <v>590.0</v>
      </c>
      <c r="D493" s="12" t="s">
        <v>1026</v>
      </c>
      <c r="E493" s="12" t="s">
        <v>54</v>
      </c>
      <c r="F493" s="16" t="s">
        <v>1027</v>
      </c>
      <c r="G493" s="12">
        <v>26.0</v>
      </c>
      <c r="H493" s="12" t="s">
        <v>113</v>
      </c>
      <c r="I493" s="12">
        <v>4.4918574E7</v>
      </c>
      <c r="J493" s="12" t="str">
        <f>RIGHT('КХЛ'!$F493,4)</f>
        <v>1991</v>
      </c>
    </row>
    <row r="494" ht="14.25" customHeight="1">
      <c r="C494" s="12">
        <v>1763.0</v>
      </c>
      <c r="D494" s="12" t="s">
        <v>1028</v>
      </c>
      <c r="E494" s="12" t="s">
        <v>54</v>
      </c>
      <c r="F494" s="16" t="s">
        <v>1029</v>
      </c>
      <c r="G494" s="12">
        <v>22.0</v>
      </c>
      <c r="H494" s="12" t="s">
        <v>56</v>
      </c>
      <c r="I494" s="12">
        <v>3.1957573E7</v>
      </c>
      <c r="J494" s="12" t="str">
        <f>RIGHT('КХЛ'!$F494,4)</f>
        <v>1995</v>
      </c>
    </row>
    <row r="495" ht="14.25" customHeight="1">
      <c r="C495" s="12">
        <v>887.0</v>
      </c>
      <c r="D495" s="12" t="s">
        <v>1030</v>
      </c>
      <c r="E495" s="12" t="s">
        <v>54</v>
      </c>
      <c r="F495" s="16" t="s">
        <v>1031</v>
      </c>
      <c r="G495" s="12">
        <v>36.0</v>
      </c>
      <c r="H495" s="12" t="s">
        <v>381</v>
      </c>
      <c r="I495" s="12">
        <v>9.331466E7</v>
      </c>
      <c r="J495" s="12" t="str">
        <f>RIGHT('КХЛ'!$F495,4)</f>
        <v>1981</v>
      </c>
    </row>
    <row r="496" ht="14.25" customHeight="1">
      <c r="C496" s="12">
        <v>697.0</v>
      </c>
      <c r="D496" s="12" t="s">
        <v>1032</v>
      </c>
      <c r="E496" s="12" t="s">
        <v>54</v>
      </c>
      <c r="F496" s="16" t="s">
        <v>1033</v>
      </c>
      <c r="G496" s="12">
        <v>32.0</v>
      </c>
      <c r="H496" s="12" t="s">
        <v>78</v>
      </c>
      <c r="I496" s="12">
        <v>9.3819122E7</v>
      </c>
      <c r="J496" s="12" t="str">
        <f>RIGHT('КХЛ'!$F496,4)</f>
        <v>1985</v>
      </c>
    </row>
    <row r="497" ht="14.25" customHeight="1">
      <c r="C497" s="12">
        <v>880.0</v>
      </c>
      <c r="D497" s="12" t="s">
        <v>1034</v>
      </c>
      <c r="E497" s="12" t="s">
        <v>54</v>
      </c>
      <c r="F497" s="16" t="s">
        <v>1035</v>
      </c>
      <c r="G497" s="12">
        <v>36.0</v>
      </c>
      <c r="H497" s="12" t="s">
        <v>56</v>
      </c>
      <c r="I497" s="12">
        <v>1.550331E7</v>
      </c>
      <c r="J497" s="12" t="str">
        <f>RIGHT('КХЛ'!$F497,4)</f>
        <v>1981</v>
      </c>
    </row>
    <row r="498" ht="14.25" customHeight="1">
      <c r="C498" s="12">
        <v>428.0</v>
      </c>
      <c r="D498" s="12" t="s">
        <v>1036</v>
      </c>
      <c r="E498" s="12" t="s">
        <v>60</v>
      </c>
      <c r="F498" s="16" t="s">
        <v>1037</v>
      </c>
      <c r="G498" s="12">
        <v>23.0</v>
      </c>
      <c r="H498" s="12" t="s">
        <v>56</v>
      </c>
      <c r="I498" s="12">
        <v>1.2535538E7</v>
      </c>
      <c r="J498" s="12" t="str">
        <f>RIGHT('КХЛ'!$F498,4)</f>
        <v>1994</v>
      </c>
    </row>
    <row r="499" ht="14.25" customHeight="1">
      <c r="C499" s="12">
        <v>941.0</v>
      </c>
      <c r="D499" s="12" t="s">
        <v>1038</v>
      </c>
      <c r="E499" s="12" t="s">
        <v>65</v>
      </c>
      <c r="F499" s="16" t="s">
        <v>1039</v>
      </c>
      <c r="G499" s="12">
        <v>22.0</v>
      </c>
      <c r="H499" s="12" t="s">
        <v>56</v>
      </c>
      <c r="I499" s="12">
        <v>9.294514E7</v>
      </c>
      <c r="J499" s="12" t="str">
        <f>RIGHT('КХЛ'!$F499,4)</f>
        <v>1995</v>
      </c>
    </row>
    <row r="500" ht="14.25" customHeight="1">
      <c r="C500" s="12">
        <v>246.0</v>
      </c>
      <c r="D500" s="12" t="s">
        <v>1040</v>
      </c>
      <c r="E500" s="12" t="s">
        <v>54</v>
      </c>
      <c r="F500" s="16" t="s">
        <v>267</v>
      </c>
      <c r="G500" s="12">
        <v>22.0</v>
      </c>
      <c r="H500" s="12" t="s">
        <v>56</v>
      </c>
      <c r="I500" s="12">
        <v>5.8944548E7</v>
      </c>
      <c r="J500" s="12" t="str">
        <f>RIGHT('КХЛ'!$F500,4)</f>
        <v>1995</v>
      </c>
    </row>
    <row r="501" ht="14.25" customHeight="1">
      <c r="C501" s="12">
        <v>721.0</v>
      </c>
      <c r="D501" s="12" t="s">
        <v>1041</v>
      </c>
      <c r="E501" s="12" t="s">
        <v>54</v>
      </c>
      <c r="F501" s="16" t="s">
        <v>1042</v>
      </c>
      <c r="G501" s="12">
        <v>26.0</v>
      </c>
      <c r="H501" s="12" t="s">
        <v>99</v>
      </c>
      <c r="I501" s="12">
        <v>5.1951286E7</v>
      </c>
      <c r="J501" s="12" t="str">
        <f>RIGHT('КХЛ'!$F501,4)</f>
        <v>1992</v>
      </c>
    </row>
    <row r="502" ht="14.25" customHeight="1">
      <c r="C502" s="12">
        <v>1293.0</v>
      </c>
      <c r="D502" s="12" t="s">
        <v>1043</v>
      </c>
      <c r="E502" s="12" t="s">
        <v>65</v>
      </c>
      <c r="F502" s="16" t="s">
        <v>1044</v>
      </c>
      <c r="G502" s="12">
        <v>30.0</v>
      </c>
      <c r="H502" s="12" t="s">
        <v>88</v>
      </c>
      <c r="I502" s="12">
        <v>1542594.0</v>
      </c>
      <c r="J502" s="12" t="str">
        <f>RIGHT('КХЛ'!$F502,4)</f>
        <v>1987</v>
      </c>
    </row>
    <row r="503" ht="14.25" customHeight="1">
      <c r="C503" s="12">
        <v>520.0</v>
      </c>
      <c r="D503" s="12" t="s">
        <v>1045</v>
      </c>
      <c r="E503" s="12" t="s">
        <v>65</v>
      </c>
      <c r="F503" s="16" t="s">
        <v>87</v>
      </c>
      <c r="G503" s="12">
        <v>28.0</v>
      </c>
      <c r="H503" s="12" t="s">
        <v>56</v>
      </c>
      <c r="I503" s="12">
        <v>5.2754151E7</v>
      </c>
      <c r="J503" s="12" t="str">
        <f>RIGHT('КХЛ'!$F503,4)</f>
        <v>1989</v>
      </c>
    </row>
    <row r="504" ht="14.25" customHeight="1">
      <c r="C504" s="12">
        <v>773.0</v>
      </c>
      <c r="D504" s="12" t="s">
        <v>1046</v>
      </c>
      <c r="E504" s="12" t="s">
        <v>54</v>
      </c>
      <c r="F504" s="16" t="s">
        <v>1047</v>
      </c>
      <c r="G504" s="12">
        <v>32.0</v>
      </c>
      <c r="H504" s="12" t="s">
        <v>78</v>
      </c>
      <c r="I504" s="12">
        <v>4.8701747E7</v>
      </c>
      <c r="J504" s="12" t="str">
        <f>RIGHT('КХЛ'!$F504,4)</f>
        <v>1985</v>
      </c>
    </row>
    <row r="505" ht="14.25" customHeight="1">
      <c r="C505" s="12">
        <v>116.0</v>
      </c>
      <c r="D505" s="12" t="s">
        <v>1048</v>
      </c>
      <c r="E505" s="12" t="s">
        <v>60</v>
      </c>
      <c r="F505" s="16" t="s">
        <v>1049</v>
      </c>
      <c r="G505" s="12">
        <v>28.0</v>
      </c>
      <c r="H505" s="12" t="s">
        <v>88</v>
      </c>
      <c r="I505" s="12">
        <v>9361490.0</v>
      </c>
      <c r="J505" s="12" t="str">
        <f>RIGHT('КХЛ'!$F505,4)</f>
        <v>1989</v>
      </c>
    </row>
    <row r="506" ht="14.25" customHeight="1">
      <c r="C506" s="12">
        <v>287.0</v>
      </c>
      <c r="D506" s="12" t="s">
        <v>1050</v>
      </c>
      <c r="E506" s="12" t="s">
        <v>54</v>
      </c>
      <c r="F506" s="16" t="s">
        <v>1051</v>
      </c>
      <c r="G506" s="12">
        <v>33.0</v>
      </c>
      <c r="H506" s="12" t="s">
        <v>99</v>
      </c>
      <c r="I506" s="12">
        <v>1.1524946E7</v>
      </c>
      <c r="J506" s="12" t="str">
        <f>RIGHT('КХЛ'!$F506,4)</f>
        <v>1984</v>
      </c>
    </row>
    <row r="507" ht="14.25" customHeight="1">
      <c r="C507" s="12">
        <v>164.0</v>
      </c>
      <c r="D507" s="12" t="s">
        <v>1052</v>
      </c>
      <c r="E507" s="12" t="s">
        <v>54</v>
      </c>
      <c r="F507" s="16" t="s">
        <v>1053</v>
      </c>
      <c r="G507" s="12">
        <v>41.0</v>
      </c>
      <c r="H507" s="12" t="s">
        <v>120</v>
      </c>
      <c r="I507" s="12">
        <v>6.8192629E7</v>
      </c>
      <c r="J507" s="12" t="str">
        <f>RIGHT('КХЛ'!$F507,4)</f>
        <v>1976</v>
      </c>
    </row>
    <row r="508" ht="14.25" customHeight="1">
      <c r="C508" s="12">
        <v>863.0</v>
      </c>
      <c r="D508" s="12" t="s">
        <v>1054</v>
      </c>
      <c r="E508" s="12" t="s">
        <v>54</v>
      </c>
      <c r="F508" s="16" t="s">
        <v>1055</v>
      </c>
      <c r="G508" s="12">
        <v>20.0</v>
      </c>
      <c r="H508" s="12" t="s">
        <v>56</v>
      </c>
      <c r="I508" s="12">
        <v>2.4107793E7</v>
      </c>
      <c r="J508" s="12" t="str">
        <f>RIGHT('КХЛ'!$F508,4)</f>
        <v>1998</v>
      </c>
    </row>
    <row r="509" ht="14.25" customHeight="1">
      <c r="C509" s="12">
        <v>240.0</v>
      </c>
      <c r="D509" s="12" t="s">
        <v>1056</v>
      </c>
      <c r="E509" s="12" t="s">
        <v>54</v>
      </c>
      <c r="F509" s="16" t="s">
        <v>1057</v>
      </c>
      <c r="G509" s="12">
        <v>20.0</v>
      </c>
      <c r="H509" s="12" t="s">
        <v>56</v>
      </c>
      <c r="I509" s="12">
        <v>7.2223356E7</v>
      </c>
      <c r="J509" s="12" t="str">
        <f>RIGHT('КХЛ'!$F509,4)</f>
        <v>1997</v>
      </c>
    </row>
    <row r="510" ht="14.25" customHeight="1">
      <c r="C510" s="12">
        <v>746.0</v>
      </c>
      <c r="D510" s="12" t="s">
        <v>1058</v>
      </c>
      <c r="E510" s="12" t="s">
        <v>54</v>
      </c>
      <c r="F510" s="16" t="s">
        <v>1059</v>
      </c>
      <c r="G510" s="12">
        <v>36.0</v>
      </c>
      <c r="H510" s="12" t="s">
        <v>56</v>
      </c>
      <c r="I510" s="12">
        <v>6.905548E7</v>
      </c>
      <c r="J510" s="12" t="str">
        <f>RIGHT('КХЛ'!$F510,4)</f>
        <v>1981</v>
      </c>
    </row>
    <row r="511" ht="14.25" customHeight="1">
      <c r="C511" s="12">
        <v>175.0</v>
      </c>
      <c r="D511" s="12" t="s">
        <v>1060</v>
      </c>
      <c r="E511" s="12" t="s">
        <v>60</v>
      </c>
      <c r="F511" s="16" t="s">
        <v>903</v>
      </c>
      <c r="G511" s="12">
        <v>29.0</v>
      </c>
      <c r="H511" s="12" t="s">
        <v>99</v>
      </c>
      <c r="I511" s="12">
        <v>1.3979903E7</v>
      </c>
      <c r="J511" s="12" t="str">
        <f>RIGHT('КХЛ'!$F511,4)</f>
        <v>1988</v>
      </c>
    </row>
    <row r="512" ht="14.25" customHeight="1">
      <c r="C512" s="12">
        <v>1512.0</v>
      </c>
      <c r="D512" s="12" t="s">
        <v>1061</v>
      </c>
      <c r="E512" s="12" t="s">
        <v>54</v>
      </c>
      <c r="F512" s="16" t="s">
        <v>1062</v>
      </c>
      <c r="G512" s="12">
        <v>38.0</v>
      </c>
      <c r="H512" s="12" t="s">
        <v>108</v>
      </c>
      <c r="I512" s="12">
        <v>6.3313159E7</v>
      </c>
      <c r="J512" s="12" t="str">
        <f>RIGHT('КХЛ'!$F512,4)</f>
        <v>1979</v>
      </c>
    </row>
    <row r="513" ht="14.25" customHeight="1">
      <c r="C513" s="12">
        <v>1308.0</v>
      </c>
      <c r="D513" s="12" t="s">
        <v>1063</v>
      </c>
      <c r="E513" s="12" t="s">
        <v>54</v>
      </c>
      <c r="F513" s="16" t="s">
        <v>1064</v>
      </c>
      <c r="G513" s="12">
        <v>21.0</v>
      </c>
      <c r="H513" s="12" t="s">
        <v>56</v>
      </c>
      <c r="I513" s="12">
        <v>5.573432E7</v>
      </c>
      <c r="J513" s="12" t="str">
        <f>RIGHT('КХЛ'!$F513,4)</f>
        <v>1996</v>
      </c>
    </row>
    <row r="514" ht="14.25" customHeight="1">
      <c r="C514" s="12">
        <v>1120.0</v>
      </c>
      <c r="D514" s="12" t="s">
        <v>1065</v>
      </c>
      <c r="E514" s="12" t="s">
        <v>60</v>
      </c>
      <c r="F514" s="16" t="s">
        <v>1066</v>
      </c>
      <c r="G514" s="12">
        <v>33.0</v>
      </c>
      <c r="H514" s="12" t="s">
        <v>71</v>
      </c>
      <c r="I514" s="12">
        <v>3.7750174E7</v>
      </c>
      <c r="J514" s="12" t="str">
        <f>RIGHT('КХЛ'!$F514,4)</f>
        <v>1984</v>
      </c>
    </row>
    <row r="515" ht="14.25" customHeight="1">
      <c r="C515" s="12">
        <v>1344.0</v>
      </c>
      <c r="D515" s="12" t="s">
        <v>1067</v>
      </c>
      <c r="E515" s="12" t="s">
        <v>54</v>
      </c>
      <c r="F515" s="16" t="s">
        <v>1068</v>
      </c>
      <c r="G515" s="12">
        <v>34.0</v>
      </c>
      <c r="H515" s="12" t="s">
        <v>157</v>
      </c>
      <c r="I515" s="12">
        <v>9.2899711E7</v>
      </c>
      <c r="J515" s="12" t="str">
        <f>RIGHT('КХЛ'!$F515,4)</f>
        <v>1983</v>
      </c>
    </row>
    <row r="516" ht="14.25" customHeight="1">
      <c r="C516" s="12">
        <v>1605.0</v>
      </c>
      <c r="D516" s="12" t="s">
        <v>1069</v>
      </c>
      <c r="E516" s="12" t="s">
        <v>54</v>
      </c>
      <c r="F516" s="16" t="s">
        <v>1070</v>
      </c>
      <c r="G516" s="12">
        <v>30.0</v>
      </c>
      <c r="H516" s="12" t="s">
        <v>304</v>
      </c>
      <c r="I516" s="12">
        <v>9.0363588E7</v>
      </c>
      <c r="J516" s="12" t="str">
        <f>RIGHT('КХЛ'!$F516,4)</f>
        <v>1988</v>
      </c>
    </row>
    <row r="517" ht="14.25" customHeight="1">
      <c r="C517" s="12">
        <v>980.0</v>
      </c>
      <c r="D517" s="12" t="s">
        <v>1071</v>
      </c>
      <c r="E517" s="12" t="s">
        <v>54</v>
      </c>
      <c r="F517" s="16" t="s">
        <v>1072</v>
      </c>
      <c r="G517" s="12">
        <v>24.0</v>
      </c>
      <c r="H517" s="12" t="s">
        <v>56</v>
      </c>
      <c r="I517" s="12">
        <v>9.392664E7</v>
      </c>
      <c r="J517" s="12" t="str">
        <f>RIGHT('КХЛ'!$F517,4)</f>
        <v>1993</v>
      </c>
    </row>
    <row r="518" ht="14.25" customHeight="1">
      <c r="C518" s="12">
        <v>1032.0</v>
      </c>
      <c r="D518" s="12" t="s">
        <v>1073</v>
      </c>
      <c r="E518" s="12" t="s">
        <v>54</v>
      </c>
      <c r="F518" s="16" t="s">
        <v>1074</v>
      </c>
      <c r="G518" s="12">
        <v>26.0</v>
      </c>
      <c r="H518" s="12" t="s">
        <v>56</v>
      </c>
      <c r="I518" s="12">
        <v>8.5163719E7</v>
      </c>
      <c r="J518" s="12" t="str">
        <f>RIGHT('КХЛ'!$F518,4)</f>
        <v>1991</v>
      </c>
    </row>
    <row r="519" ht="14.25" customHeight="1">
      <c r="C519" s="12">
        <v>687.0</v>
      </c>
      <c r="D519" s="12" t="s">
        <v>1075</v>
      </c>
      <c r="E519" s="12" t="s">
        <v>54</v>
      </c>
      <c r="F519" s="16" t="s">
        <v>1076</v>
      </c>
      <c r="G519" s="12">
        <v>36.0</v>
      </c>
      <c r="H519" s="12" t="s">
        <v>56</v>
      </c>
      <c r="I519" s="12">
        <v>4.1176065E7</v>
      </c>
      <c r="J519" s="12" t="str">
        <f>RIGHT('КХЛ'!$F519,4)</f>
        <v>1981</v>
      </c>
    </row>
    <row r="520" ht="14.25" customHeight="1">
      <c r="C520" s="12">
        <v>1573.0</v>
      </c>
      <c r="D520" s="12" t="s">
        <v>1077</v>
      </c>
      <c r="E520" s="12" t="s">
        <v>54</v>
      </c>
      <c r="F520" s="16" t="s">
        <v>1078</v>
      </c>
      <c r="G520" s="12">
        <v>22.0</v>
      </c>
      <c r="H520" s="12" t="s">
        <v>56</v>
      </c>
      <c r="I520" s="12">
        <v>7.2142959E7</v>
      </c>
      <c r="J520" s="12" t="str">
        <f>RIGHT('КХЛ'!$F520,4)</f>
        <v>1995</v>
      </c>
    </row>
    <row r="521" ht="14.25" customHeight="1">
      <c r="C521" s="12">
        <v>1001.0</v>
      </c>
      <c r="D521" s="12" t="s">
        <v>515</v>
      </c>
      <c r="E521" s="12" t="s">
        <v>54</v>
      </c>
      <c r="F521" s="16" t="s">
        <v>516</v>
      </c>
      <c r="G521" s="12">
        <v>24.0</v>
      </c>
      <c r="H521" s="12" t="s">
        <v>56</v>
      </c>
      <c r="I521" s="12">
        <v>9.7738836E7</v>
      </c>
      <c r="J521" s="12" t="str">
        <f>RIGHT('КХЛ'!$F521,4)</f>
        <v>1993</v>
      </c>
    </row>
    <row r="522" ht="14.25" customHeight="1">
      <c r="C522" s="12">
        <v>720.0</v>
      </c>
      <c r="D522" s="12" t="s">
        <v>1079</v>
      </c>
      <c r="E522" s="12" t="s">
        <v>65</v>
      </c>
      <c r="F522" s="16" t="s">
        <v>1080</v>
      </c>
      <c r="G522" s="12">
        <v>30.0</v>
      </c>
      <c r="H522" s="12" t="s">
        <v>1081</v>
      </c>
      <c r="I522" s="12">
        <v>4.868539E7</v>
      </c>
      <c r="J522" s="12" t="str">
        <f>RIGHT('КХЛ'!$F522,4)</f>
        <v>1987</v>
      </c>
    </row>
    <row r="523" ht="14.25" customHeight="1">
      <c r="C523" s="12">
        <v>575.0</v>
      </c>
      <c r="D523" s="12" t="s">
        <v>1082</v>
      </c>
      <c r="E523" s="12" t="s">
        <v>60</v>
      </c>
      <c r="F523" s="16" t="s">
        <v>1083</v>
      </c>
      <c r="G523" s="12">
        <v>41.0</v>
      </c>
      <c r="H523" s="12" t="s">
        <v>81</v>
      </c>
      <c r="I523" s="12">
        <v>8.0510719E7</v>
      </c>
      <c r="J523" s="12" t="str">
        <f>RIGHT('КХЛ'!$F523,4)</f>
        <v>1976</v>
      </c>
    </row>
    <row r="524" ht="14.25" customHeight="1">
      <c r="C524" s="12">
        <v>1116.0</v>
      </c>
      <c r="D524" s="12" t="s">
        <v>1084</v>
      </c>
      <c r="E524" s="12" t="s">
        <v>60</v>
      </c>
      <c r="F524" s="16" t="s">
        <v>1085</v>
      </c>
      <c r="G524" s="12">
        <v>26.0</v>
      </c>
      <c r="H524" s="12" t="s">
        <v>81</v>
      </c>
      <c r="I524" s="12">
        <v>7.2749423E7</v>
      </c>
      <c r="J524" s="12" t="str">
        <f>RIGHT('КХЛ'!$F524,4)</f>
        <v>1991</v>
      </c>
    </row>
    <row r="525" ht="14.25" customHeight="1">
      <c r="C525" s="12">
        <v>1165.0</v>
      </c>
      <c r="D525" s="12" t="s">
        <v>1086</v>
      </c>
      <c r="E525" s="12" t="s">
        <v>54</v>
      </c>
      <c r="F525" s="16" t="s">
        <v>1087</v>
      </c>
      <c r="G525" s="12">
        <v>37.0</v>
      </c>
      <c r="H525" s="12" t="s">
        <v>483</v>
      </c>
      <c r="I525" s="12">
        <v>1.2803461E7</v>
      </c>
      <c r="J525" s="12" t="str">
        <f>RIGHT('КХЛ'!$F525,4)</f>
        <v>1980</v>
      </c>
    </row>
    <row r="526" ht="14.25" customHeight="1">
      <c r="C526" s="12">
        <v>1008.0</v>
      </c>
      <c r="D526" s="12" t="s">
        <v>1088</v>
      </c>
      <c r="E526" s="12" t="s">
        <v>54</v>
      </c>
      <c r="F526" s="16" t="s">
        <v>1089</v>
      </c>
      <c r="G526" s="12">
        <v>33.0</v>
      </c>
      <c r="H526" s="12" t="s">
        <v>113</v>
      </c>
      <c r="I526" s="12">
        <v>7646343.0</v>
      </c>
      <c r="J526" s="12" t="str">
        <f>RIGHT('КХЛ'!$F526,4)</f>
        <v>1984</v>
      </c>
    </row>
    <row r="527" ht="14.25" customHeight="1">
      <c r="C527" s="12">
        <v>1107.0</v>
      </c>
      <c r="D527" s="12" t="s">
        <v>1090</v>
      </c>
      <c r="E527" s="12" t="s">
        <v>54</v>
      </c>
      <c r="F527" s="16" t="s">
        <v>1091</v>
      </c>
      <c r="G527" s="12">
        <v>21.0</v>
      </c>
      <c r="H527" s="12" t="s">
        <v>56</v>
      </c>
      <c r="I527" s="12">
        <v>8216744.0</v>
      </c>
      <c r="J527" s="12" t="str">
        <f>RIGHT('КХЛ'!$F527,4)</f>
        <v>1996</v>
      </c>
    </row>
    <row r="528" ht="14.25" customHeight="1">
      <c r="C528" s="12">
        <v>709.0</v>
      </c>
      <c r="D528" s="12" t="s">
        <v>1092</v>
      </c>
      <c r="E528" s="12" t="s">
        <v>60</v>
      </c>
      <c r="F528" s="16" t="s">
        <v>1093</v>
      </c>
      <c r="G528" s="12">
        <v>40.0</v>
      </c>
      <c r="H528" s="12" t="s">
        <v>113</v>
      </c>
      <c r="I528" s="12">
        <v>2.3293536E7</v>
      </c>
      <c r="J528" s="12" t="str">
        <f>RIGHT('КХЛ'!$F528,4)</f>
        <v>1977</v>
      </c>
    </row>
    <row r="529" ht="14.25" customHeight="1">
      <c r="C529" s="12">
        <v>205.0</v>
      </c>
      <c r="D529" s="12" t="s">
        <v>1094</v>
      </c>
      <c r="E529" s="12" t="s">
        <v>60</v>
      </c>
      <c r="F529" s="16" t="s">
        <v>1095</v>
      </c>
      <c r="G529" s="12">
        <v>26.0</v>
      </c>
      <c r="H529" s="12" t="s">
        <v>56</v>
      </c>
      <c r="I529" s="12">
        <v>2.5148691E7</v>
      </c>
      <c r="J529" s="12" t="str">
        <f>RIGHT('КХЛ'!$F529,4)</f>
        <v>1991</v>
      </c>
    </row>
    <row r="530" ht="14.25" customHeight="1">
      <c r="C530" s="12">
        <v>963.0</v>
      </c>
      <c r="D530" s="12" t="s">
        <v>1096</v>
      </c>
      <c r="E530" s="12" t="s">
        <v>54</v>
      </c>
      <c r="F530" s="16" t="s">
        <v>1097</v>
      </c>
      <c r="G530" s="12">
        <v>44.0</v>
      </c>
      <c r="H530" s="12" t="s">
        <v>113</v>
      </c>
      <c r="I530" s="12">
        <v>9.4546226E7</v>
      </c>
      <c r="J530" s="12" t="str">
        <f>RIGHT('КХЛ'!$F530,4)</f>
        <v>1973</v>
      </c>
    </row>
    <row r="531" ht="14.25" customHeight="1">
      <c r="C531" s="12">
        <v>355.0</v>
      </c>
      <c r="D531" s="12" t="s">
        <v>1098</v>
      </c>
      <c r="E531" s="12" t="s">
        <v>54</v>
      </c>
      <c r="F531" s="16" t="s">
        <v>1099</v>
      </c>
      <c r="G531" s="12">
        <v>39.0</v>
      </c>
      <c r="H531" s="12" t="s">
        <v>381</v>
      </c>
      <c r="I531" s="12">
        <v>4.4673513E7</v>
      </c>
      <c r="J531" s="12" t="str">
        <f>RIGHT('КХЛ'!$F531,4)</f>
        <v>1978</v>
      </c>
    </row>
    <row r="532" ht="14.25" customHeight="1">
      <c r="C532" s="12">
        <v>466.0</v>
      </c>
      <c r="D532" s="12" t="s">
        <v>1100</v>
      </c>
      <c r="E532" s="12" t="s">
        <v>54</v>
      </c>
      <c r="F532" s="16" t="s">
        <v>1101</v>
      </c>
      <c r="G532" s="12">
        <v>26.0</v>
      </c>
      <c r="H532" s="12" t="s">
        <v>56</v>
      </c>
      <c r="I532" s="12">
        <v>4.1713722E7</v>
      </c>
      <c r="J532" s="12" t="str">
        <f>RIGHT('КХЛ'!$F532,4)</f>
        <v>1991</v>
      </c>
    </row>
    <row r="533" ht="14.25" customHeight="1">
      <c r="C533" s="12">
        <v>222.0</v>
      </c>
      <c r="D533" s="12" t="s">
        <v>1102</v>
      </c>
      <c r="E533" s="12" t="s">
        <v>54</v>
      </c>
      <c r="F533" s="16" t="s">
        <v>1103</v>
      </c>
      <c r="G533" s="12">
        <v>40.0</v>
      </c>
      <c r="H533" s="12" t="s">
        <v>120</v>
      </c>
      <c r="I533" s="12">
        <v>8.3871634E7</v>
      </c>
      <c r="J533" s="12" t="str">
        <f>RIGHT('КХЛ'!$F533,4)</f>
        <v>1977</v>
      </c>
    </row>
    <row r="534" ht="14.25" customHeight="1">
      <c r="C534" s="12">
        <v>966.0</v>
      </c>
      <c r="D534" s="12" t="s">
        <v>1104</v>
      </c>
      <c r="E534" s="12" t="s">
        <v>54</v>
      </c>
      <c r="F534" s="16" t="s">
        <v>1105</v>
      </c>
      <c r="G534" s="12">
        <v>20.0</v>
      </c>
      <c r="H534" s="12" t="s">
        <v>56</v>
      </c>
      <c r="I534" s="12">
        <v>5728163.0</v>
      </c>
      <c r="J534" s="12" t="str">
        <f>RIGHT('КХЛ'!$F534,4)</f>
        <v>1997</v>
      </c>
    </row>
    <row r="535" ht="14.25" customHeight="1">
      <c r="C535" s="12">
        <v>269.0</v>
      </c>
      <c r="D535" s="12" t="s">
        <v>1106</v>
      </c>
      <c r="E535" s="12" t="s">
        <v>65</v>
      </c>
      <c r="F535" s="16" t="s">
        <v>1107</v>
      </c>
      <c r="G535" s="12">
        <v>32.0</v>
      </c>
      <c r="H535" s="12" t="s">
        <v>56</v>
      </c>
      <c r="I535" s="12">
        <v>7.3194237E7</v>
      </c>
      <c r="J535" s="12" t="str">
        <f>RIGHT('КХЛ'!$F535,4)</f>
        <v>1985</v>
      </c>
    </row>
    <row r="536" ht="14.25" customHeight="1">
      <c r="C536" s="12">
        <v>545.0</v>
      </c>
      <c r="D536" s="12" t="s">
        <v>1108</v>
      </c>
      <c r="E536" s="12" t="s">
        <v>60</v>
      </c>
      <c r="F536" s="16" t="s">
        <v>1109</v>
      </c>
      <c r="G536" s="12">
        <v>43.0</v>
      </c>
      <c r="H536" s="12" t="s">
        <v>56</v>
      </c>
      <c r="I536" s="12">
        <v>5.5990344E7</v>
      </c>
      <c r="J536" s="12" t="str">
        <f>RIGHT('КХЛ'!$F536,4)</f>
        <v>1974</v>
      </c>
    </row>
    <row r="537" ht="14.25" customHeight="1">
      <c r="C537" s="12">
        <v>1658.0</v>
      </c>
      <c r="D537" s="12" t="s">
        <v>1110</v>
      </c>
      <c r="E537" s="12" t="s">
        <v>54</v>
      </c>
      <c r="F537" s="16" t="s">
        <v>1111</v>
      </c>
      <c r="G537" s="12">
        <v>34.0</v>
      </c>
      <c r="H537" s="12" t="s">
        <v>71</v>
      </c>
      <c r="I537" s="12">
        <v>5.2013686E7</v>
      </c>
      <c r="J537" s="12" t="str">
        <f>RIGHT('КХЛ'!$F537,4)</f>
        <v>1983</v>
      </c>
    </row>
    <row r="538" ht="14.25" customHeight="1">
      <c r="C538" s="12">
        <v>672.0</v>
      </c>
      <c r="D538" s="12" t="s">
        <v>1112</v>
      </c>
      <c r="E538" s="12" t="s">
        <v>54</v>
      </c>
      <c r="F538" s="16" t="s">
        <v>1113</v>
      </c>
      <c r="G538" s="12">
        <v>29.0</v>
      </c>
      <c r="H538" s="12" t="s">
        <v>81</v>
      </c>
      <c r="I538" s="12">
        <v>1.0968221E7</v>
      </c>
      <c r="J538" s="12" t="str">
        <f>RIGHT('КХЛ'!$F538,4)</f>
        <v>1988</v>
      </c>
    </row>
    <row r="539" ht="14.25" customHeight="1">
      <c r="C539" s="12">
        <v>581.0</v>
      </c>
      <c r="D539" s="12" t="s">
        <v>1114</v>
      </c>
      <c r="E539" s="12" t="s">
        <v>54</v>
      </c>
      <c r="F539" s="16" t="s">
        <v>1115</v>
      </c>
      <c r="G539" s="12">
        <v>31.0</v>
      </c>
      <c r="H539" s="12" t="s">
        <v>99</v>
      </c>
      <c r="I539" s="12">
        <v>4.5696975E7</v>
      </c>
      <c r="J539" s="12" t="str">
        <f>RIGHT('КХЛ'!$F539,4)</f>
        <v>1987</v>
      </c>
    </row>
    <row r="540" ht="14.25" customHeight="1">
      <c r="C540" s="12">
        <v>338.0</v>
      </c>
      <c r="D540" s="12" t="s">
        <v>1116</v>
      </c>
      <c r="E540" s="12" t="s">
        <v>60</v>
      </c>
      <c r="F540" s="16" t="s">
        <v>1117</v>
      </c>
      <c r="G540" s="12">
        <v>26.0</v>
      </c>
      <c r="H540" s="12" t="s">
        <v>56</v>
      </c>
      <c r="I540" s="12">
        <v>3.4085629E7</v>
      </c>
      <c r="J540" s="12" t="str">
        <f>RIGHT('КХЛ'!$F540,4)</f>
        <v>1991</v>
      </c>
    </row>
    <row r="541" ht="14.25" customHeight="1">
      <c r="C541" s="12">
        <v>1278.0</v>
      </c>
      <c r="D541" s="12" t="s">
        <v>1118</v>
      </c>
      <c r="E541" s="12" t="s">
        <v>54</v>
      </c>
      <c r="F541" s="16" t="s">
        <v>1119</v>
      </c>
      <c r="G541" s="12">
        <v>24.0</v>
      </c>
      <c r="H541" s="12" t="s">
        <v>56</v>
      </c>
      <c r="I541" s="12">
        <v>3.3325459E7</v>
      </c>
      <c r="J541" s="12" t="str">
        <f>RIGHT('КХЛ'!$F541,4)</f>
        <v>1993</v>
      </c>
    </row>
    <row r="542" ht="14.25" customHeight="1">
      <c r="C542" s="12">
        <v>481.0</v>
      </c>
      <c r="D542" s="12" t="s">
        <v>1120</v>
      </c>
      <c r="E542" s="12" t="s">
        <v>54</v>
      </c>
      <c r="F542" s="16" t="s">
        <v>1121</v>
      </c>
      <c r="G542" s="12">
        <v>44.0</v>
      </c>
      <c r="H542" s="12" t="s">
        <v>56</v>
      </c>
      <c r="I542" s="12">
        <v>9.8404591E7</v>
      </c>
      <c r="J542" s="12" t="str">
        <f>RIGHT('КХЛ'!$F542,4)</f>
        <v>1973</v>
      </c>
    </row>
    <row r="543" ht="14.25" customHeight="1">
      <c r="C543" s="12">
        <v>53.0</v>
      </c>
      <c r="D543" s="12" t="s">
        <v>1122</v>
      </c>
      <c r="E543" s="12" t="s">
        <v>54</v>
      </c>
      <c r="F543" s="16" t="s">
        <v>1123</v>
      </c>
      <c r="G543" s="12">
        <v>18.0</v>
      </c>
      <c r="H543" s="12" t="s">
        <v>1124</v>
      </c>
      <c r="I543" s="12">
        <v>2482875.0</v>
      </c>
      <c r="J543" s="12" t="str">
        <f>RIGHT('КХЛ'!$F543,4)</f>
        <v>1999</v>
      </c>
    </row>
    <row r="544" ht="14.25" customHeight="1">
      <c r="C544" s="12">
        <v>76.0</v>
      </c>
      <c r="D544" s="12" t="s">
        <v>1125</v>
      </c>
      <c r="E544" s="12" t="s">
        <v>60</v>
      </c>
      <c r="F544" s="16" t="s">
        <v>1126</v>
      </c>
      <c r="G544" s="12">
        <v>28.0</v>
      </c>
      <c r="H544" s="12" t="s">
        <v>56</v>
      </c>
      <c r="I544" s="12">
        <v>1.8522014E7</v>
      </c>
      <c r="J544" s="12" t="str">
        <f>RIGHT('КХЛ'!$F544,4)</f>
        <v>1989</v>
      </c>
    </row>
    <row r="545" ht="14.25" customHeight="1">
      <c r="C545" s="12">
        <v>834.0</v>
      </c>
      <c r="D545" s="12" t="s">
        <v>1127</v>
      </c>
      <c r="E545" s="12" t="s">
        <v>54</v>
      </c>
      <c r="F545" s="16" t="s">
        <v>1128</v>
      </c>
      <c r="G545" s="12">
        <v>38.0</v>
      </c>
      <c r="H545" s="12" t="s">
        <v>56</v>
      </c>
      <c r="I545" s="12">
        <v>4.128834E7</v>
      </c>
      <c r="J545" s="12" t="str">
        <f>RIGHT('КХЛ'!$F545,4)</f>
        <v>1979</v>
      </c>
    </row>
    <row r="546" ht="14.25" customHeight="1">
      <c r="C546" s="12">
        <v>171.0</v>
      </c>
      <c r="D546" s="12" t="s">
        <v>1129</v>
      </c>
      <c r="E546" s="12" t="s">
        <v>60</v>
      </c>
      <c r="F546" s="16" t="s">
        <v>1130</v>
      </c>
      <c r="G546" s="12">
        <v>20.0</v>
      </c>
      <c r="H546" s="12" t="s">
        <v>71</v>
      </c>
      <c r="I546" s="12">
        <v>7.0717858E7</v>
      </c>
      <c r="J546" s="12" t="str">
        <f>RIGHT('КХЛ'!$F546,4)</f>
        <v>1997</v>
      </c>
    </row>
    <row r="547" ht="14.25" customHeight="1">
      <c r="C547" s="12">
        <v>420.0</v>
      </c>
      <c r="D547" s="12" t="s">
        <v>1131</v>
      </c>
      <c r="E547" s="12" t="s">
        <v>54</v>
      </c>
      <c r="F547" s="16" t="s">
        <v>1132</v>
      </c>
      <c r="G547" s="12">
        <v>31.0</v>
      </c>
      <c r="H547" s="12" t="s">
        <v>56</v>
      </c>
      <c r="I547" s="12">
        <v>6213454.0</v>
      </c>
      <c r="J547" s="12" t="str">
        <f>RIGHT('КХЛ'!$F547,4)</f>
        <v>1986</v>
      </c>
    </row>
    <row r="548" ht="14.25" customHeight="1">
      <c r="C548" s="12">
        <v>1118.0</v>
      </c>
      <c r="D548" s="12" t="s">
        <v>1133</v>
      </c>
      <c r="E548" s="12" t="s">
        <v>54</v>
      </c>
      <c r="F548" s="16" t="s">
        <v>1134</v>
      </c>
      <c r="G548" s="12">
        <v>24.0</v>
      </c>
      <c r="H548" s="12" t="s">
        <v>56</v>
      </c>
      <c r="I548" s="12">
        <v>8.7193303E7</v>
      </c>
      <c r="J548" s="12" t="str">
        <f>RIGHT('КХЛ'!$F548,4)</f>
        <v>1993</v>
      </c>
    </row>
    <row r="549" ht="14.25" customHeight="1">
      <c r="C549" s="12">
        <v>60.0</v>
      </c>
      <c r="D549" s="12" t="s">
        <v>1135</v>
      </c>
      <c r="E549" s="12" t="s">
        <v>54</v>
      </c>
      <c r="F549" s="16" t="s">
        <v>1136</v>
      </c>
      <c r="G549" s="12">
        <v>33.0</v>
      </c>
      <c r="H549" s="12" t="s">
        <v>71</v>
      </c>
      <c r="I549" s="12">
        <v>1.3553117E7</v>
      </c>
      <c r="J549" s="12" t="str">
        <f>RIGHT('КХЛ'!$F549,4)</f>
        <v>1984</v>
      </c>
    </row>
    <row r="550" ht="14.25" customHeight="1">
      <c r="C550" s="12">
        <v>299.0</v>
      </c>
      <c r="D550" s="12" t="s">
        <v>1137</v>
      </c>
      <c r="E550" s="12" t="s">
        <v>60</v>
      </c>
      <c r="F550" s="16" t="s">
        <v>1138</v>
      </c>
      <c r="G550" s="12">
        <v>20.0</v>
      </c>
      <c r="H550" s="12" t="s">
        <v>56</v>
      </c>
      <c r="I550" s="12">
        <v>7.6241856E7</v>
      </c>
      <c r="J550" s="12" t="str">
        <f>RIGHT('КХЛ'!$F550,4)</f>
        <v>1997</v>
      </c>
    </row>
    <row r="551" ht="14.25" customHeight="1">
      <c r="C551" s="12">
        <v>1127.0</v>
      </c>
      <c r="D551" s="12" t="s">
        <v>1139</v>
      </c>
      <c r="E551" s="12" t="s">
        <v>60</v>
      </c>
      <c r="F551" s="16" t="s">
        <v>1140</v>
      </c>
      <c r="G551" s="12">
        <v>19.0</v>
      </c>
      <c r="H551" s="12" t="s">
        <v>56</v>
      </c>
      <c r="I551" s="12">
        <v>6.5203608E7</v>
      </c>
      <c r="J551" s="12" t="str">
        <f>RIGHT('КХЛ'!$F551,4)</f>
        <v>1998</v>
      </c>
    </row>
    <row r="552" ht="14.25" customHeight="1">
      <c r="C552" s="12">
        <v>1044.0</v>
      </c>
      <c r="D552" s="12" t="s">
        <v>1141</v>
      </c>
      <c r="E552" s="12" t="s">
        <v>60</v>
      </c>
      <c r="F552" s="16" t="s">
        <v>813</v>
      </c>
      <c r="G552" s="12">
        <v>37.0</v>
      </c>
      <c r="H552" s="12" t="s">
        <v>120</v>
      </c>
      <c r="I552" s="12">
        <v>7.7871434E7</v>
      </c>
      <c r="J552" s="12" t="str">
        <f>RIGHT('КХЛ'!$F552,4)</f>
        <v>1980</v>
      </c>
    </row>
    <row r="553" ht="14.25" customHeight="1">
      <c r="C553" s="12">
        <v>1563.0</v>
      </c>
      <c r="D553" s="12" t="s">
        <v>1142</v>
      </c>
      <c r="E553" s="12" t="s">
        <v>60</v>
      </c>
      <c r="F553" s="16" t="s">
        <v>1143</v>
      </c>
      <c r="G553" s="12">
        <v>27.0</v>
      </c>
      <c r="H553" s="12" t="s">
        <v>56</v>
      </c>
      <c r="I553" s="12">
        <v>8.3579829E7</v>
      </c>
      <c r="J553" s="12" t="str">
        <f>RIGHT('КХЛ'!$F553,4)</f>
        <v>1991</v>
      </c>
    </row>
    <row r="554" ht="14.25" customHeight="1">
      <c r="C554" s="12">
        <v>1559.0</v>
      </c>
      <c r="D554" s="12" t="s">
        <v>1144</v>
      </c>
      <c r="E554" s="12" t="s">
        <v>54</v>
      </c>
      <c r="F554" s="16" t="s">
        <v>1145</v>
      </c>
      <c r="G554" s="12">
        <v>34.0</v>
      </c>
      <c r="H554" s="12" t="s">
        <v>56</v>
      </c>
      <c r="I554" s="12">
        <v>9244000.0</v>
      </c>
      <c r="J554" s="12" t="str">
        <f>RIGHT('КХЛ'!$F554,4)</f>
        <v>1983</v>
      </c>
    </row>
    <row r="555" ht="14.25" customHeight="1">
      <c r="C555" s="12">
        <v>634.0</v>
      </c>
      <c r="D555" s="12" t="s">
        <v>1146</v>
      </c>
      <c r="E555" s="12" t="s">
        <v>54</v>
      </c>
      <c r="F555" s="16" t="s">
        <v>1147</v>
      </c>
      <c r="G555" s="12">
        <v>28.0</v>
      </c>
      <c r="H555" s="12" t="s">
        <v>56</v>
      </c>
      <c r="I555" s="12">
        <v>8.6485277E7</v>
      </c>
      <c r="J555" s="12" t="str">
        <f>RIGHT('КХЛ'!$F555,4)</f>
        <v>1989</v>
      </c>
    </row>
    <row r="556" ht="14.25" customHeight="1">
      <c r="C556" s="12">
        <v>1406.0</v>
      </c>
      <c r="D556" s="12" t="s">
        <v>1148</v>
      </c>
      <c r="E556" s="12" t="s">
        <v>60</v>
      </c>
      <c r="F556" s="16" t="s">
        <v>1149</v>
      </c>
      <c r="G556" s="12">
        <v>21.0</v>
      </c>
      <c r="H556" s="12" t="s">
        <v>56</v>
      </c>
      <c r="I556" s="12">
        <v>6.3547595E7</v>
      </c>
      <c r="J556" s="12" t="str">
        <f>RIGHT('КХЛ'!$F556,4)</f>
        <v>1996</v>
      </c>
    </row>
    <row r="557" ht="14.25" customHeight="1">
      <c r="C557" s="12">
        <v>998.0</v>
      </c>
      <c r="D557" s="12" t="s">
        <v>1150</v>
      </c>
      <c r="E557" s="12" t="s">
        <v>65</v>
      </c>
      <c r="F557" s="16" t="s">
        <v>1151</v>
      </c>
      <c r="G557" s="12">
        <v>28.0</v>
      </c>
      <c r="H557" s="12" t="s">
        <v>71</v>
      </c>
      <c r="I557" s="12">
        <v>7.7011788E7</v>
      </c>
      <c r="J557" s="12" t="str">
        <f>RIGHT('КХЛ'!$F557,4)</f>
        <v>1989</v>
      </c>
    </row>
    <row r="558" ht="14.25" customHeight="1">
      <c r="C558" s="12">
        <v>23.0</v>
      </c>
      <c r="D558" s="12" t="s">
        <v>1152</v>
      </c>
      <c r="E558" s="12" t="s">
        <v>54</v>
      </c>
      <c r="F558" s="16" t="s">
        <v>1153</v>
      </c>
      <c r="G558" s="12">
        <v>23.0</v>
      </c>
      <c r="H558" s="12" t="s">
        <v>56</v>
      </c>
      <c r="I558" s="12">
        <v>6.7145594E7</v>
      </c>
      <c r="J558" s="12" t="str">
        <f>RIGHT('КХЛ'!$F558,4)</f>
        <v>1994</v>
      </c>
    </row>
    <row r="559" ht="14.25" customHeight="1">
      <c r="C559" s="12">
        <v>412.0</v>
      </c>
      <c r="D559" s="12" t="s">
        <v>429</v>
      </c>
      <c r="E559" s="12" t="s">
        <v>60</v>
      </c>
      <c r="F559" s="16" t="s">
        <v>1154</v>
      </c>
      <c r="G559" s="12">
        <v>20.0</v>
      </c>
      <c r="H559" s="12" t="s">
        <v>56</v>
      </c>
      <c r="I559" s="12">
        <v>3.9527019E7</v>
      </c>
      <c r="J559" s="12" t="str">
        <f>RIGHT('КХЛ'!$F559,4)</f>
        <v>1997</v>
      </c>
    </row>
    <row r="560" ht="14.25" customHeight="1">
      <c r="C560" s="12">
        <v>864.0</v>
      </c>
      <c r="D560" s="12" t="s">
        <v>1155</v>
      </c>
      <c r="E560" s="12" t="s">
        <v>60</v>
      </c>
      <c r="F560" s="16" t="s">
        <v>1156</v>
      </c>
      <c r="G560" s="12">
        <v>29.0</v>
      </c>
      <c r="H560" s="12" t="s">
        <v>56</v>
      </c>
      <c r="I560" s="12">
        <v>1.4614342E7</v>
      </c>
      <c r="J560" s="12" t="str">
        <f>RIGHT('КХЛ'!$F560,4)</f>
        <v>1988</v>
      </c>
    </row>
    <row r="561" ht="14.25" customHeight="1">
      <c r="C561" s="12">
        <v>895.0</v>
      </c>
      <c r="D561" s="12" t="s">
        <v>1157</v>
      </c>
      <c r="E561" s="12" t="s">
        <v>60</v>
      </c>
      <c r="F561" s="16" t="s">
        <v>1158</v>
      </c>
      <c r="G561" s="12">
        <v>26.0</v>
      </c>
      <c r="H561" s="12" t="s">
        <v>56</v>
      </c>
      <c r="I561" s="12">
        <v>6.8235763E7</v>
      </c>
      <c r="J561" s="12" t="str">
        <f>RIGHT('КХЛ'!$F561,4)</f>
        <v>1991</v>
      </c>
    </row>
    <row r="562" ht="14.25" customHeight="1">
      <c r="C562" s="12">
        <v>987.0</v>
      </c>
      <c r="D562" s="12" t="s">
        <v>1159</v>
      </c>
      <c r="E562" s="12" t="s">
        <v>54</v>
      </c>
      <c r="F562" s="16" t="s">
        <v>1160</v>
      </c>
      <c r="G562" s="12">
        <v>32.0</v>
      </c>
      <c r="H562" s="12" t="s">
        <v>56</v>
      </c>
      <c r="I562" s="12">
        <v>9271181.0</v>
      </c>
      <c r="J562" s="12" t="str">
        <f>RIGHT('КХЛ'!$F562,4)</f>
        <v>1986</v>
      </c>
    </row>
    <row r="563" ht="14.25" customHeight="1">
      <c r="C563" s="12">
        <v>383.0</v>
      </c>
      <c r="D563" s="12" t="s">
        <v>1161</v>
      </c>
      <c r="E563" s="12" t="s">
        <v>65</v>
      </c>
      <c r="F563" s="16" t="s">
        <v>1162</v>
      </c>
      <c r="G563" s="12">
        <v>40.0</v>
      </c>
      <c r="H563" s="12" t="s">
        <v>71</v>
      </c>
      <c r="I563" s="12">
        <v>4.1718079E7</v>
      </c>
      <c r="J563" s="12" t="str">
        <f>RIGHT('КХЛ'!$F563,4)</f>
        <v>1977</v>
      </c>
    </row>
    <row r="564" ht="14.25" customHeight="1">
      <c r="C564" s="12">
        <v>771.0</v>
      </c>
      <c r="D564" s="12" t="s">
        <v>1163</v>
      </c>
      <c r="E564" s="12" t="s">
        <v>60</v>
      </c>
      <c r="F564" s="16" t="s">
        <v>1164</v>
      </c>
      <c r="G564" s="12">
        <v>24.0</v>
      </c>
      <c r="H564" s="12" t="s">
        <v>56</v>
      </c>
      <c r="I564" s="12">
        <v>6.3641885E7</v>
      </c>
      <c r="J564" s="12" t="str">
        <f>RIGHT('КХЛ'!$F564,4)</f>
        <v>1993</v>
      </c>
    </row>
    <row r="565" ht="14.25" customHeight="1">
      <c r="C565" s="12">
        <v>1041.0</v>
      </c>
      <c r="D565" s="12" t="s">
        <v>1165</v>
      </c>
      <c r="E565" s="12" t="s">
        <v>54</v>
      </c>
      <c r="F565" s="16" t="s">
        <v>1166</v>
      </c>
      <c r="G565" s="12">
        <v>18.0</v>
      </c>
      <c r="H565" s="12" t="s">
        <v>56</v>
      </c>
      <c r="I565" s="12">
        <v>2.4364019E7</v>
      </c>
      <c r="J565" s="12" t="str">
        <f>RIGHT('КХЛ'!$F565,4)</f>
        <v>1999</v>
      </c>
    </row>
    <row r="566" ht="14.25" customHeight="1">
      <c r="C566" s="12">
        <v>889.0</v>
      </c>
      <c r="D566" s="12" t="s">
        <v>1167</v>
      </c>
      <c r="E566" s="12" t="s">
        <v>54</v>
      </c>
      <c r="F566" s="16" t="s">
        <v>1168</v>
      </c>
      <c r="G566" s="12">
        <v>24.0</v>
      </c>
      <c r="H566" s="12" t="s">
        <v>56</v>
      </c>
      <c r="I566" s="12">
        <v>9.2329879E7</v>
      </c>
      <c r="J566" s="12" t="str">
        <f>RIGHT('КХЛ'!$F566,4)</f>
        <v>1994</v>
      </c>
    </row>
    <row r="567" ht="14.25" customHeight="1">
      <c r="C567" s="12">
        <v>652.0</v>
      </c>
      <c r="D567" s="12" t="s">
        <v>1169</v>
      </c>
      <c r="E567" s="12" t="s">
        <v>54</v>
      </c>
      <c r="F567" s="16" t="s">
        <v>1170</v>
      </c>
      <c r="G567" s="12">
        <v>48.0</v>
      </c>
      <c r="H567" s="12" t="s">
        <v>56</v>
      </c>
      <c r="I567" s="12">
        <v>4.0205306E7</v>
      </c>
      <c r="J567" s="12" t="str">
        <f>RIGHT('КХЛ'!$F567,4)</f>
        <v>1969</v>
      </c>
    </row>
    <row r="568" ht="14.25" customHeight="1">
      <c r="C568" s="12">
        <v>531.0</v>
      </c>
      <c r="D568" s="12" t="s">
        <v>1171</v>
      </c>
      <c r="E568" s="12" t="s">
        <v>60</v>
      </c>
      <c r="F568" s="16" t="s">
        <v>1172</v>
      </c>
      <c r="G568" s="12">
        <v>41.0</v>
      </c>
      <c r="H568" s="12" t="s">
        <v>56</v>
      </c>
      <c r="I568" s="12">
        <v>6.0949817E7</v>
      </c>
      <c r="J568" s="12" t="str">
        <f>RIGHT('КХЛ'!$F568,4)</f>
        <v>1976</v>
      </c>
    </row>
    <row r="569" ht="14.25" customHeight="1">
      <c r="C569" s="12">
        <v>1041.0</v>
      </c>
      <c r="D569" s="12" t="s">
        <v>1173</v>
      </c>
      <c r="E569" s="12" t="s">
        <v>54</v>
      </c>
      <c r="F569" s="16" t="s">
        <v>1174</v>
      </c>
      <c r="G569" s="12">
        <v>26.0</v>
      </c>
      <c r="H569" s="12" t="s">
        <v>157</v>
      </c>
      <c r="I569" s="12">
        <v>5.7742309E7</v>
      </c>
      <c r="J569" s="12" t="str">
        <f>RIGHT('КХЛ'!$F569,4)</f>
        <v>1991</v>
      </c>
    </row>
    <row r="570" ht="14.25" customHeight="1">
      <c r="C570" s="12">
        <v>988.0</v>
      </c>
      <c r="D570" s="12" t="s">
        <v>1175</v>
      </c>
      <c r="E570" s="12" t="s">
        <v>54</v>
      </c>
      <c r="F570" s="16" t="s">
        <v>1176</v>
      </c>
      <c r="G570" s="12">
        <v>25.0</v>
      </c>
      <c r="H570" s="12" t="s">
        <v>56</v>
      </c>
      <c r="I570" s="12">
        <v>4.0056291E7</v>
      </c>
      <c r="J570" s="12" t="str">
        <f>RIGHT('КХЛ'!$F570,4)</f>
        <v>1992</v>
      </c>
    </row>
    <row r="571" ht="14.25" customHeight="1">
      <c r="C571" s="12">
        <v>270.0</v>
      </c>
      <c r="D571" s="12" t="s">
        <v>1177</v>
      </c>
      <c r="E571" s="12" t="s">
        <v>65</v>
      </c>
      <c r="F571" s="16" t="s">
        <v>1178</v>
      </c>
      <c r="G571" s="12">
        <v>31.0</v>
      </c>
      <c r="H571" s="12" t="s">
        <v>120</v>
      </c>
      <c r="I571" s="12">
        <v>5.94745E7</v>
      </c>
      <c r="J571" s="12" t="str">
        <f>RIGHT('КХЛ'!$F571,4)</f>
        <v>1987</v>
      </c>
    </row>
    <row r="572" ht="14.25" customHeight="1">
      <c r="C572" s="12">
        <v>335.0</v>
      </c>
      <c r="D572" s="12" t="s">
        <v>1179</v>
      </c>
      <c r="E572" s="12" t="s">
        <v>54</v>
      </c>
      <c r="F572" s="16" t="s">
        <v>1180</v>
      </c>
      <c r="G572" s="12">
        <v>30.0</v>
      </c>
      <c r="H572" s="12" t="s">
        <v>157</v>
      </c>
      <c r="I572" s="12">
        <v>4.1179231E7</v>
      </c>
      <c r="J572" s="12" t="str">
        <f>RIGHT('КХЛ'!$F572,4)</f>
        <v>1987</v>
      </c>
    </row>
    <row r="573" ht="14.25" customHeight="1">
      <c r="C573" s="12">
        <v>322.0</v>
      </c>
      <c r="D573" s="12" t="s">
        <v>1181</v>
      </c>
      <c r="E573" s="12" t="s">
        <v>54</v>
      </c>
      <c r="F573" s="16" t="s">
        <v>1182</v>
      </c>
      <c r="G573" s="12">
        <v>21.0</v>
      </c>
      <c r="H573" s="12" t="s">
        <v>56</v>
      </c>
      <c r="I573" s="12">
        <v>2.2609682E7</v>
      </c>
      <c r="J573" s="12" t="str">
        <f>RIGHT('КХЛ'!$F573,4)</f>
        <v>1996</v>
      </c>
    </row>
    <row r="574" ht="14.25" customHeight="1">
      <c r="C574" s="12">
        <v>27.0</v>
      </c>
      <c r="D574" s="12" t="s">
        <v>1183</v>
      </c>
      <c r="E574" s="12" t="s">
        <v>60</v>
      </c>
      <c r="F574" s="16" t="s">
        <v>1184</v>
      </c>
      <c r="G574" s="12">
        <v>23.0</v>
      </c>
      <c r="H574" s="12" t="s">
        <v>56</v>
      </c>
      <c r="I574" s="12">
        <v>3.8876914E7</v>
      </c>
      <c r="J574" s="12" t="str">
        <f>RIGHT('КХЛ'!$F574,4)</f>
        <v>1995</v>
      </c>
    </row>
    <row r="575" ht="14.25" customHeight="1">
      <c r="C575" s="12">
        <v>227.0</v>
      </c>
      <c r="D575" s="12" t="s">
        <v>1185</v>
      </c>
      <c r="E575" s="12" t="s">
        <v>54</v>
      </c>
      <c r="F575" s="16" t="s">
        <v>1186</v>
      </c>
      <c r="G575" s="12">
        <v>22.0</v>
      </c>
      <c r="H575" s="12" t="s">
        <v>56</v>
      </c>
      <c r="I575" s="12">
        <v>3441177.0</v>
      </c>
      <c r="J575" s="12" t="str">
        <f>RIGHT('КХЛ'!$F575,4)</f>
        <v>1995</v>
      </c>
    </row>
    <row r="576" ht="14.25" customHeight="1">
      <c r="C576" s="12">
        <v>130.0</v>
      </c>
      <c r="D576" s="12" t="s">
        <v>1187</v>
      </c>
      <c r="E576" s="12" t="s">
        <v>54</v>
      </c>
      <c r="F576" s="16" t="s">
        <v>1188</v>
      </c>
      <c r="G576" s="12">
        <v>38.0</v>
      </c>
      <c r="H576" s="12" t="s">
        <v>56</v>
      </c>
      <c r="I576" s="12">
        <v>1.711829E7</v>
      </c>
      <c r="J576" s="12" t="str">
        <f>RIGHT('КХЛ'!$F576,4)</f>
        <v>1979</v>
      </c>
    </row>
    <row r="577" ht="14.25" customHeight="1">
      <c r="C577" s="12">
        <v>81.0</v>
      </c>
      <c r="D577" s="12" t="s">
        <v>1189</v>
      </c>
      <c r="E577" s="12" t="s">
        <v>65</v>
      </c>
      <c r="F577" s="16" t="s">
        <v>1190</v>
      </c>
      <c r="G577" s="12">
        <v>19.0</v>
      </c>
      <c r="H577" s="12" t="s">
        <v>56</v>
      </c>
      <c r="I577" s="12">
        <v>4.123373E7</v>
      </c>
      <c r="J577" s="12" t="str">
        <f>RIGHT('КХЛ'!$F577,4)</f>
        <v>1998</v>
      </c>
    </row>
    <row r="578" ht="14.25" customHeight="1">
      <c r="C578" s="12">
        <v>686.0</v>
      </c>
      <c r="D578" s="12" t="s">
        <v>1191</v>
      </c>
      <c r="E578" s="12" t="s">
        <v>65</v>
      </c>
      <c r="F578" s="16" t="s">
        <v>1192</v>
      </c>
      <c r="G578" s="12">
        <v>36.0</v>
      </c>
      <c r="H578" s="12" t="s">
        <v>56</v>
      </c>
      <c r="I578" s="12">
        <v>6.0971147E7</v>
      </c>
      <c r="J578" s="12" t="str">
        <f>RIGHT('КХЛ'!$F578,4)</f>
        <v>1981</v>
      </c>
    </row>
    <row r="579" ht="14.25" customHeight="1">
      <c r="C579" s="12">
        <v>1453.0</v>
      </c>
      <c r="D579" s="12" t="s">
        <v>1193</v>
      </c>
      <c r="E579" s="12" t="s">
        <v>54</v>
      </c>
      <c r="F579" s="16" t="s">
        <v>1194</v>
      </c>
      <c r="G579" s="12">
        <v>23.0</v>
      </c>
      <c r="H579" s="12" t="s">
        <v>56</v>
      </c>
      <c r="I579" s="12">
        <v>6.111929E7</v>
      </c>
      <c r="J579" s="12" t="str">
        <f>RIGHT('КХЛ'!$F579,4)</f>
        <v>1995</v>
      </c>
    </row>
    <row r="580" ht="14.25" customHeight="1">
      <c r="C580" s="12">
        <v>196.0</v>
      </c>
      <c r="D580" s="12" t="s">
        <v>1195</v>
      </c>
      <c r="E580" s="12" t="s">
        <v>60</v>
      </c>
      <c r="F580" s="16" t="s">
        <v>1196</v>
      </c>
      <c r="G580" s="12">
        <v>40.0</v>
      </c>
      <c r="H580" s="12" t="s">
        <v>108</v>
      </c>
      <c r="I580" s="12">
        <v>2.2900369E7</v>
      </c>
      <c r="J580" s="12" t="str">
        <f>RIGHT('КХЛ'!$F580,4)</f>
        <v>1977</v>
      </c>
    </row>
    <row r="581" ht="14.25" customHeight="1">
      <c r="C581" s="12">
        <v>1144.0</v>
      </c>
      <c r="D581" s="12" t="s">
        <v>1197</v>
      </c>
      <c r="E581" s="12" t="s">
        <v>54</v>
      </c>
      <c r="F581" s="16" t="s">
        <v>1198</v>
      </c>
      <c r="G581" s="12">
        <v>27.0</v>
      </c>
      <c r="H581" s="12" t="s">
        <v>56</v>
      </c>
      <c r="I581" s="12">
        <v>5.0126325E7</v>
      </c>
      <c r="J581" s="12" t="str">
        <f>RIGHT('КХЛ'!$F581,4)</f>
        <v>1990</v>
      </c>
    </row>
    <row r="582" ht="14.25" customHeight="1">
      <c r="C582" s="12">
        <v>956.0</v>
      </c>
      <c r="D582" s="12" t="s">
        <v>1199</v>
      </c>
      <c r="E582" s="12" t="s">
        <v>60</v>
      </c>
      <c r="F582" s="16" t="s">
        <v>1200</v>
      </c>
      <c r="G582" s="12">
        <v>35.0</v>
      </c>
      <c r="H582" s="12" t="s">
        <v>56</v>
      </c>
      <c r="I582" s="12">
        <v>4.3730308E7</v>
      </c>
      <c r="J582" s="12" t="str">
        <f>RIGHT('КХЛ'!$F582,4)</f>
        <v>1982</v>
      </c>
    </row>
    <row r="583" ht="14.25" customHeight="1">
      <c r="C583" s="12">
        <v>46.0</v>
      </c>
      <c r="D583" s="12" t="s">
        <v>1201</v>
      </c>
      <c r="E583" s="12" t="s">
        <v>54</v>
      </c>
      <c r="F583" s="16" t="s">
        <v>1202</v>
      </c>
      <c r="G583" s="12">
        <v>26.0</v>
      </c>
      <c r="H583" s="12" t="s">
        <v>56</v>
      </c>
      <c r="I583" s="12">
        <v>6.0035982E7</v>
      </c>
      <c r="J583" s="12" t="str">
        <f>RIGHT('КХЛ'!$F583,4)</f>
        <v>1991</v>
      </c>
    </row>
    <row r="584" ht="14.25" customHeight="1">
      <c r="C584" s="12">
        <v>967.0</v>
      </c>
      <c r="D584" s="12" t="s">
        <v>1203</v>
      </c>
      <c r="E584" s="12" t="s">
        <v>60</v>
      </c>
      <c r="F584" s="16" t="s">
        <v>472</v>
      </c>
      <c r="G584" s="12">
        <v>25.0</v>
      </c>
      <c r="H584" s="12" t="s">
        <v>56</v>
      </c>
      <c r="I584" s="12">
        <v>8.7153137E7</v>
      </c>
      <c r="J584" s="12" t="str">
        <f>RIGHT('КХЛ'!$F584,4)</f>
        <v>1992</v>
      </c>
    </row>
    <row r="585" ht="14.25" customHeight="1">
      <c r="C585" s="12">
        <v>776.0</v>
      </c>
      <c r="D585" s="12" t="s">
        <v>1204</v>
      </c>
      <c r="E585" s="12" t="s">
        <v>54</v>
      </c>
      <c r="F585" s="16" t="s">
        <v>1205</v>
      </c>
      <c r="G585" s="12">
        <v>36.0</v>
      </c>
      <c r="H585" s="12" t="s">
        <v>71</v>
      </c>
      <c r="I585" s="12">
        <v>5.0884494E7</v>
      </c>
      <c r="J585" s="12" t="str">
        <f>RIGHT('КХЛ'!$F585,4)</f>
        <v>1981</v>
      </c>
    </row>
    <row r="586" ht="14.25" customHeight="1">
      <c r="C586" s="12">
        <v>1157.0</v>
      </c>
      <c r="D586" s="12" t="s">
        <v>1206</v>
      </c>
      <c r="E586" s="12" t="s">
        <v>54</v>
      </c>
      <c r="F586" s="16" t="s">
        <v>1207</v>
      </c>
      <c r="G586" s="12">
        <v>24.0</v>
      </c>
      <c r="H586" s="12" t="s">
        <v>56</v>
      </c>
      <c r="I586" s="12">
        <v>8.9602731E7</v>
      </c>
      <c r="J586" s="12" t="str">
        <f>RIGHT('КХЛ'!$F586,4)</f>
        <v>1993</v>
      </c>
    </row>
    <row r="587" ht="14.25" customHeight="1">
      <c r="C587" s="12">
        <v>1007.0</v>
      </c>
      <c r="D587" s="12" t="s">
        <v>1208</v>
      </c>
      <c r="E587" s="12" t="s">
        <v>54</v>
      </c>
      <c r="F587" s="16" t="s">
        <v>1209</v>
      </c>
      <c r="G587" s="12">
        <v>39.0</v>
      </c>
      <c r="H587" s="12" t="s">
        <v>56</v>
      </c>
      <c r="I587" s="12">
        <v>1.7933583E7</v>
      </c>
      <c r="J587" s="12" t="str">
        <f>RIGHT('КХЛ'!$F587,4)</f>
        <v>1978</v>
      </c>
    </row>
    <row r="588" ht="14.25" customHeight="1">
      <c r="C588" s="12">
        <v>1102.0</v>
      </c>
      <c r="D588" s="12" t="s">
        <v>1210</v>
      </c>
      <c r="E588" s="12" t="s">
        <v>54</v>
      </c>
      <c r="F588" s="16" t="s">
        <v>1211</v>
      </c>
      <c r="G588" s="12">
        <v>23.0</v>
      </c>
      <c r="H588" s="12" t="s">
        <v>56</v>
      </c>
      <c r="I588" s="12">
        <v>9.0206332E7</v>
      </c>
      <c r="J588" s="12" t="str">
        <f>RIGHT('КХЛ'!$F588,4)</f>
        <v>1994</v>
      </c>
    </row>
    <row r="589" ht="14.25" customHeight="1">
      <c r="C589" s="12">
        <v>725.0</v>
      </c>
      <c r="D589" s="12" t="s">
        <v>1212</v>
      </c>
      <c r="E589" s="12" t="s">
        <v>60</v>
      </c>
      <c r="F589" s="16" t="s">
        <v>1213</v>
      </c>
      <c r="G589" s="12">
        <v>34.0</v>
      </c>
      <c r="H589" s="12" t="s">
        <v>113</v>
      </c>
      <c r="I589" s="12">
        <v>7.9523892E7</v>
      </c>
      <c r="J589" s="12" t="str">
        <f>RIGHT('КХЛ'!$F589,4)</f>
        <v>1983</v>
      </c>
    </row>
    <row r="590" ht="14.25" customHeight="1">
      <c r="C590" s="12">
        <v>239.0</v>
      </c>
      <c r="D590" s="12" t="s">
        <v>1214</v>
      </c>
      <c r="E590" s="12" t="s">
        <v>60</v>
      </c>
      <c r="F590" s="16" t="s">
        <v>1215</v>
      </c>
      <c r="G590" s="12">
        <v>22.0</v>
      </c>
      <c r="H590" s="12" t="s">
        <v>56</v>
      </c>
      <c r="I590" s="12">
        <v>6600832.0</v>
      </c>
      <c r="J590" s="12" t="str">
        <f>RIGHT('КХЛ'!$F590,4)</f>
        <v>1995</v>
      </c>
    </row>
    <row r="591" ht="14.25" customHeight="1">
      <c r="C591" s="12">
        <v>821.0</v>
      </c>
      <c r="D591" s="12" t="s">
        <v>1216</v>
      </c>
      <c r="E591" s="12" t="s">
        <v>54</v>
      </c>
      <c r="F591" s="16" t="s">
        <v>1217</v>
      </c>
      <c r="G591" s="12">
        <v>31.0</v>
      </c>
      <c r="H591" s="12" t="s">
        <v>56</v>
      </c>
      <c r="I591" s="12">
        <v>2.3304612E7</v>
      </c>
      <c r="J591" s="12" t="str">
        <f>RIGHT('КХЛ'!$F591,4)</f>
        <v>1986</v>
      </c>
    </row>
    <row r="592" ht="14.25" customHeight="1">
      <c r="C592" s="12">
        <v>226.0</v>
      </c>
      <c r="D592" s="12" t="s">
        <v>1218</v>
      </c>
      <c r="E592" s="12" t="s">
        <v>54</v>
      </c>
      <c r="F592" s="16" t="s">
        <v>1219</v>
      </c>
      <c r="G592" s="12">
        <v>18.0</v>
      </c>
      <c r="H592" s="12" t="s">
        <v>56</v>
      </c>
      <c r="I592" s="12">
        <v>7.248442E7</v>
      </c>
      <c r="J592" s="12" t="str">
        <f>RIGHT('КХЛ'!$F592,4)</f>
        <v>1999</v>
      </c>
    </row>
    <row r="593" ht="14.25" customHeight="1">
      <c r="C593" s="12">
        <v>1366.0</v>
      </c>
      <c r="D593" s="12" t="s">
        <v>1220</v>
      </c>
      <c r="E593" s="12" t="s">
        <v>54</v>
      </c>
      <c r="F593" s="16" t="s">
        <v>1221</v>
      </c>
      <c r="G593" s="12">
        <v>27.0</v>
      </c>
      <c r="H593" s="12" t="s">
        <v>56</v>
      </c>
      <c r="I593" s="12">
        <v>3635569.0</v>
      </c>
      <c r="J593" s="12" t="str">
        <f>RIGHT('КХЛ'!$F593,4)</f>
        <v>1990</v>
      </c>
    </row>
    <row r="594" ht="14.25" customHeight="1">
      <c r="C594" s="12">
        <v>864.0</v>
      </c>
      <c r="D594" s="12" t="s">
        <v>1222</v>
      </c>
      <c r="E594" s="12" t="s">
        <v>65</v>
      </c>
      <c r="F594" s="16" t="s">
        <v>1223</v>
      </c>
      <c r="G594" s="12">
        <v>30.0</v>
      </c>
      <c r="H594" s="12" t="s">
        <v>56</v>
      </c>
      <c r="I594" s="12">
        <v>8331990.0</v>
      </c>
      <c r="J594" s="12" t="str">
        <f>RIGHT('КХЛ'!$F594,4)</f>
        <v>1987</v>
      </c>
    </row>
    <row r="595" ht="14.25" customHeight="1">
      <c r="C595" s="12">
        <v>1026.0</v>
      </c>
      <c r="D595" s="12" t="s">
        <v>1224</v>
      </c>
      <c r="E595" s="12" t="s">
        <v>54</v>
      </c>
      <c r="F595" s="16" t="s">
        <v>1225</v>
      </c>
      <c r="G595" s="12">
        <v>25.0</v>
      </c>
      <c r="H595" s="12" t="s">
        <v>88</v>
      </c>
      <c r="I595" s="12">
        <v>6365145.0</v>
      </c>
      <c r="J595" s="12" t="str">
        <f>RIGHT('КХЛ'!$F595,4)</f>
        <v>1992</v>
      </c>
    </row>
    <row r="596" ht="14.25" customHeight="1">
      <c r="C596" s="12">
        <v>24.0</v>
      </c>
      <c r="D596" s="12" t="s">
        <v>1226</v>
      </c>
      <c r="E596" s="12" t="s">
        <v>54</v>
      </c>
      <c r="F596" s="16" t="s">
        <v>1227</v>
      </c>
      <c r="G596" s="12">
        <v>20.0</v>
      </c>
      <c r="H596" s="12" t="s">
        <v>113</v>
      </c>
      <c r="I596" s="12">
        <v>3.6636648E7</v>
      </c>
      <c r="J596" s="12" t="str">
        <f>RIGHT('КХЛ'!$F596,4)</f>
        <v>1997</v>
      </c>
    </row>
    <row r="597" ht="14.25" customHeight="1">
      <c r="C597" s="12">
        <v>1525.0</v>
      </c>
      <c r="D597" s="12" t="s">
        <v>1228</v>
      </c>
      <c r="E597" s="12" t="s">
        <v>60</v>
      </c>
      <c r="F597" s="16" t="s">
        <v>1229</v>
      </c>
      <c r="G597" s="12">
        <v>33.0</v>
      </c>
      <c r="H597" s="12" t="s">
        <v>113</v>
      </c>
      <c r="I597" s="12">
        <v>9.6633937E7</v>
      </c>
      <c r="J597" s="12" t="str">
        <f>RIGHT('КХЛ'!$F597,4)</f>
        <v>1985</v>
      </c>
    </row>
    <row r="598" ht="14.25" customHeight="1">
      <c r="C598" s="12">
        <v>9.0</v>
      </c>
      <c r="D598" s="12" t="s">
        <v>1230</v>
      </c>
      <c r="E598" s="12" t="s">
        <v>54</v>
      </c>
      <c r="F598" s="16" t="s">
        <v>1231</v>
      </c>
      <c r="G598" s="12">
        <v>24.0</v>
      </c>
      <c r="H598" s="12" t="s">
        <v>56</v>
      </c>
      <c r="I598" s="12">
        <v>3180329.0</v>
      </c>
      <c r="J598" s="12" t="str">
        <f>RIGHT('КХЛ'!$F598,4)</f>
        <v>1993</v>
      </c>
    </row>
    <row r="599" ht="14.25" customHeight="1">
      <c r="C599" s="12">
        <v>1074.0</v>
      </c>
      <c r="D599" s="12" t="s">
        <v>1232</v>
      </c>
      <c r="E599" s="12" t="s">
        <v>60</v>
      </c>
      <c r="F599" s="16" t="s">
        <v>1233</v>
      </c>
      <c r="G599" s="12">
        <v>38.0</v>
      </c>
      <c r="H599" s="12" t="s">
        <v>108</v>
      </c>
      <c r="I599" s="12">
        <v>8746603.0</v>
      </c>
      <c r="J599" s="12" t="str">
        <f>RIGHT('КХЛ'!$F599,4)</f>
        <v>1979</v>
      </c>
    </row>
    <row r="600" ht="14.25" customHeight="1">
      <c r="C600" s="12">
        <v>1250.0</v>
      </c>
      <c r="D600" s="12" t="s">
        <v>1234</v>
      </c>
      <c r="E600" s="12" t="s">
        <v>54</v>
      </c>
      <c r="F600" s="16" t="s">
        <v>1235</v>
      </c>
      <c r="G600" s="12">
        <v>37.0</v>
      </c>
      <c r="H600" s="12" t="s">
        <v>113</v>
      </c>
      <c r="I600" s="12">
        <v>4.5188149E7</v>
      </c>
      <c r="J600" s="12" t="str">
        <f>RIGHT('КХЛ'!$F600,4)</f>
        <v>1980</v>
      </c>
    </row>
    <row r="601" ht="14.25" customHeight="1">
      <c r="C601" s="12">
        <v>640.0</v>
      </c>
      <c r="D601" s="12" t="s">
        <v>1236</v>
      </c>
      <c r="E601" s="12" t="s">
        <v>65</v>
      </c>
      <c r="F601" s="16" t="s">
        <v>1237</v>
      </c>
      <c r="G601" s="12">
        <v>28.0</v>
      </c>
      <c r="H601" s="12" t="s">
        <v>56</v>
      </c>
      <c r="I601" s="12">
        <v>2.8400654E7</v>
      </c>
      <c r="J601" s="12" t="str">
        <f>RIGHT('КХЛ'!$F601,4)</f>
        <v>1989</v>
      </c>
    </row>
    <row r="602" ht="14.25" customHeight="1">
      <c r="C602" s="12">
        <v>883.0</v>
      </c>
      <c r="D602" s="12" t="s">
        <v>1238</v>
      </c>
      <c r="E602" s="12" t="s">
        <v>54</v>
      </c>
      <c r="F602" s="16" t="s">
        <v>1239</v>
      </c>
      <c r="G602" s="12">
        <v>43.0</v>
      </c>
      <c r="H602" s="12" t="s">
        <v>113</v>
      </c>
      <c r="I602" s="12">
        <v>4.4985332E7</v>
      </c>
      <c r="J602" s="12" t="str">
        <f>RIGHT('КХЛ'!$F602,4)</f>
        <v>1974</v>
      </c>
    </row>
    <row r="603" ht="14.25" customHeight="1">
      <c r="C603" s="12">
        <v>850.0</v>
      </c>
      <c r="D603" s="12" t="s">
        <v>1240</v>
      </c>
      <c r="E603" s="12" t="s">
        <v>54</v>
      </c>
      <c r="F603" s="16" t="s">
        <v>1241</v>
      </c>
      <c r="G603" s="12">
        <v>23.0</v>
      </c>
      <c r="H603" s="12" t="s">
        <v>483</v>
      </c>
      <c r="I603" s="12">
        <v>8.3499513E7</v>
      </c>
      <c r="J603" s="12" t="str">
        <f>RIGHT('КХЛ'!$F603,4)</f>
        <v>1994</v>
      </c>
    </row>
    <row r="604" ht="14.25" customHeight="1">
      <c r="C604" s="12">
        <v>95.0</v>
      </c>
      <c r="D604" s="12" t="s">
        <v>1242</v>
      </c>
      <c r="E604" s="12" t="s">
        <v>54</v>
      </c>
      <c r="F604" s="16" t="s">
        <v>622</v>
      </c>
      <c r="G604" s="12">
        <v>27.0</v>
      </c>
      <c r="H604" s="12" t="s">
        <v>56</v>
      </c>
      <c r="I604" s="12">
        <v>6.3994972E7</v>
      </c>
      <c r="J604" s="12" t="str">
        <f>RIGHT('КХЛ'!$F604,4)</f>
        <v>1991</v>
      </c>
    </row>
    <row r="605" ht="14.25" customHeight="1">
      <c r="C605" s="12">
        <v>495.0</v>
      </c>
      <c r="D605" s="12" t="s">
        <v>1243</v>
      </c>
      <c r="E605" s="12" t="s">
        <v>54</v>
      </c>
      <c r="F605" s="16" t="s">
        <v>1244</v>
      </c>
      <c r="G605" s="12">
        <v>43.0</v>
      </c>
      <c r="H605" s="12" t="s">
        <v>56</v>
      </c>
      <c r="I605" s="12">
        <v>7.3270762E7</v>
      </c>
      <c r="J605" s="12" t="str">
        <f>RIGHT('КХЛ'!$F605,4)</f>
        <v>1974</v>
      </c>
    </row>
    <row r="606" ht="14.25" customHeight="1">
      <c r="C606" s="12">
        <v>842.0</v>
      </c>
      <c r="D606" s="12" t="s">
        <v>1245</v>
      </c>
      <c r="E606" s="12" t="s">
        <v>54</v>
      </c>
      <c r="F606" s="16" t="s">
        <v>1246</v>
      </c>
      <c r="G606" s="12">
        <v>23.0</v>
      </c>
      <c r="H606" s="12" t="s">
        <v>56</v>
      </c>
      <c r="I606" s="12">
        <v>4.7279511E7</v>
      </c>
      <c r="J606" s="12" t="str">
        <f>RIGHT('КХЛ'!$F606,4)</f>
        <v>1994</v>
      </c>
    </row>
    <row r="607" ht="14.25" customHeight="1">
      <c r="C607" s="12">
        <v>303.0</v>
      </c>
      <c r="D607" s="12" t="s">
        <v>1247</v>
      </c>
      <c r="E607" s="12" t="s">
        <v>54</v>
      </c>
      <c r="F607" s="16" t="s">
        <v>506</v>
      </c>
      <c r="G607" s="12">
        <v>35.0</v>
      </c>
      <c r="H607" s="12" t="s">
        <v>56</v>
      </c>
      <c r="I607" s="12">
        <v>5.6033928E7</v>
      </c>
      <c r="J607" s="12" t="str">
        <f>RIGHT('КХЛ'!$F607,4)</f>
        <v>1982</v>
      </c>
    </row>
    <row r="608" ht="14.25" customHeight="1">
      <c r="C608" s="12">
        <v>1225.0</v>
      </c>
      <c r="D608" s="12" t="s">
        <v>1248</v>
      </c>
      <c r="E608" s="12" t="s">
        <v>54</v>
      </c>
      <c r="F608" s="16" t="s">
        <v>1249</v>
      </c>
      <c r="G608" s="12">
        <v>26.0</v>
      </c>
      <c r="H608" s="12" t="s">
        <v>113</v>
      </c>
      <c r="I608" s="12">
        <v>6.2395349E7</v>
      </c>
      <c r="J608" s="12" t="str">
        <f>RIGHT('КХЛ'!$F608,4)</f>
        <v>1991</v>
      </c>
    </row>
    <row r="609" ht="14.25" customHeight="1">
      <c r="C609" s="12">
        <v>402.0</v>
      </c>
      <c r="D609" s="12" t="s">
        <v>1250</v>
      </c>
      <c r="E609" s="12" t="s">
        <v>60</v>
      </c>
      <c r="F609" s="16" t="s">
        <v>1251</v>
      </c>
      <c r="G609" s="12">
        <v>20.0</v>
      </c>
      <c r="H609" s="12" t="s">
        <v>56</v>
      </c>
      <c r="I609" s="12">
        <v>7.2357346E7</v>
      </c>
      <c r="J609" s="12" t="str">
        <f>RIGHT('КХЛ'!$F609,4)</f>
        <v>1997</v>
      </c>
    </row>
    <row r="610" ht="14.25" customHeight="1">
      <c r="C610" s="12">
        <v>812.0</v>
      </c>
      <c r="D610" s="12" t="s">
        <v>1252</v>
      </c>
      <c r="E610" s="12" t="s">
        <v>65</v>
      </c>
      <c r="F610" s="16" t="s">
        <v>1253</v>
      </c>
      <c r="G610" s="12">
        <v>22.0</v>
      </c>
      <c r="H610" s="12" t="s">
        <v>56</v>
      </c>
      <c r="I610" s="12">
        <v>5.0210468E7</v>
      </c>
      <c r="J610" s="12" t="str">
        <f>RIGHT('КХЛ'!$F610,4)</f>
        <v>1995</v>
      </c>
    </row>
    <row r="611" ht="14.25" customHeight="1">
      <c r="C611" s="12">
        <v>626.0</v>
      </c>
      <c r="D611" s="12" t="s">
        <v>1254</v>
      </c>
      <c r="E611" s="12" t="s">
        <v>54</v>
      </c>
      <c r="F611" s="16" t="s">
        <v>1255</v>
      </c>
      <c r="G611" s="12">
        <v>35.0</v>
      </c>
      <c r="H611" s="12" t="s">
        <v>56</v>
      </c>
      <c r="I611" s="12">
        <v>8.4528711E7</v>
      </c>
      <c r="J611" s="12" t="str">
        <f>RIGHT('КХЛ'!$F611,4)</f>
        <v>1982</v>
      </c>
    </row>
    <row r="612" ht="14.25" customHeight="1">
      <c r="C612" s="12">
        <v>813.0</v>
      </c>
      <c r="D612" s="12" t="s">
        <v>1256</v>
      </c>
      <c r="E612" s="12" t="s">
        <v>54</v>
      </c>
      <c r="F612" s="16" t="s">
        <v>1257</v>
      </c>
      <c r="G612" s="12">
        <v>40.0</v>
      </c>
      <c r="H612" s="12" t="s">
        <v>113</v>
      </c>
      <c r="I612" s="12">
        <v>3.8680088E7</v>
      </c>
      <c r="J612" s="12" t="str">
        <f>RIGHT('КХЛ'!$F612,4)</f>
        <v>1977</v>
      </c>
    </row>
    <row r="613" ht="14.25" customHeight="1">
      <c r="C613" s="12">
        <v>448.0</v>
      </c>
      <c r="D613" s="12" t="s">
        <v>1258</v>
      </c>
      <c r="E613" s="12" t="s">
        <v>60</v>
      </c>
      <c r="F613" s="16" t="s">
        <v>1259</v>
      </c>
      <c r="G613" s="12">
        <v>33.0</v>
      </c>
      <c r="H613" s="12" t="s">
        <v>56</v>
      </c>
      <c r="I613" s="12">
        <v>7.9646737E7</v>
      </c>
      <c r="J613" s="12" t="str">
        <f>RIGHT('КХЛ'!$F613,4)</f>
        <v>1984</v>
      </c>
    </row>
    <row r="614" ht="14.25" customHeight="1">
      <c r="C614" s="12">
        <v>160.0</v>
      </c>
      <c r="D614" s="12" t="s">
        <v>1260</v>
      </c>
      <c r="E614" s="12" t="s">
        <v>54</v>
      </c>
      <c r="F614" s="16" t="s">
        <v>1261</v>
      </c>
      <c r="G614" s="12">
        <v>28.0</v>
      </c>
      <c r="H614" s="12" t="s">
        <v>56</v>
      </c>
      <c r="I614" s="12">
        <v>3.2199814E7</v>
      </c>
      <c r="J614" s="12" t="str">
        <f>RIGHT('КХЛ'!$F614,4)</f>
        <v>1989</v>
      </c>
    </row>
    <row r="615" ht="14.25" customHeight="1">
      <c r="C615" s="12">
        <v>455.0</v>
      </c>
      <c r="D615" s="12" t="s">
        <v>1262</v>
      </c>
      <c r="E615" s="12" t="s">
        <v>54</v>
      </c>
      <c r="F615" s="16" t="s">
        <v>1263</v>
      </c>
      <c r="G615" s="12">
        <v>32.0</v>
      </c>
      <c r="H615" s="12" t="s">
        <v>56</v>
      </c>
      <c r="I615" s="12">
        <v>7.4598492E7</v>
      </c>
      <c r="J615" s="12" t="str">
        <f>RIGHT('КХЛ'!$F615,4)</f>
        <v>1985</v>
      </c>
    </row>
    <row r="616" ht="14.25" customHeight="1">
      <c r="C616" s="12">
        <v>969.0</v>
      </c>
      <c r="D616" s="12" t="s">
        <v>1264</v>
      </c>
      <c r="E616" s="12" t="s">
        <v>54</v>
      </c>
      <c r="F616" s="16" t="s">
        <v>1265</v>
      </c>
      <c r="G616" s="12">
        <v>36.0</v>
      </c>
      <c r="H616" s="12" t="s">
        <v>56</v>
      </c>
      <c r="I616" s="12">
        <v>9.6030832E7</v>
      </c>
      <c r="J616" s="12" t="str">
        <f>RIGHT('КХЛ'!$F616,4)</f>
        <v>1981</v>
      </c>
    </row>
    <row r="617" ht="14.25" customHeight="1">
      <c r="C617" s="12">
        <v>247.0</v>
      </c>
      <c r="D617" s="12" t="s">
        <v>1266</v>
      </c>
      <c r="E617" s="12" t="s">
        <v>65</v>
      </c>
      <c r="F617" s="16" t="s">
        <v>1267</v>
      </c>
      <c r="G617" s="12">
        <v>27.0</v>
      </c>
      <c r="H617" s="12" t="s">
        <v>56</v>
      </c>
      <c r="I617" s="12">
        <v>3.1518262E7</v>
      </c>
      <c r="J617" s="12" t="str">
        <f>RIGHT('КХЛ'!$F617,4)</f>
        <v>1991</v>
      </c>
    </row>
    <row r="618" ht="14.25" customHeight="1">
      <c r="C618" s="12">
        <v>172.0</v>
      </c>
      <c r="D618" s="12" t="s">
        <v>1268</v>
      </c>
      <c r="E618" s="12" t="s">
        <v>65</v>
      </c>
      <c r="F618" s="16" t="s">
        <v>1269</v>
      </c>
      <c r="G618" s="12">
        <v>28.0</v>
      </c>
      <c r="H618" s="12" t="s">
        <v>88</v>
      </c>
      <c r="I618" s="12">
        <v>8.6767807E7</v>
      </c>
      <c r="J618" s="12" t="str">
        <f>RIGHT('КХЛ'!$F618,4)</f>
        <v>1989</v>
      </c>
    </row>
    <row r="619" ht="14.25" customHeight="1">
      <c r="C619" s="12">
        <v>273.0</v>
      </c>
      <c r="D619" s="12" t="s">
        <v>1270</v>
      </c>
      <c r="E619" s="12" t="s">
        <v>54</v>
      </c>
      <c r="F619" s="16" t="s">
        <v>1271</v>
      </c>
      <c r="G619" s="12">
        <v>28.0</v>
      </c>
      <c r="H619" s="12" t="s">
        <v>56</v>
      </c>
      <c r="I619" s="12">
        <v>9.776669E7</v>
      </c>
      <c r="J619" s="12" t="str">
        <f>RIGHT('КХЛ'!$F619,4)</f>
        <v>1989</v>
      </c>
    </row>
    <row r="620" ht="14.25" customHeight="1">
      <c r="C620" s="12">
        <v>109.0</v>
      </c>
      <c r="D620" s="12" t="s">
        <v>1272</v>
      </c>
      <c r="E620" s="12" t="s">
        <v>60</v>
      </c>
      <c r="F620" s="16" t="s">
        <v>1273</v>
      </c>
      <c r="G620" s="12">
        <v>29.0</v>
      </c>
      <c r="H620" s="12" t="s">
        <v>78</v>
      </c>
      <c r="I620" s="12">
        <v>1.178093E7</v>
      </c>
      <c r="J620" s="12" t="str">
        <f>RIGHT('КХЛ'!$F620,4)</f>
        <v>1988</v>
      </c>
    </row>
    <row r="621" ht="14.25" customHeight="1">
      <c r="C621" s="12">
        <v>101.0</v>
      </c>
      <c r="D621" s="12" t="s">
        <v>1274</v>
      </c>
      <c r="E621" s="12" t="s">
        <v>65</v>
      </c>
      <c r="F621" s="16" t="s">
        <v>1275</v>
      </c>
      <c r="G621" s="12">
        <v>23.0</v>
      </c>
      <c r="H621" s="12" t="s">
        <v>56</v>
      </c>
      <c r="I621" s="12">
        <v>6.1054482E7</v>
      </c>
      <c r="J621" s="12" t="str">
        <f>RIGHT('КХЛ'!$F621,4)</f>
        <v>1994</v>
      </c>
    </row>
    <row r="622" ht="14.25" customHeight="1">
      <c r="C622" s="12">
        <v>1492.0</v>
      </c>
      <c r="D622" s="12" t="s">
        <v>1276</v>
      </c>
      <c r="E622" s="12" t="s">
        <v>54</v>
      </c>
      <c r="F622" s="16" t="s">
        <v>1277</v>
      </c>
      <c r="G622" s="12">
        <v>36.0</v>
      </c>
      <c r="H622" s="12" t="s">
        <v>56</v>
      </c>
      <c r="I622" s="12">
        <v>6.7054307E7</v>
      </c>
      <c r="J622" s="12" t="str">
        <f>RIGHT('КХЛ'!$F622,4)</f>
        <v>1982</v>
      </c>
    </row>
    <row r="623" ht="14.25" customHeight="1">
      <c r="C623" s="12">
        <v>577.0</v>
      </c>
      <c r="D623" s="12" t="s">
        <v>1278</v>
      </c>
      <c r="E623" s="12" t="s">
        <v>60</v>
      </c>
      <c r="F623" s="16" t="s">
        <v>1279</v>
      </c>
      <c r="G623" s="12">
        <v>27.0</v>
      </c>
      <c r="H623" s="12" t="s">
        <v>56</v>
      </c>
      <c r="I623" s="12">
        <v>1.5661341E7</v>
      </c>
      <c r="J623" s="12" t="str">
        <f>RIGHT('КХЛ'!$F623,4)</f>
        <v>1990</v>
      </c>
    </row>
    <row r="624" ht="14.25" customHeight="1">
      <c r="C624" s="12">
        <v>1131.0</v>
      </c>
      <c r="D624" s="12" t="s">
        <v>1280</v>
      </c>
      <c r="E624" s="12" t="s">
        <v>65</v>
      </c>
      <c r="F624" s="16" t="s">
        <v>1281</v>
      </c>
      <c r="G624" s="12">
        <v>23.0</v>
      </c>
      <c r="H624" s="12" t="s">
        <v>56</v>
      </c>
      <c r="I624" s="12">
        <v>5.3813135E7</v>
      </c>
      <c r="J624" s="12" t="str">
        <f>RIGHT('КХЛ'!$F624,4)</f>
        <v>1994</v>
      </c>
    </row>
    <row r="625" ht="14.25" customHeight="1">
      <c r="C625" s="12">
        <v>1781.0</v>
      </c>
      <c r="D625" s="12" t="s">
        <v>1282</v>
      </c>
      <c r="E625" s="12" t="s">
        <v>54</v>
      </c>
      <c r="F625" s="16" t="s">
        <v>1283</v>
      </c>
      <c r="G625" s="12">
        <v>21.0</v>
      </c>
      <c r="H625" s="12" t="s">
        <v>56</v>
      </c>
      <c r="I625" s="12">
        <v>8.3383413E7</v>
      </c>
      <c r="J625" s="12" t="str">
        <f>RIGHT('КХЛ'!$F625,4)</f>
        <v>1996</v>
      </c>
    </row>
    <row r="626" ht="14.25" customHeight="1">
      <c r="C626" s="12">
        <v>289.0</v>
      </c>
      <c r="D626" s="12" t="s">
        <v>1284</v>
      </c>
      <c r="E626" s="12" t="s">
        <v>65</v>
      </c>
      <c r="F626" s="16" t="s">
        <v>152</v>
      </c>
      <c r="G626" s="12">
        <v>21.0</v>
      </c>
      <c r="H626" s="12" t="s">
        <v>56</v>
      </c>
      <c r="I626" s="12">
        <v>9.3792997E7</v>
      </c>
      <c r="J626" s="12" t="str">
        <f>RIGHT('КХЛ'!$F626,4)</f>
        <v>1996</v>
      </c>
    </row>
    <row r="627" ht="14.25" customHeight="1">
      <c r="C627" s="12">
        <v>68.0</v>
      </c>
      <c r="D627" s="12" t="s">
        <v>1285</v>
      </c>
      <c r="E627" s="12" t="s">
        <v>54</v>
      </c>
      <c r="F627" s="16" t="s">
        <v>1286</v>
      </c>
      <c r="G627" s="12">
        <v>42.0</v>
      </c>
      <c r="H627" s="12" t="s">
        <v>81</v>
      </c>
      <c r="I627" s="12">
        <v>8.3348347E7</v>
      </c>
      <c r="J627" s="12" t="str">
        <f>RIGHT('КХЛ'!$F627,4)</f>
        <v>1975</v>
      </c>
    </row>
    <row r="628" ht="14.25" customHeight="1">
      <c r="C628" s="12">
        <v>704.0</v>
      </c>
      <c r="D628" s="12" t="s">
        <v>1287</v>
      </c>
      <c r="E628" s="12" t="s">
        <v>54</v>
      </c>
      <c r="F628" s="16" t="s">
        <v>1288</v>
      </c>
      <c r="G628" s="12">
        <v>37.0</v>
      </c>
      <c r="H628" s="12" t="s">
        <v>71</v>
      </c>
      <c r="I628" s="12">
        <v>6.9078131E7</v>
      </c>
      <c r="J628" s="12" t="str">
        <f>RIGHT('КХЛ'!$F628,4)</f>
        <v>1980</v>
      </c>
    </row>
    <row r="629" ht="14.25" customHeight="1">
      <c r="C629" s="12">
        <v>1046.0</v>
      </c>
      <c r="D629" s="12" t="s">
        <v>1289</v>
      </c>
      <c r="E629" s="12" t="s">
        <v>60</v>
      </c>
      <c r="F629" s="16" t="s">
        <v>1290</v>
      </c>
      <c r="G629" s="12">
        <v>37.0</v>
      </c>
      <c r="H629" s="12" t="s">
        <v>56</v>
      </c>
      <c r="I629" s="12">
        <v>9.0549448E7</v>
      </c>
      <c r="J629" s="12" t="str">
        <f>RIGHT('КХЛ'!$F629,4)</f>
        <v>1980</v>
      </c>
    </row>
    <row r="630" ht="14.25" customHeight="1">
      <c r="C630" s="12">
        <v>990.0</v>
      </c>
      <c r="D630" s="12" t="s">
        <v>1291</v>
      </c>
      <c r="E630" s="12" t="s">
        <v>54</v>
      </c>
      <c r="F630" s="16" t="s">
        <v>1292</v>
      </c>
      <c r="G630" s="12">
        <v>21.0</v>
      </c>
      <c r="H630" s="12" t="s">
        <v>113</v>
      </c>
      <c r="I630" s="12">
        <v>9.3179468E7</v>
      </c>
      <c r="J630" s="12" t="str">
        <f>RIGHT('КХЛ'!$F630,4)</f>
        <v>1996</v>
      </c>
    </row>
    <row r="631" ht="14.25" customHeight="1">
      <c r="C631" s="12">
        <v>779.0</v>
      </c>
      <c r="D631" s="12" t="s">
        <v>1293</v>
      </c>
      <c r="E631" s="12" t="s">
        <v>54</v>
      </c>
      <c r="F631" s="16" t="s">
        <v>1294</v>
      </c>
      <c r="G631" s="12">
        <v>36.0</v>
      </c>
      <c r="H631" s="12" t="s">
        <v>56</v>
      </c>
      <c r="I631" s="12">
        <v>4.584815E7</v>
      </c>
      <c r="J631" s="12" t="str">
        <f>RIGHT('КХЛ'!$F631,4)</f>
        <v>1981</v>
      </c>
    </row>
    <row r="632" ht="14.25" customHeight="1">
      <c r="C632" s="12">
        <v>1517.0</v>
      </c>
      <c r="D632" s="12" t="s">
        <v>1295</v>
      </c>
      <c r="E632" s="12" t="s">
        <v>60</v>
      </c>
      <c r="F632" s="16" t="s">
        <v>1296</v>
      </c>
      <c r="G632" s="12">
        <v>27.0</v>
      </c>
      <c r="H632" s="12" t="s">
        <v>78</v>
      </c>
      <c r="I632" s="12">
        <v>3.2333155E7</v>
      </c>
      <c r="J632" s="12" t="str">
        <f>RIGHT('КХЛ'!$F632,4)</f>
        <v>1990</v>
      </c>
    </row>
    <row r="633" ht="14.25" customHeight="1">
      <c r="C633" s="12">
        <v>221.0</v>
      </c>
      <c r="D633" s="12" t="s">
        <v>1297</v>
      </c>
      <c r="E633" s="12" t="s">
        <v>65</v>
      </c>
      <c r="F633" s="16" t="s">
        <v>1298</v>
      </c>
      <c r="G633" s="12">
        <v>22.0</v>
      </c>
      <c r="H633" s="12" t="s">
        <v>56</v>
      </c>
      <c r="I633" s="12">
        <v>4.6526647E7</v>
      </c>
      <c r="J633" s="12" t="str">
        <f>RIGHT('КХЛ'!$F633,4)</f>
        <v>1995</v>
      </c>
    </row>
    <row r="634" ht="14.25" customHeight="1">
      <c r="C634" s="12">
        <v>716.0</v>
      </c>
      <c r="D634" s="12" t="s">
        <v>1299</v>
      </c>
      <c r="E634" s="12" t="s">
        <v>54</v>
      </c>
      <c r="F634" s="16" t="s">
        <v>1300</v>
      </c>
      <c r="G634" s="12">
        <v>31.0</v>
      </c>
      <c r="H634" s="12" t="s">
        <v>157</v>
      </c>
      <c r="I634" s="12">
        <v>6.0198786E7</v>
      </c>
      <c r="J634" s="12" t="str">
        <f>RIGHT('КХЛ'!$F634,4)</f>
        <v>1986</v>
      </c>
    </row>
    <row r="635" ht="14.25" customHeight="1">
      <c r="C635" s="12">
        <v>209.0</v>
      </c>
      <c r="D635" s="12" t="s">
        <v>1301</v>
      </c>
      <c r="E635" s="12" t="s">
        <v>60</v>
      </c>
      <c r="F635" s="16" t="s">
        <v>487</v>
      </c>
      <c r="G635" s="12">
        <v>36.0</v>
      </c>
      <c r="H635" s="12" t="s">
        <v>56</v>
      </c>
      <c r="I635" s="12">
        <v>3.7824191E7</v>
      </c>
      <c r="J635" s="12" t="str">
        <f>RIGHT('КХЛ'!$F635,4)</f>
        <v>1981</v>
      </c>
    </row>
    <row r="636" ht="14.25" customHeight="1">
      <c r="C636" s="12">
        <v>601.0</v>
      </c>
      <c r="D636" s="12" t="s">
        <v>1302</v>
      </c>
      <c r="E636" s="12" t="s">
        <v>54</v>
      </c>
      <c r="F636" s="16" t="s">
        <v>1303</v>
      </c>
      <c r="G636" s="12">
        <v>35.0</v>
      </c>
      <c r="H636" s="12" t="s">
        <v>99</v>
      </c>
      <c r="I636" s="12">
        <v>4.2693695E7</v>
      </c>
      <c r="J636" s="12" t="str">
        <f>RIGHT('КХЛ'!$F636,4)</f>
        <v>1982</v>
      </c>
    </row>
    <row r="637" ht="14.25" customHeight="1">
      <c r="C637" s="12">
        <v>326.0</v>
      </c>
      <c r="D637" s="12" t="s">
        <v>1304</v>
      </c>
      <c r="E637" s="12" t="s">
        <v>54</v>
      </c>
      <c r="F637" s="16" t="s">
        <v>1305</v>
      </c>
      <c r="G637" s="12">
        <v>35.0</v>
      </c>
      <c r="H637" s="12" t="s">
        <v>56</v>
      </c>
      <c r="I637" s="12">
        <v>3.9357008E7</v>
      </c>
      <c r="J637" s="12" t="str">
        <f>RIGHT('КХЛ'!$F637,4)</f>
        <v>1982</v>
      </c>
    </row>
    <row r="638" ht="14.25" customHeight="1">
      <c r="C638" s="12">
        <v>971.0</v>
      </c>
      <c r="D638" s="12" t="s">
        <v>86</v>
      </c>
      <c r="E638" s="12" t="s">
        <v>60</v>
      </c>
      <c r="F638" s="16" t="s">
        <v>87</v>
      </c>
      <c r="G638" s="12">
        <v>28.0</v>
      </c>
      <c r="H638" s="12" t="s">
        <v>88</v>
      </c>
      <c r="I638" s="12">
        <v>2.9201629E7</v>
      </c>
      <c r="J638" s="12" t="str">
        <f>RIGHT('КХЛ'!$F638,4)</f>
        <v>1989</v>
      </c>
    </row>
    <row r="639" ht="14.25" customHeight="1">
      <c r="C639" s="12">
        <v>533.0</v>
      </c>
      <c r="D639" s="12" t="s">
        <v>1306</v>
      </c>
      <c r="E639" s="12" t="s">
        <v>60</v>
      </c>
      <c r="F639" s="16" t="s">
        <v>1307</v>
      </c>
      <c r="G639" s="12">
        <v>22.0</v>
      </c>
      <c r="H639" s="12" t="s">
        <v>56</v>
      </c>
      <c r="I639" s="12">
        <v>8.3212984E7</v>
      </c>
      <c r="J639" s="12" t="str">
        <f>RIGHT('КХЛ'!$F639,4)</f>
        <v>1995</v>
      </c>
    </row>
    <row r="640" ht="14.25" customHeight="1">
      <c r="C640" s="12">
        <v>739.0</v>
      </c>
      <c r="D640" s="12" t="s">
        <v>1308</v>
      </c>
      <c r="E640" s="12" t="s">
        <v>60</v>
      </c>
      <c r="F640" s="16" t="s">
        <v>1309</v>
      </c>
      <c r="G640" s="12">
        <v>32.0</v>
      </c>
      <c r="H640" s="12" t="s">
        <v>99</v>
      </c>
      <c r="I640" s="12">
        <v>9.0193921E7</v>
      </c>
      <c r="J640" s="12" t="str">
        <f>RIGHT('КХЛ'!$F640,4)</f>
        <v>1985</v>
      </c>
    </row>
    <row r="641" ht="14.25" customHeight="1">
      <c r="C641" s="12">
        <v>373.0</v>
      </c>
      <c r="D641" s="12" t="s">
        <v>1310</v>
      </c>
      <c r="E641" s="12" t="s">
        <v>54</v>
      </c>
      <c r="F641" s="16" t="s">
        <v>1311</v>
      </c>
      <c r="G641" s="12">
        <v>33.0</v>
      </c>
      <c r="H641" s="12" t="s">
        <v>56</v>
      </c>
      <c r="I641" s="12">
        <v>5.1210142E7</v>
      </c>
      <c r="J641" s="12" t="str">
        <f>RIGHT('КХЛ'!$F641,4)</f>
        <v>1984</v>
      </c>
    </row>
    <row r="642" ht="14.25" customHeight="1">
      <c r="C642" s="12">
        <v>1206.0</v>
      </c>
      <c r="D642" s="12" t="s">
        <v>1312</v>
      </c>
      <c r="E642" s="12" t="s">
        <v>60</v>
      </c>
      <c r="F642" s="16" t="s">
        <v>1313</v>
      </c>
      <c r="G642" s="12">
        <v>37.0</v>
      </c>
      <c r="H642" s="12" t="s">
        <v>120</v>
      </c>
      <c r="I642" s="12">
        <v>2.2156808E7</v>
      </c>
      <c r="J642" s="12" t="str">
        <f>RIGHT('КХЛ'!$F642,4)</f>
        <v>1980</v>
      </c>
    </row>
    <row r="643" ht="14.25" customHeight="1">
      <c r="C643" s="12">
        <v>385.0</v>
      </c>
      <c r="D643" s="12" t="s">
        <v>1314</v>
      </c>
      <c r="E643" s="12" t="s">
        <v>54</v>
      </c>
      <c r="F643" s="16" t="s">
        <v>1315</v>
      </c>
      <c r="G643" s="12">
        <v>29.0</v>
      </c>
      <c r="H643" s="12" t="s">
        <v>99</v>
      </c>
      <c r="I643" s="12">
        <v>9.869647E7</v>
      </c>
      <c r="J643" s="12" t="str">
        <f>RIGHT('КХЛ'!$F643,4)</f>
        <v>1988</v>
      </c>
    </row>
    <row r="644" ht="14.25" customHeight="1">
      <c r="C644" s="12">
        <v>1569.0</v>
      </c>
      <c r="D644" s="12" t="s">
        <v>1316</v>
      </c>
      <c r="E644" s="12" t="s">
        <v>54</v>
      </c>
      <c r="F644" s="16" t="s">
        <v>1317</v>
      </c>
      <c r="G644" s="12">
        <v>28.0</v>
      </c>
      <c r="H644" s="12" t="s">
        <v>108</v>
      </c>
      <c r="I644" s="12">
        <v>4.4444484E7</v>
      </c>
      <c r="J644" s="12" t="str">
        <f>RIGHT('КХЛ'!$F644,4)</f>
        <v>1989</v>
      </c>
    </row>
    <row r="645" ht="14.25" customHeight="1">
      <c r="C645" s="12">
        <v>814.0</v>
      </c>
      <c r="D645" s="12" t="s">
        <v>1318</v>
      </c>
      <c r="E645" s="12" t="s">
        <v>54</v>
      </c>
      <c r="F645" s="16" t="s">
        <v>1319</v>
      </c>
      <c r="G645" s="12">
        <v>41.0</v>
      </c>
      <c r="H645" s="12" t="s">
        <v>88</v>
      </c>
      <c r="I645" s="12">
        <v>9.4070106E7</v>
      </c>
      <c r="J645" s="12" t="str">
        <f>RIGHT('КХЛ'!$F645,4)</f>
        <v>1976</v>
      </c>
    </row>
    <row r="646" ht="14.25" customHeight="1">
      <c r="C646" s="12">
        <v>1706.0</v>
      </c>
      <c r="D646" s="12" t="s">
        <v>1320</v>
      </c>
      <c r="E646" s="12" t="s">
        <v>65</v>
      </c>
      <c r="F646" s="16" t="s">
        <v>1321</v>
      </c>
      <c r="G646" s="12">
        <v>28.0</v>
      </c>
      <c r="H646" s="12" t="s">
        <v>157</v>
      </c>
      <c r="I646" s="12">
        <v>4.3687212E7</v>
      </c>
      <c r="J646" s="12" t="str">
        <f>RIGHT('КХЛ'!$F646,4)</f>
        <v>1989</v>
      </c>
    </row>
    <row r="647" ht="14.25" customHeight="1">
      <c r="C647" s="12">
        <v>1184.0</v>
      </c>
      <c r="D647" s="12" t="s">
        <v>1322</v>
      </c>
      <c r="E647" s="12" t="s">
        <v>65</v>
      </c>
      <c r="F647" s="16" t="s">
        <v>1323</v>
      </c>
      <c r="G647" s="12">
        <v>22.0</v>
      </c>
      <c r="H647" s="12" t="s">
        <v>56</v>
      </c>
      <c r="I647" s="12">
        <v>7.8470611E7</v>
      </c>
      <c r="J647" s="12" t="str">
        <f>RIGHT('КХЛ'!$F647,4)</f>
        <v>1995</v>
      </c>
    </row>
    <row r="648" ht="14.25" customHeight="1">
      <c r="C648" s="12">
        <v>1776.0</v>
      </c>
      <c r="D648" s="12" t="s">
        <v>1324</v>
      </c>
      <c r="E648" s="12" t="s">
        <v>54</v>
      </c>
      <c r="F648" s="16" t="s">
        <v>1325</v>
      </c>
      <c r="G648" s="12">
        <v>20.0</v>
      </c>
      <c r="H648" s="12" t="s">
        <v>78</v>
      </c>
      <c r="I648" s="12">
        <v>4.528885E7</v>
      </c>
      <c r="J648" s="12" t="str">
        <f>RIGHT('КХЛ'!$F648,4)</f>
        <v>1997</v>
      </c>
    </row>
    <row r="649" ht="14.25" customHeight="1">
      <c r="C649" s="12">
        <v>1139.0</v>
      </c>
      <c r="D649" s="12" t="s">
        <v>1326</v>
      </c>
      <c r="E649" s="12" t="s">
        <v>65</v>
      </c>
      <c r="F649" s="16" t="s">
        <v>1327</v>
      </c>
      <c r="G649" s="12">
        <v>45.0</v>
      </c>
      <c r="H649" s="12" t="s">
        <v>56</v>
      </c>
      <c r="I649" s="12">
        <v>8.779281E7</v>
      </c>
      <c r="J649" s="12" t="str">
        <f>RIGHT('КХЛ'!$F649,4)</f>
        <v>1972</v>
      </c>
    </row>
    <row r="650" ht="14.25" customHeight="1">
      <c r="C650" s="12">
        <v>730.0</v>
      </c>
      <c r="D650" s="12" t="s">
        <v>1328</v>
      </c>
      <c r="E650" s="12" t="s">
        <v>54</v>
      </c>
      <c r="F650" s="16" t="s">
        <v>1329</v>
      </c>
      <c r="G650" s="12">
        <v>33.0</v>
      </c>
      <c r="H650" s="12" t="s">
        <v>56</v>
      </c>
      <c r="I650" s="12">
        <v>4.7678572E7</v>
      </c>
      <c r="J650" s="12" t="str">
        <f>RIGHT('КХЛ'!$F650,4)</f>
        <v>1984</v>
      </c>
    </row>
    <row r="651" ht="14.25" customHeight="1">
      <c r="C651" s="12">
        <v>614.0</v>
      </c>
      <c r="D651" s="12" t="s">
        <v>1330</v>
      </c>
      <c r="E651" s="12" t="s">
        <v>60</v>
      </c>
      <c r="F651" s="16" t="s">
        <v>1331</v>
      </c>
      <c r="G651" s="12">
        <v>33.0</v>
      </c>
      <c r="H651" s="12" t="s">
        <v>120</v>
      </c>
      <c r="I651" s="12">
        <v>7.6269186E7</v>
      </c>
      <c r="J651" s="12" t="str">
        <f>RIGHT('КХЛ'!$F651,4)</f>
        <v>1984</v>
      </c>
    </row>
    <row r="652" ht="14.25" customHeight="1">
      <c r="C652" s="12">
        <v>643.0</v>
      </c>
      <c r="D652" s="12" t="s">
        <v>1332</v>
      </c>
      <c r="E652" s="12" t="s">
        <v>65</v>
      </c>
      <c r="F652" s="16" t="s">
        <v>1333</v>
      </c>
      <c r="G652" s="12">
        <v>35.0</v>
      </c>
      <c r="H652" s="12" t="s">
        <v>157</v>
      </c>
      <c r="I652" s="12">
        <v>2.243832E7</v>
      </c>
      <c r="J652" s="12" t="str">
        <f>RIGHT('КХЛ'!$F652,4)</f>
        <v>1982</v>
      </c>
    </row>
    <row r="653" ht="14.25" customHeight="1">
      <c r="C653" s="12">
        <v>1577.0</v>
      </c>
      <c r="D653" s="12" t="s">
        <v>1334</v>
      </c>
      <c r="E653" s="12" t="s">
        <v>54</v>
      </c>
      <c r="F653" s="16" t="s">
        <v>1335</v>
      </c>
      <c r="G653" s="12">
        <v>22.0</v>
      </c>
      <c r="H653" s="12" t="s">
        <v>56</v>
      </c>
      <c r="I653" s="12">
        <v>7.6782209E7</v>
      </c>
      <c r="J653" s="12" t="str">
        <f>RIGHT('КХЛ'!$F653,4)</f>
        <v>1995</v>
      </c>
    </row>
    <row r="654" ht="14.25" customHeight="1">
      <c r="C654" s="12">
        <v>551.0</v>
      </c>
      <c r="D654" s="12" t="s">
        <v>1336</v>
      </c>
      <c r="E654" s="12" t="s">
        <v>54</v>
      </c>
      <c r="F654" s="16" t="s">
        <v>1337</v>
      </c>
      <c r="G654" s="12">
        <v>21.0</v>
      </c>
      <c r="H654" s="12" t="s">
        <v>56</v>
      </c>
      <c r="I654" s="12">
        <v>4.3661343E7</v>
      </c>
      <c r="J654" s="12" t="str">
        <f>RIGHT('КХЛ'!$F654,4)</f>
        <v>1996</v>
      </c>
    </row>
    <row r="655" ht="14.25" customHeight="1">
      <c r="C655" s="12">
        <v>1564.0</v>
      </c>
      <c r="D655" s="12" t="s">
        <v>1338</v>
      </c>
      <c r="E655" s="12" t="s">
        <v>54</v>
      </c>
      <c r="F655" s="16" t="s">
        <v>1339</v>
      </c>
      <c r="G655" s="12">
        <v>26.0</v>
      </c>
      <c r="H655" s="12" t="s">
        <v>56</v>
      </c>
      <c r="I655" s="12">
        <v>7.6298469E7</v>
      </c>
      <c r="J655" s="12" t="str">
        <f>RIGHT('КХЛ'!$F655,4)</f>
        <v>1992</v>
      </c>
    </row>
    <row r="656" ht="14.25" customHeight="1">
      <c r="C656" s="12">
        <v>675.0</v>
      </c>
      <c r="D656" s="12" t="s">
        <v>1340</v>
      </c>
      <c r="E656" s="12" t="s">
        <v>54</v>
      </c>
      <c r="F656" s="16" t="s">
        <v>1341</v>
      </c>
      <c r="G656" s="12">
        <v>30.0</v>
      </c>
      <c r="H656" s="12" t="s">
        <v>1342</v>
      </c>
      <c r="I656" s="12">
        <v>3.7385295E7</v>
      </c>
      <c r="J656" s="12" t="str">
        <f>RIGHT('КХЛ'!$F656,4)</f>
        <v>1987</v>
      </c>
    </row>
    <row r="657" ht="14.25" customHeight="1">
      <c r="C657" s="12">
        <v>562.0</v>
      </c>
      <c r="D657" s="12" t="s">
        <v>1343</v>
      </c>
      <c r="E657" s="12" t="s">
        <v>54</v>
      </c>
      <c r="F657" s="16" t="s">
        <v>1344</v>
      </c>
      <c r="G657" s="12">
        <v>34.0</v>
      </c>
      <c r="H657" s="12" t="s">
        <v>108</v>
      </c>
      <c r="I657" s="12">
        <v>6.5594601E7</v>
      </c>
      <c r="J657" s="12" t="str">
        <f>RIGHT('КХЛ'!$F657,4)</f>
        <v>1983</v>
      </c>
    </row>
    <row r="658" ht="14.25" customHeight="1">
      <c r="C658" s="12">
        <v>461.0</v>
      </c>
      <c r="D658" s="12" t="s">
        <v>1345</v>
      </c>
      <c r="E658" s="12" t="s">
        <v>54</v>
      </c>
      <c r="F658" s="16" t="s">
        <v>1346</v>
      </c>
      <c r="G658" s="12">
        <v>28.0</v>
      </c>
      <c r="H658" s="12" t="s">
        <v>88</v>
      </c>
      <c r="I658" s="12">
        <v>3.7562353E7</v>
      </c>
      <c r="J658" s="12" t="str">
        <f>RIGHT('КХЛ'!$F658,4)</f>
        <v>1989</v>
      </c>
    </row>
    <row r="659" ht="14.25" customHeight="1">
      <c r="C659" s="12">
        <v>1223.0</v>
      </c>
      <c r="D659" s="12" t="s">
        <v>1347</v>
      </c>
      <c r="E659" s="12" t="s">
        <v>65</v>
      </c>
      <c r="F659" s="16" t="s">
        <v>1348</v>
      </c>
      <c r="G659" s="12">
        <v>26.0</v>
      </c>
      <c r="H659" s="12" t="s">
        <v>56</v>
      </c>
      <c r="I659" s="12">
        <v>9.5113625E7</v>
      </c>
      <c r="J659" s="12" t="str">
        <f>RIGHT('КХЛ'!$F659,4)</f>
        <v>1991</v>
      </c>
    </row>
    <row r="660" ht="14.25" customHeight="1">
      <c r="C660" s="12">
        <v>408.0</v>
      </c>
      <c r="D660" s="12" t="s">
        <v>1349</v>
      </c>
      <c r="E660" s="12" t="s">
        <v>54</v>
      </c>
      <c r="F660" s="16" t="s">
        <v>1350</v>
      </c>
      <c r="G660" s="12">
        <v>27.0</v>
      </c>
      <c r="H660" s="12" t="s">
        <v>56</v>
      </c>
      <c r="I660" s="12">
        <v>9.25067E7</v>
      </c>
      <c r="J660" s="12" t="str">
        <f>RIGHT('КХЛ'!$F660,4)</f>
        <v>1990</v>
      </c>
    </row>
    <row r="661" ht="14.25" customHeight="1">
      <c r="C661" s="12">
        <v>737.0</v>
      </c>
      <c r="D661" s="12" t="s">
        <v>1351</v>
      </c>
      <c r="E661" s="12" t="s">
        <v>54</v>
      </c>
      <c r="F661" s="16" t="s">
        <v>1352</v>
      </c>
      <c r="G661" s="12">
        <v>43.0</v>
      </c>
      <c r="H661" s="12" t="s">
        <v>71</v>
      </c>
      <c r="I661" s="12">
        <v>9.2129241E7</v>
      </c>
      <c r="J661" s="12" t="str">
        <f>RIGHT('КХЛ'!$F661,4)</f>
        <v>1974</v>
      </c>
    </row>
    <row r="662" ht="14.25" customHeight="1">
      <c r="C662" s="12">
        <v>722.0</v>
      </c>
      <c r="D662" s="12" t="s">
        <v>1353</v>
      </c>
      <c r="E662" s="12" t="s">
        <v>60</v>
      </c>
      <c r="F662" s="16" t="s">
        <v>1354</v>
      </c>
      <c r="G662" s="12">
        <v>22.0</v>
      </c>
      <c r="H662" s="12" t="s">
        <v>88</v>
      </c>
      <c r="I662" s="12">
        <v>5.4356687E7</v>
      </c>
      <c r="J662" s="12" t="str">
        <f>RIGHT('КХЛ'!$F662,4)</f>
        <v>1995</v>
      </c>
    </row>
    <row r="663" ht="14.25" customHeight="1">
      <c r="C663" s="12">
        <v>721.0</v>
      </c>
      <c r="D663" s="12" t="s">
        <v>1355</v>
      </c>
      <c r="E663" s="12" t="s">
        <v>54</v>
      </c>
      <c r="F663" s="16" t="s">
        <v>1356</v>
      </c>
      <c r="G663" s="12">
        <v>21.0</v>
      </c>
      <c r="H663" s="12" t="s">
        <v>56</v>
      </c>
      <c r="I663" s="12">
        <v>9.2933853E7</v>
      </c>
      <c r="J663" s="12" t="str">
        <f>RIGHT('КХЛ'!$F663,4)</f>
        <v>1997</v>
      </c>
    </row>
    <row r="664" ht="14.25" customHeight="1">
      <c r="C664" s="12">
        <v>1765.0</v>
      </c>
      <c r="D664" s="12" t="s">
        <v>1357</v>
      </c>
      <c r="E664" s="12" t="s">
        <v>60</v>
      </c>
      <c r="F664" s="16" t="s">
        <v>1358</v>
      </c>
      <c r="G664" s="12">
        <v>22.0</v>
      </c>
      <c r="H664" s="12" t="s">
        <v>56</v>
      </c>
      <c r="I664" s="12">
        <v>7.4720233E7</v>
      </c>
      <c r="J664" s="12" t="str">
        <f>RIGHT('КХЛ'!$F664,4)</f>
        <v>1995</v>
      </c>
    </row>
    <row r="665" ht="14.25" customHeight="1">
      <c r="C665" s="12">
        <v>241.0</v>
      </c>
      <c r="D665" s="12" t="s">
        <v>1359</v>
      </c>
      <c r="E665" s="12" t="s">
        <v>54</v>
      </c>
      <c r="F665" s="16" t="s">
        <v>1360</v>
      </c>
      <c r="G665" s="12">
        <v>35.0</v>
      </c>
      <c r="H665" s="12" t="s">
        <v>56</v>
      </c>
      <c r="I665" s="12">
        <v>2.5375879E7</v>
      </c>
      <c r="J665" s="12" t="str">
        <f>RIGHT('КХЛ'!$F665,4)</f>
        <v>1982</v>
      </c>
    </row>
    <row r="666" ht="14.25" customHeight="1">
      <c r="C666" s="12">
        <v>1222.0</v>
      </c>
      <c r="D666" s="12" t="s">
        <v>1361</v>
      </c>
      <c r="E666" s="12" t="s">
        <v>60</v>
      </c>
      <c r="F666" s="16" t="s">
        <v>1362</v>
      </c>
      <c r="G666" s="12">
        <v>25.0</v>
      </c>
      <c r="H666" s="12" t="s">
        <v>56</v>
      </c>
      <c r="I666" s="12">
        <v>5.5859265E7</v>
      </c>
      <c r="J666" s="12" t="str">
        <f>RIGHT('КХЛ'!$F666,4)</f>
        <v>1992</v>
      </c>
    </row>
    <row r="667" ht="14.25" customHeight="1">
      <c r="C667" s="12">
        <v>363.0</v>
      </c>
      <c r="D667" s="12" t="s">
        <v>1363</v>
      </c>
      <c r="E667" s="12" t="s">
        <v>60</v>
      </c>
      <c r="F667" s="16" t="s">
        <v>1364</v>
      </c>
      <c r="G667" s="12">
        <v>40.0</v>
      </c>
      <c r="H667" s="12" t="s">
        <v>56</v>
      </c>
      <c r="I667" s="12">
        <v>5.0440439E7</v>
      </c>
      <c r="J667" s="12" t="str">
        <f>RIGHT('КХЛ'!$F667,4)</f>
        <v>1977</v>
      </c>
    </row>
    <row r="668" ht="14.25" customHeight="1">
      <c r="C668" s="12">
        <v>92.0</v>
      </c>
      <c r="D668" s="12" t="s">
        <v>1365</v>
      </c>
      <c r="E668" s="12" t="s">
        <v>60</v>
      </c>
      <c r="F668" s="16" t="s">
        <v>1366</v>
      </c>
      <c r="G668" s="12">
        <v>29.0</v>
      </c>
      <c r="H668" s="12" t="s">
        <v>56</v>
      </c>
      <c r="I668" s="12">
        <v>8.0210154E7</v>
      </c>
      <c r="J668" s="12" t="str">
        <f>RIGHT('КХЛ'!$F668,4)</f>
        <v>1989</v>
      </c>
    </row>
    <row r="669" ht="14.25" customHeight="1">
      <c r="C669" s="12">
        <v>970.0</v>
      </c>
      <c r="D669" s="12" t="s">
        <v>1264</v>
      </c>
      <c r="E669" s="12" t="s">
        <v>54</v>
      </c>
      <c r="F669" s="16" t="s">
        <v>1265</v>
      </c>
      <c r="G669" s="12">
        <v>36.0</v>
      </c>
      <c r="H669" s="12" t="s">
        <v>56</v>
      </c>
      <c r="I669" s="12">
        <v>8.4513093E7</v>
      </c>
      <c r="J669" s="12" t="str">
        <f>RIGHT('КХЛ'!$F669,4)</f>
        <v>1981</v>
      </c>
    </row>
    <row r="670" ht="14.25" customHeight="1">
      <c r="C670" s="12">
        <v>195.0</v>
      </c>
      <c r="D670" s="12" t="s">
        <v>1367</v>
      </c>
      <c r="E670" s="12" t="s">
        <v>54</v>
      </c>
      <c r="F670" s="16" t="s">
        <v>1368</v>
      </c>
      <c r="G670" s="12">
        <v>29.0</v>
      </c>
      <c r="H670" s="12" t="s">
        <v>157</v>
      </c>
      <c r="I670" s="12">
        <v>5.4966815E7</v>
      </c>
      <c r="J670" s="12" t="str">
        <f>RIGHT('КХЛ'!$F670,4)</f>
        <v>1988</v>
      </c>
    </row>
    <row r="671" ht="14.25" customHeight="1">
      <c r="C671" s="12">
        <v>185.0</v>
      </c>
      <c r="D671" s="12" t="s">
        <v>1369</v>
      </c>
      <c r="E671" s="12" t="s">
        <v>54</v>
      </c>
      <c r="F671" s="16" t="s">
        <v>1370</v>
      </c>
      <c r="G671" s="12">
        <v>33.0</v>
      </c>
      <c r="H671" s="12" t="s">
        <v>81</v>
      </c>
      <c r="I671" s="12">
        <v>4.7155936E7</v>
      </c>
      <c r="J671" s="12" t="str">
        <f>RIGHT('КХЛ'!$F671,4)</f>
        <v>1984</v>
      </c>
    </row>
    <row r="672" ht="14.25" customHeight="1">
      <c r="C672" s="12">
        <v>725.0</v>
      </c>
      <c r="D672" s="12" t="s">
        <v>1371</v>
      </c>
      <c r="E672" s="12" t="s">
        <v>60</v>
      </c>
      <c r="F672" s="16" t="s">
        <v>1372</v>
      </c>
      <c r="G672" s="12">
        <v>36.0</v>
      </c>
      <c r="H672" s="12" t="s">
        <v>56</v>
      </c>
      <c r="I672" s="12">
        <v>5.7275347E7</v>
      </c>
      <c r="J672" s="12" t="str">
        <f>RIGHT('КХЛ'!$F672,4)</f>
        <v>1981</v>
      </c>
    </row>
    <row r="673" ht="14.25" customHeight="1">
      <c r="C673" s="12">
        <v>627.0</v>
      </c>
      <c r="D673" s="12" t="s">
        <v>1373</v>
      </c>
      <c r="E673" s="12" t="s">
        <v>54</v>
      </c>
      <c r="F673" s="16" t="s">
        <v>1374</v>
      </c>
      <c r="G673" s="12">
        <v>21.0</v>
      </c>
      <c r="H673" s="12" t="s">
        <v>71</v>
      </c>
      <c r="I673" s="12">
        <v>4530665.0</v>
      </c>
      <c r="J673" s="12" t="str">
        <f>RIGHT('КХЛ'!$F673,4)</f>
        <v>1996</v>
      </c>
    </row>
    <row r="674" ht="14.25" customHeight="1">
      <c r="C674" s="12">
        <v>769.0</v>
      </c>
      <c r="D674" s="12" t="s">
        <v>1375</v>
      </c>
      <c r="E674" s="12" t="s">
        <v>54</v>
      </c>
      <c r="F674" s="16" t="s">
        <v>1376</v>
      </c>
      <c r="G674" s="12">
        <v>31.0</v>
      </c>
      <c r="H674" s="12" t="s">
        <v>78</v>
      </c>
      <c r="I674" s="12">
        <v>3.4846154E7</v>
      </c>
      <c r="J674" s="12" t="str">
        <f>RIGHT('КХЛ'!$F674,4)</f>
        <v>1986</v>
      </c>
    </row>
    <row r="675" ht="14.25" customHeight="1">
      <c r="C675" s="12">
        <v>477.0</v>
      </c>
      <c r="D675" s="12" t="s">
        <v>1377</v>
      </c>
      <c r="E675" s="12" t="s">
        <v>54</v>
      </c>
      <c r="F675" s="16" t="s">
        <v>1378</v>
      </c>
      <c r="G675" s="12">
        <v>42.0</v>
      </c>
      <c r="H675" s="12" t="s">
        <v>56</v>
      </c>
      <c r="I675" s="12">
        <v>7.6964222E7</v>
      </c>
      <c r="J675" s="12" t="str">
        <f>RIGHT('КХЛ'!$F675,4)</f>
        <v>1975</v>
      </c>
    </row>
    <row r="676" ht="14.25" customHeight="1">
      <c r="C676" s="12">
        <v>865.0</v>
      </c>
      <c r="D676" s="12" t="s">
        <v>1379</v>
      </c>
      <c r="E676" s="12" t="s">
        <v>54</v>
      </c>
      <c r="F676" s="16" t="s">
        <v>1380</v>
      </c>
      <c r="G676" s="12">
        <v>30.0</v>
      </c>
      <c r="H676" s="12" t="s">
        <v>56</v>
      </c>
      <c r="I676" s="12">
        <v>6.728816E7</v>
      </c>
      <c r="J676" s="12" t="str">
        <f>RIGHT('КХЛ'!$F676,4)</f>
        <v>1987</v>
      </c>
    </row>
    <row r="677" ht="14.25" customHeight="1">
      <c r="C677" s="12">
        <v>162.0</v>
      </c>
      <c r="D677" s="12" t="s">
        <v>1381</v>
      </c>
      <c r="E677" s="12" t="s">
        <v>54</v>
      </c>
      <c r="F677" s="16" t="s">
        <v>1382</v>
      </c>
      <c r="G677" s="12">
        <v>37.0</v>
      </c>
      <c r="H677" s="12" t="s">
        <v>108</v>
      </c>
      <c r="I677" s="12">
        <v>9.4058865E7</v>
      </c>
      <c r="J677" s="12" t="str">
        <f>RIGHT('КХЛ'!$F677,4)</f>
        <v>1980</v>
      </c>
    </row>
    <row r="678" ht="14.25" customHeight="1">
      <c r="C678" s="12">
        <v>754.0</v>
      </c>
      <c r="D678" s="12" t="s">
        <v>1383</v>
      </c>
      <c r="E678" s="12" t="s">
        <v>54</v>
      </c>
      <c r="F678" s="16" t="s">
        <v>1384</v>
      </c>
      <c r="G678" s="12">
        <v>41.0</v>
      </c>
      <c r="H678" s="12" t="s">
        <v>56</v>
      </c>
      <c r="I678" s="12">
        <v>6.1753732E7</v>
      </c>
      <c r="J678" s="12" t="str">
        <f>RIGHT('КХЛ'!$F678,4)</f>
        <v>1976</v>
      </c>
    </row>
    <row r="679" ht="14.25" customHeight="1">
      <c r="C679" s="12">
        <v>243.0</v>
      </c>
      <c r="D679" s="12" t="s">
        <v>1385</v>
      </c>
      <c r="E679" s="12" t="s">
        <v>54</v>
      </c>
      <c r="F679" s="16" t="s">
        <v>1386</v>
      </c>
      <c r="G679" s="12">
        <v>29.0</v>
      </c>
      <c r="H679" s="12" t="s">
        <v>56</v>
      </c>
      <c r="I679" s="12">
        <v>7.4923847E7</v>
      </c>
      <c r="J679" s="12" t="str">
        <f>RIGHT('КХЛ'!$F679,4)</f>
        <v>1988</v>
      </c>
    </row>
    <row r="680" ht="14.25" customHeight="1">
      <c r="C680" s="12">
        <v>1254.0</v>
      </c>
      <c r="D680" s="12" t="s">
        <v>1387</v>
      </c>
      <c r="E680" s="12" t="s">
        <v>60</v>
      </c>
      <c r="F680" s="16" t="s">
        <v>1388</v>
      </c>
      <c r="G680" s="12">
        <v>29.0</v>
      </c>
      <c r="H680" s="12" t="s">
        <v>81</v>
      </c>
      <c r="I680" s="12">
        <v>9.9282989E7</v>
      </c>
      <c r="J680" s="12" t="str">
        <f>RIGHT('КХЛ'!$F680,4)</f>
        <v>1988</v>
      </c>
    </row>
    <row r="681" ht="14.25" customHeight="1">
      <c r="C681" s="12">
        <v>359.0</v>
      </c>
      <c r="D681" s="12" t="s">
        <v>1389</v>
      </c>
      <c r="E681" s="12" t="s">
        <v>60</v>
      </c>
      <c r="F681" s="16" t="s">
        <v>718</v>
      </c>
      <c r="G681" s="12">
        <v>26.0</v>
      </c>
      <c r="H681" s="12" t="s">
        <v>56</v>
      </c>
      <c r="I681" s="12">
        <v>7572366.0</v>
      </c>
      <c r="J681" s="12" t="str">
        <f>RIGHT('КХЛ'!$F681,4)</f>
        <v>1992</v>
      </c>
    </row>
    <row r="682" ht="14.25" customHeight="1">
      <c r="C682" s="12">
        <v>534.0</v>
      </c>
      <c r="D682" s="12" t="s">
        <v>1390</v>
      </c>
      <c r="E682" s="12" t="s">
        <v>60</v>
      </c>
      <c r="F682" s="16" t="s">
        <v>1391</v>
      </c>
      <c r="G682" s="12">
        <v>26.0</v>
      </c>
      <c r="H682" s="12" t="s">
        <v>56</v>
      </c>
      <c r="I682" s="12">
        <v>1.4840939E7</v>
      </c>
      <c r="J682" s="12" t="str">
        <f>RIGHT('КХЛ'!$F682,4)</f>
        <v>1991</v>
      </c>
    </row>
    <row r="683" ht="14.25" customHeight="1">
      <c r="C683" s="12">
        <v>1034.0</v>
      </c>
      <c r="D683" s="12" t="s">
        <v>1392</v>
      </c>
      <c r="E683" s="12" t="s">
        <v>60</v>
      </c>
      <c r="F683" s="16" t="s">
        <v>1393</v>
      </c>
      <c r="G683" s="12">
        <v>39.0</v>
      </c>
      <c r="H683" s="12" t="s">
        <v>108</v>
      </c>
      <c r="I683" s="12">
        <v>8.858536E7</v>
      </c>
      <c r="J683" s="12" t="str">
        <f>RIGHT('КХЛ'!$F683,4)</f>
        <v>1978</v>
      </c>
    </row>
    <row r="684" ht="14.25" customHeight="1">
      <c r="C684" s="12">
        <v>729.0</v>
      </c>
      <c r="D684" s="12" t="s">
        <v>1394</v>
      </c>
      <c r="E684" s="12" t="s">
        <v>54</v>
      </c>
      <c r="F684" s="16" t="s">
        <v>1395</v>
      </c>
      <c r="G684" s="12">
        <v>23.0</v>
      </c>
      <c r="H684" s="12" t="s">
        <v>81</v>
      </c>
      <c r="I684" s="12">
        <v>1.7236175E7</v>
      </c>
      <c r="J684" s="12" t="str">
        <f>RIGHT('КХЛ'!$F684,4)</f>
        <v>1994</v>
      </c>
    </row>
    <row r="685" ht="14.25" customHeight="1">
      <c r="C685" s="12">
        <v>903.0</v>
      </c>
      <c r="D685" s="12" t="s">
        <v>1396</v>
      </c>
      <c r="E685" s="12" t="s">
        <v>60</v>
      </c>
      <c r="F685" s="16" t="s">
        <v>1397</v>
      </c>
      <c r="G685" s="12">
        <v>30.0</v>
      </c>
      <c r="H685" s="12" t="s">
        <v>88</v>
      </c>
      <c r="I685" s="12">
        <v>4.4566841E7</v>
      </c>
      <c r="J685" s="12" t="str">
        <f>RIGHT('КХЛ'!$F685,4)</f>
        <v>1987</v>
      </c>
    </row>
    <row r="686" ht="14.25" customHeight="1">
      <c r="C686" s="12">
        <v>470.0</v>
      </c>
      <c r="D686" s="12" t="s">
        <v>1398</v>
      </c>
      <c r="E686" s="12" t="s">
        <v>54</v>
      </c>
      <c r="F686" s="16" t="s">
        <v>1399</v>
      </c>
      <c r="G686" s="12">
        <v>28.0</v>
      </c>
      <c r="H686" s="12" t="s">
        <v>81</v>
      </c>
      <c r="I686" s="12">
        <v>2746499.0</v>
      </c>
      <c r="J686" s="12" t="str">
        <f>RIGHT('КХЛ'!$F686,4)</f>
        <v>1989</v>
      </c>
    </row>
    <row r="687" ht="14.25" customHeight="1">
      <c r="C687" s="12">
        <v>520.0</v>
      </c>
      <c r="D687" s="12" t="s">
        <v>1400</v>
      </c>
      <c r="E687" s="12" t="s">
        <v>54</v>
      </c>
      <c r="F687" s="16" t="s">
        <v>1401</v>
      </c>
      <c r="G687" s="12">
        <v>33.0</v>
      </c>
      <c r="H687" s="12" t="s">
        <v>99</v>
      </c>
      <c r="I687" s="12">
        <v>1.6142562E7</v>
      </c>
      <c r="J687" s="12" t="str">
        <f>RIGHT('КХЛ'!$F687,4)</f>
        <v>1984</v>
      </c>
    </row>
    <row r="688" ht="14.25" customHeight="1">
      <c r="C688" s="12">
        <v>1276.0</v>
      </c>
      <c r="D688" s="12" t="s">
        <v>1402</v>
      </c>
      <c r="E688" s="12" t="s">
        <v>54</v>
      </c>
      <c r="F688" s="16" t="s">
        <v>1403</v>
      </c>
      <c r="G688" s="12">
        <v>34.0</v>
      </c>
      <c r="H688" s="12" t="s">
        <v>71</v>
      </c>
      <c r="I688" s="12">
        <v>3.5873794E7</v>
      </c>
      <c r="J688" s="12" t="str">
        <f>RIGHT('КХЛ'!$F688,4)</f>
        <v>1983</v>
      </c>
    </row>
    <row r="689" ht="14.25" customHeight="1">
      <c r="C689" s="12">
        <v>129.0</v>
      </c>
      <c r="D689" s="12" t="s">
        <v>1404</v>
      </c>
      <c r="E689" s="12" t="s">
        <v>54</v>
      </c>
      <c r="F689" s="16" t="s">
        <v>1405</v>
      </c>
      <c r="G689" s="12">
        <v>27.0</v>
      </c>
      <c r="H689" s="12" t="s">
        <v>56</v>
      </c>
      <c r="I689" s="12">
        <v>7513454.0</v>
      </c>
      <c r="J689" s="12" t="str">
        <f>RIGHT('КХЛ'!$F689,4)</f>
        <v>1991</v>
      </c>
    </row>
    <row r="690" ht="14.25" customHeight="1">
      <c r="C690" s="12">
        <v>858.0</v>
      </c>
      <c r="D690" s="12" t="s">
        <v>404</v>
      </c>
      <c r="E690" s="12" t="s">
        <v>54</v>
      </c>
      <c r="F690" s="16" t="s">
        <v>405</v>
      </c>
      <c r="G690" s="12">
        <v>24.0</v>
      </c>
      <c r="H690" s="12" t="s">
        <v>56</v>
      </c>
      <c r="I690" s="12">
        <v>3.5984285E7</v>
      </c>
      <c r="J690" s="12" t="str">
        <f>RIGHT('КХЛ'!$F690,4)</f>
        <v>1993</v>
      </c>
    </row>
    <row r="691" ht="14.25" customHeight="1">
      <c r="C691" s="12">
        <v>1633.0</v>
      </c>
      <c r="D691" s="12" t="s">
        <v>1406</v>
      </c>
      <c r="E691" s="12" t="s">
        <v>60</v>
      </c>
      <c r="F691" s="16" t="s">
        <v>1407</v>
      </c>
      <c r="G691" s="12">
        <v>25.0</v>
      </c>
      <c r="H691" s="12" t="s">
        <v>56</v>
      </c>
      <c r="I691" s="12">
        <v>3.050656E7</v>
      </c>
      <c r="J691" s="12" t="str">
        <f>RIGHT('КХЛ'!$F691,4)</f>
        <v>1992</v>
      </c>
    </row>
    <row r="692" ht="14.25" customHeight="1">
      <c r="C692" s="12">
        <v>1101.0</v>
      </c>
      <c r="D692" s="12" t="s">
        <v>1408</v>
      </c>
      <c r="E692" s="12" t="s">
        <v>60</v>
      </c>
      <c r="F692" s="16" t="s">
        <v>1409</v>
      </c>
      <c r="G692" s="12">
        <v>20.0</v>
      </c>
      <c r="H692" s="12" t="s">
        <v>56</v>
      </c>
      <c r="I692" s="12">
        <v>2.9464674E7</v>
      </c>
      <c r="J692" s="12" t="str">
        <f>RIGHT('КХЛ'!$F692,4)</f>
        <v>1997</v>
      </c>
    </row>
    <row r="693" ht="14.25" customHeight="1">
      <c r="C693" s="12">
        <v>947.0</v>
      </c>
      <c r="D693" s="12" t="s">
        <v>1410</v>
      </c>
      <c r="E693" s="12" t="s">
        <v>54</v>
      </c>
      <c r="F693" s="16" t="s">
        <v>409</v>
      </c>
      <c r="G693" s="12">
        <v>23.0</v>
      </c>
      <c r="H693" s="12" t="s">
        <v>56</v>
      </c>
      <c r="I693" s="12">
        <v>6.4494381E7</v>
      </c>
      <c r="J693" s="12" t="str">
        <f>RIGHT('КХЛ'!$F693,4)</f>
        <v>1994</v>
      </c>
    </row>
    <row r="694" ht="14.25" customHeight="1">
      <c r="C694" s="12">
        <v>1030.0</v>
      </c>
      <c r="D694" s="12" t="s">
        <v>1411</v>
      </c>
      <c r="E694" s="12" t="s">
        <v>54</v>
      </c>
      <c r="F694" s="16" t="s">
        <v>988</v>
      </c>
      <c r="G694" s="12">
        <v>30.0</v>
      </c>
      <c r="H694" s="12" t="s">
        <v>88</v>
      </c>
      <c r="I694" s="12">
        <v>1.4135165E7</v>
      </c>
      <c r="J694" s="12" t="str">
        <f>RIGHT('КХЛ'!$F694,4)</f>
        <v>1987</v>
      </c>
    </row>
    <row r="695" ht="14.25" customHeight="1">
      <c r="C695" s="12">
        <v>1412.0</v>
      </c>
      <c r="D695" s="12" t="s">
        <v>1412</v>
      </c>
      <c r="E695" s="12" t="s">
        <v>54</v>
      </c>
      <c r="F695" s="16" t="s">
        <v>1413</v>
      </c>
      <c r="G695" s="12">
        <v>29.0</v>
      </c>
      <c r="H695" s="12" t="s">
        <v>56</v>
      </c>
      <c r="I695" s="12">
        <v>9.9299113E7</v>
      </c>
      <c r="J695" s="12" t="str">
        <f>RIGHT('КХЛ'!$F695,4)</f>
        <v>1988</v>
      </c>
    </row>
    <row r="696" ht="14.25" customHeight="1">
      <c r="C696" s="12">
        <v>1017.0</v>
      </c>
      <c r="D696" s="12" t="s">
        <v>1414</v>
      </c>
      <c r="E696" s="12" t="s">
        <v>65</v>
      </c>
      <c r="F696" s="16" t="s">
        <v>415</v>
      </c>
      <c r="G696" s="12">
        <v>31.0</v>
      </c>
      <c r="H696" s="12" t="s">
        <v>120</v>
      </c>
      <c r="I696" s="12">
        <v>4.959706E7</v>
      </c>
      <c r="J696" s="12" t="str">
        <f>RIGHT('КХЛ'!$F696,4)</f>
        <v>1986</v>
      </c>
    </row>
    <row r="697" ht="14.25" customHeight="1">
      <c r="C697" s="12">
        <v>667.0</v>
      </c>
      <c r="D697" s="12" t="s">
        <v>1415</v>
      </c>
      <c r="E697" s="12" t="s">
        <v>54</v>
      </c>
      <c r="F697" s="16" t="s">
        <v>1416</v>
      </c>
      <c r="G697" s="12">
        <v>21.0</v>
      </c>
      <c r="H697" s="12" t="s">
        <v>56</v>
      </c>
      <c r="I697" s="12">
        <v>2.5602033E7</v>
      </c>
      <c r="J697" s="12" t="str">
        <f>RIGHT('КХЛ'!$F697,4)</f>
        <v>1996</v>
      </c>
    </row>
    <row r="698" ht="14.25" customHeight="1">
      <c r="C698" s="12">
        <v>1580.0</v>
      </c>
      <c r="D698" s="12" t="s">
        <v>1417</v>
      </c>
      <c r="E698" s="12" t="s">
        <v>54</v>
      </c>
      <c r="F698" s="16" t="s">
        <v>1418</v>
      </c>
      <c r="G698" s="12">
        <v>28.0</v>
      </c>
      <c r="H698" s="12" t="s">
        <v>56</v>
      </c>
      <c r="I698" s="12">
        <v>6.4408777E7</v>
      </c>
      <c r="J698" s="12" t="str">
        <f>RIGHT('КХЛ'!$F698,4)</f>
        <v>1989</v>
      </c>
    </row>
    <row r="699" ht="14.25" customHeight="1">
      <c r="C699" s="12">
        <v>471.0</v>
      </c>
      <c r="D699" s="12" t="s">
        <v>1419</v>
      </c>
      <c r="E699" s="12" t="s">
        <v>54</v>
      </c>
      <c r="F699" s="16" t="s">
        <v>1420</v>
      </c>
      <c r="G699" s="12">
        <v>42.0</v>
      </c>
      <c r="H699" s="12" t="s">
        <v>88</v>
      </c>
      <c r="I699" s="12">
        <v>5.1326316E7</v>
      </c>
      <c r="J699" s="12" t="str">
        <f>RIGHT('КХЛ'!$F699,4)</f>
        <v>1975</v>
      </c>
    </row>
    <row r="700" ht="14.25" customHeight="1">
      <c r="C700" s="12">
        <v>908.0</v>
      </c>
      <c r="D700" s="12" t="s">
        <v>1421</v>
      </c>
      <c r="E700" s="12" t="s">
        <v>54</v>
      </c>
      <c r="F700" s="16" t="s">
        <v>1422</v>
      </c>
      <c r="G700" s="12">
        <v>22.0</v>
      </c>
      <c r="H700" s="12" t="s">
        <v>56</v>
      </c>
      <c r="I700" s="12">
        <v>4.6731551E7</v>
      </c>
      <c r="J700" s="12" t="str">
        <f>RIGHT('КХЛ'!$F700,4)</f>
        <v>1995</v>
      </c>
    </row>
    <row r="701" ht="14.25" customHeight="1">
      <c r="C701" s="12">
        <v>471.0</v>
      </c>
      <c r="D701" s="12" t="s">
        <v>1423</v>
      </c>
      <c r="E701" s="12" t="s">
        <v>60</v>
      </c>
      <c r="F701" s="16" t="s">
        <v>1424</v>
      </c>
      <c r="G701" s="12">
        <v>17.0</v>
      </c>
      <c r="H701" s="12" t="s">
        <v>56</v>
      </c>
      <c r="I701" s="12">
        <v>3.2522768E7</v>
      </c>
      <c r="J701" s="12" t="str">
        <f>RIGHT('КХЛ'!$F701,4)</f>
        <v>2000</v>
      </c>
    </row>
    <row r="702" ht="14.25" customHeight="1">
      <c r="C702" s="12">
        <v>125.0</v>
      </c>
      <c r="D702" s="12" t="s">
        <v>1425</v>
      </c>
      <c r="E702" s="12" t="s">
        <v>54</v>
      </c>
      <c r="F702" s="16" t="s">
        <v>306</v>
      </c>
      <c r="G702" s="12">
        <v>26.0</v>
      </c>
      <c r="H702" s="12" t="s">
        <v>113</v>
      </c>
      <c r="I702" s="12">
        <v>6.430887E7</v>
      </c>
      <c r="J702" s="12" t="str">
        <f>RIGHT('КХЛ'!$F702,4)</f>
        <v>1991</v>
      </c>
    </row>
    <row r="703" ht="14.25" customHeight="1">
      <c r="C703" s="12">
        <v>960.0</v>
      </c>
      <c r="D703" s="12" t="s">
        <v>1426</v>
      </c>
      <c r="E703" s="12" t="s">
        <v>65</v>
      </c>
      <c r="F703" s="16" t="s">
        <v>1085</v>
      </c>
      <c r="G703" s="12">
        <v>26.0</v>
      </c>
      <c r="H703" s="12" t="s">
        <v>56</v>
      </c>
      <c r="I703" s="12">
        <v>2.9741958E7</v>
      </c>
      <c r="J703" s="12" t="str">
        <f>RIGHT('КХЛ'!$F703,4)</f>
        <v>1991</v>
      </c>
    </row>
    <row r="704" ht="14.25" customHeight="1">
      <c r="C704" s="12">
        <v>1022.0</v>
      </c>
      <c r="D704" s="12" t="s">
        <v>1427</v>
      </c>
      <c r="E704" s="12" t="s">
        <v>60</v>
      </c>
      <c r="F704" s="16" t="s">
        <v>849</v>
      </c>
      <c r="G704" s="12">
        <v>32.0</v>
      </c>
      <c r="H704" s="12" t="s">
        <v>99</v>
      </c>
      <c r="I704" s="12">
        <v>2.4362156E7</v>
      </c>
      <c r="J704" s="12" t="str">
        <f>RIGHT('КХЛ'!$F704,4)</f>
        <v>1985</v>
      </c>
    </row>
    <row r="705" ht="14.25" customHeight="1">
      <c r="C705" s="12">
        <v>1446.0</v>
      </c>
      <c r="D705" s="12" t="s">
        <v>1428</v>
      </c>
      <c r="E705" s="12" t="s">
        <v>54</v>
      </c>
      <c r="F705" s="16" t="s">
        <v>1429</v>
      </c>
      <c r="G705" s="12">
        <v>27.0</v>
      </c>
      <c r="H705" s="12" t="s">
        <v>56</v>
      </c>
      <c r="I705" s="12">
        <v>4.6388123E7</v>
      </c>
      <c r="J705" s="12" t="str">
        <f>RIGHT('КХЛ'!$F705,4)</f>
        <v>1991</v>
      </c>
    </row>
    <row r="706" ht="14.25" customHeight="1">
      <c r="C706" s="12">
        <v>1506.0</v>
      </c>
      <c r="D706" s="12" t="s">
        <v>1430</v>
      </c>
      <c r="E706" s="12" t="s">
        <v>54</v>
      </c>
      <c r="F706" s="16" t="s">
        <v>1431</v>
      </c>
      <c r="G706" s="12">
        <v>29.0</v>
      </c>
      <c r="H706" s="12" t="s">
        <v>157</v>
      </c>
      <c r="I706" s="12">
        <v>6.9256558E7</v>
      </c>
      <c r="J706" s="12" t="str">
        <f>RIGHT('КХЛ'!$F706,4)</f>
        <v>1989</v>
      </c>
    </row>
    <row r="707" ht="14.25" customHeight="1">
      <c r="C707" s="12">
        <v>262.0</v>
      </c>
      <c r="D707" s="12" t="s">
        <v>1432</v>
      </c>
      <c r="E707" s="12" t="s">
        <v>54</v>
      </c>
      <c r="F707" s="16" t="s">
        <v>1433</v>
      </c>
      <c r="G707" s="12">
        <v>33.0</v>
      </c>
      <c r="H707" s="12" t="s">
        <v>56</v>
      </c>
      <c r="I707" s="12">
        <v>7.4388008E7</v>
      </c>
      <c r="J707" s="12" t="str">
        <f>RIGHT('КХЛ'!$F707,4)</f>
        <v>1985</v>
      </c>
    </row>
    <row r="708" ht="14.25" customHeight="1">
      <c r="C708" s="12">
        <v>453.0</v>
      </c>
      <c r="D708" s="12" t="s">
        <v>1434</v>
      </c>
      <c r="E708" s="12" t="s">
        <v>54</v>
      </c>
      <c r="F708" s="16" t="s">
        <v>1435</v>
      </c>
      <c r="G708" s="12">
        <v>27.0</v>
      </c>
      <c r="H708" s="12" t="s">
        <v>113</v>
      </c>
      <c r="I708" s="12">
        <v>9.9536915E7</v>
      </c>
      <c r="J708" s="12" t="str">
        <f>RIGHT('КХЛ'!$F708,4)</f>
        <v>1990</v>
      </c>
    </row>
    <row r="709" ht="14.25" customHeight="1">
      <c r="C709" s="12">
        <v>909.0</v>
      </c>
      <c r="D709" s="12" t="s">
        <v>596</v>
      </c>
      <c r="E709" s="12" t="s">
        <v>60</v>
      </c>
      <c r="F709" s="16" t="s">
        <v>597</v>
      </c>
      <c r="G709" s="12">
        <v>25.0</v>
      </c>
      <c r="H709" s="12" t="s">
        <v>56</v>
      </c>
      <c r="I709" s="12">
        <v>5.5076181E7</v>
      </c>
      <c r="J709" s="12" t="str">
        <f>RIGHT('КХЛ'!$F709,4)</f>
        <v>1992</v>
      </c>
    </row>
    <row r="710" ht="14.25" customHeight="1">
      <c r="C710" s="12">
        <v>753.0</v>
      </c>
      <c r="D710" s="12" t="s">
        <v>1436</v>
      </c>
      <c r="E710" s="12" t="s">
        <v>65</v>
      </c>
      <c r="F710" s="16" t="s">
        <v>1437</v>
      </c>
      <c r="G710" s="12">
        <v>20.0</v>
      </c>
      <c r="H710" s="12" t="s">
        <v>56</v>
      </c>
      <c r="I710" s="12">
        <v>9.1659622E7</v>
      </c>
      <c r="J710" s="12" t="str">
        <f>RIGHT('КХЛ'!$F710,4)</f>
        <v>1997</v>
      </c>
    </row>
    <row r="711" ht="14.25" customHeight="1">
      <c r="C711" s="12">
        <v>1275.0</v>
      </c>
      <c r="D711" s="12" t="s">
        <v>1438</v>
      </c>
      <c r="E711" s="12" t="s">
        <v>60</v>
      </c>
      <c r="F711" s="16" t="s">
        <v>1439</v>
      </c>
      <c r="G711" s="12">
        <v>32.0</v>
      </c>
      <c r="H711" s="12" t="s">
        <v>56</v>
      </c>
      <c r="I711" s="12">
        <v>2.2703322E7</v>
      </c>
      <c r="J711" s="12" t="str">
        <f>RIGHT('КХЛ'!$F711,4)</f>
        <v>1985</v>
      </c>
    </row>
    <row r="712" ht="14.25" customHeight="1">
      <c r="C712" s="12">
        <v>1332.0</v>
      </c>
      <c r="D712" s="12" t="s">
        <v>1440</v>
      </c>
      <c r="E712" s="12" t="s">
        <v>54</v>
      </c>
      <c r="F712" s="16" t="s">
        <v>1441</v>
      </c>
      <c r="G712" s="12">
        <v>30.0</v>
      </c>
      <c r="H712" s="12" t="s">
        <v>71</v>
      </c>
      <c r="I712" s="12">
        <v>7.954448E7</v>
      </c>
      <c r="J712" s="12" t="str">
        <f>RIGHT('КХЛ'!$F712,4)</f>
        <v>1987</v>
      </c>
    </row>
    <row r="713" ht="14.25" customHeight="1">
      <c r="C713" s="12">
        <v>74.0</v>
      </c>
      <c r="D713" s="12" t="s">
        <v>1442</v>
      </c>
      <c r="E713" s="12" t="s">
        <v>65</v>
      </c>
      <c r="F713" s="16" t="s">
        <v>1443</v>
      </c>
      <c r="G713" s="12">
        <v>31.0</v>
      </c>
      <c r="H713" s="12" t="s">
        <v>99</v>
      </c>
      <c r="I713" s="12">
        <v>5.8955454E7</v>
      </c>
      <c r="J713" s="12" t="str">
        <f>RIGHT('КХЛ'!$F713,4)</f>
        <v>1986</v>
      </c>
    </row>
    <row r="714" ht="14.25" customHeight="1">
      <c r="C714" s="12">
        <v>1194.0</v>
      </c>
      <c r="D714" s="12" t="s">
        <v>1444</v>
      </c>
      <c r="E714" s="12" t="s">
        <v>54</v>
      </c>
      <c r="F714" s="16" t="s">
        <v>1445</v>
      </c>
      <c r="G714" s="12">
        <v>33.0</v>
      </c>
      <c r="H714" s="12" t="s">
        <v>56</v>
      </c>
      <c r="I714" s="12">
        <v>4.4032057E7</v>
      </c>
      <c r="J714" s="12" t="str">
        <f>RIGHT('КХЛ'!$F714,4)</f>
        <v>1984</v>
      </c>
    </row>
    <row r="715" ht="14.25" customHeight="1">
      <c r="C715" s="12">
        <v>978.0</v>
      </c>
      <c r="D715" s="12" t="s">
        <v>1446</v>
      </c>
      <c r="E715" s="12" t="s">
        <v>65</v>
      </c>
      <c r="F715" s="16" t="s">
        <v>1447</v>
      </c>
      <c r="G715" s="12">
        <v>23.0</v>
      </c>
      <c r="H715" s="12" t="s">
        <v>88</v>
      </c>
      <c r="I715" s="12">
        <v>1.8347805E7</v>
      </c>
      <c r="J715" s="12" t="str">
        <f>RIGHT('КХЛ'!$F715,4)</f>
        <v>1994</v>
      </c>
    </row>
    <row r="716" ht="14.25" customHeight="1">
      <c r="C716" s="12">
        <v>797.0</v>
      </c>
      <c r="D716" s="12" t="s">
        <v>1448</v>
      </c>
      <c r="E716" s="12" t="s">
        <v>65</v>
      </c>
      <c r="F716" s="16" t="s">
        <v>1449</v>
      </c>
      <c r="G716" s="12">
        <v>26.0</v>
      </c>
      <c r="H716" s="12" t="s">
        <v>81</v>
      </c>
      <c r="I716" s="12">
        <v>1.6236159E7</v>
      </c>
      <c r="J716" s="12" t="str">
        <f>RIGHT('КХЛ'!$F716,4)</f>
        <v>1991</v>
      </c>
    </row>
    <row r="717" ht="14.25" customHeight="1">
      <c r="C717" s="12">
        <v>1168.0</v>
      </c>
      <c r="D717" s="12" t="s">
        <v>1450</v>
      </c>
      <c r="E717" s="12" t="s">
        <v>60</v>
      </c>
      <c r="F717" s="16" t="s">
        <v>1451</v>
      </c>
      <c r="G717" s="12">
        <v>38.0</v>
      </c>
      <c r="H717" s="12" t="s">
        <v>56</v>
      </c>
      <c r="I717" s="12">
        <v>2.511089E7</v>
      </c>
      <c r="J717" s="12" t="str">
        <f>RIGHT('КХЛ'!$F717,4)</f>
        <v>1979</v>
      </c>
    </row>
    <row r="718" ht="14.25" customHeight="1">
      <c r="C718" s="12">
        <v>526.0</v>
      </c>
      <c r="D718" s="12" t="s">
        <v>1452</v>
      </c>
      <c r="E718" s="12" t="s">
        <v>54</v>
      </c>
      <c r="F718" s="16" t="s">
        <v>1453</v>
      </c>
      <c r="G718" s="12">
        <v>24.0</v>
      </c>
      <c r="H718" s="12" t="s">
        <v>56</v>
      </c>
      <c r="I718" s="12">
        <v>7.0814142E7</v>
      </c>
      <c r="J718" s="12" t="str">
        <f>RIGHT('КХЛ'!$F718,4)</f>
        <v>1993</v>
      </c>
    </row>
    <row r="719" ht="14.25" customHeight="1">
      <c r="C719" s="12">
        <v>1650.0</v>
      </c>
      <c r="D719" s="12" t="s">
        <v>1454</v>
      </c>
      <c r="E719" s="12" t="s">
        <v>54</v>
      </c>
      <c r="F719" s="16" t="s">
        <v>1455</v>
      </c>
      <c r="G719" s="12">
        <v>26.0</v>
      </c>
      <c r="H719" s="12" t="s">
        <v>120</v>
      </c>
      <c r="I719" s="12">
        <v>6.3966887E7</v>
      </c>
      <c r="J719" s="12" t="str">
        <f>RIGHT('КХЛ'!$F719,4)</f>
        <v>1991</v>
      </c>
    </row>
    <row r="720" ht="14.25" customHeight="1">
      <c r="C720" s="12">
        <v>1080.0</v>
      </c>
      <c r="D720" s="12" t="s">
        <v>1456</v>
      </c>
      <c r="E720" s="12" t="s">
        <v>54</v>
      </c>
      <c r="F720" s="16" t="s">
        <v>1457</v>
      </c>
      <c r="G720" s="12">
        <v>31.0</v>
      </c>
      <c r="H720" s="12" t="s">
        <v>56</v>
      </c>
      <c r="I720" s="12">
        <v>4.1486962E7</v>
      </c>
      <c r="J720" s="12" t="str">
        <f>RIGHT('КХЛ'!$F720,4)</f>
        <v>1987</v>
      </c>
    </row>
    <row r="721" ht="14.25" customHeight="1">
      <c r="C721" s="12">
        <v>1329.0</v>
      </c>
      <c r="D721" s="12" t="s">
        <v>1458</v>
      </c>
      <c r="E721" s="12" t="s">
        <v>54</v>
      </c>
      <c r="F721" s="16" t="s">
        <v>1459</v>
      </c>
      <c r="G721" s="12">
        <v>24.0</v>
      </c>
      <c r="H721" s="12" t="s">
        <v>99</v>
      </c>
      <c r="I721" s="12">
        <v>1.7088967E7</v>
      </c>
      <c r="J721" s="12" t="str">
        <f>RIGHT('КХЛ'!$F721,4)</f>
        <v>1993</v>
      </c>
    </row>
    <row r="722" ht="14.25" customHeight="1">
      <c r="C722" s="12">
        <v>696.0</v>
      </c>
      <c r="D722" s="12" t="s">
        <v>1460</v>
      </c>
      <c r="E722" s="12" t="s">
        <v>54</v>
      </c>
      <c r="F722" s="16" t="s">
        <v>1461</v>
      </c>
      <c r="G722" s="12">
        <v>28.0</v>
      </c>
      <c r="H722" s="12" t="s">
        <v>56</v>
      </c>
      <c r="I722" s="12">
        <v>5.1334904E7</v>
      </c>
      <c r="J722" s="12" t="str">
        <f>RIGHT('КХЛ'!$F722,4)</f>
        <v>1989</v>
      </c>
    </row>
    <row r="723" ht="14.25" customHeight="1">
      <c r="C723" s="12">
        <v>288.0</v>
      </c>
      <c r="D723" s="12" t="s">
        <v>1462</v>
      </c>
      <c r="E723" s="12" t="s">
        <v>60</v>
      </c>
      <c r="F723" s="16" t="s">
        <v>92</v>
      </c>
      <c r="G723" s="12">
        <v>24.0</v>
      </c>
      <c r="H723" s="12" t="s">
        <v>56</v>
      </c>
      <c r="I723" s="12">
        <v>9843876.0</v>
      </c>
      <c r="J723" s="12" t="str">
        <f>RIGHT('КХЛ'!$F723,4)</f>
        <v>1994</v>
      </c>
    </row>
    <row r="724" ht="14.25" customHeight="1">
      <c r="C724" s="12">
        <v>733.0</v>
      </c>
      <c r="D724" s="12" t="s">
        <v>1463</v>
      </c>
      <c r="E724" s="12" t="s">
        <v>60</v>
      </c>
      <c r="F724" s="16" t="s">
        <v>1464</v>
      </c>
      <c r="G724" s="12">
        <v>28.0</v>
      </c>
      <c r="H724" s="12" t="s">
        <v>56</v>
      </c>
      <c r="I724" s="12">
        <v>4.0799267E7</v>
      </c>
      <c r="J724" s="12" t="str">
        <f>RIGHT('КХЛ'!$F724,4)</f>
        <v>1989</v>
      </c>
    </row>
    <row r="725" ht="14.25" customHeight="1">
      <c r="C725" s="12">
        <v>535.0</v>
      </c>
      <c r="D725" s="12" t="s">
        <v>1465</v>
      </c>
      <c r="E725" s="12" t="s">
        <v>54</v>
      </c>
      <c r="F725" s="16" t="s">
        <v>1466</v>
      </c>
      <c r="G725" s="12">
        <v>20.0</v>
      </c>
      <c r="H725" s="12" t="s">
        <v>56</v>
      </c>
      <c r="I725" s="12">
        <v>9.0568951E7</v>
      </c>
      <c r="J725" s="12" t="str">
        <f>RIGHT('КХЛ'!$F725,4)</f>
        <v>1997</v>
      </c>
    </row>
    <row r="726" ht="14.25" customHeight="1">
      <c r="C726" s="12">
        <v>334.0</v>
      </c>
      <c r="D726" s="12" t="s">
        <v>1467</v>
      </c>
      <c r="E726" s="12" t="s">
        <v>54</v>
      </c>
      <c r="F726" s="16" t="s">
        <v>1468</v>
      </c>
      <c r="G726" s="12">
        <v>35.0</v>
      </c>
      <c r="H726" s="12" t="s">
        <v>88</v>
      </c>
      <c r="I726" s="12">
        <v>7.8000739E7</v>
      </c>
      <c r="J726" s="12" t="str">
        <f>RIGHT('КХЛ'!$F726,4)</f>
        <v>1982</v>
      </c>
    </row>
    <row r="727" ht="14.25" customHeight="1">
      <c r="C727" s="12">
        <v>679.0</v>
      </c>
      <c r="D727" s="12" t="s">
        <v>1469</v>
      </c>
      <c r="E727" s="12" t="s">
        <v>54</v>
      </c>
      <c r="F727" s="16" t="s">
        <v>1470</v>
      </c>
      <c r="G727" s="12">
        <v>38.0</v>
      </c>
      <c r="H727" s="12" t="s">
        <v>108</v>
      </c>
      <c r="I727" s="12">
        <v>4.8613431E7</v>
      </c>
      <c r="J727" s="12" t="str">
        <f>RIGHT('КХЛ'!$F727,4)</f>
        <v>1979</v>
      </c>
    </row>
    <row r="728" ht="14.25" customHeight="1">
      <c r="C728" s="12">
        <v>433.0</v>
      </c>
      <c r="D728" s="12" t="s">
        <v>1471</v>
      </c>
      <c r="E728" s="12" t="s">
        <v>60</v>
      </c>
      <c r="F728" s="16" t="s">
        <v>877</v>
      </c>
      <c r="G728" s="12">
        <v>30.0</v>
      </c>
      <c r="H728" s="12" t="s">
        <v>81</v>
      </c>
      <c r="I728" s="12">
        <v>3199394.0</v>
      </c>
      <c r="J728" s="12" t="str">
        <f>RIGHT('КХЛ'!$F728,4)</f>
        <v>1987</v>
      </c>
    </row>
    <row r="729" ht="14.25" customHeight="1">
      <c r="C729" s="12">
        <v>620.0</v>
      </c>
      <c r="D729" s="12" t="s">
        <v>1472</v>
      </c>
      <c r="E729" s="12" t="s">
        <v>54</v>
      </c>
      <c r="F729" s="16" t="s">
        <v>1473</v>
      </c>
      <c r="G729" s="12">
        <v>26.0</v>
      </c>
      <c r="H729" s="12" t="s">
        <v>81</v>
      </c>
      <c r="I729" s="12">
        <v>7.8988771E7</v>
      </c>
      <c r="J729" s="12" t="str">
        <f>RIGHT('КХЛ'!$F729,4)</f>
        <v>1991</v>
      </c>
    </row>
    <row r="730" ht="14.25" customHeight="1">
      <c r="C730" s="12">
        <v>177.0</v>
      </c>
      <c r="D730" s="12" t="s">
        <v>1474</v>
      </c>
      <c r="E730" s="12" t="s">
        <v>60</v>
      </c>
      <c r="F730" s="16" t="s">
        <v>1475</v>
      </c>
      <c r="G730" s="12">
        <v>34.0</v>
      </c>
      <c r="H730" s="12" t="s">
        <v>56</v>
      </c>
      <c r="I730" s="12">
        <v>4.4366321E7</v>
      </c>
      <c r="J730" s="12" t="str">
        <f>RIGHT('КХЛ'!$F730,4)</f>
        <v>1983</v>
      </c>
    </row>
    <row r="731" ht="14.25" customHeight="1">
      <c r="C731" s="12">
        <v>51.0</v>
      </c>
      <c r="D731" s="12" t="s">
        <v>1476</v>
      </c>
      <c r="E731" s="12" t="s">
        <v>60</v>
      </c>
      <c r="F731" s="16" t="s">
        <v>1477</v>
      </c>
      <c r="G731" s="12">
        <v>25.0</v>
      </c>
      <c r="H731" s="12" t="s">
        <v>56</v>
      </c>
      <c r="I731" s="12">
        <v>8.040476E7</v>
      </c>
      <c r="J731" s="12" t="str">
        <f>RIGHT('КХЛ'!$F731,4)</f>
        <v>1992</v>
      </c>
    </row>
    <row r="732" ht="14.25" customHeight="1">
      <c r="C732" s="12">
        <v>484.0</v>
      </c>
      <c r="D732" s="12" t="s">
        <v>1478</v>
      </c>
      <c r="E732" s="12" t="s">
        <v>54</v>
      </c>
      <c r="F732" s="16" t="s">
        <v>1479</v>
      </c>
      <c r="G732" s="12">
        <v>32.0</v>
      </c>
      <c r="H732" s="12" t="s">
        <v>99</v>
      </c>
      <c r="I732" s="12">
        <v>9.3421145E7</v>
      </c>
      <c r="J732" s="12" t="str">
        <f>RIGHT('КХЛ'!$F732,4)</f>
        <v>1985</v>
      </c>
    </row>
    <row r="733" ht="14.25" customHeight="1">
      <c r="C733" s="12">
        <v>391.0</v>
      </c>
      <c r="D733" s="12" t="s">
        <v>1480</v>
      </c>
      <c r="E733" s="12" t="s">
        <v>60</v>
      </c>
      <c r="F733" s="16" t="s">
        <v>1481</v>
      </c>
      <c r="G733" s="12">
        <v>23.0</v>
      </c>
      <c r="H733" s="12" t="s">
        <v>56</v>
      </c>
      <c r="I733" s="12">
        <v>9911265.0</v>
      </c>
      <c r="J733" s="12" t="str">
        <f>RIGHT('КХЛ'!$F733,4)</f>
        <v>1994</v>
      </c>
    </row>
    <row r="734" ht="14.25" customHeight="1">
      <c r="C734" s="12">
        <v>642.0</v>
      </c>
      <c r="D734" s="12" t="s">
        <v>1482</v>
      </c>
      <c r="E734" s="12" t="s">
        <v>65</v>
      </c>
      <c r="F734" s="16" t="s">
        <v>1483</v>
      </c>
      <c r="G734" s="12">
        <v>23.0</v>
      </c>
      <c r="H734" s="12" t="s">
        <v>56</v>
      </c>
      <c r="I734" s="12">
        <v>6768827.0</v>
      </c>
      <c r="J734" s="12" t="str">
        <f>RIGHT('КХЛ'!$F734,4)</f>
        <v>1994</v>
      </c>
    </row>
    <row r="735" ht="14.25" customHeight="1">
      <c r="C735" s="12">
        <v>558.0</v>
      </c>
      <c r="D735" s="12" t="s">
        <v>1484</v>
      </c>
      <c r="E735" s="12" t="s">
        <v>60</v>
      </c>
      <c r="F735" s="16" t="s">
        <v>1485</v>
      </c>
      <c r="G735" s="12">
        <v>28.0</v>
      </c>
      <c r="H735" s="12" t="s">
        <v>56</v>
      </c>
      <c r="I735" s="12">
        <v>9.8286896E7</v>
      </c>
      <c r="J735" s="12" t="str">
        <f>RIGHT('КХЛ'!$F735,4)</f>
        <v>1989</v>
      </c>
    </row>
    <row r="736" ht="14.25" customHeight="1">
      <c r="C736" s="12">
        <v>1012.0</v>
      </c>
      <c r="D736" s="12" t="s">
        <v>1486</v>
      </c>
      <c r="E736" s="12" t="s">
        <v>54</v>
      </c>
      <c r="F736" s="16" t="s">
        <v>1487</v>
      </c>
      <c r="G736" s="12">
        <v>26.0</v>
      </c>
      <c r="H736" s="12" t="s">
        <v>99</v>
      </c>
      <c r="I736" s="12">
        <v>3.1615298E7</v>
      </c>
      <c r="J736" s="12" t="str">
        <f>RIGHT('КХЛ'!$F736,4)</f>
        <v>1991</v>
      </c>
    </row>
    <row r="737" ht="14.25" customHeight="1">
      <c r="C737" s="12">
        <v>1420.0</v>
      </c>
      <c r="D737" s="12" t="s">
        <v>1488</v>
      </c>
      <c r="E737" s="12" t="s">
        <v>54</v>
      </c>
      <c r="F737" s="16" t="s">
        <v>1489</v>
      </c>
      <c r="G737" s="12">
        <v>30.0</v>
      </c>
      <c r="H737" s="12" t="s">
        <v>56</v>
      </c>
      <c r="I737" s="12">
        <v>8586817.0</v>
      </c>
      <c r="J737" s="12" t="str">
        <f>RIGHT('КХЛ'!$F737,4)</f>
        <v>1987</v>
      </c>
    </row>
    <row r="738" ht="14.25" customHeight="1">
      <c r="C738" s="12">
        <v>1750.0</v>
      </c>
      <c r="D738" s="12" t="s">
        <v>1490</v>
      </c>
      <c r="E738" s="12" t="s">
        <v>60</v>
      </c>
      <c r="F738" s="16" t="s">
        <v>1491</v>
      </c>
      <c r="G738" s="12">
        <v>43.0</v>
      </c>
      <c r="H738" s="12" t="s">
        <v>56</v>
      </c>
      <c r="I738" s="12">
        <v>2.3957032E7</v>
      </c>
      <c r="J738" s="12" t="str">
        <f>RIGHT('КХЛ'!$F738,4)</f>
        <v>1974</v>
      </c>
    </row>
    <row r="739" ht="14.25" customHeight="1">
      <c r="C739" s="12">
        <v>553.0</v>
      </c>
      <c r="D739" s="12" t="s">
        <v>1492</v>
      </c>
      <c r="E739" s="12" t="s">
        <v>54</v>
      </c>
      <c r="F739" s="16" t="s">
        <v>1493</v>
      </c>
      <c r="G739" s="12">
        <v>47.0</v>
      </c>
      <c r="H739" s="12" t="s">
        <v>56</v>
      </c>
      <c r="I739" s="12">
        <v>3.8322149E7</v>
      </c>
      <c r="J739" s="12" t="str">
        <f>RIGHT('КХЛ'!$F739,4)</f>
        <v>1970</v>
      </c>
    </row>
    <row r="740" ht="14.25" customHeight="1">
      <c r="C740" s="12">
        <v>457.0</v>
      </c>
      <c r="D740" s="12" t="s">
        <v>1494</v>
      </c>
      <c r="E740" s="12" t="s">
        <v>65</v>
      </c>
      <c r="F740" s="16" t="s">
        <v>831</v>
      </c>
      <c r="G740" s="12">
        <v>27.0</v>
      </c>
      <c r="H740" s="12" t="s">
        <v>56</v>
      </c>
      <c r="I740" s="12">
        <v>2.2764457E7</v>
      </c>
      <c r="J740" s="12" t="str">
        <f>RIGHT('КХЛ'!$F740,4)</f>
        <v>1990</v>
      </c>
    </row>
    <row r="741" ht="14.25" customHeight="1">
      <c r="C741" s="12">
        <v>241.0</v>
      </c>
      <c r="D741" s="12" t="s">
        <v>1495</v>
      </c>
      <c r="E741" s="12" t="s">
        <v>60</v>
      </c>
      <c r="F741" s="16" t="s">
        <v>1496</v>
      </c>
      <c r="G741" s="12">
        <v>29.0</v>
      </c>
      <c r="H741" s="12" t="s">
        <v>56</v>
      </c>
      <c r="I741" s="12">
        <v>7.944317E7</v>
      </c>
      <c r="J741" s="12" t="str">
        <f>RIGHT('КХЛ'!$F741,4)</f>
        <v>1988</v>
      </c>
    </row>
    <row r="742" ht="14.25" customHeight="1">
      <c r="C742" s="12">
        <v>302.0</v>
      </c>
      <c r="D742" s="12" t="s">
        <v>1497</v>
      </c>
      <c r="E742" s="12" t="s">
        <v>54</v>
      </c>
      <c r="F742" s="16" t="s">
        <v>1498</v>
      </c>
      <c r="G742" s="12">
        <v>39.0</v>
      </c>
      <c r="H742" s="12" t="s">
        <v>56</v>
      </c>
      <c r="I742" s="12">
        <v>3.7240162E7</v>
      </c>
      <c r="J742" s="12" t="str">
        <f>RIGHT('КХЛ'!$F742,4)</f>
        <v>1978</v>
      </c>
    </row>
    <row r="743" ht="14.25" customHeight="1">
      <c r="C743" s="12">
        <v>979.0</v>
      </c>
      <c r="D743" s="12" t="s">
        <v>1071</v>
      </c>
      <c r="E743" s="12" t="s">
        <v>54</v>
      </c>
      <c r="F743" s="16" t="s">
        <v>1072</v>
      </c>
      <c r="G743" s="12">
        <v>24.0</v>
      </c>
      <c r="H743" s="12" t="s">
        <v>56</v>
      </c>
      <c r="I743" s="12">
        <v>2.4583007E7</v>
      </c>
      <c r="J743" s="12" t="str">
        <f>RIGHT('КХЛ'!$F743,4)</f>
        <v>1993</v>
      </c>
    </row>
    <row r="744" ht="14.25" customHeight="1">
      <c r="C744" s="12">
        <v>1414.0</v>
      </c>
      <c r="D744" s="12" t="s">
        <v>1499</v>
      </c>
      <c r="E744" s="12" t="s">
        <v>54</v>
      </c>
      <c r="F744" s="16" t="s">
        <v>1500</v>
      </c>
      <c r="G744" s="12">
        <v>23.0</v>
      </c>
      <c r="H744" s="12" t="s">
        <v>56</v>
      </c>
      <c r="I744" s="12">
        <v>6.2019211E7</v>
      </c>
      <c r="J744" s="12" t="str">
        <f>RIGHT('КХЛ'!$F744,4)</f>
        <v>1994</v>
      </c>
    </row>
    <row r="745" ht="14.25" customHeight="1">
      <c r="C745" s="12">
        <v>14.0</v>
      </c>
      <c r="D745" s="12" t="s">
        <v>1501</v>
      </c>
      <c r="E745" s="12" t="s">
        <v>54</v>
      </c>
      <c r="F745" s="16" t="s">
        <v>1502</v>
      </c>
      <c r="G745" s="12">
        <v>26.0</v>
      </c>
      <c r="H745" s="12" t="s">
        <v>56</v>
      </c>
      <c r="I745" s="12">
        <v>4.4690894E7</v>
      </c>
      <c r="J745" s="12" t="str">
        <f>RIGHT('КХЛ'!$F745,4)</f>
        <v>1991</v>
      </c>
    </row>
    <row r="746" ht="14.25" customHeight="1">
      <c r="C746" s="12">
        <v>415.0</v>
      </c>
      <c r="D746" s="12" t="s">
        <v>1503</v>
      </c>
      <c r="E746" s="12" t="s">
        <v>54</v>
      </c>
      <c r="F746" s="16" t="s">
        <v>1504</v>
      </c>
      <c r="G746" s="12">
        <v>34.0</v>
      </c>
      <c r="H746" s="12" t="s">
        <v>56</v>
      </c>
      <c r="I746" s="12">
        <v>722322.0</v>
      </c>
      <c r="J746" s="12" t="str">
        <f>RIGHT('КХЛ'!$F746,4)</f>
        <v>1983</v>
      </c>
    </row>
    <row r="747" ht="14.25" customHeight="1">
      <c r="C747" s="12">
        <v>1285.0</v>
      </c>
      <c r="D747" s="12" t="s">
        <v>1505</v>
      </c>
      <c r="E747" s="12" t="s">
        <v>54</v>
      </c>
      <c r="F747" s="16" t="s">
        <v>1506</v>
      </c>
      <c r="G747" s="12">
        <v>40.0</v>
      </c>
      <c r="H747" s="12" t="s">
        <v>113</v>
      </c>
      <c r="I747" s="12">
        <v>8.9898587E7</v>
      </c>
      <c r="J747" s="12" t="str">
        <f>RIGHT('КХЛ'!$F747,4)</f>
        <v>1977</v>
      </c>
    </row>
    <row r="748" ht="14.25" customHeight="1">
      <c r="C748" s="12">
        <v>108.0</v>
      </c>
      <c r="D748" s="12" t="s">
        <v>1507</v>
      </c>
      <c r="E748" s="12" t="s">
        <v>54</v>
      </c>
      <c r="F748" s="16" t="s">
        <v>1508</v>
      </c>
      <c r="G748" s="12">
        <v>21.0</v>
      </c>
      <c r="H748" s="12" t="s">
        <v>56</v>
      </c>
      <c r="I748" s="12">
        <v>8.3663091E7</v>
      </c>
      <c r="J748" s="12" t="str">
        <f>RIGHT('КХЛ'!$F748,4)</f>
        <v>1996</v>
      </c>
    </row>
    <row r="749" ht="14.25" customHeight="1">
      <c r="C749" s="12">
        <v>1152.0</v>
      </c>
      <c r="D749" s="12" t="s">
        <v>1509</v>
      </c>
      <c r="E749" s="12" t="s">
        <v>60</v>
      </c>
      <c r="F749" s="16" t="s">
        <v>1510</v>
      </c>
      <c r="G749" s="12">
        <v>34.0</v>
      </c>
      <c r="H749" s="12" t="s">
        <v>88</v>
      </c>
      <c r="I749" s="12">
        <v>5.7854541E7</v>
      </c>
      <c r="J749" s="12" t="str">
        <f>RIGHT('КХЛ'!$F749,4)</f>
        <v>1983</v>
      </c>
    </row>
    <row r="750" ht="14.25" customHeight="1">
      <c r="C750" s="12">
        <v>1270.0</v>
      </c>
      <c r="D750" s="12" t="s">
        <v>1511</v>
      </c>
      <c r="E750" s="12" t="s">
        <v>54</v>
      </c>
      <c r="F750" s="16" t="s">
        <v>1273</v>
      </c>
      <c r="G750" s="12">
        <v>29.0</v>
      </c>
      <c r="H750" s="12" t="s">
        <v>56</v>
      </c>
      <c r="I750" s="12">
        <v>1.2895938E7</v>
      </c>
      <c r="J750" s="12" t="str">
        <f>RIGHT('КХЛ'!$F750,4)</f>
        <v>1988</v>
      </c>
    </row>
    <row r="751" ht="14.25" customHeight="1">
      <c r="C751" s="12">
        <v>1205.0</v>
      </c>
      <c r="D751" s="12" t="s">
        <v>1512</v>
      </c>
      <c r="E751" s="12" t="s">
        <v>65</v>
      </c>
      <c r="F751" s="16" t="s">
        <v>1513</v>
      </c>
      <c r="G751" s="12">
        <v>30.0</v>
      </c>
      <c r="H751" s="12" t="s">
        <v>483</v>
      </c>
      <c r="I751" s="12">
        <v>4.8311266E7</v>
      </c>
      <c r="J751" s="12" t="str">
        <f>RIGHT('КХЛ'!$F751,4)</f>
        <v>1987</v>
      </c>
    </row>
    <row r="752" ht="14.25" customHeight="1">
      <c r="C752" s="12">
        <v>1683.0</v>
      </c>
      <c r="D752" s="12" t="s">
        <v>1514</v>
      </c>
      <c r="E752" s="12" t="s">
        <v>65</v>
      </c>
      <c r="F752" s="16" t="s">
        <v>1515</v>
      </c>
      <c r="G752" s="12">
        <v>26.0</v>
      </c>
      <c r="H752" s="12" t="s">
        <v>120</v>
      </c>
      <c r="I752" s="12">
        <v>5924832.0</v>
      </c>
      <c r="J752" s="12" t="str">
        <f>RIGHT('КХЛ'!$F752,4)</f>
        <v>1991</v>
      </c>
    </row>
    <row r="753" ht="14.25" customHeight="1">
      <c r="C753" s="12">
        <v>1442.0</v>
      </c>
      <c r="D753" s="12" t="s">
        <v>1516</v>
      </c>
      <c r="E753" s="12" t="s">
        <v>54</v>
      </c>
      <c r="F753" s="16" t="s">
        <v>1517</v>
      </c>
      <c r="G753" s="12">
        <v>27.0</v>
      </c>
      <c r="H753" s="12" t="s">
        <v>56</v>
      </c>
      <c r="I753" s="12">
        <v>3677316.0</v>
      </c>
      <c r="J753" s="12" t="str">
        <f>RIGHT('КХЛ'!$F753,4)</f>
        <v>1990</v>
      </c>
    </row>
    <row r="754" ht="14.25" customHeight="1">
      <c r="C754" s="12">
        <v>409.0</v>
      </c>
      <c r="D754" s="12" t="s">
        <v>1518</v>
      </c>
      <c r="E754" s="12" t="s">
        <v>60</v>
      </c>
      <c r="F754" s="16" t="s">
        <v>1519</v>
      </c>
      <c r="G754" s="12">
        <v>39.0</v>
      </c>
      <c r="H754" s="12" t="s">
        <v>99</v>
      </c>
      <c r="I754" s="12">
        <v>6.4295153E7</v>
      </c>
      <c r="J754" s="12" t="str">
        <f>RIGHT('КХЛ'!$F754,4)</f>
        <v>1978</v>
      </c>
    </row>
    <row r="755" ht="14.25" customHeight="1">
      <c r="C755" s="12">
        <v>110.0</v>
      </c>
      <c r="D755" s="12" t="s">
        <v>1520</v>
      </c>
      <c r="E755" s="12" t="s">
        <v>54</v>
      </c>
      <c r="F755" s="16" t="s">
        <v>1521</v>
      </c>
      <c r="G755" s="12">
        <v>18.0</v>
      </c>
      <c r="H755" s="12" t="s">
        <v>56</v>
      </c>
      <c r="I755" s="12">
        <v>9.4042927E7</v>
      </c>
      <c r="J755" s="12" t="str">
        <f>RIGHT('КХЛ'!$F755,4)</f>
        <v>1999</v>
      </c>
    </row>
    <row r="756" ht="14.25" customHeight="1">
      <c r="C756" s="12">
        <v>174.0</v>
      </c>
      <c r="D756" s="12" t="s">
        <v>1522</v>
      </c>
      <c r="E756" s="12" t="s">
        <v>60</v>
      </c>
      <c r="F756" s="16" t="s">
        <v>1523</v>
      </c>
      <c r="G756" s="12">
        <v>34.0</v>
      </c>
      <c r="H756" s="12" t="s">
        <v>99</v>
      </c>
      <c r="I756" s="12">
        <v>8.1910066E7</v>
      </c>
      <c r="J756" s="12" t="str">
        <f>RIGHT('КХЛ'!$F756,4)</f>
        <v>1983</v>
      </c>
    </row>
    <row r="757" ht="14.25" customHeight="1">
      <c r="C757" s="12">
        <v>555.0</v>
      </c>
      <c r="D757" s="12" t="s">
        <v>1524</v>
      </c>
      <c r="E757" s="12" t="s">
        <v>60</v>
      </c>
      <c r="F757" s="16" t="s">
        <v>1027</v>
      </c>
      <c r="G757" s="12">
        <v>26.0</v>
      </c>
      <c r="H757" s="12" t="s">
        <v>56</v>
      </c>
      <c r="I757" s="12">
        <v>8016782.0</v>
      </c>
      <c r="J757" s="12" t="str">
        <f>RIGHT('КХЛ'!$F757,4)</f>
        <v>1991</v>
      </c>
    </row>
    <row r="758" ht="14.25" customHeight="1">
      <c r="C758" s="12">
        <v>546.0</v>
      </c>
      <c r="D758" s="12" t="s">
        <v>1525</v>
      </c>
      <c r="E758" s="12" t="s">
        <v>60</v>
      </c>
      <c r="F758" s="16" t="s">
        <v>1526</v>
      </c>
      <c r="G758" s="12">
        <v>26.0</v>
      </c>
      <c r="H758" s="12" t="s">
        <v>56</v>
      </c>
      <c r="I758" s="12">
        <v>6.1081662E7</v>
      </c>
      <c r="J758" s="12" t="str">
        <f>RIGHT('КХЛ'!$F758,4)</f>
        <v>1991</v>
      </c>
    </row>
    <row r="759" ht="14.25" customHeight="1">
      <c r="C759" s="12">
        <v>403.0</v>
      </c>
      <c r="D759" s="12" t="s">
        <v>1527</v>
      </c>
      <c r="E759" s="12" t="s">
        <v>60</v>
      </c>
      <c r="F759" s="16" t="s">
        <v>1528</v>
      </c>
      <c r="G759" s="12">
        <v>34.0</v>
      </c>
      <c r="H759" s="12" t="s">
        <v>483</v>
      </c>
      <c r="I759" s="12">
        <v>5.6861911E7</v>
      </c>
      <c r="J759" s="12" t="str">
        <f>RIGHT('КХЛ'!$F759,4)</f>
        <v>1983</v>
      </c>
    </row>
    <row r="760" ht="14.25" customHeight="1">
      <c r="C760" s="12">
        <v>1604.0</v>
      </c>
      <c r="D760" s="12" t="s">
        <v>1529</v>
      </c>
      <c r="E760" s="12" t="s">
        <v>54</v>
      </c>
      <c r="F760" s="16" t="s">
        <v>1530</v>
      </c>
      <c r="G760" s="12">
        <v>36.0</v>
      </c>
      <c r="H760" s="12" t="s">
        <v>56</v>
      </c>
      <c r="I760" s="12">
        <v>9.1756052E7</v>
      </c>
      <c r="J760" s="12" t="str">
        <f>RIGHT('КХЛ'!$F760,4)</f>
        <v>1981</v>
      </c>
    </row>
    <row r="761" ht="14.25" customHeight="1">
      <c r="C761" s="12">
        <v>1104.0</v>
      </c>
      <c r="D761" s="12" t="s">
        <v>1531</v>
      </c>
      <c r="E761" s="12" t="s">
        <v>60</v>
      </c>
      <c r="F761" s="16" t="s">
        <v>1532</v>
      </c>
      <c r="G761" s="12">
        <v>34.0</v>
      </c>
      <c r="H761" s="12" t="s">
        <v>71</v>
      </c>
      <c r="I761" s="12">
        <v>7.0759857E7</v>
      </c>
      <c r="J761" s="12" t="str">
        <f>RIGHT('КХЛ'!$F761,4)</f>
        <v>1983</v>
      </c>
    </row>
    <row r="762" ht="14.25" customHeight="1">
      <c r="C762" s="12">
        <v>93.0</v>
      </c>
      <c r="D762" s="12" t="s">
        <v>1533</v>
      </c>
      <c r="E762" s="12" t="s">
        <v>54</v>
      </c>
      <c r="F762" s="16" t="s">
        <v>1534</v>
      </c>
      <c r="G762" s="12">
        <v>38.0</v>
      </c>
      <c r="H762" s="12" t="s">
        <v>56</v>
      </c>
      <c r="I762" s="12">
        <v>5.5223129E7</v>
      </c>
      <c r="J762" s="12" t="str">
        <f>RIGHT('КХЛ'!$F762,4)</f>
        <v>1979</v>
      </c>
    </row>
    <row r="763" ht="14.25" customHeight="1">
      <c r="C763" s="12">
        <v>96.0</v>
      </c>
      <c r="D763" s="12" t="s">
        <v>1535</v>
      </c>
      <c r="E763" s="12" t="s">
        <v>60</v>
      </c>
      <c r="F763" s="16" t="s">
        <v>1536</v>
      </c>
      <c r="G763" s="12">
        <v>19.0</v>
      </c>
      <c r="H763" s="12" t="s">
        <v>78</v>
      </c>
      <c r="I763" s="12">
        <v>3.7881472E7</v>
      </c>
      <c r="J763" s="12" t="str">
        <f>RIGHT('КХЛ'!$F763,4)</f>
        <v>1998</v>
      </c>
    </row>
    <row r="764" ht="14.25" customHeight="1">
      <c r="C764" s="12">
        <v>559.0</v>
      </c>
      <c r="D764" s="12" t="s">
        <v>1537</v>
      </c>
      <c r="E764" s="12" t="s">
        <v>54</v>
      </c>
      <c r="F764" s="16" t="s">
        <v>1538</v>
      </c>
      <c r="G764" s="12">
        <v>18.0</v>
      </c>
      <c r="H764" s="12" t="s">
        <v>71</v>
      </c>
      <c r="I764" s="12">
        <v>3.8001994E7</v>
      </c>
      <c r="J764" s="12" t="str">
        <f>RIGHT('КХЛ'!$F764,4)</f>
        <v>1999</v>
      </c>
    </row>
    <row r="765" ht="14.25" customHeight="1">
      <c r="C765" s="12">
        <v>321.0</v>
      </c>
      <c r="D765" s="12" t="s">
        <v>1539</v>
      </c>
      <c r="E765" s="12" t="s">
        <v>60</v>
      </c>
      <c r="F765" s="16" t="s">
        <v>1540</v>
      </c>
      <c r="G765" s="12">
        <v>35.0</v>
      </c>
      <c r="H765" s="12" t="s">
        <v>56</v>
      </c>
      <c r="I765" s="12">
        <v>8.0412123E7</v>
      </c>
      <c r="J765" s="12" t="str">
        <f>RIGHT('КХЛ'!$F765,4)</f>
        <v>1982</v>
      </c>
    </row>
    <row r="766" ht="14.25" customHeight="1">
      <c r="C766" s="12">
        <v>1044.0</v>
      </c>
      <c r="D766" s="12" t="s">
        <v>1541</v>
      </c>
      <c r="E766" s="12" t="s">
        <v>54</v>
      </c>
      <c r="F766" s="16" t="s">
        <v>1542</v>
      </c>
      <c r="G766" s="12">
        <v>30.0</v>
      </c>
      <c r="H766" s="12" t="s">
        <v>1543</v>
      </c>
      <c r="I766" s="12">
        <v>5.8488279E7</v>
      </c>
      <c r="J766" s="12" t="str">
        <f>RIGHT('КХЛ'!$F766,4)</f>
        <v>1987</v>
      </c>
    </row>
    <row r="767" ht="14.25" customHeight="1">
      <c r="C767" s="12">
        <v>1164.0</v>
      </c>
      <c r="D767" s="12" t="s">
        <v>1544</v>
      </c>
      <c r="E767" s="12" t="s">
        <v>54</v>
      </c>
      <c r="F767" s="16" t="s">
        <v>1545</v>
      </c>
      <c r="G767" s="12">
        <v>28.0</v>
      </c>
      <c r="H767" s="12" t="s">
        <v>56</v>
      </c>
      <c r="I767" s="12">
        <v>5.2870627E7</v>
      </c>
      <c r="J767" s="12" t="str">
        <f>RIGHT('КХЛ'!$F767,4)</f>
        <v>1989</v>
      </c>
    </row>
    <row r="768" ht="14.25" customHeight="1">
      <c r="C768" s="12">
        <v>1090.0</v>
      </c>
      <c r="D768" s="12" t="s">
        <v>1546</v>
      </c>
      <c r="E768" s="12" t="s">
        <v>54</v>
      </c>
      <c r="F768" s="16" t="s">
        <v>1547</v>
      </c>
      <c r="G768" s="12">
        <v>23.0</v>
      </c>
      <c r="H768" s="12" t="s">
        <v>113</v>
      </c>
      <c r="I768" s="12">
        <v>1.7445766E7</v>
      </c>
      <c r="J768" s="12" t="str">
        <f>RIGHT('КХЛ'!$F768,4)</f>
        <v>1994</v>
      </c>
    </row>
    <row r="769" ht="14.25" customHeight="1">
      <c r="C769" s="12">
        <v>944.0</v>
      </c>
      <c r="D769" s="12" t="s">
        <v>1548</v>
      </c>
      <c r="E769" s="12" t="s">
        <v>54</v>
      </c>
      <c r="F769" s="16" t="s">
        <v>1549</v>
      </c>
      <c r="G769" s="12">
        <v>39.0</v>
      </c>
      <c r="H769" s="12" t="s">
        <v>108</v>
      </c>
      <c r="I769" s="12">
        <v>4.3493189E7</v>
      </c>
      <c r="J769" s="12" t="str">
        <f>RIGHT('КХЛ'!$F769,4)</f>
        <v>1978</v>
      </c>
    </row>
    <row r="770" ht="14.25" customHeight="1">
      <c r="C770" s="12">
        <v>929.0</v>
      </c>
      <c r="D770" s="12" t="s">
        <v>1550</v>
      </c>
      <c r="E770" s="12" t="s">
        <v>54</v>
      </c>
      <c r="F770" s="16" t="s">
        <v>1551</v>
      </c>
      <c r="G770" s="12">
        <v>30.0</v>
      </c>
      <c r="H770" s="12" t="s">
        <v>157</v>
      </c>
      <c r="I770" s="12">
        <v>6.8877342E7</v>
      </c>
      <c r="J770" s="12" t="str">
        <f>RIGHT('КХЛ'!$F770,4)</f>
        <v>1987</v>
      </c>
    </row>
    <row r="771" ht="14.25" customHeight="1">
      <c r="C771" s="12">
        <v>1654.0</v>
      </c>
      <c r="D771" s="12" t="s">
        <v>1552</v>
      </c>
      <c r="E771" s="12" t="s">
        <v>54</v>
      </c>
      <c r="F771" s="16" t="s">
        <v>1553</v>
      </c>
      <c r="G771" s="12">
        <v>29.0</v>
      </c>
      <c r="H771" s="12" t="s">
        <v>71</v>
      </c>
      <c r="I771" s="12">
        <v>1.9138867E7</v>
      </c>
      <c r="J771" s="12" t="str">
        <f>RIGHT('КХЛ'!$F771,4)</f>
        <v>1988</v>
      </c>
    </row>
    <row r="772" ht="14.25" customHeight="1">
      <c r="C772" s="12">
        <v>1403.0</v>
      </c>
      <c r="D772" s="12" t="s">
        <v>1554</v>
      </c>
      <c r="E772" s="12" t="s">
        <v>60</v>
      </c>
      <c r="F772" s="16" t="s">
        <v>1555</v>
      </c>
      <c r="G772" s="12">
        <v>37.0</v>
      </c>
      <c r="H772" s="12" t="s">
        <v>56</v>
      </c>
      <c r="I772" s="12">
        <v>5.0811558E7</v>
      </c>
      <c r="J772" s="12" t="str">
        <f>RIGHT('КХЛ'!$F772,4)</f>
        <v>1980</v>
      </c>
    </row>
    <row r="773" ht="14.25" customHeight="1">
      <c r="C773" s="12">
        <v>401.0</v>
      </c>
      <c r="D773" s="12" t="s">
        <v>1556</v>
      </c>
      <c r="E773" s="12" t="s">
        <v>54</v>
      </c>
      <c r="F773" s="16" t="s">
        <v>1557</v>
      </c>
      <c r="G773" s="12">
        <v>40.0</v>
      </c>
      <c r="H773" s="12" t="s">
        <v>56</v>
      </c>
      <c r="I773" s="12">
        <v>3.5732355E7</v>
      </c>
      <c r="J773" s="12" t="str">
        <f>RIGHT('КХЛ'!$F773,4)</f>
        <v>1978</v>
      </c>
    </row>
    <row r="774" ht="14.25" customHeight="1">
      <c r="C774" s="12">
        <v>293.0</v>
      </c>
      <c r="D774" s="12" t="s">
        <v>1558</v>
      </c>
      <c r="E774" s="12" t="s">
        <v>60</v>
      </c>
      <c r="F774" s="16" t="s">
        <v>1559</v>
      </c>
      <c r="G774" s="12">
        <v>22.0</v>
      </c>
      <c r="H774" s="12" t="s">
        <v>56</v>
      </c>
      <c r="I774" s="12">
        <v>9.696643E7</v>
      </c>
      <c r="J774" s="12" t="str">
        <f>RIGHT('КХЛ'!$F774,4)</f>
        <v>1995</v>
      </c>
    </row>
    <row r="775" ht="14.25" customHeight="1">
      <c r="C775" s="12">
        <v>1443.0</v>
      </c>
      <c r="D775" s="12" t="s">
        <v>1560</v>
      </c>
      <c r="E775" s="12" t="s">
        <v>54</v>
      </c>
      <c r="F775" s="16" t="s">
        <v>1561</v>
      </c>
      <c r="G775" s="12">
        <v>32.0</v>
      </c>
      <c r="H775" s="12" t="s">
        <v>56</v>
      </c>
      <c r="I775" s="12">
        <v>3.2662654E7</v>
      </c>
      <c r="J775" s="12" t="str">
        <f>RIGHT('КХЛ'!$F775,4)</f>
        <v>1985</v>
      </c>
    </row>
    <row r="776" ht="14.25" customHeight="1">
      <c r="C776" s="12">
        <v>1725.0</v>
      </c>
      <c r="D776" s="12" t="s">
        <v>1562</v>
      </c>
      <c r="E776" s="12" t="s">
        <v>60</v>
      </c>
      <c r="F776" s="16" t="s">
        <v>1563</v>
      </c>
      <c r="G776" s="12">
        <v>30.0</v>
      </c>
      <c r="H776" s="12" t="s">
        <v>56</v>
      </c>
      <c r="I776" s="12">
        <v>7140747.0</v>
      </c>
      <c r="J776" s="12" t="str">
        <f>RIGHT('КХЛ'!$F776,4)</f>
        <v>1987</v>
      </c>
    </row>
    <row r="777" ht="14.25" customHeight="1">
      <c r="C777" s="12">
        <v>649.0</v>
      </c>
      <c r="D777" s="12" t="s">
        <v>1564</v>
      </c>
      <c r="E777" s="12" t="s">
        <v>65</v>
      </c>
      <c r="F777" s="16" t="s">
        <v>1565</v>
      </c>
      <c r="G777" s="12">
        <v>17.0</v>
      </c>
      <c r="H777" s="12" t="s">
        <v>56</v>
      </c>
      <c r="I777" s="12">
        <v>9.8643275E7</v>
      </c>
      <c r="J777" s="12" t="str">
        <f>RIGHT('КХЛ'!$F777,4)</f>
        <v>2000</v>
      </c>
    </row>
    <row r="778" ht="14.25" customHeight="1">
      <c r="C778" s="12">
        <v>600.0</v>
      </c>
      <c r="D778" s="12" t="s">
        <v>1566</v>
      </c>
      <c r="E778" s="12" t="s">
        <v>65</v>
      </c>
      <c r="F778" s="16" t="s">
        <v>1567</v>
      </c>
      <c r="G778" s="12">
        <v>42.0</v>
      </c>
      <c r="H778" s="12" t="s">
        <v>108</v>
      </c>
      <c r="I778" s="12">
        <v>8.3931178E7</v>
      </c>
      <c r="J778" s="12" t="str">
        <f>RIGHT('КХЛ'!$F778,4)</f>
        <v>1975</v>
      </c>
    </row>
    <row r="779" ht="14.25" customHeight="1">
      <c r="C779" s="12">
        <v>537.0</v>
      </c>
      <c r="D779" s="12" t="s">
        <v>1568</v>
      </c>
      <c r="E779" s="12" t="s">
        <v>54</v>
      </c>
      <c r="F779" s="16" t="s">
        <v>1569</v>
      </c>
      <c r="G779" s="12">
        <v>34.0</v>
      </c>
      <c r="H779" s="12" t="s">
        <v>56</v>
      </c>
      <c r="I779" s="12">
        <v>8.3473048E7</v>
      </c>
      <c r="J779" s="12" t="str">
        <f>RIGHT('КХЛ'!$F779,4)</f>
        <v>1983</v>
      </c>
    </row>
    <row r="780" ht="14.25" customHeight="1">
      <c r="C780" s="12">
        <v>253.0</v>
      </c>
      <c r="D780" s="12" t="s">
        <v>1570</v>
      </c>
      <c r="E780" s="12" t="s">
        <v>54</v>
      </c>
      <c r="F780" s="16" t="s">
        <v>1571</v>
      </c>
      <c r="G780" s="12">
        <v>42.0</v>
      </c>
      <c r="H780" s="12" t="s">
        <v>56</v>
      </c>
      <c r="I780" s="12">
        <v>2.6588728E7</v>
      </c>
      <c r="J780" s="12" t="str">
        <f>RIGHT('КХЛ'!$F780,4)</f>
        <v>1975</v>
      </c>
    </row>
    <row r="781" ht="14.25" customHeight="1">
      <c r="C781" s="12">
        <v>1055.0</v>
      </c>
      <c r="D781" s="12" t="s">
        <v>1572</v>
      </c>
      <c r="E781" s="12" t="s">
        <v>65</v>
      </c>
      <c r="F781" s="16" t="s">
        <v>1573</v>
      </c>
      <c r="G781" s="12">
        <v>37.0</v>
      </c>
      <c r="H781" s="12" t="s">
        <v>56</v>
      </c>
      <c r="I781" s="12">
        <v>2.8846301E7</v>
      </c>
      <c r="J781" s="12" t="str">
        <f>RIGHT('КХЛ'!$F781,4)</f>
        <v>1980</v>
      </c>
    </row>
    <row r="782" ht="14.25" customHeight="1">
      <c r="C782" s="12">
        <v>376.0</v>
      </c>
      <c r="D782" s="12" t="s">
        <v>1574</v>
      </c>
      <c r="E782" s="12" t="s">
        <v>60</v>
      </c>
      <c r="F782" s="16" t="s">
        <v>1575</v>
      </c>
      <c r="G782" s="12">
        <v>28.0</v>
      </c>
      <c r="H782" s="12" t="s">
        <v>56</v>
      </c>
      <c r="I782" s="12">
        <v>6.4619862E7</v>
      </c>
      <c r="J782" s="12" t="str">
        <f>RIGHT('КХЛ'!$F782,4)</f>
        <v>1990</v>
      </c>
    </row>
    <row r="783" ht="14.25" customHeight="1">
      <c r="C783" s="12">
        <v>137.0</v>
      </c>
      <c r="D783" s="12" t="s">
        <v>1576</v>
      </c>
      <c r="E783" s="12" t="s">
        <v>60</v>
      </c>
      <c r="F783" s="16" t="s">
        <v>1577</v>
      </c>
      <c r="G783" s="12">
        <v>41.0</v>
      </c>
      <c r="H783" s="12" t="s">
        <v>56</v>
      </c>
      <c r="I783" s="12">
        <v>7.0393535E7</v>
      </c>
      <c r="J783" s="12" t="str">
        <f>RIGHT('КХЛ'!$F783,4)</f>
        <v>1976</v>
      </c>
    </row>
    <row r="784" ht="14.25" customHeight="1">
      <c r="C784" s="12">
        <v>611.0</v>
      </c>
      <c r="D784" s="12" t="s">
        <v>1578</v>
      </c>
      <c r="E784" s="12" t="s">
        <v>60</v>
      </c>
      <c r="F784" s="16" t="s">
        <v>1579</v>
      </c>
      <c r="G784" s="12">
        <v>28.0</v>
      </c>
      <c r="H784" s="12" t="s">
        <v>56</v>
      </c>
      <c r="I784" s="12">
        <v>8.7175335E7</v>
      </c>
      <c r="J784" s="12" t="str">
        <f>RIGHT('КХЛ'!$F784,4)</f>
        <v>1989</v>
      </c>
    </row>
    <row r="785" ht="14.25" customHeight="1">
      <c r="C785" s="12">
        <v>928.0</v>
      </c>
      <c r="D785" s="12" t="s">
        <v>1580</v>
      </c>
      <c r="E785" s="12" t="s">
        <v>65</v>
      </c>
      <c r="F785" s="16" t="s">
        <v>1581</v>
      </c>
      <c r="G785" s="12">
        <v>24.0</v>
      </c>
      <c r="H785" s="12" t="s">
        <v>56</v>
      </c>
      <c r="I785" s="12">
        <v>9256373.0</v>
      </c>
      <c r="J785" s="12" t="str">
        <f>RIGHT('КХЛ'!$F785,4)</f>
        <v>1993</v>
      </c>
    </row>
    <row r="786" ht="14.25" customHeight="1">
      <c r="C786" s="12">
        <v>905.0</v>
      </c>
      <c r="D786" s="12" t="s">
        <v>1582</v>
      </c>
      <c r="E786" s="12" t="s">
        <v>54</v>
      </c>
      <c r="F786" s="16" t="s">
        <v>1305</v>
      </c>
      <c r="G786" s="12">
        <v>35.0</v>
      </c>
      <c r="H786" s="12" t="s">
        <v>71</v>
      </c>
      <c r="I786" s="12">
        <v>5.9113786E7</v>
      </c>
      <c r="J786" s="12" t="str">
        <f>RIGHT('КХЛ'!$F786,4)</f>
        <v>1982</v>
      </c>
    </row>
    <row r="787" ht="14.25" customHeight="1">
      <c r="C787" s="12">
        <v>1298.0</v>
      </c>
      <c r="D787" s="12" t="s">
        <v>1583</v>
      </c>
      <c r="E787" s="12" t="s">
        <v>54</v>
      </c>
      <c r="F787" s="16" t="s">
        <v>1584</v>
      </c>
      <c r="G787" s="12">
        <v>43.0</v>
      </c>
      <c r="H787" s="12" t="s">
        <v>99</v>
      </c>
      <c r="I787" s="12">
        <v>8.8524509E7</v>
      </c>
      <c r="J787" s="12" t="str">
        <f>RIGHT('КХЛ'!$F787,4)</f>
        <v>1975</v>
      </c>
    </row>
    <row r="788" ht="14.25" customHeight="1">
      <c r="C788" s="12">
        <v>501.0</v>
      </c>
      <c r="D788" s="12" t="s">
        <v>1585</v>
      </c>
      <c r="E788" s="12" t="s">
        <v>60</v>
      </c>
      <c r="F788" s="16" t="s">
        <v>1586</v>
      </c>
      <c r="G788" s="12">
        <v>31.0</v>
      </c>
      <c r="H788" s="12" t="s">
        <v>99</v>
      </c>
      <c r="I788" s="12">
        <v>4.4638122E7</v>
      </c>
      <c r="J788" s="12" t="str">
        <f>RIGHT('КХЛ'!$F788,4)</f>
        <v>1986</v>
      </c>
    </row>
    <row r="789" ht="14.25" customHeight="1">
      <c r="C789" s="12">
        <v>613.0</v>
      </c>
      <c r="D789" s="12" t="s">
        <v>1587</v>
      </c>
      <c r="E789" s="12" t="s">
        <v>60</v>
      </c>
      <c r="F789" s="16" t="s">
        <v>1588</v>
      </c>
      <c r="G789" s="12">
        <v>32.0</v>
      </c>
      <c r="H789" s="12" t="s">
        <v>108</v>
      </c>
      <c r="I789" s="12">
        <v>7431088.0</v>
      </c>
      <c r="J789" s="12" t="str">
        <f>RIGHT('КХЛ'!$F789,4)</f>
        <v>1985</v>
      </c>
    </row>
    <row r="790" ht="14.25" customHeight="1">
      <c r="C790" s="12">
        <v>1447.0</v>
      </c>
      <c r="D790" s="12" t="s">
        <v>1589</v>
      </c>
      <c r="E790" s="12" t="s">
        <v>54</v>
      </c>
      <c r="F790" s="16" t="s">
        <v>1590</v>
      </c>
      <c r="G790" s="12">
        <v>19.0</v>
      </c>
      <c r="H790" s="12" t="s">
        <v>56</v>
      </c>
      <c r="I790" s="12">
        <v>1.9496532E7</v>
      </c>
      <c r="J790" s="12" t="str">
        <f>RIGHT('КХЛ'!$F790,4)</f>
        <v>1998</v>
      </c>
    </row>
    <row r="791" ht="14.25" customHeight="1">
      <c r="C791" s="12">
        <v>507.0</v>
      </c>
      <c r="D791" s="12" t="s">
        <v>1591</v>
      </c>
      <c r="E791" s="12" t="s">
        <v>54</v>
      </c>
      <c r="F791" s="16" t="s">
        <v>1592</v>
      </c>
      <c r="G791" s="12">
        <v>20.0</v>
      </c>
      <c r="H791" s="12" t="s">
        <v>56</v>
      </c>
      <c r="I791" s="12">
        <v>4.5308378E7</v>
      </c>
      <c r="J791" s="12" t="str">
        <f>RIGHT('КХЛ'!$F791,4)</f>
        <v>1997</v>
      </c>
    </row>
    <row r="792" ht="14.25" customHeight="1">
      <c r="C792" s="12">
        <v>1348.0</v>
      </c>
      <c r="D792" s="12" t="s">
        <v>1593</v>
      </c>
      <c r="E792" s="12" t="s">
        <v>54</v>
      </c>
      <c r="F792" s="16" t="s">
        <v>1594</v>
      </c>
      <c r="G792" s="12">
        <v>26.0</v>
      </c>
      <c r="H792" s="12" t="s">
        <v>81</v>
      </c>
      <c r="I792" s="12">
        <v>5.7255315E7</v>
      </c>
      <c r="J792" s="12" t="str">
        <f>RIGHT('КХЛ'!$F792,4)</f>
        <v>1991</v>
      </c>
    </row>
    <row r="793" ht="14.25" customHeight="1">
      <c r="C793" s="12">
        <v>286.0</v>
      </c>
      <c r="D793" s="12" t="s">
        <v>1595</v>
      </c>
      <c r="E793" s="12" t="s">
        <v>54</v>
      </c>
      <c r="F793" s="16" t="s">
        <v>1596</v>
      </c>
      <c r="G793" s="12">
        <v>37.0</v>
      </c>
      <c r="H793" s="12" t="s">
        <v>99</v>
      </c>
      <c r="I793" s="12">
        <v>9.7969776E7</v>
      </c>
      <c r="J793" s="12" t="str">
        <f>RIGHT('КХЛ'!$F793,4)</f>
        <v>1980</v>
      </c>
    </row>
    <row r="794" ht="14.25" customHeight="1">
      <c r="C794" s="12">
        <v>460.0</v>
      </c>
      <c r="D794" s="12" t="s">
        <v>1597</v>
      </c>
      <c r="E794" s="12" t="s">
        <v>54</v>
      </c>
      <c r="F794" s="16" t="s">
        <v>383</v>
      </c>
      <c r="G794" s="12">
        <v>39.0</v>
      </c>
      <c r="H794" s="12" t="s">
        <v>78</v>
      </c>
      <c r="I794" s="12">
        <v>4.0013207E7</v>
      </c>
      <c r="J794" s="12" t="str">
        <f>RIGHT('КХЛ'!$F794,4)</f>
        <v>1978</v>
      </c>
    </row>
    <row r="795" ht="14.25" customHeight="1">
      <c r="C795" s="12">
        <v>633.0</v>
      </c>
      <c r="D795" s="12" t="s">
        <v>1146</v>
      </c>
      <c r="E795" s="12" t="s">
        <v>54</v>
      </c>
      <c r="F795" s="16" t="s">
        <v>1598</v>
      </c>
      <c r="G795" s="12">
        <v>25.0</v>
      </c>
      <c r="H795" s="12" t="s">
        <v>88</v>
      </c>
      <c r="I795" s="12">
        <v>4.1464047E7</v>
      </c>
      <c r="J795" s="12" t="str">
        <f>RIGHT('КХЛ'!$F795,4)</f>
        <v>1992</v>
      </c>
    </row>
    <row r="796" ht="14.25" customHeight="1">
      <c r="C796" s="12">
        <v>1047.0</v>
      </c>
      <c r="D796" s="12" t="s">
        <v>1599</v>
      </c>
      <c r="E796" s="12" t="s">
        <v>54</v>
      </c>
      <c r="F796" s="16" t="s">
        <v>1600</v>
      </c>
      <c r="G796" s="12">
        <v>23.0</v>
      </c>
      <c r="H796" s="12" t="s">
        <v>56</v>
      </c>
      <c r="I796" s="12">
        <v>6.1348972E7</v>
      </c>
      <c r="J796" s="12" t="str">
        <f>RIGHT('КХЛ'!$F796,4)</f>
        <v>1994</v>
      </c>
    </row>
    <row r="797" ht="14.25" customHeight="1">
      <c r="C797" s="12">
        <v>1617.0</v>
      </c>
      <c r="D797" s="12" t="s">
        <v>1601</v>
      </c>
      <c r="E797" s="12" t="s">
        <v>54</v>
      </c>
      <c r="F797" s="16" t="s">
        <v>1602</v>
      </c>
      <c r="G797" s="12">
        <v>36.0</v>
      </c>
      <c r="H797" s="12" t="s">
        <v>483</v>
      </c>
      <c r="I797" s="12">
        <v>7.2641051E7</v>
      </c>
      <c r="J797" s="12" t="str">
        <f>RIGHT('КХЛ'!$F797,4)</f>
        <v>1981</v>
      </c>
    </row>
    <row r="798" ht="14.25" customHeight="1">
      <c r="C798" s="12">
        <v>1333.0</v>
      </c>
      <c r="D798" s="12" t="s">
        <v>1603</v>
      </c>
      <c r="E798" s="12" t="s">
        <v>54</v>
      </c>
      <c r="F798" s="16" t="s">
        <v>1604</v>
      </c>
      <c r="G798" s="12">
        <v>30.0</v>
      </c>
      <c r="H798" s="12" t="s">
        <v>71</v>
      </c>
      <c r="I798" s="12">
        <v>6.2405904E7</v>
      </c>
      <c r="J798" s="12" t="str">
        <f>RIGHT('КХЛ'!$F798,4)</f>
        <v>1987</v>
      </c>
    </row>
    <row r="799" ht="14.25" customHeight="1">
      <c r="C799" s="12">
        <v>519.0</v>
      </c>
      <c r="D799" s="12" t="s">
        <v>1605</v>
      </c>
      <c r="E799" s="12" t="s">
        <v>60</v>
      </c>
      <c r="F799" s="16" t="s">
        <v>1606</v>
      </c>
      <c r="G799" s="12">
        <v>25.0</v>
      </c>
      <c r="H799" s="12" t="s">
        <v>56</v>
      </c>
      <c r="I799" s="12">
        <v>5.1448038E7</v>
      </c>
      <c r="J799" s="12" t="str">
        <f>RIGHT('КХЛ'!$F799,4)</f>
        <v>1992</v>
      </c>
    </row>
    <row r="800" ht="14.25" customHeight="1">
      <c r="C800" s="12">
        <v>435.0</v>
      </c>
      <c r="D800" s="12" t="s">
        <v>1607</v>
      </c>
      <c r="E800" s="12" t="s">
        <v>60</v>
      </c>
      <c r="F800" s="16" t="s">
        <v>1107</v>
      </c>
      <c r="G800" s="12">
        <v>32.0</v>
      </c>
      <c r="H800" s="12" t="s">
        <v>56</v>
      </c>
      <c r="I800" s="12">
        <v>8.5523434E7</v>
      </c>
      <c r="J800" s="12" t="str">
        <f>RIGHT('КХЛ'!$F800,4)</f>
        <v>1985</v>
      </c>
    </row>
    <row r="801" ht="14.25" customHeight="1">
      <c r="C801" s="12">
        <v>712.0</v>
      </c>
      <c r="D801" s="12" t="s">
        <v>1608</v>
      </c>
      <c r="E801" s="12" t="s">
        <v>54</v>
      </c>
      <c r="F801" s="16" t="s">
        <v>1609</v>
      </c>
      <c r="G801" s="12">
        <v>27.0</v>
      </c>
      <c r="H801" s="12" t="s">
        <v>56</v>
      </c>
      <c r="I801" s="12">
        <v>5.3132474E7</v>
      </c>
      <c r="J801" s="12" t="str">
        <f>RIGHT('КХЛ'!$F801,4)</f>
        <v>1990</v>
      </c>
    </row>
    <row r="802" ht="14.25" customHeight="1">
      <c r="C802" s="12">
        <v>557.0</v>
      </c>
      <c r="D802" s="12" t="s">
        <v>1610</v>
      </c>
      <c r="E802" s="12" t="s">
        <v>65</v>
      </c>
      <c r="F802" s="16" t="s">
        <v>1611</v>
      </c>
      <c r="G802" s="12">
        <v>25.0</v>
      </c>
      <c r="H802" s="12" t="s">
        <v>56</v>
      </c>
      <c r="I802" s="12">
        <v>9.0938888E7</v>
      </c>
      <c r="J802" s="12" t="str">
        <f>RIGHT('КХЛ'!$F802,4)</f>
        <v>1992</v>
      </c>
    </row>
    <row r="803" ht="14.25" customHeight="1">
      <c r="C803" s="12">
        <v>1638.0</v>
      </c>
      <c r="D803" s="12" t="s">
        <v>1612</v>
      </c>
      <c r="E803" s="12" t="s">
        <v>60</v>
      </c>
      <c r="F803" s="16" t="s">
        <v>1613</v>
      </c>
      <c r="G803" s="12">
        <v>21.0</v>
      </c>
      <c r="H803" s="12" t="s">
        <v>56</v>
      </c>
      <c r="I803" s="12">
        <v>6.8403561E7</v>
      </c>
      <c r="J803" s="12" t="str">
        <f>RIGHT('КХЛ'!$F803,4)</f>
        <v>1996</v>
      </c>
    </row>
    <row r="804" ht="14.25" customHeight="1">
      <c r="C804" s="12">
        <v>358.0</v>
      </c>
      <c r="D804" s="12" t="s">
        <v>1614</v>
      </c>
      <c r="E804" s="12" t="s">
        <v>54</v>
      </c>
      <c r="F804" s="16" t="s">
        <v>1615</v>
      </c>
      <c r="G804" s="12">
        <v>29.0</v>
      </c>
      <c r="H804" s="12" t="s">
        <v>71</v>
      </c>
      <c r="I804" s="12">
        <v>2.7443114E7</v>
      </c>
      <c r="J804" s="12" t="str">
        <f>RIGHT('КХЛ'!$F804,4)</f>
        <v>1988</v>
      </c>
    </row>
    <row r="805" ht="14.25" customHeight="1">
      <c r="C805" s="12">
        <v>532.0</v>
      </c>
      <c r="D805" s="12" t="s">
        <v>1616</v>
      </c>
      <c r="E805" s="12" t="s">
        <v>54</v>
      </c>
      <c r="F805" s="16" t="s">
        <v>1617</v>
      </c>
      <c r="G805" s="12">
        <v>25.0</v>
      </c>
      <c r="H805" s="12" t="s">
        <v>56</v>
      </c>
      <c r="I805" s="12">
        <v>3232628.0</v>
      </c>
      <c r="J805" s="12" t="str">
        <f>RIGHT('КХЛ'!$F805,4)</f>
        <v>1992</v>
      </c>
    </row>
    <row r="806" ht="14.25" customHeight="1">
      <c r="C806" s="12">
        <v>1791.0</v>
      </c>
      <c r="D806" s="12" t="s">
        <v>1618</v>
      </c>
      <c r="E806" s="12" t="s">
        <v>54</v>
      </c>
      <c r="F806" s="16" t="s">
        <v>1619</v>
      </c>
      <c r="G806" s="12">
        <v>44.0</v>
      </c>
      <c r="H806" s="12" t="s">
        <v>71</v>
      </c>
      <c r="I806" s="12">
        <v>4.4022098E7</v>
      </c>
      <c r="J806" s="12" t="str">
        <f>RIGHT('КХЛ'!$F806,4)</f>
        <v>1973</v>
      </c>
    </row>
    <row r="807" ht="14.25" customHeight="1">
      <c r="C807" s="12">
        <v>452.0</v>
      </c>
      <c r="D807" s="12" t="s">
        <v>1620</v>
      </c>
      <c r="E807" s="12" t="s">
        <v>60</v>
      </c>
      <c r="F807" s="16" t="s">
        <v>1621</v>
      </c>
      <c r="G807" s="12">
        <v>43.0</v>
      </c>
      <c r="H807" s="12" t="s">
        <v>56</v>
      </c>
      <c r="I807" s="12">
        <v>4.0445861E7</v>
      </c>
      <c r="J807" s="12" t="str">
        <f>RIGHT('КХЛ'!$F807,4)</f>
        <v>1975</v>
      </c>
    </row>
    <row r="808" ht="14.25" customHeight="1">
      <c r="C808" s="12">
        <v>937.0</v>
      </c>
      <c r="D808" s="12" t="s">
        <v>1622</v>
      </c>
      <c r="E808" s="12" t="s">
        <v>54</v>
      </c>
      <c r="F808" s="16" t="s">
        <v>648</v>
      </c>
      <c r="G808" s="12">
        <v>24.0</v>
      </c>
      <c r="H808" s="12" t="s">
        <v>56</v>
      </c>
      <c r="I808" s="12">
        <v>8.1730943E7</v>
      </c>
      <c r="J808" s="12" t="str">
        <f>RIGHT('КХЛ'!$F808,4)</f>
        <v>1993</v>
      </c>
    </row>
    <row r="809" ht="14.25" customHeight="1">
      <c r="C809" s="12">
        <v>910.0</v>
      </c>
      <c r="D809" s="12" t="s">
        <v>1623</v>
      </c>
      <c r="E809" s="12" t="s">
        <v>54</v>
      </c>
      <c r="F809" s="16" t="s">
        <v>1624</v>
      </c>
      <c r="G809" s="12">
        <v>22.0</v>
      </c>
      <c r="H809" s="12" t="s">
        <v>56</v>
      </c>
      <c r="I809" s="12">
        <v>1.0180944E7</v>
      </c>
      <c r="J809" s="12" t="str">
        <f>RIGHT('КХЛ'!$F809,4)</f>
        <v>1995</v>
      </c>
    </row>
    <row r="810" ht="14.25" customHeight="1">
      <c r="C810" s="12">
        <v>103.0</v>
      </c>
      <c r="D810" s="12" t="s">
        <v>1625</v>
      </c>
      <c r="E810" s="12" t="s">
        <v>60</v>
      </c>
      <c r="F810" s="16" t="s">
        <v>1534</v>
      </c>
      <c r="G810" s="12">
        <v>38.0</v>
      </c>
      <c r="H810" s="12" t="s">
        <v>56</v>
      </c>
      <c r="I810" s="12">
        <v>1.9084955E7</v>
      </c>
      <c r="J810" s="12" t="str">
        <f>RIGHT('КХЛ'!$F810,4)</f>
        <v>1979</v>
      </c>
    </row>
    <row r="811" ht="14.25" customHeight="1">
      <c r="C811" s="12">
        <v>588.0</v>
      </c>
      <c r="D811" s="12" t="s">
        <v>1626</v>
      </c>
      <c r="E811" s="12" t="s">
        <v>65</v>
      </c>
      <c r="F811" s="16" t="s">
        <v>1627</v>
      </c>
      <c r="G811" s="12">
        <v>23.0</v>
      </c>
      <c r="H811" s="12" t="s">
        <v>81</v>
      </c>
      <c r="I811" s="12">
        <v>2.2931591E7</v>
      </c>
      <c r="J811" s="12" t="str">
        <f>RIGHT('КХЛ'!$F811,4)</f>
        <v>1994</v>
      </c>
    </row>
    <row r="812" ht="14.25" customHeight="1">
      <c r="C812" s="12">
        <v>319.0</v>
      </c>
      <c r="D812" s="12" t="s">
        <v>1628</v>
      </c>
      <c r="E812" s="12" t="s">
        <v>54</v>
      </c>
      <c r="F812" s="16" t="s">
        <v>1629</v>
      </c>
      <c r="G812" s="12">
        <v>37.0</v>
      </c>
      <c r="H812" s="12" t="s">
        <v>56</v>
      </c>
      <c r="I812" s="12">
        <v>7.0717621E7</v>
      </c>
      <c r="J812" s="12" t="str">
        <f>RIGHT('КХЛ'!$F812,4)</f>
        <v>1980</v>
      </c>
    </row>
    <row r="813" ht="14.25" customHeight="1">
      <c r="C813" s="12">
        <v>1590.0</v>
      </c>
      <c r="D813" s="12" t="s">
        <v>1630</v>
      </c>
      <c r="E813" s="12" t="s">
        <v>54</v>
      </c>
      <c r="F813" s="16" t="s">
        <v>1631</v>
      </c>
      <c r="G813" s="12">
        <v>39.0</v>
      </c>
      <c r="H813" s="12" t="s">
        <v>108</v>
      </c>
      <c r="I813" s="12">
        <v>3.5726033E7</v>
      </c>
      <c r="J813" s="12" t="str">
        <f>RIGHT('КХЛ'!$F813,4)</f>
        <v>1978</v>
      </c>
    </row>
    <row r="814" ht="14.25" customHeight="1">
      <c r="C814" s="12">
        <v>230.0</v>
      </c>
      <c r="D814" s="12" t="s">
        <v>1632</v>
      </c>
      <c r="E814" s="12" t="s">
        <v>60</v>
      </c>
      <c r="F814" s="16" t="s">
        <v>586</v>
      </c>
      <c r="G814" s="12">
        <v>25.0</v>
      </c>
      <c r="H814" s="12" t="s">
        <v>56</v>
      </c>
      <c r="I814" s="12">
        <v>2759245.0</v>
      </c>
      <c r="J814" s="12" t="str">
        <f>RIGHT('КХЛ'!$F814,4)</f>
        <v>1992</v>
      </c>
    </row>
    <row r="815" ht="14.25" customHeight="1">
      <c r="C815" s="12">
        <v>211.0</v>
      </c>
      <c r="D815" s="12" t="s">
        <v>1633</v>
      </c>
      <c r="E815" s="12" t="s">
        <v>60</v>
      </c>
      <c r="F815" s="16" t="s">
        <v>1634</v>
      </c>
      <c r="G815" s="12">
        <v>35.0</v>
      </c>
      <c r="H815" s="12" t="s">
        <v>56</v>
      </c>
      <c r="I815" s="12">
        <v>7.7921226E7</v>
      </c>
      <c r="J815" s="12" t="str">
        <f>RIGHT('КХЛ'!$F815,4)</f>
        <v>1982</v>
      </c>
    </row>
    <row r="816" ht="14.25" customHeight="1">
      <c r="C816" s="12">
        <v>887.0</v>
      </c>
      <c r="D816" s="12" t="s">
        <v>1635</v>
      </c>
      <c r="E816" s="12" t="s">
        <v>54</v>
      </c>
      <c r="F816" s="16" t="s">
        <v>1636</v>
      </c>
      <c r="G816" s="12">
        <v>22.0</v>
      </c>
      <c r="H816" s="12" t="s">
        <v>56</v>
      </c>
      <c r="I816" s="12">
        <v>7.8261548E7</v>
      </c>
      <c r="J816" s="12" t="str">
        <f>RIGHT('КХЛ'!$F816,4)</f>
        <v>1995</v>
      </c>
    </row>
    <row r="817" ht="14.25" customHeight="1">
      <c r="C817" s="12">
        <v>1083.0</v>
      </c>
      <c r="D817" s="12" t="s">
        <v>280</v>
      </c>
      <c r="E817" s="12" t="s">
        <v>54</v>
      </c>
      <c r="F817" s="16" t="s">
        <v>1637</v>
      </c>
      <c r="G817" s="12">
        <v>36.0</v>
      </c>
      <c r="H817" s="12" t="s">
        <v>120</v>
      </c>
      <c r="I817" s="12">
        <v>4.2008609E7</v>
      </c>
      <c r="J817" s="12" t="str">
        <f>RIGHT('КХЛ'!$F817,4)</f>
        <v>1981</v>
      </c>
    </row>
    <row r="818" ht="14.25" customHeight="1">
      <c r="C818" s="12">
        <v>992.0</v>
      </c>
      <c r="D818" s="12" t="s">
        <v>836</v>
      </c>
      <c r="E818" s="12" t="s">
        <v>54</v>
      </c>
      <c r="F818" s="16" t="s">
        <v>837</v>
      </c>
      <c r="G818" s="12">
        <v>34.0</v>
      </c>
      <c r="H818" s="12" t="s">
        <v>56</v>
      </c>
      <c r="I818" s="12">
        <v>6822950.0</v>
      </c>
      <c r="J818" s="12" t="str">
        <f>RIGHT('КХЛ'!$F818,4)</f>
        <v>1983</v>
      </c>
    </row>
    <row r="819" ht="14.25" customHeight="1">
      <c r="C819" s="12">
        <v>2.0</v>
      </c>
      <c r="D819" s="12" t="s">
        <v>1638</v>
      </c>
      <c r="E819" s="12" t="s">
        <v>65</v>
      </c>
      <c r="F819" s="16" t="s">
        <v>1639</v>
      </c>
      <c r="G819" s="12">
        <v>33.0</v>
      </c>
      <c r="H819" s="12" t="s">
        <v>120</v>
      </c>
      <c r="I819" s="12">
        <v>2.2182944E7</v>
      </c>
      <c r="J819" s="12" t="str">
        <f>RIGHT('КХЛ'!$F819,4)</f>
        <v>1984</v>
      </c>
    </row>
    <row r="820" ht="14.25" customHeight="1">
      <c r="C820" s="12">
        <v>653.0</v>
      </c>
      <c r="D820" s="12" t="s">
        <v>1640</v>
      </c>
      <c r="E820" s="12" t="s">
        <v>65</v>
      </c>
      <c r="F820" s="16" t="s">
        <v>1641</v>
      </c>
      <c r="G820" s="12">
        <v>33.0</v>
      </c>
      <c r="H820" s="12" t="s">
        <v>99</v>
      </c>
      <c r="I820" s="12">
        <v>5.1851147E7</v>
      </c>
      <c r="J820" s="12" t="str">
        <f>RIGHT('КХЛ'!$F820,4)</f>
        <v>1984</v>
      </c>
    </row>
    <row r="821" ht="14.25" customHeight="1">
      <c r="C821" s="12">
        <v>1171.0</v>
      </c>
      <c r="D821" s="12" t="s">
        <v>1642</v>
      </c>
      <c r="E821" s="12" t="s">
        <v>60</v>
      </c>
      <c r="F821" s="16" t="s">
        <v>1643</v>
      </c>
      <c r="G821" s="12">
        <v>29.0</v>
      </c>
      <c r="H821" s="12" t="s">
        <v>71</v>
      </c>
      <c r="I821" s="12">
        <v>6.5061851E7</v>
      </c>
      <c r="J821" s="12" t="str">
        <f>RIGHT('КХЛ'!$F821,4)</f>
        <v>1988</v>
      </c>
    </row>
    <row r="822" ht="14.25" customHeight="1">
      <c r="C822" s="12">
        <v>263.0</v>
      </c>
      <c r="D822" s="12" t="s">
        <v>1644</v>
      </c>
      <c r="E822" s="12" t="s">
        <v>60</v>
      </c>
      <c r="F822" s="16" t="s">
        <v>1645</v>
      </c>
      <c r="G822" s="12">
        <v>29.0</v>
      </c>
      <c r="H822" s="12" t="s">
        <v>78</v>
      </c>
      <c r="I822" s="12">
        <v>6.3964946E7</v>
      </c>
      <c r="J822" s="12" t="str">
        <f>RIGHT('КХЛ'!$F822,4)</f>
        <v>1988</v>
      </c>
    </row>
    <row r="823" ht="14.25" customHeight="1">
      <c r="C823" s="12">
        <v>66.0</v>
      </c>
      <c r="D823" s="12" t="s">
        <v>1646</v>
      </c>
      <c r="E823" s="12" t="s">
        <v>54</v>
      </c>
      <c r="F823" s="16" t="s">
        <v>1647</v>
      </c>
      <c r="G823" s="12">
        <v>29.0</v>
      </c>
      <c r="H823" s="12" t="s">
        <v>56</v>
      </c>
      <c r="I823" s="12">
        <v>3.2269139E7</v>
      </c>
      <c r="J823" s="12" t="str">
        <f>RIGHT('КХЛ'!$F823,4)</f>
        <v>1988</v>
      </c>
    </row>
    <row r="824" ht="14.25" customHeight="1">
      <c r="C824" s="12">
        <v>956.0</v>
      </c>
      <c r="D824" s="12" t="s">
        <v>1648</v>
      </c>
      <c r="E824" s="12" t="s">
        <v>54</v>
      </c>
      <c r="F824" s="16" t="s">
        <v>1649</v>
      </c>
      <c r="G824" s="12">
        <v>23.0</v>
      </c>
      <c r="H824" s="12" t="s">
        <v>56</v>
      </c>
      <c r="I824" s="12">
        <v>2.8041902E7</v>
      </c>
      <c r="J824" s="12" t="str">
        <f>RIGHT('КХЛ'!$F824,4)</f>
        <v>1994</v>
      </c>
    </row>
    <row r="825" ht="14.25" customHeight="1">
      <c r="C825" s="12">
        <v>907.0</v>
      </c>
      <c r="D825" s="12" t="s">
        <v>1650</v>
      </c>
      <c r="E825" s="12" t="s">
        <v>54</v>
      </c>
      <c r="F825" s="16" t="s">
        <v>1651</v>
      </c>
      <c r="G825" s="12">
        <v>27.0</v>
      </c>
      <c r="H825" s="12" t="s">
        <v>81</v>
      </c>
      <c r="I825" s="12">
        <v>2.1685971E7</v>
      </c>
      <c r="J825" s="12" t="str">
        <f>RIGHT('КХЛ'!$F825,4)</f>
        <v>1990</v>
      </c>
    </row>
    <row r="826" ht="14.25" customHeight="1">
      <c r="C826" s="12">
        <v>989.0</v>
      </c>
      <c r="D826" s="12" t="s">
        <v>1291</v>
      </c>
      <c r="E826" s="12" t="s">
        <v>54</v>
      </c>
      <c r="F826" s="16" t="s">
        <v>1292</v>
      </c>
      <c r="G826" s="12">
        <v>21.0</v>
      </c>
      <c r="H826" s="12" t="s">
        <v>113</v>
      </c>
      <c r="I826" s="12">
        <v>5.5425574E7</v>
      </c>
      <c r="J826" s="12" t="str">
        <f>RIGHT('КХЛ'!$F826,4)</f>
        <v>1996</v>
      </c>
    </row>
    <row r="827" ht="14.25" customHeight="1">
      <c r="C827" s="12">
        <v>1440.0</v>
      </c>
      <c r="D827" s="12" t="s">
        <v>1652</v>
      </c>
      <c r="E827" s="12" t="s">
        <v>65</v>
      </c>
      <c r="F827" s="16" t="s">
        <v>1653</v>
      </c>
      <c r="G827" s="12">
        <v>44.0</v>
      </c>
      <c r="H827" s="12" t="s">
        <v>56</v>
      </c>
      <c r="I827" s="12">
        <v>7.214802E7</v>
      </c>
      <c r="J827" s="12" t="str">
        <f>RIGHT('КХЛ'!$F827,4)</f>
        <v>1973</v>
      </c>
    </row>
    <row r="828" ht="14.25" customHeight="1">
      <c r="C828" s="12">
        <v>898.0</v>
      </c>
      <c r="D828" s="12" t="s">
        <v>1654</v>
      </c>
      <c r="E828" s="12" t="s">
        <v>54</v>
      </c>
      <c r="F828" s="16" t="s">
        <v>1655</v>
      </c>
      <c r="G828" s="12">
        <v>21.0</v>
      </c>
      <c r="H828" s="12" t="s">
        <v>56</v>
      </c>
      <c r="I828" s="12">
        <v>4.4046356E7</v>
      </c>
      <c r="J828" s="12" t="str">
        <f>RIGHT('КХЛ'!$F828,4)</f>
        <v>1996</v>
      </c>
    </row>
    <row r="829" ht="14.25" customHeight="1">
      <c r="C829" s="12">
        <v>659.0</v>
      </c>
      <c r="D829" s="12" t="s">
        <v>1656</v>
      </c>
      <c r="E829" s="12" t="s">
        <v>54</v>
      </c>
      <c r="F829" s="16" t="s">
        <v>1657</v>
      </c>
      <c r="G829" s="12">
        <v>28.0</v>
      </c>
      <c r="H829" s="12" t="s">
        <v>88</v>
      </c>
      <c r="I829" s="12">
        <v>6.9384454E7</v>
      </c>
      <c r="J829" s="12" t="str">
        <f>RIGHT('КХЛ'!$F829,4)</f>
        <v>1989</v>
      </c>
    </row>
    <row r="830" ht="14.25" customHeight="1">
      <c r="C830" s="12">
        <v>57.0</v>
      </c>
      <c r="D830" s="12" t="s">
        <v>1658</v>
      </c>
      <c r="E830" s="12" t="s">
        <v>60</v>
      </c>
      <c r="F830" s="16" t="s">
        <v>1659</v>
      </c>
      <c r="G830" s="12">
        <v>34.0</v>
      </c>
      <c r="H830" s="12" t="s">
        <v>71</v>
      </c>
      <c r="I830" s="12">
        <v>1.0573688E7</v>
      </c>
      <c r="J830" s="12" t="str">
        <f>RIGHT('КХЛ'!$F830,4)</f>
        <v>1983</v>
      </c>
    </row>
    <row r="831" ht="14.25" customHeight="1">
      <c r="C831" s="12">
        <v>692.0</v>
      </c>
      <c r="D831" s="12" t="s">
        <v>1660</v>
      </c>
      <c r="E831" s="12" t="s">
        <v>54</v>
      </c>
      <c r="F831" s="16" t="s">
        <v>1661</v>
      </c>
      <c r="G831" s="12">
        <v>30.0</v>
      </c>
      <c r="H831" s="12" t="s">
        <v>99</v>
      </c>
      <c r="I831" s="12">
        <v>5.4287802E7</v>
      </c>
      <c r="J831" s="12" t="str">
        <f>RIGHT('КХЛ'!$F831,4)</f>
        <v>1988</v>
      </c>
    </row>
    <row r="832" ht="14.25" customHeight="1">
      <c r="C832" s="12">
        <v>131.0</v>
      </c>
      <c r="D832" s="12" t="s">
        <v>1662</v>
      </c>
      <c r="E832" s="12" t="s">
        <v>54</v>
      </c>
      <c r="F832" s="16" t="s">
        <v>1663</v>
      </c>
      <c r="G832" s="12">
        <v>38.0</v>
      </c>
      <c r="H832" s="12" t="s">
        <v>56</v>
      </c>
      <c r="I832" s="12">
        <v>2.3147849E7</v>
      </c>
      <c r="J832" s="12" t="str">
        <f>RIGHT('КХЛ'!$F832,4)</f>
        <v>1979</v>
      </c>
    </row>
    <row r="833" ht="14.25" customHeight="1">
      <c r="C833" s="12">
        <v>165.0</v>
      </c>
      <c r="D833" s="12" t="s">
        <v>1664</v>
      </c>
      <c r="E833" s="12" t="s">
        <v>60</v>
      </c>
      <c r="F833" s="16" t="s">
        <v>1665</v>
      </c>
      <c r="G833" s="12">
        <v>37.0</v>
      </c>
      <c r="H833" s="12" t="s">
        <v>483</v>
      </c>
      <c r="I833" s="12">
        <v>1.304464E7</v>
      </c>
      <c r="J833" s="12" t="str">
        <f>RIGHT('КХЛ'!$F833,4)</f>
        <v>1980</v>
      </c>
    </row>
    <row r="834" ht="14.25" customHeight="1">
      <c r="C834" s="12">
        <v>1560.0</v>
      </c>
      <c r="D834" s="12" t="s">
        <v>1666</v>
      </c>
      <c r="E834" s="12" t="s">
        <v>60</v>
      </c>
      <c r="F834" s="16" t="s">
        <v>1667</v>
      </c>
      <c r="G834" s="12">
        <v>23.0</v>
      </c>
      <c r="H834" s="12" t="s">
        <v>88</v>
      </c>
      <c r="I834" s="12">
        <v>3.1163844E7</v>
      </c>
      <c r="J834" s="12" t="str">
        <f>RIGHT('КХЛ'!$F834,4)</f>
        <v>1994</v>
      </c>
    </row>
    <row r="835" ht="14.25" customHeight="1">
      <c r="C835" s="12">
        <v>1190.0</v>
      </c>
      <c r="D835" s="12" t="s">
        <v>1668</v>
      </c>
      <c r="E835" s="12" t="s">
        <v>60</v>
      </c>
      <c r="F835" s="16" t="s">
        <v>1669</v>
      </c>
      <c r="G835" s="12">
        <v>26.0</v>
      </c>
      <c r="H835" s="12" t="s">
        <v>120</v>
      </c>
      <c r="I835" s="12">
        <v>6.2964878E7</v>
      </c>
      <c r="J835" s="12" t="str">
        <f>RIGHT('КХЛ'!$F835,4)</f>
        <v>1991</v>
      </c>
    </row>
    <row r="836" ht="14.25" customHeight="1">
      <c r="C836" s="12">
        <v>297.0</v>
      </c>
      <c r="D836" s="12" t="s">
        <v>1670</v>
      </c>
      <c r="E836" s="12" t="s">
        <v>60</v>
      </c>
      <c r="F836" s="16" t="s">
        <v>1671</v>
      </c>
      <c r="G836" s="12">
        <v>19.0</v>
      </c>
      <c r="H836" s="12" t="s">
        <v>81</v>
      </c>
      <c r="I836" s="12">
        <v>1.0852117E7</v>
      </c>
      <c r="J836" s="12" t="str">
        <f>RIGHT('КХЛ'!$F836,4)</f>
        <v>1998</v>
      </c>
    </row>
    <row r="837" ht="14.25" customHeight="1">
      <c r="C837" s="12">
        <v>1526.0</v>
      </c>
      <c r="D837" s="12" t="s">
        <v>1672</v>
      </c>
      <c r="E837" s="12" t="s">
        <v>54</v>
      </c>
      <c r="F837" s="16" t="s">
        <v>1673</v>
      </c>
      <c r="G837" s="12">
        <v>24.0</v>
      </c>
      <c r="H837" s="12" t="s">
        <v>113</v>
      </c>
      <c r="I837" s="12">
        <v>5.9542039E7</v>
      </c>
      <c r="J837" s="12" t="str">
        <f>RIGHT('КХЛ'!$F837,4)</f>
        <v>1993</v>
      </c>
    </row>
    <row r="838" ht="14.25" customHeight="1">
      <c r="C838" s="12">
        <v>585.0</v>
      </c>
      <c r="D838" s="12" t="s">
        <v>1674</v>
      </c>
      <c r="E838" s="12" t="s">
        <v>54</v>
      </c>
      <c r="F838" s="16" t="s">
        <v>1675</v>
      </c>
      <c r="G838" s="12">
        <v>27.0</v>
      </c>
      <c r="H838" s="12" t="s">
        <v>56</v>
      </c>
      <c r="I838" s="12">
        <v>2.9764561E7</v>
      </c>
      <c r="J838" s="12" t="str">
        <f>RIGHT('КХЛ'!$F838,4)</f>
        <v>1990</v>
      </c>
    </row>
    <row r="839" ht="14.25" customHeight="1">
      <c r="C839" s="12">
        <v>1226.0</v>
      </c>
      <c r="D839" s="12" t="s">
        <v>1676</v>
      </c>
      <c r="E839" s="12" t="s">
        <v>54</v>
      </c>
      <c r="F839" s="16" t="s">
        <v>1677</v>
      </c>
      <c r="G839" s="12">
        <v>42.0</v>
      </c>
      <c r="H839" s="12" t="s">
        <v>120</v>
      </c>
      <c r="I839" s="12">
        <v>1.5890828E7</v>
      </c>
      <c r="J839" s="12" t="str">
        <f>RIGHT('КХЛ'!$F839,4)</f>
        <v>1975</v>
      </c>
    </row>
    <row r="840" ht="14.25" customHeight="1">
      <c r="C840" s="12">
        <v>1127.0</v>
      </c>
      <c r="D840" s="12" t="s">
        <v>1678</v>
      </c>
      <c r="E840" s="12" t="s">
        <v>60</v>
      </c>
      <c r="F840" s="16" t="s">
        <v>1604</v>
      </c>
      <c r="G840" s="12">
        <v>30.0</v>
      </c>
      <c r="H840" s="12" t="s">
        <v>56</v>
      </c>
      <c r="I840" s="12">
        <v>2.6423527E7</v>
      </c>
      <c r="J840" s="12" t="str">
        <f>RIGHT('КХЛ'!$F840,4)</f>
        <v>1987</v>
      </c>
    </row>
    <row r="841" ht="14.25" customHeight="1">
      <c r="C841" s="12">
        <v>99.0</v>
      </c>
      <c r="D841" s="12" t="s">
        <v>1679</v>
      </c>
      <c r="E841" s="12" t="s">
        <v>54</v>
      </c>
      <c r="F841" s="16" t="s">
        <v>1680</v>
      </c>
      <c r="G841" s="12">
        <v>29.0</v>
      </c>
      <c r="H841" s="12" t="s">
        <v>56</v>
      </c>
      <c r="I841" s="12">
        <v>8.7172204E7</v>
      </c>
      <c r="J841" s="12" t="str">
        <f>RIGHT('КХЛ'!$F841,4)</f>
        <v>1988</v>
      </c>
    </row>
    <row r="842" ht="14.25" customHeight="1">
      <c r="C842" s="12">
        <v>375.0</v>
      </c>
      <c r="D842" s="12" t="s">
        <v>1681</v>
      </c>
      <c r="E842" s="12" t="s">
        <v>54</v>
      </c>
      <c r="F842" s="16" t="s">
        <v>807</v>
      </c>
      <c r="G842" s="12">
        <v>28.0</v>
      </c>
      <c r="H842" s="12" t="s">
        <v>81</v>
      </c>
      <c r="I842" s="12">
        <v>6.0897634E7</v>
      </c>
      <c r="J842" s="12" t="str">
        <f>RIGHT('КХЛ'!$F842,4)</f>
        <v>1990</v>
      </c>
    </row>
    <row r="843" ht="14.25" customHeight="1">
      <c r="C843" s="12">
        <v>1210.0</v>
      </c>
      <c r="D843" s="12" t="s">
        <v>1682</v>
      </c>
      <c r="E843" s="12" t="s">
        <v>54</v>
      </c>
      <c r="F843" s="16" t="s">
        <v>1594</v>
      </c>
      <c r="G843" s="12">
        <v>26.0</v>
      </c>
      <c r="H843" s="12" t="s">
        <v>56</v>
      </c>
      <c r="I843" s="12">
        <v>6.706073E7</v>
      </c>
      <c r="J843" s="12" t="str">
        <f>RIGHT('КХЛ'!$F843,4)</f>
        <v>1991</v>
      </c>
    </row>
    <row r="844" ht="14.25" customHeight="1">
      <c r="C844" s="12">
        <v>144.0</v>
      </c>
      <c r="D844" s="12" t="s">
        <v>1683</v>
      </c>
      <c r="E844" s="12" t="s">
        <v>60</v>
      </c>
      <c r="F844" s="16" t="s">
        <v>1684</v>
      </c>
      <c r="G844" s="12">
        <v>42.0</v>
      </c>
      <c r="H844" s="12" t="s">
        <v>56</v>
      </c>
      <c r="I844" s="12">
        <v>8.822972E7</v>
      </c>
      <c r="J844" s="12" t="str">
        <f>RIGHT('КХЛ'!$F844,4)</f>
        <v>1976</v>
      </c>
    </row>
    <row r="845" ht="14.25" customHeight="1">
      <c r="C845" s="12">
        <v>1040.0</v>
      </c>
      <c r="D845" s="12" t="s">
        <v>1685</v>
      </c>
      <c r="E845" s="12" t="s">
        <v>54</v>
      </c>
      <c r="F845" s="16" t="s">
        <v>763</v>
      </c>
      <c r="G845" s="12">
        <v>29.0</v>
      </c>
      <c r="H845" s="12" t="s">
        <v>56</v>
      </c>
      <c r="I845" s="12">
        <v>5.022277E7</v>
      </c>
      <c r="J845" s="12" t="str">
        <f>RIGHT('КХЛ'!$F845,4)</f>
        <v>1988</v>
      </c>
    </row>
    <row r="846" ht="14.25" customHeight="1">
      <c r="C846" s="12">
        <v>1764.0</v>
      </c>
      <c r="D846" s="12" t="s">
        <v>1686</v>
      </c>
      <c r="E846" s="12" t="s">
        <v>54</v>
      </c>
      <c r="F846" s="16" t="s">
        <v>1687</v>
      </c>
      <c r="G846" s="12">
        <v>23.0</v>
      </c>
      <c r="H846" s="12" t="s">
        <v>56</v>
      </c>
      <c r="I846" s="12">
        <v>8.5338959E7</v>
      </c>
      <c r="J846" s="12" t="str">
        <f>RIGHT('КХЛ'!$F846,4)</f>
        <v>1994</v>
      </c>
    </row>
    <row r="847" ht="14.25" customHeight="1">
      <c r="C847" s="12">
        <v>431.0</v>
      </c>
      <c r="D847" s="12" t="s">
        <v>1688</v>
      </c>
      <c r="E847" s="12" t="s">
        <v>54</v>
      </c>
      <c r="F847" s="16" t="s">
        <v>1689</v>
      </c>
      <c r="G847" s="12">
        <v>24.0</v>
      </c>
      <c r="H847" s="12" t="s">
        <v>56</v>
      </c>
      <c r="I847" s="12">
        <v>1.4221139E7</v>
      </c>
      <c r="J847" s="12" t="str">
        <f>RIGHT('КХЛ'!$F847,4)</f>
        <v>1993</v>
      </c>
    </row>
    <row r="848" ht="14.25" customHeight="1">
      <c r="C848" s="12">
        <v>828.0</v>
      </c>
      <c r="D848" s="12" t="s">
        <v>1690</v>
      </c>
      <c r="E848" s="12" t="s">
        <v>54</v>
      </c>
      <c r="F848" s="16" t="s">
        <v>1691</v>
      </c>
      <c r="G848" s="12">
        <v>27.0</v>
      </c>
      <c r="H848" s="12" t="s">
        <v>56</v>
      </c>
      <c r="I848" s="12">
        <v>4.3569758E7</v>
      </c>
      <c r="J848" s="12" t="str">
        <f>RIGHT('КХЛ'!$F848,4)</f>
        <v>1990</v>
      </c>
    </row>
    <row r="849" ht="14.25" customHeight="1">
      <c r="C849" s="12">
        <v>1628.0</v>
      </c>
      <c r="D849" s="12" t="s">
        <v>1692</v>
      </c>
      <c r="E849" s="12" t="s">
        <v>60</v>
      </c>
      <c r="F849" s="16" t="s">
        <v>1693</v>
      </c>
      <c r="G849" s="12">
        <v>21.0</v>
      </c>
      <c r="H849" s="12" t="s">
        <v>56</v>
      </c>
      <c r="I849" s="12">
        <v>4.512355E7</v>
      </c>
      <c r="J849" s="12" t="str">
        <f>RIGHT('КХЛ'!$F849,4)</f>
        <v>1996</v>
      </c>
    </row>
    <row r="850" ht="14.25" customHeight="1">
      <c r="C850" s="12">
        <v>1381.0</v>
      </c>
      <c r="D850" s="12" t="s">
        <v>1694</v>
      </c>
      <c r="E850" s="12" t="s">
        <v>60</v>
      </c>
      <c r="F850" s="16" t="s">
        <v>1695</v>
      </c>
      <c r="G850" s="12">
        <v>28.0</v>
      </c>
      <c r="H850" s="12" t="s">
        <v>56</v>
      </c>
      <c r="I850" s="12">
        <v>5.7842578E7</v>
      </c>
      <c r="J850" s="12" t="str">
        <f>RIGHT('КХЛ'!$F850,4)</f>
        <v>1989</v>
      </c>
    </row>
    <row r="851" ht="14.25" customHeight="1">
      <c r="C851" s="12">
        <v>1263.0</v>
      </c>
      <c r="D851" s="12" t="s">
        <v>1696</v>
      </c>
      <c r="E851" s="12" t="s">
        <v>60</v>
      </c>
      <c r="F851" s="16" t="s">
        <v>1697</v>
      </c>
      <c r="G851" s="12">
        <v>28.0</v>
      </c>
      <c r="H851" s="12" t="s">
        <v>120</v>
      </c>
      <c r="I851" s="12">
        <v>9.6891963E7</v>
      </c>
      <c r="J851" s="12" t="str">
        <f>RIGHT('КХЛ'!$F851,4)</f>
        <v>1989</v>
      </c>
    </row>
    <row r="852" ht="14.25" customHeight="1">
      <c r="C852" s="12">
        <v>486.0</v>
      </c>
      <c r="D852" s="12" t="s">
        <v>1698</v>
      </c>
      <c r="E852" s="12" t="s">
        <v>60</v>
      </c>
      <c r="F852" s="16" t="s">
        <v>1699</v>
      </c>
      <c r="G852" s="12">
        <v>23.0</v>
      </c>
      <c r="H852" s="12" t="s">
        <v>56</v>
      </c>
      <c r="I852" s="12">
        <v>7.3363294E7</v>
      </c>
      <c r="J852" s="12" t="str">
        <f>RIGHT('КХЛ'!$F852,4)</f>
        <v>1994</v>
      </c>
    </row>
    <row r="853" ht="14.25" customHeight="1">
      <c r="C853" s="12">
        <v>702.0</v>
      </c>
      <c r="D853" s="12" t="s">
        <v>1700</v>
      </c>
      <c r="E853" s="12" t="s">
        <v>54</v>
      </c>
      <c r="F853" s="16" t="s">
        <v>1701</v>
      </c>
      <c r="G853" s="12">
        <v>21.0</v>
      </c>
      <c r="H853" s="12" t="s">
        <v>56</v>
      </c>
      <c r="I853" s="12">
        <v>9.3352949E7</v>
      </c>
      <c r="J853" s="12" t="str">
        <f>RIGHT('КХЛ'!$F853,4)</f>
        <v>1996</v>
      </c>
    </row>
    <row r="854" ht="14.25" customHeight="1">
      <c r="C854" s="12">
        <v>1537.0</v>
      </c>
      <c r="D854" s="12" t="s">
        <v>1702</v>
      </c>
      <c r="E854" s="12" t="s">
        <v>60</v>
      </c>
      <c r="F854" s="16" t="s">
        <v>1703</v>
      </c>
      <c r="G854" s="12">
        <v>20.0</v>
      </c>
      <c r="H854" s="12" t="s">
        <v>56</v>
      </c>
      <c r="I854" s="12">
        <v>7.1975051E7</v>
      </c>
      <c r="J854" s="12" t="str">
        <f>RIGHT('КХЛ'!$F854,4)</f>
        <v>1997</v>
      </c>
    </row>
    <row r="855" ht="14.25" customHeight="1">
      <c r="C855" s="12">
        <v>184.0</v>
      </c>
      <c r="D855" s="12" t="s">
        <v>1704</v>
      </c>
      <c r="E855" s="12" t="s">
        <v>60</v>
      </c>
      <c r="F855" s="16" t="s">
        <v>1705</v>
      </c>
      <c r="G855" s="12">
        <v>25.0</v>
      </c>
      <c r="H855" s="12" t="s">
        <v>56</v>
      </c>
      <c r="I855" s="12">
        <v>2.8448613E7</v>
      </c>
      <c r="J855" s="12" t="str">
        <f>RIGHT('КХЛ'!$F855,4)</f>
        <v>1992</v>
      </c>
    </row>
    <row r="856" ht="14.25" customHeight="1">
      <c r="C856" s="12">
        <v>1779.0</v>
      </c>
      <c r="D856" s="12" t="s">
        <v>1706</v>
      </c>
      <c r="E856" s="12" t="s">
        <v>60</v>
      </c>
      <c r="F856" s="16" t="s">
        <v>1707</v>
      </c>
      <c r="G856" s="12">
        <v>28.0</v>
      </c>
      <c r="H856" s="12" t="s">
        <v>99</v>
      </c>
      <c r="I856" s="12">
        <v>9.0809187E7</v>
      </c>
      <c r="J856" s="12" t="str">
        <f>RIGHT('КХЛ'!$F856,4)</f>
        <v>1989</v>
      </c>
    </row>
    <row r="857" ht="14.25" customHeight="1">
      <c r="C857" s="12">
        <v>415.0</v>
      </c>
      <c r="D857" s="12" t="s">
        <v>1708</v>
      </c>
      <c r="E857" s="12" t="s">
        <v>60</v>
      </c>
      <c r="F857" s="16" t="s">
        <v>1709</v>
      </c>
      <c r="G857" s="12">
        <v>27.0</v>
      </c>
      <c r="H857" s="12" t="s">
        <v>99</v>
      </c>
      <c r="I857" s="12">
        <v>1.4808474E7</v>
      </c>
      <c r="J857" s="12" t="str">
        <f>RIGHT('КХЛ'!$F857,4)</f>
        <v>1990</v>
      </c>
    </row>
    <row r="858" ht="14.25" customHeight="1">
      <c r="C858" s="12">
        <v>211.0</v>
      </c>
      <c r="D858" s="12" t="s">
        <v>1710</v>
      </c>
      <c r="E858" s="12" t="s">
        <v>54</v>
      </c>
      <c r="F858" s="16" t="s">
        <v>1711</v>
      </c>
      <c r="G858" s="12">
        <v>34.0</v>
      </c>
      <c r="H858" s="12" t="s">
        <v>99</v>
      </c>
      <c r="I858" s="12">
        <v>7.6841606E7</v>
      </c>
      <c r="J858" s="12" t="str">
        <f>RIGHT('КХЛ'!$F858,4)</f>
        <v>1983</v>
      </c>
    </row>
    <row r="859" ht="14.25" customHeight="1">
      <c r="C859" s="12">
        <v>778.0</v>
      </c>
      <c r="D859" s="12" t="s">
        <v>1712</v>
      </c>
      <c r="E859" s="12" t="s">
        <v>54</v>
      </c>
      <c r="F859" s="16" t="s">
        <v>1713</v>
      </c>
      <c r="G859" s="12">
        <v>28.0</v>
      </c>
      <c r="H859" s="12" t="s">
        <v>56</v>
      </c>
      <c r="I859" s="12">
        <v>1.8301474E7</v>
      </c>
      <c r="J859" s="12" t="str">
        <f>RIGHT('КХЛ'!$F859,4)</f>
        <v>1989</v>
      </c>
    </row>
    <row r="860" ht="14.25" customHeight="1">
      <c r="C860" s="12">
        <v>647.0</v>
      </c>
      <c r="D860" s="12" t="s">
        <v>1714</v>
      </c>
      <c r="E860" s="12" t="s">
        <v>54</v>
      </c>
      <c r="F860" s="16" t="s">
        <v>1715</v>
      </c>
      <c r="G860" s="12">
        <v>26.0</v>
      </c>
      <c r="H860" s="12" t="s">
        <v>56</v>
      </c>
      <c r="I860" s="12">
        <v>1318043.0</v>
      </c>
      <c r="J860" s="12" t="str">
        <f>RIGHT('КХЛ'!$F860,4)</f>
        <v>1991</v>
      </c>
    </row>
    <row r="861" ht="14.25" customHeight="1">
      <c r="C861" s="12">
        <v>957.0</v>
      </c>
      <c r="D861" s="12" t="s">
        <v>1716</v>
      </c>
      <c r="E861" s="12" t="s">
        <v>60</v>
      </c>
      <c r="F861" s="16" t="s">
        <v>1717</v>
      </c>
      <c r="G861" s="12">
        <v>18.0</v>
      </c>
      <c r="H861" s="12" t="s">
        <v>56</v>
      </c>
      <c r="I861" s="12">
        <v>4.8010957E7</v>
      </c>
      <c r="J861" s="12" t="str">
        <f>RIGHT('КХЛ'!$F861,4)</f>
        <v>1999</v>
      </c>
    </row>
    <row r="862" ht="14.25" customHeight="1">
      <c r="C862" s="12">
        <v>380.0</v>
      </c>
      <c r="D862" s="12" t="s">
        <v>1718</v>
      </c>
      <c r="E862" s="12" t="s">
        <v>54</v>
      </c>
      <c r="F862" s="16" t="s">
        <v>205</v>
      </c>
      <c r="G862" s="12">
        <v>35.0</v>
      </c>
      <c r="H862" s="12" t="s">
        <v>108</v>
      </c>
      <c r="I862" s="12">
        <v>8.3763227E7</v>
      </c>
      <c r="J862" s="12" t="str">
        <f>RIGHT('КХЛ'!$F862,4)</f>
        <v>1982</v>
      </c>
    </row>
    <row r="863" ht="14.25" customHeight="1">
      <c r="C863" s="12">
        <v>309.0</v>
      </c>
      <c r="D863" s="12" t="s">
        <v>1719</v>
      </c>
      <c r="E863" s="12" t="s">
        <v>60</v>
      </c>
      <c r="F863" s="16" t="s">
        <v>1720</v>
      </c>
      <c r="G863" s="12">
        <v>20.0</v>
      </c>
      <c r="H863" s="12" t="s">
        <v>56</v>
      </c>
      <c r="I863" s="12">
        <v>1.4341965E7</v>
      </c>
      <c r="J863" s="12" t="str">
        <f>RIGHT('КХЛ'!$F863,4)</f>
        <v>1998</v>
      </c>
    </row>
    <row r="864" ht="14.25" customHeight="1">
      <c r="C864" s="12">
        <v>1721.0</v>
      </c>
      <c r="D864" s="12" t="s">
        <v>1721</v>
      </c>
      <c r="E864" s="12" t="s">
        <v>54</v>
      </c>
      <c r="F864" s="16" t="s">
        <v>1722</v>
      </c>
      <c r="G864" s="12">
        <v>30.0</v>
      </c>
      <c r="H864" s="12" t="s">
        <v>99</v>
      </c>
      <c r="I864" s="12">
        <v>5169164.0</v>
      </c>
      <c r="J864" s="12" t="str">
        <f>RIGHT('КХЛ'!$F864,4)</f>
        <v>1988</v>
      </c>
    </row>
    <row r="865" ht="14.25" customHeight="1">
      <c r="C865" s="12">
        <v>1782.0</v>
      </c>
      <c r="D865" s="12" t="s">
        <v>1723</v>
      </c>
      <c r="E865" s="12" t="s">
        <v>54</v>
      </c>
      <c r="F865" s="16" t="s">
        <v>1724</v>
      </c>
      <c r="G865" s="12">
        <v>31.0</v>
      </c>
      <c r="H865" s="12" t="s">
        <v>56</v>
      </c>
      <c r="I865" s="12">
        <v>5.8969925E7</v>
      </c>
      <c r="J865" s="12" t="str">
        <f>RIGHT('КХЛ'!$F865,4)</f>
        <v>1986</v>
      </c>
    </row>
    <row r="866" ht="14.25" customHeight="1">
      <c r="C866" s="12">
        <v>1311.0</v>
      </c>
      <c r="D866" s="12" t="s">
        <v>1725</v>
      </c>
      <c r="E866" s="12" t="s">
        <v>65</v>
      </c>
      <c r="F866" s="16" t="s">
        <v>1726</v>
      </c>
      <c r="G866" s="12">
        <v>36.0</v>
      </c>
      <c r="H866" s="12" t="s">
        <v>113</v>
      </c>
      <c r="I866" s="12">
        <v>5.8973748E7</v>
      </c>
      <c r="J866" s="12" t="str">
        <f>RIGHT('КХЛ'!$F866,4)</f>
        <v>1981</v>
      </c>
    </row>
    <row r="867" ht="14.25" customHeight="1">
      <c r="C867" s="12">
        <v>22.0</v>
      </c>
      <c r="D867" s="12" t="s">
        <v>1727</v>
      </c>
      <c r="E867" s="12" t="s">
        <v>60</v>
      </c>
      <c r="F867" s="16" t="s">
        <v>1728</v>
      </c>
      <c r="G867" s="12">
        <v>25.0</v>
      </c>
      <c r="H867" s="12" t="s">
        <v>56</v>
      </c>
      <c r="I867" s="12">
        <v>5.197659E7</v>
      </c>
      <c r="J867" s="12" t="str">
        <f>RIGHT('КХЛ'!$F867,4)</f>
        <v>1992</v>
      </c>
    </row>
    <row r="868" ht="14.25" customHeight="1">
      <c r="C868" s="12">
        <v>254.0</v>
      </c>
      <c r="D868" s="12" t="s">
        <v>1570</v>
      </c>
      <c r="E868" s="12" t="s">
        <v>60</v>
      </c>
      <c r="F868" s="16" t="s">
        <v>1729</v>
      </c>
      <c r="G868" s="12">
        <v>42.0</v>
      </c>
      <c r="H868" s="12" t="s">
        <v>56</v>
      </c>
      <c r="I868" s="12">
        <v>5.917293E7</v>
      </c>
      <c r="J868" s="12" t="str">
        <f>RIGHT('КХЛ'!$F868,4)</f>
        <v>1975</v>
      </c>
    </row>
    <row r="869" ht="14.25" customHeight="1">
      <c r="C869" s="12">
        <v>329.0</v>
      </c>
      <c r="D869" s="12" t="s">
        <v>1730</v>
      </c>
      <c r="E869" s="12" t="s">
        <v>54</v>
      </c>
      <c r="F869" s="16" t="s">
        <v>811</v>
      </c>
      <c r="G869" s="12">
        <v>33.0</v>
      </c>
      <c r="H869" s="12" t="s">
        <v>56</v>
      </c>
      <c r="I869" s="12">
        <v>4.9820877E7</v>
      </c>
      <c r="J869" s="12" t="str">
        <f>RIGHT('КХЛ'!$F869,4)</f>
        <v>1984</v>
      </c>
    </row>
    <row r="870" ht="14.25" customHeight="1">
      <c r="C870" s="12">
        <v>232.0</v>
      </c>
      <c r="D870" s="12" t="s">
        <v>1731</v>
      </c>
      <c r="E870" s="12" t="s">
        <v>54</v>
      </c>
      <c r="F870" s="16" t="s">
        <v>1732</v>
      </c>
      <c r="G870" s="12">
        <v>32.0</v>
      </c>
      <c r="H870" s="12" t="s">
        <v>56</v>
      </c>
      <c r="I870" s="12">
        <v>7.6539626E7</v>
      </c>
      <c r="J870" s="12" t="str">
        <f>RIGHT('КХЛ'!$F870,4)</f>
        <v>1985</v>
      </c>
    </row>
    <row r="871" ht="14.25" customHeight="1">
      <c r="C871" s="12">
        <v>216.0</v>
      </c>
      <c r="D871" s="12" t="s">
        <v>1733</v>
      </c>
      <c r="E871" s="12" t="s">
        <v>54</v>
      </c>
      <c r="F871" s="16" t="s">
        <v>1734</v>
      </c>
      <c r="G871" s="12">
        <v>21.0</v>
      </c>
      <c r="H871" s="12" t="s">
        <v>56</v>
      </c>
      <c r="I871" s="12">
        <v>6.3648845E7</v>
      </c>
      <c r="J871" s="12" t="str">
        <f>RIGHT('КХЛ'!$F871,4)</f>
        <v>1996</v>
      </c>
    </row>
    <row r="872" ht="14.25" customHeight="1">
      <c r="C872" s="12">
        <v>1693.0</v>
      </c>
      <c r="D872" s="12" t="s">
        <v>1735</v>
      </c>
      <c r="E872" s="12" t="s">
        <v>54</v>
      </c>
      <c r="F872" s="16" t="s">
        <v>1736</v>
      </c>
      <c r="G872" s="12">
        <v>32.0</v>
      </c>
      <c r="H872" s="12" t="s">
        <v>56</v>
      </c>
      <c r="I872" s="12">
        <v>6.6530487E7</v>
      </c>
      <c r="J872" s="12" t="str">
        <f>RIGHT('КХЛ'!$F872,4)</f>
        <v>1985</v>
      </c>
    </row>
    <row r="873" ht="14.25" customHeight="1">
      <c r="C873" s="12">
        <v>148.0</v>
      </c>
      <c r="D873" s="12" t="s">
        <v>1737</v>
      </c>
      <c r="E873" s="12" t="s">
        <v>60</v>
      </c>
      <c r="F873" s="16" t="s">
        <v>1738</v>
      </c>
      <c r="G873" s="12">
        <v>36.0</v>
      </c>
      <c r="H873" s="12" t="s">
        <v>81</v>
      </c>
      <c r="I873" s="12">
        <v>9.5314792E7</v>
      </c>
      <c r="J873" s="12" t="str">
        <f>RIGHT('КХЛ'!$F873,4)</f>
        <v>1981</v>
      </c>
    </row>
    <row r="874" ht="14.25" customHeight="1">
      <c r="C874" s="12">
        <v>1524.0</v>
      </c>
      <c r="D874" s="12" t="s">
        <v>1739</v>
      </c>
      <c r="E874" s="12" t="s">
        <v>60</v>
      </c>
      <c r="F874" s="16" t="s">
        <v>1740</v>
      </c>
      <c r="G874" s="12">
        <v>21.0</v>
      </c>
      <c r="H874" s="12" t="s">
        <v>56</v>
      </c>
      <c r="I874" s="12">
        <v>9.2387575E7</v>
      </c>
      <c r="J874" s="12" t="str">
        <f>RIGHT('КХЛ'!$F874,4)</f>
        <v>1996</v>
      </c>
    </row>
    <row r="875" ht="14.25" customHeight="1">
      <c r="C875" s="12">
        <v>886.0</v>
      </c>
      <c r="D875" s="12" t="s">
        <v>1741</v>
      </c>
      <c r="E875" s="12" t="s">
        <v>60</v>
      </c>
      <c r="F875" s="16" t="s">
        <v>1742</v>
      </c>
      <c r="G875" s="12">
        <v>31.0</v>
      </c>
      <c r="H875" s="12" t="s">
        <v>108</v>
      </c>
      <c r="I875" s="12">
        <v>4.5709761E7</v>
      </c>
      <c r="J875" s="12" t="str">
        <f>RIGHT('КХЛ'!$F875,4)</f>
        <v>1986</v>
      </c>
    </row>
    <row r="876" ht="14.25" customHeight="1">
      <c r="C876" s="12">
        <v>1002.0</v>
      </c>
      <c r="D876" s="12" t="s">
        <v>1743</v>
      </c>
      <c r="E876" s="12" t="s">
        <v>54</v>
      </c>
      <c r="F876" s="16" t="s">
        <v>1744</v>
      </c>
      <c r="G876" s="12">
        <v>20.0</v>
      </c>
      <c r="H876" s="12" t="s">
        <v>56</v>
      </c>
      <c r="I876" s="12">
        <v>8.3642782E7</v>
      </c>
      <c r="J876" s="12" t="str">
        <f>RIGHT('КХЛ'!$F876,4)</f>
        <v>1997</v>
      </c>
    </row>
    <row r="877" ht="14.25" customHeight="1">
      <c r="C877" s="12">
        <v>893.0</v>
      </c>
      <c r="D877" s="12" t="s">
        <v>1745</v>
      </c>
      <c r="E877" s="12" t="s">
        <v>54</v>
      </c>
      <c r="F877" s="16" t="s">
        <v>1746</v>
      </c>
      <c r="G877" s="12">
        <v>34.0</v>
      </c>
      <c r="H877" s="12" t="s">
        <v>99</v>
      </c>
      <c r="I877" s="12">
        <v>8.081534E7</v>
      </c>
      <c r="J877" s="12" t="str">
        <f>RIGHT('КХЛ'!$F877,4)</f>
        <v>1984</v>
      </c>
    </row>
    <row r="878" ht="14.25" customHeight="1">
      <c r="C878" s="12">
        <v>1014.0</v>
      </c>
      <c r="D878" s="12" t="s">
        <v>1747</v>
      </c>
      <c r="E878" s="12" t="s">
        <v>60</v>
      </c>
      <c r="F878" s="16" t="s">
        <v>1748</v>
      </c>
      <c r="G878" s="12">
        <v>27.0</v>
      </c>
      <c r="H878" s="12" t="s">
        <v>120</v>
      </c>
      <c r="I878" s="12">
        <v>7.3277533E7</v>
      </c>
      <c r="J878" s="12" t="str">
        <f>RIGHT('КХЛ'!$F878,4)</f>
        <v>1990</v>
      </c>
    </row>
    <row r="879" ht="14.25" customHeight="1">
      <c r="C879" s="12">
        <v>597.0</v>
      </c>
      <c r="D879" s="12" t="s">
        <v>1749</v>
      </c>
      <c r="E879" s="12" t="s">
        <v>60</v>
      </c>
      <c r="F879" s="16" t="s">
        <v>1750</v>
      </c>
      <c r="G879" s="12">
        <v>36.0</v>
      </c>
      <c r="H879" s="12" t="s">
        <v>99</v>
      </c>
      <c r="I879" s="12">
        <v>4.3544416E7</v>
      </c>
      <c r="J879" s="12" t="str">
        <f>RIGHT('КХЛ'!$F879,4)</f>
        <v>1981</v>
      </c>
    </row>
    <row r="880" ht="14.25" customHeight="1">
      <c r="C880" s="12">
        <v>1627.0</v>
      </c>
      <c r="D880" s="12" t="s">
        <v>1751</v>
      </c>
      <c r="E880" s="12" t="s">
        <v>54</v>
      </c>
      <c r="F880" s="16" t="s">
        <v>1752</v>
      </c>
      <c r="G880" s="12">
        <v>38.0</v>
      </c>
      <c r="H880" s="12" t="s">
        <v>113</v>
      </c>
      <c r="I880" s="12">
        <v>5.8307653E7</v>
      </c>
      <c r="J880" s="12" t="str">
        <f>RIGHT('КХЛ'!$F880,4)</f>
        <v>1979</v>
      </c>
    </row>
    <row r="881" ht="14.25" customHeight="1">
      <c r="C881" s="12">
        <v>421.0</v>
      </c>
      <c r="D881" s="12" t="s">
        <v>1753</v>
      </c>
      <c r="E881" s="12" t="s">
        <v>65</v>
      </c>
      <c r="F881" s="16" t="s">
        <v>939</v>
      </c>
      <c r="G881" s="12">
        <v>28.0</v>
      </c>
      <c r="H881" s="12" t="s">
        <v>56</v>
      </c>
      <c r="I881" s="12">
        <v>6.6272068E7</v>
      </c>
      <c r="J881" s="12" t="str">
        <f>RIGHT('КХЛ'!$F881,4)</f>
        <v>1989</v>
      </c>
    </row>
    <row r="882" ht="14.25" customHeight="1">
      <c r="C882" s="12">
        <v>1217.0</v>
      </c>
      <c r="D882" s="12" t="s">
        <v>1754</v>
      </c>
      <c r="E882" s="12" t="s">
        <v>54</v>
      </c>
      <c r="F882" s="16" t="s">
        <v>1755</v>
      </c>
      <c r="G882" s="12">
        <v>24.0</v>
      </c>
      <c r="H882" s="12" t="s">
        <v>56</v>
      </c>
      <c r="I882" s="12">
        <v>535816.0</v>
      </c>
      <c r="J882" s="12" t="str">
        <f>RIGHT('КХЛ'!$F882,4)</f>
        <v>1993</v>
      </c>
    </row>
    <row r="883" ht="14.25" customHeight="1">
      <c r="C883" s="12">
        <v>1211.0</v>
      </c>
      <c r="D883" s="12" t="s">
        <v>1756</v>
      </c>
      <c r="E883" s="12" t="s">
        <v>60</v>
      </c>
      <c r="F883" s="16" t="s">
        <v>1757</v>
      </c>
      <c r="G883" s="12">
        <v>39.0</v>
      </c>
      <c r="H883" s="12" t="s">
        <v>56</v>
      </c>
      <c r="I883" s="12">
        <v>3.493182E7</v>
      </c>
      <c r="J883" s="12" t="str">
        <f>RIGHT('КХЛ'!$F883,4)</f>
        <v>1978</v>
      </c>
    </row>
    <row r="884" ht="14.25" customHeight="1">
      <c r="C884" s="12">
        <v>1264.0</v>
      </c>
      <c r="D884" s="12" t="s">
        <v>1758</v>
      </c>
      <c r="E884" s="12" t="s">
        <v>54</v>
      </c>
      <c r="F884" s="16" t="s">
        <v>1759</v>
      </c>
      <c r="G884" s="12">
        <v>33.0</v>
      </c>
      <c r="H884" s="12" t="s">
        <v>71</v>
      </c>
      <c r="I884" s="12">
        <v>3915616.0</v>
      </c>
      <c r="J884" s="12" t="str">
        <f>RIGHT('КХЛ'!$F884,4)</f>
        <v>1984</v>
      </c>
    </row>
    <row r="885" ht="14.25" customHeight="1">
      <c r="C885" s="12">
        <v>1255.0</v>
      </c>
      <c r="D885" s="12" t="s">
        <v>1760</v>
      </c>
      <c r="E885" s="12" t="s">
        <v>54</v>
      </c>
      <c r="F885" s="16" t="s">
        <v>1761</v>
      </c>
      <c r="G885" s="12">
        <v>23.0</v>
      </c>
      <c r="H885" s="12" t="s">
        <v>81</v>
      </c>
      <c r="I885" s="12">
        <v>5.2202617E7</v>
      </c>
      <c r="J885" s="12" t="str">
        <f>RIGHT('КХЛ'!$F885,4)</f>
        <v>1994</v>
      </c>
    </row>
    <row r="886" ht="14.25" customHeight="1">
      <c r="C886" s="12">
        <v>930.0</v>
      </c>
      <c r="D886" s="12" t="s">
        <v>1762</v>
      </c>
      <c r="E886" s="12" t="s">
        <v>54</v>
      </c>
      <c r="F886" s="16" t="s">
        <v>1763</v>
      </c>
      <c r="G886" s="12">
        <v>27.0</v>
      </c>
      <c r="H886" s="12" t="s">
        <v>56</v>
      </c>
      <c r="I886" s="12">
        <v>9.890616E7</v>
      </c>
      <c r="J886" s="12" t="str">
        <f>RIGHT('КХЛ'!$F886,4)</f>
        <v>1990</v>
      </c>
    </row>
    <row r="887" ht="14.25" customHeight="1">
      <c r="C887" s="12">
        <v>762.0</v>
      </c>
      <c r="D887" s="12" t="s">
        <v>1764</v>
      </c>
      <c r="E887" s="12" t="s">
        <v>54</v>
      </c>
      <c r="F887" s="16" t="s">
        <v>1765</v>
      </c>
      <c r="G887" s="12">
        <v>24.0</v>
      </c>
      <c r="H887" s="12" t="s">
        <v>56</v>
      </c>
      <c r="I887" s="12">
        <v>1.2774301E7</v>
      </c>
      <c r="J887" s="12" t="str">
        <f>RIGHT('КХЛ'!$F887,4)</f>
        <v>1993</v>
      </c>
    </row>
    <row r="888" ht="14.25" customHeight="1">
      <c r="C888" s="12">
        <v>1239.0</v>
      </c>
      <c r="D888" s="12" t="s">
        <v>1766</v>
      </c>
      <c r="E888" s="12" t="s">
        <v>60</v>
      </c>
      <c r="F888" s="16" t="s">
        <v>1767</v>
      </c>
      <c r="G888" s="12">
        <v>27.0</v>
      </c>
      <c r="H888" s="12" t="s">
        <v>56</v>
      </c>
      <c r="I888" s="12">
        <v>6.7751706E7</v>
      </c>
      <c r="J888" s="12" t="str">
        <f>RIGHT('КХЛ'!$F888,4)</f>
        <v>1991</v>
      </c>
    </row>
    <row r="889" ht="14.25" customHeight="1">
      <c r="C889" s="12">
        <v>88.0</v>
      </c>
      <c r="D889" s="12" t="s">
        <v>1768</v>
      </c>
      <c r="E889" s="12" t="s">
        <v>54</v>
      </c>
      <c r="F889" s="16" t="s">
        <v>393</v>
      </c>
      <c r="G889" s="12">
        <v>32.0</v>
      </c>
      <c r="H889" s="12" t="s">
        <v>120</v>
      </c>
      <c r="I889" s="12">
        <v>6.624322E7</v>
      </c>
      <c r="J889" s="12" t="str">
        <f>RIGHT('КХЛ'!$F889,4)</f>
        <v>1985</v>
      </c>
    </row>
    <row r="890" ht="14.25" customHeight="1">
      <c r="C890" s="12">
        <v>458.0</v>
      </c>
      <c r="D890" s="12" t="s">
        <v>1769</v>
      </c>
      <c r="E890" s="12" t="s">
        <v>60</v>
      </c>
      <c r="F890" s="16" t="s">
        <v>1770</v>
      </c>
      <c r="G890" s="12">
        <v>22.0</v>
      </c>
      <c r="H890" s="12" t="s">
        <v>56</v>
      </c>
      <c r="I890" s="12">
        <v>3.5547306E7</v>
      </c>
      <c r="J890" s="12" t="str">
        <f>RIGHT('КХЛ'!$F890,4)</f>
        <v>1995</v>
      </c>
    </row>
    <row r="891" ht="14.25" customHeight="1">
      <c r="C891" s="12">
        <v>1336.0</v>
      </c>
      <c r="D891" s="12" t="s">
        <v>1771</v>
      </c>
      <c r="E891" s="12" t="s">
        <v>54</v>
      </c>
      <c r="F891" s="16" t="s">
        <v>1772</v>
      </c>
      <c r="G891" s="12">
        <v>22.0</v>
      </c>
      <c r="H891" s="12" t="s">
        <v>56</v>
      </c>
      <c r="I891" s="12">
        <v>6.1796858E7</v>
      </c>
      <c r="J891" s="12" t="str">
        <f>RIGHT('КХЛ'!$F891,4)</f>
        <v>1995</v>
      </c>
    </row>
    <row r="892" ht="14.25" customHeight="1">
      <c r="C892" s="12">
        <v>392.0</v>
      </c>
      <c r="D892" s="12" t="s">
        <v>1773</v>
      </c>
      <c r="E892" s="12" t="s">
        <v>54</v>
      </c>
      <c r="F892" s="16" t="s">
        <v>1774</v>
      </c>
      <c r="G892" s="12">
        <v>23.0</v>
      </c>
      <c r="H892" s="12" t="s">
        <v>56</v>
      </c>
      <c r="I892" s="12">
        <v>14035.0</v>
      </c>
      <c r="J892" s="12" t="str">
        <f>RIGHT('КХЛ'!$F892,4)</f>
        <v>1994</v>
      </c>
    </row>
    <row r="893" ht="14.25" customHeight="1">
      <c r="C893" s="12">
        <v>659.0</v>
      </c>
      <c r="D893" s="12" t="s">
        <v>1775</v>
      </c>
      <c r="E893" s="12" t="s">
        <v>54</v>
      </c>
      <c r="F893" s="16" t="s">
        <v>1776</v>
      </c>
      <c r="G893" s="12">
        <v>27.0</v>
      </c>
      <c r="H893" s="12" t="s">
        <v>56</v>
      </c>
      <c r="I893" s="12">
        <v>6.9836211E7</v>
      </c>
      <c r="J893" s="12" t="str">
        <f>RIGHT('КХЛ'!$F893,4)</f>
        <v>1990</v>
      </c>
    </row>
    <row r="894" ht="14.25" customHeight="1">
      <c r="C894" s="12">
        <v>307.0</v>
      </c>
      <c r="D894" s="12" t="s">
        <v>1777</v>
      </c>
      <c r="E894" s="12" t="s">
        <v>54</v>
      </c>
      <c r="F894" s="16" t="s">
        <v>1778</v>
      </c>
      <c r="G894" s="12">
        <v>37.0</v>
      </c>
      <c r="H894" s="12" t="s">
        <v>120</v>
      </c>
      <c r="I894" s="12">
        <v>4.4073739E7</v>
      </c>
      <c r="J894" s="12" t="str">
        <f>RIGHT('КХЛ'!$F894,4)</f>
        <v>1980</v>
      </c>
    </row>
    <row r="895" ht="14.25" customHeight="1">
      <c r="C895" s="12">
        <v>927.0</v>
      </c>
      <c r="D895" s="12" t="s">
        <v>1580</v>
      </c>
      <c r="E895" s="12" t="s">
        <v>65</v>
      </c>
      <c r="F895" s="16" t="s">
        <v>1581</v>
      </c>
      <c r="G895" s="12">
        <v>24.0</v>
      </c>
      <c r="H895" s="12" t="s">
        <v>56</v>
      </c>
      <c r="I895" s="12">
        <v>4.8128568E7</v>
      </c>
      <c r="J895" s="12" t="str">
        <f>RIGHT('КХЛ'!$F895,4)</f>
        <v>1993</v>
      </c>
    </row>
    <row r="896" ht="14.25" customHeight="1">
      <c r="C896" s="12">
        <v>1422.0</v>
      </c>
      <c r="D896" s="12" t="s">
        <v>1779</v>
      </c>
      <c r="E896" s="12" t="s">
        <v>60</v>
      </c>
      <c r="F896" s="16" t="s">
        <v>1780</v>
      </c>
      <c r="G896" s="12">
        <v>28.0</v>
      </c>
      <c r="H896" s="12" t="s">
        <v>108</v>
      </c>
      <c r="I896" s="12">
        <v>2.7953371E7</v>
      </c>
      <c r="J896" s="12" t="str">
        <f>RIGHT('КХЛ'!$F896,4)</f>
        <v>1989</v>
      </c>
    </row>
    <row r="897" ht="14.25" customHeight="1">
      <c r="C897" s="12">
        <v>363.0</v>
      </c>
      <c r="D897" s="12" t="s">
        <v>1781</v>
      </c>
      <c r="E897" s="12" t="s">
        <v>65</v>
      </c>
      <c r="F897" s="16" t="s">
        <v>1782</v>
      </c>
      <c r="G897" s="12">
        <v>18.0</v>
      </c>
      <c r="H897" s="12" t="s">
        <v>56</v>
      </c>
      <c r="I897" s="12">
        <v>3.0866995E7</v>
      </c>
      <c r="J897" s="12" t="str">
        <f>RIGHT('КХЛ'!$F897,4)</f>
        <v>2000</v>
      </c>
    </row>
    <row r="898" ht="14.25" customHeight="1">
      <c r="C898" s="12">
        <v>1474.0</v>
      </c>
      <c r="D898" s="12" t="s">
        <v>1783</v>
      </c>
      <c r="E898" s="12" t="s">
        <v>60</v>
      </c>
      <c r="F898" s="16" t="s">
        <v>1784</v>
      </c>
      <c r="G898" s="12">
        <v>26.0</v>
      </c>
      <c r="H898" s="12" t="s">
        <v>56</v>
      </c>
      <c r="I898" s="12">
        <v>7.2082215E7</v>
      </c>
      <c r="J898" s="12" t="str">
        <f>RIGHT('КХЛ'!$F898,4)</f>
        <v>1992</v>
      </c>
    </row>
    <row r="899" ht="14.25" customHeight="1">
      <c r="C899" s="12">
        <v>1013.0</v>
      </c>
      <c r="D899" s="12" t="s">
        <v>1785</v>
      </c>
      <c r="E899" s="12" t="s">
        <v>54</v>
      </c>
      <c r="F899" s="16" t="s">
        <v>1786</v>
      </c>
      <c r="G899" s="12">
        <v>29.0</v>
      </c>
      <c r="H899" s="12" t="s">
        <v>157</v>
      </c>
      <c r="I899" s="12">
        <v>4.0230228E7</v>
      </c>
      <c r="J899" s="12" t="str">
        <f>RIGHT('КХЛ'!$F899,4)</f>
        <v>1988</v>
      </c>
    </row>
    <row r="900" ht="14.25" customHeight="1">
      <c r="C900" s="12">
        <v>323.0</v>
      </c>
      <c r="D900" s="12" t="s">
        <v>1787</v>
      </c>
      <c r="E900" s="12" t="s">
        <v>65</v>
      </c>
      <c r="F900" s="16" t="s">
        <v>1788</v>
      </c>
      <c r="G900" s="12">
        <v>31.0</v>
      </c>
      <c r="H900" s="12" t="s">
        <v>56</v>
      </c>
      <c r="I900" s="12">
        <v>5.0466609E7</v>
      </c>
      <c r="J900" s="12" t="str">
        <f>RIGHT('КХЛ'!$F900,4)</f>
        <v>1986</v>
      </c>
    </row>
    <row r="901" ht="14.25" customHeight="1">
      <c r="C901" s="12">
        <v>509.0</v>
      </c>
      <c r="D901" s="12" t="s">
        <v>1789</v>
      </c>
      <c r="E901" s="12" t="s">
        <v>54</v>
      </c>
      <c r="F901" s="16" t="s">
        <v>1790</v>
      </c>
      <c r="G901" s="12">
        <v>38.0</v>
      </c>
      <c r="H901" s="12" t="s">
        <v>99</v>
      </c>
      <c r="I901" s="12">
        <v>4382464.0</v>
      </c>
      <c r="J901" s="12" t="str">
        <f>RIGHT('КХЛ'!$F901,4)</f>
        <v>1979</v>
      </c>
    </row>
    <row r="902" ht="14.25" customHeight="1">
      <c r="C902" s="12">
        <v>476.0</v>
      </c>
      <c r="D902" s="12" t="s">
        <v>1791</v>
      </c>
      <c r="E902" s="12" t="s">
        <v>54</v>
      </c>
      <c r="F902" s="16" t="s">
        <v>1792</v>
      </c>
      <c r="G902" s="12">
        <v>25.0</v>
      </c>
      <c r="H902" s="12" t="s">
        <v>56</v>
      </c>
      <c r="I902" s="12">
        <v>7.5931487E7</v>
      </c>
      <c r="J902" s="12" t="str">
        <f>RIGHT('КХЛ'!$F902,4)</f>
        <v>1992</v>
      </c>
    </row>
    <row r="903" ht="14.25" customHeight="1">
      <c r="C903" s="12">
        <v>351.0</v>
      </c>
      <c r="D903" s="12" t="s">
        <v>1793</v>
      </c>
      <c r="E903" s="12" t="s">
        <v>60</v>
      </c>
      <c r="F903" s="16" t="s">
        <v>1794</v>
      </c>
      <c r="G903" s="12">
        <v>31.0</v>
      </c>
      <c r="H903" s="12" t="s">
        <v>157</v>
      </c>
      <c r="I903" s="12">
        <v>9.8879314E7</v>
      </c>
      <c r="J903" s="12" t="str">
        <f>RIGHT('КХЛ'!$F903,4)</f>
        <v>1986</v>
      </c>
    </row>
    <row r="904" ht="14.25" customHeight="1">
      <c r="C904" s="12">
        <v>316.0</v>
      </c>
      <c r="D904" s="12" t="s">
        <v>1795</v>
      </c>
      <c r="E904" s="12" t="s">
        <v>54</v>
      </c>
      <c r="F904" s="16" t="s">
        <v>578</v>
      </c>
      <c r="G904" s="12">
        <v>25.0</v>
      </c>
      <c r="H904" s="12" t="s">
        <v>120</v>
      </c>
      <c r="I904" s="12">
        <v>6.8599401E7</v>
      </c>
      <c r="J904" s="12" t="str">
        <f>RIGHT('КХЛ'!$F904,4)</f>
        <v>1992</v>
      </c>
    </row>
    <row r="905" ht="14.25" customHeight="1">
      <c r="C905" s="12">
        <v>346.0</v>
      </c>
      <c r="D905" s="12" t="s">
        <v>1796</v>
      </c>
      <c r="E905" s="12" t="s">
        <v>65</v>
      </c>
      <c r="F905" s="16" t="s">
        <v>1797</v>
      </c>
      <c r="G905" s="12">
        <v>22.0</v>
      </c>
      <c r="H905" s="12" t="s">
        <v>56</v>
      </c>
      <c r="I905" s="12">
        <v>1.9938056E7</v>
      </c>
      <c r="J905" s="12" t="str">
        <f>RIGHT('КХЛ'!$F905,4)</f>
        <v>1995</v>
      </c>
    </row>
    <row r="906" ht="14.25" customHeight="1">
      <c r="C906" s="12">
        <v>1439.0</v>
      </c>
      <c r="D906" s="12" t="s">
        <v>1798</v>
      </c>
      <c r="E906" s="12" t="s">
        <v>54</v>
      </c>
      <c r="F906" s="16" t="s">
        <v>1799</v>
      </c>
      <c r="G906" s="12">
        <v>31.0</v>
      </c>
      <c r="H906" s="12" t="s">
        <v>56</v>
      </c>
      <c r="I906" s="12">
        <v>4470985.0</v>
      </c>
      <c r="J906" s="12" t="str">
        <f>RIGHT('КХЛ'!$F906,4)</f>
        <v>1986</v>
      </c>
    </row>
    <row r="907" ht="14.25" customHeight="1">
      <c r="C907" s="12">
        <v>1645.0</v>
      </c>
      <c r="D907" s="12" t="s">
        <v>1800</v>
      </c>
      <c r="E907" s="12" t="s">
        <v>54</v>
      </c>
      <c r="F907" s="16" t="s">
        <v>1801</v>
      </c>
      <c r="G907" s="12">
        <v>41.0</v>
      </c>
      <c r="H907" s="12" t="s">
        <v>56</v>
      </c>
      <c r="I907" s="12">
        <v>2.9965955E7</v>
      </c>
      <c r="J907" s="12" t="str">
        <f>RIGHT('КХЛ'!$F907,4)</f>
        <v>1976</v>
      </c>
    </row>
    <row r="908" ht="14.25" customHeight="1">
      <c r="C908" s="12">
        <v>201.0</v>
      </c>
      <c r="D908" s="12" t="s">
        <v>1802</v>
      </c>
      <c r="E908" s="12" t="s">
        <v>54</v>
      </c>
      <c r="F908" s="16" t="s">
        <v>1803</v>
      </c>
      <c r="G908" s="12">
        <v>47.0</v>
      </c>
      <c r="H908" s="12" t="s">
        <v>56</v>
      </c>
      <c r="I908" s="12">
        <v>3.049919E7</v>
      </c>
      <c r="J908" s="12" t="str">
        <f>RIGHT('КХЛ'!$F908,4)</f>
        <v>1971</v>
      </c>
    </row>
    <row r="909" ht="14.25" customHeight="1">
      <c r="C909" s="12">
        <v>1215.0</v>
      </c>
      <c r="D909" s="12" t="s">
        <v>1804</v>
      </c>
      <c r="E909" s="12" t="s">
        <v>54</v>
      </c>
      <c r="F909" s="16" t="s">
        <v>1805</v>
      </c>
      <c r="G909" s="12">
        <v>22.0</v>
      </c>
      <c r="H909" s="12" t="s">
        <v>120</v>
      </c>
      <c r="I909" s="12">
        <v>9.7926936E7</v>
      </c>
      <c r="J909" s="12" t="str">
        <f>RIGHT('КХЛ'!$F909,4)</f>
        <v>1995</v>
      </c>
    </row>
    <row r="910" ht="14.25" customHeight="1">
      <c r="C910" s="12">
        <v>744.0</v>
      </c>
      <c r="D910" s="12" t="s">
        <v>1806</v>
      </c>
      <c r="E910" s="12" t="s">
        <v>54</v>
      </c>
      <c r="F910" s="16" t="s">
        <v>1807</v>
      </c>
      <c r="G910" s="12">
        <v>36.0</v>
      </c>
      <c r="H910" s="12" t="s">
        <v>56</v>
      </c>
      <c r="I910" s="12">
        <v>7.1302714E7</v>
      </c>
      <c r="J910" s="12" t="str">
        <f>RIGHT('КХЛ'!$F910,4)</f>
        <v>1981</v>
      </c>
    </row>
    <row r="911" ht="14.25" customHeight="1">
      <c r="C911" s="12">
        <v>512.0</v>
      </c>
      <c r="D911" s="12" t="s">
        <v>1808</v>
      </c>
      <c r="E911" s="12" t="s">
        <v>54</v>
      </c>
      <c r="F911" s="16" t="s">
        <v>1809</v>
      </c>
      <c r="G911" s="12">
        <v>24.0</v>
      </c>
      <c r="H911" s="12" t="s">
        <v>56</v>
      </c>
      <c r="I911" s="12">
        <v>1.4659882E7</v>
      </c>
      <c r="J911" s="12" t="str">
        <f>RIGHT('КХЛ'!$F911,4)</f>
        <v>1994</v>
      </c>
    </row>
    <row r="912" ht="14.25" customHeight="1">
      <c r="C912" s="12">
        <v>423.0</v>
      </c>
      <c r="D912" s="12" t="s">
        <v>1810</v>
      </c>
      <c r="E912" s="12" t="s">
        <v>54</v>
      </c>
      <c r="F912" s="16" t="s">
        <v>1811</v>
      </c>
      <c r="G912" s="12">
        <v>31.0</v>
      </c>
      <c r="H912" s="12" t="s">
        <v>1812</v>
      </c>
      <c r="I912" s="12">
        <v>3.8140352E7</v>
      </c>
      <c r="J912" s="12" t="str">
        <f>RIGHT('КХЛ'!$F912,4)</f>
        <v>1986</v>
      </c>
    </row>
    <row r="913" ht="14.25" customHeight="1">
      <c r="C913" s="12">
        <v>571.0</v>
      </c>
      <c r="D913" s="12" t="s">
        <v>1813</v>
      </c>
      <c r="E913" s="12" t="s">
        <v>54</v>
      </c>
      <c r="F913" s="16" t="s">
        <v>1814</v>
      </c>
      <c r="G913" s="12">
        <v>28.0</v>
      </c>
      <c r="H913" s="12" t="s">
        <v>56</v>
      </c>
      <c r="I913" s="12">
        <v>8.097313E7</v>
      </c>
      <c r="J913" s="12" t="str">
        <f>RIGHT('КХЛ'!$F913,4)</f>
        <v>1990</v>
      </c>
    </row>
    <row r="914" ht="14.25" customHeight="1">
      <c r="C914" s="12">
        <v>502.0</v>
      </c>
      <c r="D914" s="12" t="s">
        <v>1815</v>
      </c>
      <c r="E914" s="12" t="s">
        <v>65</v>
      </c>
      <c r="F914" s="16" t="s">
        <v>1816</v>
      </c>
      <c r="G914" s="12">
        <v>38.0</v>
      </c>
      <c r="H914" s="12" t="s">
        <v>56</v>
      </c>
      <c r="I914" s="12">
        <v>2.5906735E7</v>
      </c>
      <c r="J914" s="12" t="str">
        <f>RIGHT('КХЛ'!$F914,4)</f>
        <v>1979</v>
      </c>
    </row>
    <row r="915" ht="14.25" customHeight="1">
      <c r="C915" s="12">
        <v>107.0</v>
      </c>
      <c r="D915" s="12" t="s">
        <v>1817</v>
      </c>
      <c r="E915" s="12" t="s">
        <v>54</v>
      </c>
      <c r="F915" s="16" t="s">
        <v>1598</v>
      </c>
      <c r="G915" s="12">
        <v>25.0</v>
      </c>
      <c r="H915" s="12" t="s">
        <v>56</v>
      </c>
      <c r="I915" s="12">
        <v>5.0216706E7</v>
      </c>
      <c r="J915" s="12" t="str">
        <f>RIGHT('КХЛ'!$F915,4)</f>
        <v>1992</v>
      </c>
    </row>
    <row r="916" ht="14.25" customHeight="1">
      <c r="C916" s="12">
        <v>628.0</v>
      </c>
      <c r="D916" s="12" t="s">
        <v>1818</v>
      </c>
      <c r="E916" s="12" t="s">
        <v>60</v>
      </c>
      <c r="F916" s="16" t="s">
        <v>1307</v>
      </c>
      <c r="G916" s="12">
        <v>22.0</v>
      </c>
      <c r="H916" s="12" t="s">
        <v>88</v>
      </c>
      <c r="I916" s="12">
        <v>9.8156316E7</v>
      </c>
      <c r="J916" s="12" t="str">
        <f>RIGHT('КХЛ'!$F916,4)</f>
        <v>1995</v>
      </c>
    </row>
    <row r="917" ht="14.25" customHeight="1">
      <c r="C917" s="12">
        <v>880.0</v>
      </c>
      <c r="D917" s="12" t="s">
        <v>1819</v>
      </c>
      <c r="E917" s="12" t="s">
        <v>65</v>
      </c>
      <c r="F917" s="16" t="s">
        <v>1820</v>
      </c>
      <c r="G917" s="12">
        <v>26.0</v>
      </c>
      <c r="H917" s="12" t="s">
        <v>56</v>
      </c>
      <c r="I917" s="12">
        <v>8.9266704E7</v>
      </c>
      <c r="J917" s="12" t="str">
        <f>RIGHT('КХЛ'!$F917,4)</f>
        <v>1991</v>
      </c>
    </row>
    <row r="918" ht="14.25" customHeight="1">
      <c r="C918" s="12">
        <v>657.0</v>
      </c>
      <c r="D918" s="12" t="s">
        <v>1821</v>
      </c>
      <c r="E918" s="12" t="s">
        <v>60</v>
      </c>
      <c r="F918" s="16" t="s">
        <v>1822</v>
      </c>
      <c r="G918" s="12">
        <v>22.0</v>
      </c>
      <c r="H918" s="12" t="s">
        <v>56</v>
      </c>
      <c r="I918" s="12">
        <v>8.6090751E7</v>
      </c>
      <c r="J918" s="12" t="str">
        <f>RIGHT('КХЛ'!$F918,4)</f>
        <v>1995</v>
      </c>
    </row>
    <row r="919" ht="14.25" customHeight="1">
      <c r="C919" s="12">
        <v>383.0</v>
      </c>
      <c r="D919" s="12" t="s">
        <v>1823</v>
      </c>
      <c r="E919" s="12" t="s">
        <v>54</v>
      </c>
      <c r="F919" s="16" t="s">
        <v>1824</v>
      </c>
      <c r="G919" s="12">
        <v>18.0</v>
      </c>
      <c r="H919" s="12" t="s">
        <v>56</v>
      </c>
      <c r="I919" s="12">
        <v>1.3233786E7</v>
      </c>
      <c r="J919" s="12" t="str">
        <f>RIGHT('КХЛ'!$F919,4)</f>
        <v>1999</v>
      </c>
    </row>
    <row r="920" ht="14.25" customHeight="1">
      <c r="C920" s="12">
        <v>836.0</v>
      </c>
      <c r="D920" s="12" t="s">
        <v>1825</v>
      </c>
      <c r="E920" s="12" t="s">
        <v>60</v>
      </c>
      <c r="F920" s="16" t="s">
        <v>229</v>
      </c>
      <c r="G920" s="12">
        <v>27.0</v>
      </c>
      <c r="H920" s="12" t="s">
        <v>56</v>
      </c>
      <c r="I920" s="12">
        <v>2.8835298E7</v>
      </c>
      <c r="J920" s="12" t="str">
        <f>RIGHT('КХЛ'!$F920,4)</f>
        <v>1990</v>
      </c>
    </row>
    <row r="921" ht="14.25" customHeight="1">
      <c r="C921" s="12">
        <v>325.0</v>
      </c>
      <c r="D921" s="12" t="s">
        <v>1826</v>
      </c>
      <c r="E921" s="12" t="s">
        <v>60</v>
      </c>
      <c r="F921" s="16" t="s">
        <v>1827</v>
      </c>
      <c r="G921" s="12">
        <v>20.0</v>
      </c>
      <c r="H921" s="12" t="s">
        <v>56</v>
      </c>
      <c r="I921" s="12">
        <v>4317932.0</v>
      </c>
      <c r="J921" s="12" t="str">
        <f>RIGHT('КХЛ'!$F921,4)</f>
        <v>1997</v>
      </c>
    </row>
    <row r="922" ht="14.25" customHeight="1">
      <c r="C922" s="12">
        <v>1061.0</v>
      </c>
      <c r="D922" s="12" t="s">
        <v>1828</v>
      </c>
      <c r="E922" s="12" t="s">
        <v>54</v>
      </c>
      <c r="F922" s="16" t="s">
        <v>1829</v>
      </c>
      <c r="G922" s="12">
        <v>21.0</v>
      </c>
      <c r="H922" s="12" t="s">
        <v>56</v>
      </c>
      <c r="I922" s="12">
        <v>6.451492E7</v>
      </c>
      <c r="J922" s="12" t="str">
        <f>RIGHT('КХЛ'!$F922,4)</f>
        <v>1996</v>
      </c>
    </row>
    <row r="923" ht="14.25" customHeight="1">
      <c r="C923" s="12">
        <v>468.0</v>
      </c>
      <c r="D923" s="12" t="s">
        <v>1830</v>
      </c>
      <c r="E923" s="12" t="s">
        <v>54</v>
      </c>
      <c r="F923" s="16" t="s">
        <v>1831</v>
      </c>
      <c r="G923" s="12">
        <v>22.0</v>
      </c>
      <c r="H923" s="12" t="s">
        <v>113</v>
      </c>
      <c r="I923" s="12">
        <v>9276320.0</v>
      </c>
      <c r="J923" s="12" t="str">
        <f>RIGHT('КХЛ'!$F923,4)</f>
        <v>1996</v>
      </c>
    </row>
    <row r="924" ht="14.25" customHeight="1">
      <c r="C924" s="12">
        <v>802.0</v>
      </c>
      <c r="D924" s="12" t="s">
        <v>1832</v>
      </c>
      <c r="E924" s="12" t="s">
        <v>54</v>
      </c>
      <c r="F924" s="16" t="s">
        <v>728</v>
      </c>
      <c r="G924" s="12">
        <v>26.0</v>
      </c>
      <c r="H924" s="12" t="s">
        <v>56</v>
      </c>
      <c r="I924" s="12">
        <v>7.304382E7</v>
      </c>
      <c r="J924" s="12" t="str">
        <f>RIGHT('КХЛ'!$F924,4)</f>
        <v>1991</v>
      </c>
    </row>
    <row r="925" ht="14.25" customHeight="1">
      <c r="C925" s="12">
        <v>1048.0</v>
      </c>
      <c r="D925" s="12" t="s">
        <v>1599</v>
      </c>
      <c r="E925" s="12" t="s">
        <v>54</v>
      </c>
      <c r="F925" s="16" t="s">
        <v>1600</v>
      </c>
      <c r="G925" s="12">
        <v>23.0</v>
      </c>
      <c r="H925" s="12" t="s">
        <v>56</v>
      </c>
      <c r="I925" s="12">
        <v>4182031.0</v>
      </c>
      <c r="J925" s="12" t="str">
        <f>RIGHT('КХЛ'!$F925,4)</f>
        <v>1994</v>
      </c>
    </row>
    <row r="926" ht="14.25" customHeight="1">
      <c r="C926" s="12">
        <v>717.0</v>
      </c>
      <c r="D926" s="12" t="s">
        <v>1833</v>
      </c>
      <c r="E926" s="12" t="s">
        <v>60</v>
      </c>
      <c r="F926" s="16" t="s">
        <v>1834</v>
      </c>
      <c r="G926" s="12">
        <v>24.0</v>
      </c>
      <c r="H926" s="12" t="s">
        <v>56</v>
      </c>
      <c r="I926" s="12">
        <v>2213989.0</v>
      </c>
      <c r="J926" s="12" t="str">
        <f>RIGHT('КХЛ'!$F926,4)</f>
        <v>1993</v>
      </c>
    </row>
    <row r="927" ht="14.25" customHeight="1">
      <c r="C927" s="12">
        <v>1565.0</v>
      </c>
      <c r="D927" s="12" t="s">
        <v>1835</v>
      </c>
      <c r="E927" s="12" t="s">
        <v>60</v>
      </c>
      <c r="F927" s="16" t="s">
        <v>1836</v>
      </c>
      <c r="G927" s="12">
        <v>22.0</v>
      </c>
      <c r="H927" s="12" t="s">
        <v>56</v>
      </c>
      <c r="I927" s="12">
        <v>7.812248E7</v>
      </c>
      <c r="J927" s="12" t="str">
        <f>RIGHT('КХЛ'!$F927,4)</f>
        <v>1995</v>
      </c>
    </row>
    <row r="928" ht="14.25" customHeight="1">
      <c r="C928" s="12">
        <v>66.0</v>
      </c>
      <c r="D928" s="12" t="s">
        <v>1837</v>
      </c>
      <c r="E928" s="12" t="s">
        <v>60</v>
      </c>
      <c r="F928" s="16" t="s">
        <v>1838</v>
      </c>
      <c r="G928" s="12">
        <v>31.0</v>
      </c>
      <c r="H928" s="12" t="s">
        <v>99</v>
      </c>
      <c r="I928" s="12">
        <v>2.6378752E7</v>
      </c>
      <c r="J928" s="12" t="str">
        <f>RIGHT('КХЛ'!$F928,4)</f>
        <v>1986</v>
      </c>
    </row>
    <row r="929" ht="14.25" customHeight="1">
      <c r="C929" s="12">
        <v>958.0</v>
      </c>
      <c r="D929" s="12" t="s">
        <v>1839</v>
      </c>
      <c r="E929" s="12" t="s">
        <v>60</v>
      </c>
      <c r="F929" s="16" t="s">
        <v>1840</v>
      </c>
      <c r="G929" s="12">
        <v>26.0</v>
      </c>
      <c r="H929" s="12" t="s">
        <v>56</v>
      </c>
      <c r="I929" s="12">
        <v>7.6116948E7</v>
      </c>
      <c r="J929" s="12" t="str">
        <f>RIGHT('КХЛ'!$F929,4)</f>
        <v>1991</v>
      </c>
    </row>
    <row r="930" ht="14.25" customHeight="1">
      <c r="C930" s="12">
        <v>871.0</v>
      </c>
      <c r="D930" s="12" t="s">
        <v>1841</v>
      </c>
      <c r="E930" s="12" t="s">
        <v>60</v>
      </c>
      <c r="F930" s="16" t="s">
        <v>1842</v>
      </c>
      <c r="G930" s="12">
        <v>21.0</v>
      </c>
      <c r="H930" s="12" t="s">
        <v>56</v>
      </c>
      <c r="I930" s="12">
        <v>2.7075631E7</v>
      </c>
      <c r="J930" s="12" t="str">
        <f>RIGHT('КХЛ'!$F930,4)</f>
        <v>1996</v>
      </c>
    </row>
    <row r="931" ht="14.25" customHeight="1">
      <c r="C931" s="12">
        <v>681.0</v>
      </c>
      <c r="D931" s="12" t="s">
        <v>1843</v>
      </c>
      <c r="E931" s="12" t="s">
        <v>54</v>
      </c>
      <c r="F931" s="16" t="s">
        <v>1844</v>
      </c>
      <c r="G931" s="12">
        <v>38.0</v>
      </c>
      <c r="H931" s="12" t="s">
        <v>108</v>
      </c>
      <c r="I931" s="12">
        <v>4.6216569E7</v>
      </c>
      <c r="J931" s="12" t="str">
        <f>RIGHT('КХЛ'!$F931,4)</f>
        <v>1979</v>
      </c>
    </row>
    <row r="932" ht="14.25" customHeight="1">
      <c r="C932" s="12">
        <v>1020.0</v>
      </c>
      <c r="D932" s="12" t="s">
        <v>1845</v>
      </c>
      <c r="E932" s="12" t="s">
        <v>60</v>
      </c>
      <c r="F932" s="16" t="s">
        <v>1846</v>
      </c>
      <c r="G932" s="12">
        <v>43.0</v>
      </c>
      <c r="H932" s="12" t="s">
        <v>113</v>
      </c>
      <c r="I932" s="12">
        <v>6.0567525E7</v>
      </c>
      <c r="J932" s="12" t="str">
        <f>RIGHT('КХЛ'!$F932,4)</f>
        <v>1975</v>
      </c>
    </row>
    <row r="933" ht="14.25" customHeight="1">
      <c r="C933" s="12">
        <v>505.0</v>
      </c>
      <c r="D933" s="12" t="s">
        <v>1847</v>
      </c>
      <c r="E933" s="12" t="s">
        <v>54</v>
      </c>
      <c r="F933" s="16" t="s">
        <v>1848</v>
      </c>
      <c r="G933" s="12">
        <v>20.0</v>
      </c>
      <c r="H933" s="12" t="s">
        <v>113</v>
      </c>
      <c r="I933" s="12">
        <v>3.2747637E7</v>
      </c>
      <c r="J933" s="12" t="str">
        <f>RIGHT('КХЛ'!$F933,4)</f>
        <v>1997</v>
      </c>
    </row>
    <row r="934" ht="14.25" customHeight="1">
      <c r="C934" s="12">
        <v>569.0</v>
      </c>
      <c r="D934" s="12" t="s">
        <v>1849</v>
      </c>
      <c r="E934" s="12" t="s">
        <v>60</v>
      </c>
      <c r="F934" s="16" t="s">
        <v>1850</v>
      </c>
      <c r="G934" s="12">
        <v>30.0</v>
      </c>
      <c r="H934" s="12" t="s">
        <v>99</v>
      </c>
      <c r="I934" s="12">
        <v>2.7547821E7</v>
      </c>
      <c r="J934" s="12" t="str">
        <f>RIGHT('КХЛ'!$F934,4)</f>
        <v>1987</v>
      </c>
    </row>
    <row r="935" ht="14.25" customHeight="1">
      <c r="C935" s="12">
        <v>138.0</v>
      </c>
      <c r="D935" s="12" t="s">
        <v>1851</v>
      </c>
      <c r="E935" s="12" t="s">
        <v>65</v>
      </c>
      <c r="F935" s="16" t="s">
        <v>1852</v>
      </c>
      <c r="G935" s="12">
        <v>42.0</v>
      </c>
      <c r="H935" s="12" t="s">
        <v>120</v>
      </c>
      <c r="I935" s="12">
        <v>8.2768907E7</v>
      </c>
      <c r="J935" s="12" t="str">
        <f>RIGHT('КХЛ'!$F935,4)</f>
        <v>1975</v>
      </c>
    </row>
    <row r="936" ht="14.25" customHeight="1">
      <c r="C936" s="12">
        <v>792.0</v>
      </c>
      <c r="D936" s="12" t="s">
        <v>1853</v>
      </c>
      <c r="E936" s="12" t="s">
        <v>60</v>
      </c>
      <c r="F936" s="16" t="s">
        <v>1854</v>
      </c>
      <c r="G936" s="12">
        <v>22.0</v>
      </c>
      <c r="H936" s="12" t="s">
        <v>56</v>
      </c>
      <c r="I936" s="12">
        <v>4.2722995E7</v>
      </c>
      <c r="J936" s="12" t="str">
        <f>RIGHT('КХЛ'!$F936,4)</f>
        <v>1995</v>
      </c>
    </row>
    <row r="937" ht="14.25" customHeight="1">
      <c r="C937" s="12">
        <v>1607.0</v>
      </c>
      <c r="D937" s="12" t="s">
        <v>1855</v>
      </c>
      <c r="E937" s="12" t="s">
        <v>54</v>
      </c>
      <c r="F937" s="16" t="s">
        <v>1856</v>
      </c>
      <c r="G937" s="12">
        <v>30.0</v>
      </c>
      <c r="H937" s="12" t="s">
        <v>56</v>
      </c>
      <c r="I937" s="12">
        <v>5.201405E7</v>
      </c>
      <c r="J937" s="12" t="str">
        <f>RIGHT('КХЛ'!$F937,4)</f>
        <v>1987</v>
      </c>
    </row>
    <row r="938" ht="14.25" customHeight="1">
      <c r="C938" s="12">
        <v>1394.0</v>
      </c>
      <c r="D938" s="12" t="s">
        <v>1857</v>
      </c>
      <c r="E938" s="12" t="s">
        <v>54</v>
      </c>
      <c r="F938" s="16" t="s">
        <v>1858</v>
      </c>
      <c r="G938" s="12">
        <v>29.0</v>
      </c>
      <c r="H938" s="12" t="s">
        <v>113</v>
      </c>
      <c r="I938" s="12">
        <v>6736415.0</v>
      </c>
      <c r="J938" s="12" t="str">
        <f>RIGHT('КХЛ'!$F938,4)</f>
        <v>1988</v>
      </c>
    </row>
    <row r="939" ht="14.25" customHeight="1">
      <c r="C939" s="12">
        <v>774.0</v>
      </c>
      <c r="D939" s="12" t="s">
        <v>1859</v>
      </c>
      <c r="E939" s="12" t="s">
        <v>54</v>
      </c>
      <c r="F939" s="16" t="s">
        <v>1860</v>
      </c>
      <c r="G939" s="12">
        <v>29.0</v>
      </c>
      <c r="H939" s="12" t="s">
        <v>99</v>
      </c>
      <c r="I939" s="12">
        <v>1.6818068E7</v>
      </c>
      <c r="J939" s="12" t="str">
        <f>RIGHT('КХЛ'!$F939,4)</f>
        <v>1988</v>
      </c>
    </row>
    <row r="940" ht="14.25" customHeight="1">
      <c r="C940" s="12">
        <v>466.0</v>
      </c>
      <c r="D940" s="12" t="s">
        <v>1861</v>
      </c>
      <c r="E940" s="12" t="s">
        <v>60</v>
      </c>
      <c r="F940" s="16" t="s">
        <v>1862</v>
      </c>
      <c r="G940" s="12">
        <v>30.0</v>
      </c>
      <c r="H940" s="12" t="s">
        <v>99</v>
      </c>
      <c r="I940" s="12">
        <v>1.8095307E7</v>
      </c>
      <c r="J940" s="12" t="str">
        <f>RIGHT('КХЛ'!$F940,4)</f>
        <v>1987</v>
      </c>
    </row>
    <row r="941" ht="14.25" customHeight="1">
      <c r="C941" s="12">
        <v>143.0</v>
      </c>
      <c r="D941" s="12" t="s">
        <v>1863</v>
      </c>
      <c r="E941" s="12" t="s">
        <v>54</v>
      </c>
      <c r="F941" s="16" t="s">
        <v>911</v>
      </c>
      <c r="G941" s="12">
        <v>26.0</v>
      </c>
      <c r="H941" s="12" t="s">
        <v>113</v>
      </c>
      <c r="I941" s="12">
        <v>1.9291916E7</v>
      </c>
      <c r="J941" s="12" t="str">
        <f>RIGHT('КХЛ'!$F941,4)</f>
        <v>1991</v>
      </c>
    </row>
    <row r="942" ht="14.25" customHeight="1">
      <c r="C942" s="12">
        <v>698.0</v>
      </c>
      <c r="D942" s="12" t="s">
        <v>1864</v>
      </c>
      <c r="E942" s="12" t="s">
        <v>60</v>
      </c>
      <c r="F942" s="16" t="s">
        <v>1865</v>
      </c>
      <c r="G942" s="12">
        <v>28.0</v>
      </c>
      <c r="H942" s="12" t="s">
        <v>56</v>
      </c>
      <c r="I942" s="12">
        <v>6.9697763E7</v>
      </c>
      <c r="J942" s="12" t="str">
        <f>RIGHT('КХЛ'!$F942,4)</f>
        <v>1989</v>
      </c>
    </row>
    <row r="943" ht="14.25" customHeight="1">
      <c r="C943" s="12">
        <v>336.0</v>
      </c>
      <c r="D943" s="12" t="s">
        <v>1866</v>
      </c>
      <c r="E943" s="12" t="s">
        <v>60</v>
      </c>
      <c r="F943" s="16" t="s">
        <v>1867</v>
      </c>
      <c r="G943" s="12">
        <v>24.0</v>
      </c>
      <c r="H943" s="12" t="s">
        <v>56</v>
      </c>
      <c r="I943" s="12">
        <v>8.6312763E7</v>
      </c>
      <c r="J943" s="12" t="str">
        <f>RIGHT('КХЛ'!$F943,4)</f>
        <v>1993</v>
      </c>
    </row>
    <row r="944" ht="14.25" customHeight="1">
      <c r="C944" s="12">
        <v>1058.0</v>
      </c>
      <c r="D944" s="12" t="s">
        <v>1868</v>
      </c>
      <c r="E944" s="12" t="s">
        <v>54</v>
      </c>
      <c r="F944" s="16" t="s">
        <v>795</v>
      </c>
      <c r="G944" s="12">
        <v>27.0</v>
      </c>
      <c r="H944" s="12" t="s">
        <v>120</v>
      </c>
      <c r="I944" s="12">
        <v>4.3902995E7</v>
      </c>
      <c r="J944" s="12" t="str">
        <f>RIGHT('КХЛ'!$F944,4)</f>
        <v>1990</v>
      </c>
    </row>
    <row r="945" ht="14.25" customHeight="1">
      <c r="C945" s="12">
        <v>197.0</v>
      </c>
      <c r="D945" s="12" t="s">
        <v>1869</v>
      </c>
      <c r="E945" s="12" t="s">
        <v>54</v>
      </c>
      <c r="F945" s="16" t="s">
        <v>1870</v>
      </c>
      <c r="G945" s="12">
        <v>32.0</v>
      </c>
      <c r="H945" s="12" t="s">
        <v>157</v>
      </c>
      <c r="I945" s="12">
        <v>2124541.0</v>
      </c>
      <c r="J945" s="12" t="str">
        <f>RIGHT('КХЛ'!$F945,4)</f>
        <v>1986</v>
      </c>
    </row>
    <row r="946" ht="14.25" customHeight="1">
      <c r="C946" s="12">
        <v>598.0</v>
      </c>
      <c r="D946" s="12" t="s">
        <v>1871</v>
      </c>
      <c r="E946" s="12" t="s">
        <v>65</v>
      </c>
      <c r="F946" s="16" t="s">
        <v>1872</v>
      </c>
      <c r="G946" s="12">
        <v>28.0</v>
      </c>
      <c r="H946" s="12" t="s">
        <v>120</v>
      </c>
      <c r="I946" s="12">
        <v>8.1638354E7</v>
      </c>
      <c r="J946" s="12" t="str">
        <f>RIGHT('КХЛ'!$F946,4)</f>
        <v>1990</v>
      </c>
    </row>
    <row r="947" ht="14.25" customHeight="1">
      <c r="C947" s="12">
        <v>865.0</v>
      </c>
      <c r="D947" s="12" t="s">
        <v>1873</v>
      </c>
      <c r="E947" s="12" t="s">
        <v>60</v>
      </c>
      <c r="F947" s="16" t="s">
        <v>1874</v>
      </c>
      <c r="G947" s="12">
        <v>28.0</v>
      </c>
      <c r="H947" s="12" t="s">
        <v>56</v>
      </c>
      <c r="I947" s="12">
        <v>4.9039313E7</v>
      </c>
      <c r="J947" s="12" t="str">
        <f>RIGHT('КХЛ'!$F947,4)</f>
        <v>1989</v>
      </c>
    </row>
    <row r="948" ht="14.25" customHeight="1">
      <c r="C948" s="12">
        <v>490.0</v>
      </c>
      <c r="D948" s="12" t="s">
        <v>1875</v>
      </c>
      <c r="E948" s="12" t="s">
        <v>65</v>
      </c>
      <c r="F948" s="16" t="s">
        <v>1876</v>
      </c>
      <c r="G948" s="12">
        <v>35.0</v>
      </c>
      <c r="H948" s="12" t="s">
        <v>99</v>
      </c>
      <c r="I948" s="12">
        <v>9.2329472E7</v>
      </c>
      <c r="J948" s="12" t="str">
        <f>RIGHT('КХЛ'!$F948,4)</f>
        <v>1982</v>
      </c>
    </row>
    <row r="949" ht="14.25" customHeight="1">
      <c r="C949" s="12">
        <v>224.0</v>
      </c>
      <c r="D949" s="12" t="s">
        <v>1877</v>
      </c>
      <c r="E949" s="12" t="s">
        <v>60</v>
      </c>
      <c r="F949" s="16" t="s">
        <v>1878</v>
      </c>
      <c r="G949" s="12">
        <v>27.0</v>
      </c>
      <c r="H949" s="12" t="s">
        <v>120</v>
      </c>
      <c r="I949" s="12">
        <v>5495934.0</v>
      </c>
      <c r="J949" s="12" t="str">
        <f>RIGHT('КХЛ'!$F949,4)</f>
        <v>1990</v>
      </c>
    </row>
    <row r="950" ht="14.25" customHeight="1">
      <c r="C950" s="12">
        <v>381.0</v>
      </c>
      <c r="D950" s="12" t="s">
        <v>1879</v>
      </c>
      <c r="E950" s="12" t="s">
        <v>54</v>
      </c>
      <c r="F950" s="16" t="s">
        <v>566</v>
      </c>
      <c r="G950" s="12">
        <v>29.0</v>
      </c>
      <c r="H950" s="12" t="s">
        <v>113</v>
      </c>
      <c r="I950" s="12">
        <v>4.1279165E7</v>
      </c>
      <c r="J950" s="12" t="str">
        <f>RIGHT('КХЛ'!$F950,4)</f>
        <v>1988</v>
      </c>
    </row>
    <row r="951" ht="14.25" customHeight="1">
      <c r="C951" s="12">
        <v>30.0</v>
      </c>
      <c r="D951" s="12" t="s">
        <v>1880</v>
      </c>
      <c r="E951" s="12" t="s">
        <v>54</v>
      </c>
      <c r="F951" s="16" t="s">
        <v>1881</v>
      </c>
      <c r="G951" s="12">
        <v>24.0</v>
      </c>
      <c r="H951" s="12" t="s">
        <v>56</v>
      </c>
      <c r="I951" s="12">
        <v>7.1263688E7</v>
      </c>
      <c r="J951" s="12" t="str">
        <f>RIGHT('КХЛ'!$F951,4)</f>
        <v>1993</v>
      </c>
    </row>
    <row r="952" ht="14.25" customHeight="1">
      <c r="C952" s="12">
        <v>560.0</v>
      </c>
      <c r="D952" s="12" t="s">
        <v>1882</v>
      </c>
      <c r="E952" s="12" t="s">
        <v>54</v>
      </c>
      <c r="F952" s="16" t="s">
        <v>1883</v>
      </c>
      <c r="G952" s="12">
        <v>32.0</v>
      </c>
      <c r="H952" s="12" t="s">
        <v>56</v>
      </c>
      <c r="I952" s="12">
        <v>2.7272534E7</v>
      </c>
      <c r="J952" s="12" t="str">
        <f>RIGHT('КХЛ'!$F952,4)</f>
        <v>1985</v>
      </c>
    </row>
    <row r="953" ht="14.25" customHeight="1">
      <c r="C953" s="12">
        <v>371.0</v>
      </c>
      <c r="D953" s="12" t="s">
        <v>1884</v>
      </c>
      <c r="E953" s="12" t="s">
        <v>54</v>
      </c>
      <c r="F953" s="16" t="s">
        <v>1885</v>
      </c>
      <c r="G953" s="12">
        <v>25.0</v>
      </c>
      <c r="H953" s="12" t="s">
        <v>88</v>
      </c>
      <c r="I953" s="12">
        <v>9.8987541E7</v>
      </c>
      <c r="J953" s="12" t="str">
        <f>RIGHT('КХЛ'!$F953,4)</f>
        <v>1992</v>
      </c>
    </row>
    <row r="954" ht="14.25" customHeight="1">
      <c r="C954" s="12">
        <v>472.0</v>
      </c>
      <c r="D954" s="12" t="s">
        <v>1886</v>
      </c>
      <c r="E954" s="12" t="s">
        <v>54</v>
      </c>
      <c r="F954" s="16" t="s">
        <v>1887</v>
      </c>
      <c r="G954" s="12">
        <v>39.0</v>
      </c>
      <c r="H954" s="12" t="s">
        <v>56</v>
      </c>
      <c r="I954" s="12">
        <v>2.4470502E7</v>
      </c>
      <c r="J954" s="12" t="str">
        <f>RIGHT('КХЛ'!$F954,4)</f>
        <v>1978</v>
      </c>
    </row>
    <row r="955" ht="14.25" customHeight="1">
      <c r="C955" s="12">
        <v>1021.0</v>
      </c>
      <c r="D955" s="12" t="s">
        <v>1888</v>
      </c>
      <c r="E955" s="12" t="s">
        <v>54</v>
      </c>
      <c r="F955" s="16" t="s">
        <v>1889</v>
      </c>
      <c r="G955" s="12">
        <v>28.0</v>
      </c>
      <c r="H955" s="12" t="s">
        <v>99</v>
      </c>
      <c r="I955" s="12">
        <v>8.2590567E7</v>
      </c>
      <c r="J955" s="12" t="str">
        <f>RIGHT('КХЛ'!$F955,4)</f>
        <v>1989</v>
      </c>
    </row>
    <row r="956" ht="14.25" customHeight="1">
      <c r="C956" s="12">
        <v>42.0</v>
      </c>
      <c r="D956" s="12" t="s">
        <v>1890</v>
      </c>
      <c r="E956" s="12" t="s">
        <v>60</v>
      </c>
      <c r="F956" s="16" t="s">
        <v>1891</v>
      </c>
      <c r="G956" s="12">
        <v>40.0</v>
      </c>
      <c r="H956" s="12" t="s">
        <v>157</v>
      </c>
      <c r="I956" s="12">
        <v>6.8398501E7</v>
      </c>
      <c r="J956" s="12" t="str">
        <f>RIGHT('КХЛ'!$F956,4)</f>
        <v>1977</v>
      </c>
    </row>
    <row r="957" ht="14.25" customHeight="1">
      <c r="C957" s="12">
        <v>800.0</v>
      </c>
      <c r="D957" s="12" t="s">
        <v>1892</v>
      </c>
      <c r="E957" s="12" t="s">
        <v>65</v>
      </c>
      <c r="F957" s="16" t="s">
        <v>1893</v>
      </c>
      <c r="G957" s="12">
        <v>39.0</v>
      </c>
      <c r="H957" s="12" t="s">
        <v>56</v>
      </c>
      <c r="I957" s="12">
        <v>7.6063839E7</v>
      </c>
      <c r="J957" s="12" t="str">
        <f>RIGHT('КХЛ'!$F957,4)</f>
        <v>1978</v>
      </c>
    </row>
    <row r="958" ht="14.25" customHeight="1">
      <c r="C958" s="12">
        <v>513.0</v>
      </c>
      <c r="D958" s="12" t="s">
        <v>1894</v>
      </c>
      <c r="E958" s="12" t="s">
        <v>54</v>
      </c>
      <c r="F958" s="16" t="s">
        <v>1895</v>
      </c>
      <c r="G958" s="12">
        <v>26.0</v>
      </c>
      <c r="H958" s="12" t="s">
        <v>56</v>
      </c>
      <c r="I958" s="12">
        <v>8.4166286E7</v>
      </c>
      <c r="J958" s="12" t="str">
        <f>RIGHT('КХЛ'!$F958,4)</f>
        <v>1991</v>
      </c>
    </row>
    <row r="959" ht="14.25" customHeight="1">
      <c r="C959" s="12">
        <v>1290.0</v>
      </c>
      <c r="D959" s="12" t="s">
        <v>1896</v>
      </c>
      <c r="E959" s="12" t="s">
        <v>60</v>
      </c>
      <c r="F959" s="16" t="s">
        <v>1897</v>
      </c>
      <c r="G959" s="12">
        <v>30.0</v>
      </c>
      <c r="H959" s="12" t="s">
        <v>78</v>
      </c>
      <c r="I959" s="12">
        <v>7.0038845E7</v>
      </c>
      <c r="J959" s="12" t="str">
        <f>RIGHT('КХЛ'!$F959,4)</f>
        <v>1987</v>
      </c>
    </row>
    <row r="960" ht="14.25" customHeight="1">
      <c r="C960" s="12">
        <v>1077.0</v>
      </c>
      <c r="D960" s="12" t="s">
        <v>1898</v>
      </c>
      <c r="E960" s="12" t="s">
        <v>54</v>
      </c>
      <c r="F960" s="16" t="s">
        <v>1899</v>
      </c>
      <c r="G960" s="12">
        <v>35.0</v>
      </c>
      <c r="H960" s="12" t="s">
        <v>71</v>
      </c>
      <c r="I960" s="12">
        <v>7707042.0</v>
      </c>
      <c r="J960" s="12" t="str">
        <f>RIGHT('КХЛ'!$F960,4)</f>
        <v>1982</v>
      </c>
    </row>
    <row r="961" ht="14.25" customHeight="1">
      <c r="C961" s="12">
        <v>1433.0</v>
      </c>
      <c r="D961" s="12" t="s">
        <v>1900</v>
      </c>
      <c r="E961" s="12" t="s">
        <v>54</v>
      </c>
      <c r="F961" s="16" t="s">
        <v>1273</v>
      </c>
      <c r="G961" s="12">
        <v>29.0</v>
      </c>
      <c r="H961" s="12" t="s">
        <v>99</v>
      </c>
      <c r="I961" s="12">
        <v>1.8583392E7</v>
      </c>
      <c r="J961" s="12" t="str">
        <f>RIGHT('КХЛ'!$F961,4)</f>
        <v>1988</v>
      </c>
    </row>
    <row r="962" ht="14.25" customHeight="1">
      <c r="C962" s="12">
        <v>710.0</v>
      </c>
      <c r="D962" s="12" t="s">
        <v>1901</v>
      </c>
      <c r="E962" s="12" t="s">
        <v>65</v>
      </c>
      <c r="F962" s="16" t="s">
        <v>1902</v>
      </c>
      <c r="G962" s="12">
        <v>17.0</v>
      </c>
      <c r="H962" s="12" t="s">
        <v>56</v>
      </c>
      <c r="I962" s="12">
        <v>4.3313495E7</v>
      </c>
      <c r="J962" s="12" t="str">
        <f>RIGHT('КХЛ'!$F962,4)</f>
        <v>2000</v>
      </c>
    </row>
    <row r="963" ht="14.25" customHeight="1">
      <c r="C963" s="12">
        <v>72.0</v>
      </c>
      <c r="D963" s="12" t="s">
        <v>1903</v>
      </c>
      <c r="E963" s="12" t="s">
        <v>54</v>
      </c>
      <c r="F963" s="16" t="s">
        <v>1904</v>
      </c>
      <c r="G963" s="12">
        <v>27.0</v>
      </c>
      <c r="H963" s="12" t="s">
        <v>56</v>
      </c>
      <c r="I963" s="12">
        <v>4059305.0</v>
      </c>
      <c r="J963" s="12" t="str">
        <f>RIGHT('КХЛ'!$F963,4)</f>
        <v>1990</v>
      </c>
    </row>
    <row r="964" ht="14.25" customHeight="1">
      <c r="C964" s="12">
        <v>151.0</v>
      </c>
      <c r="D964" s="12" t="s">
        <v>1905</v>
      </c>
      <c r="E964" s="12" t="s">
        <v>54</v>
      </c>
      <c r="F964" s="16" t="s">
        <v>1906</v>
      </c>
      <c r="G964" s="12">
        <v>37.0</v>
      </c>
      <c r="H964" s="12" t="s">
        <v>113</v>
      </c>
      <c r="I964" s="12">
        <v>2.3625487E7</v>
      </c>
      <c r="J964" s="12" t="str">
        <f>RIGHT('КХЛ'!$F964,4)</f>
        <v>1980</v>
      </c>
    </row>
    <row r="965" ht="14.25" customHeight="1">
      <c r="C965" s="12">
        <v>159.0</v>
      </c>
      <c r="D965" s="12" t="s">
        <v>1907</v>
      </c>
      <c r="E965" s="12" t="s">
        <v>60</v>
      </c>
      <c r="F965" s="16" t="s">
        <v>1908</v>
      </c>
      <c r="G965" s="12">
        <v>39.0</v>
      </c>
      <c r="H965" s="12" t="s">
        <v>381</v>
      </c>
      <c r="I965" s="12">
        <v>3.5446604E7</v>
      </c>
      <c r="J965" s="12" t="str">
        <f>RIGHT('КХЛ'!$F965,4)</f>
        <v>1978</v>
      </c>
    </row>
    <row r="966" ht="14.25" customHeight="1">
      <c r="C966" s="12">
        <v>635.0</v>
      </c>
      <c r="D966" s="12" t="s">
        <v>1909</v>
      </c>
      <c r="E966" s="12" t="s">
        <v>54</v>
      </c>
      <c r="F966" s="16" t="s">
        <v>1910</v>
      </c>
      <c r="G966" s="12">
        <v>39.0</v>
      </c>
      <c r="H966" s="12" t="s">
        <v>99</v>
      </c>
      <c r="I966" s="12">
        <v>4.6231768E7</v>
      </c>
      <c r="J966" s="12" t="str">
        <f>RIGHT('КХЛ'!$F966,4)</f>
        <v>1978</v>
      </c>
    </row>
    <row r="967" ht="14.25" customHeight="1">
      <c r="C967" s="12">
        <v>607.0</v>
      </c>
      <c r="D967" s="12" t="s">
        <v>1911</v>
      </c>
      <c r="E967" s="12" t="s">
        <v>60</v>
      </c>
      <c r="F967" s="16" t="s">
        <v>1912</v>
      </c>
      <c r="G967" s="12">
        <v>29.0</v>
      </c>
      <c r="H967" s="12" t="s">
        <v>56</v>
      </c>
      <c r="I967" s="12">
        <v>8.9859062E7</v>
      </c>
      <c r="J967" s="12" t="str">
        <f>RIGHT('КХЛ'!$F967,4)</f>
        <v>1989</v>
      </c>
    </row>
    <row r="968" ht="14.25" customHeight="1">
      <c r="C968" s="12">
        <v>1455.0</v>
      </c>
      <c r="D968" s="12" t="s">
        <v>1913</v>
      </c>
      <c r="E968" s="12" t="s">
        <v>60</v>
      </c>
      <c r="F968" s="16" t="s">
        <v>1914</v>
      </c>
      <c r="G968" s="12">
        <v>27.0</v>
      </c>
      <c r="H968" s="12" t="s">
        <v>56</v>
      </c>
      <c r="I968" s="12">
        <v>7.6753542E7</v>
      </c>
      <c r="J968" s="12" t="str">
        <f>RIGHT('КХЛ'!$F968,4)</f>
        <v>1990</v>
      </c>
    </row>
    <row r="969" ht="14.25" customHeight="1">
      <c r="C969" s="12">
        <v>802.0</v>
      </c>
      <c r="D969" s="12" t="s">
        <v>1915</v>
      </c>
      <c r="E969" s="12" t="s">
        <v>60</v>
      </c>
      <c r="F969" s="16" t="s">
        <v>803</v>
      </c>
      <c r="G969" s="12">
        <v>27.0</v>
      </c>
      <c r="H969" s="12" t="s">
        <v>56</v>
      </c>
      <c r="I969" s="12">
        <v>5.0914702E7</v>
      </c>
      <c r="J969" s="12" t="str">
        <f>RIGHT('КХЛ'!$F969,4)</f>
        <v>1990</v>
      </c>
    </row>
    <row r="970" ht="14.25" customHeight="1">
      <c r="C970" s="12">
        <v>259.0</v>
      </c>
      <c r="D970" s="12" t="s">
        <v>1916</v>
      </c>
      <c r="E970" s="12" t="s">
        <v>60</v>
      </c>
      <c r="F970" s="16" t="s">
        <v>1917</v>
      </c>
      <c r="G970" s="12">
        <v>37.0</v>
      </c>
      <c r="H970" s="12" t="s">
        <v>56</v>
      </c>
      <c r="I970" s="12">
        <v>9.3269516E7</v>
      </c>
      <c r="J970" s="12" t="str">
        <f>RIGHT('КХЛ'!$F970,4)</f>
        <v>1981</v>
      </c>
    </row>
    <row r="971" ht="14.25" customHeight="1">
      <c r="C971" s="12">
        <v>1277.0</v>
      </c>
      <c r="D971" s="12" t="s">
        <v>1918</v>
      </c>
      <c r="E971" s="12" t="s">
        <v>60</v>
      </c>
      <c r="F971" s="16" t="s">
        <v>1919</v>
      </c>
      <c r="G971" s="12">
        <v>42.0</v>
      </c>
      <c r="H971" s="12" t="s">
        <v>56</v>
      </c>
      <c r="I971" s="12">
        <v>5.8867869E7</v>
      </c>
      <c r="J971" s="12" t="str">
        <f>RIGHT('КХЛ'!$F971,4)</f>
        <v>1975</v>
      </c>
    </row>
    <row r="972" ht="14.25" customHeight="1">
      <c r="C972" s="12">
        <v>341.0</v>
      </c>
      <c r="D972" s="12" t="s">
        <v>1920</v>
      </c>
      <c r="E972" s="12" t="s">
        <v>65</v>
      </c>
      <c r="F972" s="16" t="s">
        <v>1921</v>
      </c>
      <c r="G972" s="12">
        <v>22.0</v>
      </c>
      <c r="H972" s="12" t="s">
        <v>56</v>
      </c>
      <c r="I972" s="12">
        <v>7.49301E7</v>
      </c>
      <c r="J972" s="12" t="str">
        <f>RIGHT('КХЛ'!$F972,4)</f>
        <v>1995</v>
      </c>
    </row>
    <row r="973" ht="14.25" customHeight="1">
      <c r="C973" s="12">
        <v>357.0</v>
      </c>
      <c r="D973" s="12" t="s">
        <v>1922</v>
      </c>
      <c r="E973" s="12" t="s">
        <v>54</v>
      </c>
      <c r="F973" s="16" t="s">
        <v>1923</v>
      </c>
      <c r="G973" s="12">
        <v>22.0</v>
      </c>
      <c r="H973" s="12" t="s">
        <v>56</v>
      </c>
      <c r="I973" s="12">
        <v>2.7935334E7</v>
      </c>
      <c r="J973" s="12" t="str">
        <f>RIGHT('КХЛ'!$F973,4)</f>
        <v>1995</v>
      </c>
    </row>
    <row r="974" ht="14.25" customHeight="1">
      <c r="C974" s="12">
        <v>1054.0</v>
      </c>
      <c r="D974" s="12" t="s">
        <v>669</v>
      </c>
      <c r="E974" s="12" t="s">
        <v>54</v>
      </c>
      <c r="F974" s="16" t="s">
        <v>1241</v>
      </c>
      <c r="G974" s="12">
        <v>23.0</v>
      </c>
      <c r="H974" s="12" t="s">
        <v>56</v>
      </c>
      <c r="I974" s="12">
        <v>9.2592323E7</v>
      </c>
      <c r="J974" s="12" t="str">
        <f>RIGHT('КХЛ'!$F974,4)</f>
        <v>1994</v>
      </c>
    </row>
    <row r="975" ht="14.25" customHeight="1">
      <c r="C975" s="12">
        <v>744.0</v>
      </c>
      <c r="D975" s="12" t="s">
        <v>1924</v>
      </c>
      <c r="E975" s="12" t="s">
        <v>54</v>
      </c>
      <c r="F975" s="16" t="s">
        <v>1925</v>
      </c>
      <c r="G975" s="12">
        <v>23.0</v>
      </c>
      <c r="H975" s="12" t="s">
        <v>81</v>
      </c>
      <c r="I975" s="12">
        <v>4.045877E7</v>
      </c>
      <c r="J975" s="12" t="str">
        <f>RIGHT('КХЛ'!$F975,4)</f>
        <v>1994</v>
      </c>
    </row>
    <row r="976" ht="14.25" customHeight="1">
      <c r="C976" s="12">
        <v>265.0</v>
      </c>
      <c r="D976" s="12" t="s">
        <v>1926</v>
      </c>
      <c r="E976" s="12" t="s">
        <v>54</v>
      </c>
      <c r="F976" s="16" t="s">
        <v>1927</v>
      </c>
      <c r="G976" s="12">
        <v>24.0</v>
      </c>
      <c r="H976" s="12" t="s">
        <v>78</v>
      </c>
      <c r="I976" s="12">
        <v>5.6283731E7</v>
      </c>
      <c r="J976" s="12" t="str">
        <f>RIGHT('КХЛ'!$F976,4)</f>
        <v>1993</v>
      </c>
    </row>
    <row r="977" ht="14.25" customHeight="1">
      <c r="C977" s="12">
        <v>449.0</v>
      </c>
      <c r="D977" s="12" t="s">
        <v>1928</v>
      </c>
      <c r="E977" s="12" t="s">
        <v>65</v>
      </c>
      <c r="F977" s="16" t="s">
        <v>1929</v>
      </c>
      <c r="G977" s="12">
        <v>21.0</v>
      </c>
      <c r="H977" s="12" t="s">
        <v>56</v>
      </c>
      <c r="I977" s="12">
        <v>4.8665586E7</v>
      </c>
      <c r="J977" s="12" t="str">
        <f>RIGHT('КХЛ'!$F977,4)</f>
        <v>1996</v>
      </c>
    </row>
    <row r="978" ht="14.25" customHeight="1">
      <c r="C978" s="12">
        <v>1427.0</v>
      </c>
      <c r="D978" s="12" t="s">
        <v>1930</v>
      </c>
      <c r="E978" s="12" t="s">
        <v>54</v>
      </c>
      <c r="F978" s="16" t="s">
        <v>1931</v>
      </c>
      <c r="G978" s="12">
        <v>32.0</v>
      </c>
      <c r="H978" s="12" t="s">
        <v>71</v>
      </c>
      <c r="I978" s="12">
        <v>1.8431404E7</v>
      </c>
      <c r="J978" s="12" t="str">
        <f>RIGHT('КХЛ'!$F978,4)</f>
        <v>1985</v>
      </c>
    </row>
    <row r="979" ht="14.25" customHeight="1">
      <c r="C979" s="12">
        <v>526.0</v>
      </c>
      <c r="D979" s="12" t="s">
        <v>1932</v>
      </c>
      <c r="E979" s="12" t="s">
        <v>54</v>
      </c>
      <c r="F979" s="16" t="s">
        <v>1020</v>
      </c>
      <c r="G979" s="12">
        <v>29.0</v>
      </c>
      <c r="H979" s="12" t="s">
        <v>56</v>
      </c>
      <c r="I979" s="12">
        <v>4.4209232E7</v>
      </c>
      <c r="J979" s="12" t="str">
        <f>RIGHT('КХЛ'!$F979,4)</f>
        <v>1988</v>
      </c>
    </row>
    <row r="980" ht="14.25" customHeight="1">
      <c r="C980" s="12">
        <v>285.0</v>
      </c>
      <c r="D980" s="12" t="s">
        <v>1933</v>
      </c>
      <c r="E980" s="12" t="s">
        <v>54</v>
      </c>
      <c r="F980" s="16" t="s">
        <v>1934</v>
      </c>
      <c r="G980" s="12">
        <v>27.0</v>
      </c>
      <c r="H980" s="12" t="s">
        <v>56</v>
      </c>
      <c r="I980" s="12">
        <v>7.716256E7</v>
      </c>
      <c r="J980" s="12" t="str">
        <f>RIGHT('КХЛ'!$F980,4)</f>
        <v>1990</v>
      </c>
    </row>
    <row r="981" ht="14.25" customHeight="1">
      <c r="C981" s="12">
        <v>1273.0</v>
      </c>
      <c r="D981" s="12" t="s">
        <v>1935</v>
      </c>
      <c r="E981" s="12" t="s">
        <v>60</v>
      </c>
      <c r="F981" s="16" t="s">
        <v>1936</v>
      </c>
      <c r="G981" s="12">
        <v>33.0</v>
      </c>
      <c r="H981" s="12" t="s">
        <v>56</v>
      </c>
      <c r="I981" s="12">
        <v>1.0147713E7</v>
      </c>
      <c r="J981" s="12" t="str">
        <f>RIGHT('КХЛ'!$F981,4)</f>
        <v>1984</v>
      </c>
    </row>
    <row r="982" ht="14.25" customHeight="1">
      <c r="C982" s="12">
        <v>868.0</v>
      </c>
      <c r="D982" s="12" t="s">
        <v>1937</v>
      </c>
      <c r="E982" s="12" t="s">
        <v>65</v>
      </c>
      <c r="F982" s="16" t="s">
        <v>1938</v>
      </c>
      <c r="G982" s="12">
        <v>53.0</v>
      </c>
      <c r="H982" s="12" t="s">
        <v>56</v>
      </c>
      <c r="I982" s="12">
        <v>5.0458553E7</v>
      </c>
      <c r="J982" s="12" t="str">
        <f>RIGHT('КХЛ'!$F982,4)</f>
        <v>1964</v>
      </c>
    </row>
    <row r="983" ht="14.25" customHeight="1">
      <c r="C983" s="12">
        <v>747.0</v>
      </c>
      <c r="D983" s="12" t="s">
        <v>1939</v>
      </c>
      <c r="E983" s="12" t="s">
        <v>60</v>
      </c>
      <c r="F983" s="16" t="s">
        <v>1940</v>
      </c>
      <c r="G983" s="12">
        <v>31.0</v>
      </c>
      <c r="H983" s="12" t="s">
        <v>56</v>
      </c>
      <c r="I983" s="12">
        <v>2.5774329E7</v>
      </c>
      <c r="J983" s="12" t="str">
        <f>RIGHT('КХЛ'!$F983,4)</f>
        <v>1986</v>
      </c>
    </row>
    <row r="984" ht="14.25" customHeight="1">
      <c r="C984" s="12">
        <v>536.0</v>
      </c>
      <c r="D984" s="12" t="s">
        <v>1941</v>
      </c>
      <c r="E984" s="12" t="s">
        <v>54</v>
      </c>
      <c r="F984" s="16" t="s">
        <v>1942</v>
      </c>
      <c r="G984" s="12">
        <v>34.0</v>
      </c>
      <c r="H984" s="12" t="s">
        <v>157</v>
      </c>
      <c r="I984" s="12">
        <v>9.2161609E7</v>
      </c>
      <c r="J984" s="12" t="str">
        <f>RIGHT('КХЛ'!$F984,4)</f>
        <v>1983</v>
      </c>
    </row>
    <row r="985" ht="14.25" customHeight="1">
      <c r="C985" s="12">
        <v>170.0</v>
      </c>
      <c r="D985" s="12" t="s">
        <v>1943</v>
      </c>
      <c r="E985" s="12" t="s">
        <v>54</v>
      </c>
      <c r="F985" s="16" t="s">
        <v>1944</v>
      </c>
      <c r="G985" s="12">
        <v>40.0</v>
      </c>
      <c r="H985" s="12" t="s">
        <v>99</v>
      </c>
      <c r="I985" s="12">
        <v>8.2883597E7</v>
      </c>
      <c r="J985" s="12" t="str">
        <f>RIGHT('КХЛ'!$F985,4)</f>
        <v>1977</v>
      </c>
    </row>
    <row r="986" ht="14.25" customHeight="1">
      <c r="C986" s="12">
        <v>609.0</v>
      </c>
      <c r="D986" s="12" t="s">
        <v>1945</v>
      </c>
      <c r="E986" s="12" t="s">
        <v>65</v>
      </c>
      <c r="F986" s="16" t="s">
        <v>1946</v>
      </c>
      <c r="G986" s="12">
        <v>21.0</v>
      </c>
      <c r="H986" s="12" t="s">
        <v>56</v>
      </c>
      <c r="I986" s="12">
        <v>6.6321608E7</v>
      </c>
      <c r="J986" s="12" t="str">
        <f>RIGHT('КХЛ'!$F986,4)</f>
        <v>1996</v>
      </c>
    </row>
    <row r="987" ht="14.25" customHeight="1">
      <c r="C987" s="12">
        <v>229.0</v>
      </c>
      <c r="D987" s="12" t="s">
        <v>1947</v>
      </c>
      <c r="E987" s="12" t="s">
        <v>54</v>
      </c>
      <c r="F987" s="16" t="s">
        <v>1948</v>
      </c>
      <c r="G987" s="12">
        <v>32.0</v>
      </c>
      <c r="H987" s="12" t="s">
        <v>113</v>
      </c>
      <c r="I987" s="12">
        <v>8.0008648E7</v>
      </c>
      <c r="J987" s="12" t="str">
        <f>RIGHT('КХЛ'!$F987,4)</f>
        <v>1985</v>
      </c>
    </row>
    <row r="988" ht="14.25" customHeight="1">
      <c r="C988" s="12">
        <v>1416.0</v>
      </c>
      <c r="D988" s="12" t="s">
        <v>1949</v>
      </c>
      <c r="E988" s="12" t="s">
        <v>65</v>
      </c>
      <c r="F988" s="16" t="s">
        <v>1867</v>
      </c>
      <c r="G988" s="12">
        <v>24.0</v>
      </c>
      <c r="H988" s="12" t="s">
        <v>56</v>
      </c>
      <c r="I988" s="12">
        <v>1.3586759E7</v>
      </c>
      <c r="J988" s="12" t="str">
        <f>RIGHT('КХЛ'!$F988,4)</f>
        <v>1993</v>
      </c>
    </row>
    <row r="989" ht="14.25" customHeight="1">
      <c r="C989" s="12">
        <v>612.0</v>
      </c>
      <c r="D989" s="12" t="s">
        <v>1950</v>
      </c>
      <c r="E989" s="12" t="s">
        <v>54</v>
      </c>
      <c r="F989" s="16" t="s">
        <v>1951</v>
      </c>
      <c r="G989" s="12">
        <v>37.0</v>
      </c>
      <c r="H989" s="12" t="s">
        <v>113</v>
      </c>
      <c r="I989" s="12">
        <v>5.3073462E7</v>
      </c>
      <c r="J989" s="12" t="str">
        <f>RIGHT('КХЛ'!$F989,4)</f>
        <v>1980</v>
      </c>
    </row>
    <row r="990" ht="14.25" customHeight="1">
      <c r="C990" s="12">
        <v>1124.0</v>
      </c>
      <c r="D990" s="12" t="s">
        <v>1952</v>
      </c>
      <c r="E990" s="12" t="s">
        <v>60</v>
      </c>
      <c r="F990" s="16" t="s">
        <v>1953</v>
      </c>
      <c r="G990" s="12">
        <v>25.0</v>
      </c>
      <c r="H990" s="12" t="s">
        <v>120</v>
      </c>
      <c r="I990" s="12">
        <v>1.1929968E7</v>
      </c>
      <c r="J990" s="12" t="str">
        <f>RIGHT('КХЛ'!$F990,4)</f>
        <v>1992</v>
      </c>
    </row>
    <row r="991" ht="14.25" customHeight="1">
      <c r="C991" s="12">
        <v>1072.0</v>
      </c>
      <c r="D991" s="12" t="s">
        <v>1954</v>
      </c>
      <c r="E991" s="12" t="s">
        <v>54</v>
      </c>
      <c r="F991" s="16" t="s">
        <v>1441</v>
      </c>
      <c r="G991" s="12">
        <v>30.0</v>
      </c>
      <c r="H991" s="12" t="s">
        <v>157</v>
      </c>
      <c r="I991" s="12">
        <v>4.0224045E7</v>
      </c>
      <c r="J991" s="12" t="str">
        <f>RIGHT('КХЛ'!$F991,4)</f>
        <v>1987</v>
      </c>
    </row>
    <row r="992" ht="14.25" customHeight="1">
      <c r="C992" s="12">
        <v>411.0</v>
      </c>
      <c r="D992" s="12" t="s">
        <v>1955</v>
      </c>
      <c r="E992" s="12" t="s">
        <v>60</v>
      </c>
      <c r="F992" s="16" t="s">
        <v>1956</v>
      </c>
      <c r="G992" s="12">
        <v>23.0</v>
      </c>
      <c r="H992" s="12" t="s">
        <v>71</v>
      </c>
      <c r="I992" s="12">
        <v>9.9482922E7</v>
      </c>
      <c r="J992" s="12" t="str">
        <f>RIGHT('КХЛ'!$F992,4)</f>
        <v>1994</v>
      </c>
    </row>
    <row r="993" ht="14.25" customHeight="1">
      <c r="C993" s="12">
        <v>625.0</v>
      </c>
      <c r="D993" s="12" t="s">
        <v>1957</v>
      </c>
      <c r="E993" s="12" t="s">
        <v>60</v>
      </c>
      <c r="F993" s="16" t="s">
        <v>1958</v>
      </c>
      <c r="G993" s="12">
        <v>41.0</v>
      </c>
      <c r="H993" s="12" t="s">
        <v>56</v>
      </c>
      <c r="I993" s="12">
        <v>3.0923528E7</v>
      </c>
      <c r="J993" s="12" t="str">
        <f>RIGHT('КХЛ'!$F993,4)</f>
        <v>1976</v>
      </c>
    </row>
    <row r="994" ht="14.25" customHeight="1">
      <c r="C994" s="12">
        <v>1096.0</v>
      </c>
      <c r="D994" s="12" t="s">
        <v>1959</v>
      </c>
      <c r="E994" s="12" t="s">
        <v>60</v>
      </c>
      <c r="F994" s="16" t="s">
        <v>1455</v>
      </c>
      <c r="G994" s="12">
        <v>26.0</v>
      </c>
      <c r="H994" s="12" t="s">
        <v>56</v>
      </c>
      <c r="I994" s="12">
        <v>6.3022721E7</v>
      </c>
      <c r="J994" s="12" t="str">
        <f>RIGHT('КХЛ'!$F994,4)</f>
        <v>1991</v>
      </c>
    </row>
    <row r="995" ht="14.25" customHeight="1">
      <c r="C995" s="12">
        <v>146.0</v>
      </c>
      <c r="D995" s="12" t="s">
        <v>1960</v>
      </c>
      <c r="E995" s="12" t="s">
        <v>54</v>
      </c>
      <c r="F995" s="16" t="s">
        <v>1961</v>
      </c>
      <c r="G995" s="12">
        <v>36.0</v>
      </c>
      <c r="H995" s="12" t="s">
        <v>113</v>
      </c>
      <c r="I995" s="12">
        <v>1.5825192E7</v>
      </c>
      <c r="J995" s="12" t="str">
        <f>RIGHT('КХЛ'!$F995,4)</f>
        <v>1981</v>
      </c>
    </row>
    <row r="996" ht="14.25" customHeight="1">
      <c r="C996" s="12">
        <v>681.0</v>
      </c>
      <c r="D996" s="12" t="s">
        <v>1962</v>
      </c>
      <c r="E996" s="12" t="s">
        <v>65</v>
      </c>
      <c r="F996" s="16" t="s">
        <v>1963</v>
      </c>
      <c r="G996" s="12">
        <v>38.0</v>
      </c>
      <c r="H996" s="12" t="s">
        <v>56</v>
      </c>
      <c r="I996" s="12">
        <v>3.8773815E7</v>
      </c>
      <c r="J996" s="12" t="str">
        <f>RIGHT('КХЛ'!$F996,4)</f>
        <v>1979</v>
      </c>
    </row>
    <row r="997" ht="14.25" customHeight="1">
      <c r="C997" s="12">
        <v>1068.0</v>
      </c>
      <c r="D997" s="12" t="s">
        <v>1964</v>
      </c>
      <c r="E997" s="12" t="s">
        <v>60</v>
      </c>
      <c r="F997" s="16" t="s">
        <v>1965</v>
      </c>
      <c r="G997" s="12">
        <v>26.0</v>
      </c>
      <c r="H997" s="12" t="s">
        <v>113</v>
      </c>
      <c r="I997" s="12">
        <v>3.094862E7</v>
      </c>
      <c r="J997" s="12" t="str">
        <f>RIGHT('КХЛ'!$F997,4)</f>
        <v>1991</v>
      </c>
    </row>
    <row r="998" ht="14.25" customHeight="1">
      <c r="C998" s="12">
        <v>134.0</v>
      </c>
      <c r="D998" s="12" t="s">
        <v>1966</v>
      </c>
      <c r="E998" s="12" t="s">
        <v>54</v>
      </c>
      <c r="F998" s="16" t="s">
        <v>1967</v>
      </c>
      <c r="G998" s="12">
        <v>27.0</v>
      </c>
      <c r="H998" s="12" t="s">
        <v>88</v>
      </c>
      <c r="I998" s="12">
        <v>2.6715989E7</v>
      </c>
      <c r="J998" s="12" t="str">
        <f>RIGHT('КХЛ'!$F998,4)</f>
        <v>1990</v>
      </c>
    </row>
    <row r="999" ht="14.25" customHeight="1">
      <c r="C999" s="12">
        <v>1584.0</v>
      </c>
      <c r="D999" s="12" t="s">
        <v>1968</v>
      </c>
      <c r="E999" s="12" t="s">
        <v>60</v>
      </c>
      <c r="F999" s="16" t="s">
        <v>1969</v>
      </c>
      <c r="G999" s="12">
        <v>21.0</v>
      </c>
      <c r="H999" s="12" t="s">
        <v>56</v>
      </c>
      <c r="I999" s="12">
        <v>7383789.0</v>
      </c>
      <c r="J999" s="12" t="str">
        <f>RIGHT('КХЛ'!$F999,4)</f>
        <v>1996</v>
      </c>
    </row>
    <row r="1000" ht="14.25" customHeight="1">
      <c r="C1000" s="12">
        <v>964.0</v>
      </c>
      <c r="D1000" s="12" t="s">
        <v>1970</v>
      </c>
      <c r="E1000" s="12" t="s">
        <v>54</v>
      </c>
      <c r="F1000" s="16" t="s">
        <v>1971</v>
      </c>
      <c r="G1000" s="12">
        <v>23.0</v>
      </c>
      <c r="H1000" s="12" t="s">
        <v>56</v>
      </c>
      <c r="I1000" s="12">
        <v>1.7164335E7</v>
      </c>
      <c r="J1000" s="12" t="str">
        <f>RIGHT('КХЛ'!$F1000,4)</f>
        <v>1994</v>
      </c>
    </row>
    <row r="1001" ht="14.25" customHeight="1">
      <c r="C1001" s="12">
        <v>1778.0</v>
      </c>
      <c r="D1001" s="12" t="s">
        <v>1972</v>
      </c>
      <c r="E1001" s="12" t="s">
        <v>54</v>
      </c>
      <c r="F1001" s="16" t="s">
        <v>1973</v>
      </c>
      <c r="G1001" s="12">
        <v>34.0</v>
      </c>
      <c r="H1001" s="12" t="s">
        <v>99</v>
      </c>
      <c r="I1001" s="12">
        <v>2136479.0</v>
      </c>
      <c r="J1001" s="12" t="str">
        <f>RIGHT('КХЛ'!$F1001,4)</f>
        <v>1983</v>
      </c>
    </row>
    <row r="1002" ht="14.25" customHeight="1">
      <c r="C1002" s="12">
        <v>1243.0</v>
      </c>
      <c r="D1002" s="12" t="s">
        <v>1974</v>
      </c>
      <c r="E1002" s="12" t="s">
        <v>54</v>
      </c>
      <c r="F1002" s="16" t="s">
        <v>255</v>
      </c>
      <c r="G1002" s="12">
        <v>21.0</v>
      </c>
      <c r="H1002" s="12" t="s">
        <v>56</v>
      </c>
      <c r="I1002" s="12">
        <v>1.1582373E7</v>
      </c>
      <c r="J1002" s="12" t="str">
        <f>RIGHT('КХЛ'!$F1002,4)</f>
        <v>1997</v>
      </c>
    </row>
    <row r="1003" ht="14.25" customHeight="1">
      <c r="C1003" s="12">
        <v>179.0</v>
      </c>
      <c r="D1003" s="12" t="s">
        <v>1975</v>
      </c>
      <c r="E1003" s="12" t="s">
        <v>54</v>
      </c>
      <c r="F1003" s="16" t="s">
        <v>1976</v>
      </c>
      <c r="G1003" s="12">
        <v>44.0</v>
      </c>
      <c r="H1003" s="12" t="s">
        <v>56</v>
      </c>
      <c r="I1003" s="12">
        <v>6.0223835E7</v>
      </c>
      <c r="J1003" s="12" t="str">
        <f>RIGHT('КХЛ'!$F1003,4)</f>
        <v>1973</v>
      </c>
    </row>
    <row r="1004" ht="14.25" customHeight="1">
      <c r="C1004" s="12">
        <v>136.0</v>
      </c>
      <c r="D1004" s="12" t="s">
        <v>1977</v>
      </c>
      <c r="E1004" s="12" t="s">
        <v>54</v>
      </c>
      <c r="F1004" s="16" t="s">
        <v>1358</v>
      </c>
      <c r="G1004" s="12">
        <v>22.0</v>
      </c>
      <c r="H1004" s="12" t="s">
        <v>56</v>
      </c>
      <c r="I1004" s="12">
        <v>8.6224469E7</v>
      </c>
      <c r="J1004" s="12" t="str">
        <f>RIGHT('КХЛ'!$F1004,4)</f>
        <v>1995</v>
      </c>
    </row>
    <row r="1005" ht="14.25" customHeight="1">
      <c r="C1005" s="12">
        <v>892.0</v>
      </c>
      <c r="D1005" s="12" t="s">
        <v>1978</v>
      </c>
      <c r="E1005" s="12" t="s">
        <v>54</v>
      </c>
      <c r="F1005" s="16" t="s">
        <v>1979</v>
      </c>
      <c r="G1005" s="12">
        <v>35.0</v>
      </c>
      <c r="H1005" s="12" t="s">
        <v>99</v>
      </c>
      <c r="I1005" s="12">
        <v>7.9216929E7</v>
      </c>
      <c r="J1005" s="12" t="str">
        <f>RIGHT('КХЛ'!$F1005,4)</f>
        <v>1982</v>
      </c>
    </row>
    <row r="1006" ht="14.25" customHeight="1">
      <c r="C1006" s="12">
        <v>1510.0</v>
      </c>
      <c r="D1006" s="12" t="s">
        <v>1980</v>
      </c>
      <c r="E1006" s="12" t="s">
        <v>60</v>
      </c>
      <c r="F1006" s="16" t="s">
        <v>1981</v>
      </c>
      <c r="G1006" s="12">
        <v>28.0</v>
      </c>
      <c r="H1006" s="12" t="s">
        <v>56</v>
      </c>
      <c r="I1006" s="12">
        <v>6.2141239E7</v>
      </c>
      <c r="J1006" s="12" t="str">
        <f>RIGHT('КХЛ'!$F1006,4)</f>
        <v>1989</v>
      </c>
    </row>
    <row r="1007" ht="14.25" customHeight="1">
      <c r="C1007" s="12">
        <v>1454.0</v>
      </c>
      <c r="D1007" s="12" t="s">
        <v>1193</v>
      </c>
      <c r="E1007" s="12" t="s">
        <v>54</v>
      </c>
      <c r="F1007" s="16" t="s">
        <v>1982</v>
      </c>
      <c r="G1007" s="12">
        <v>29.0</v>
      </c>
      <c r="H1007" s="12" t="s">
        <v>56</v>
      </c>
      <c r="I1007" s="12">
        <v>5.7509744E7</v>
      </c>
      <c r="J1007" s="12" t="str">
        <f>RIGHT('КХЛ'!$F1007,4)</f>
        <v>1988</v>
      </c>
    </row>
    <row r="1008" ht="14.25" customHeight="1">
      <c r="C1008" s="12">
        <v>1391.0</v>
      </c>
      <c r="D1008" s="12" t="s">
        <v>1983</v>
      </c>
      <c r="E1008" s="12" t="s">
        <v>54</v>
      </c>
      <c r="F1008" s="16" t="s">
        <v>1984</v>
      </c>
      <c r="G1008" s="12">
        <v>41.0</v>
      </c>
      <c r="H1008" s="12" t="s">
        <v>56</v>
      </c>
      <c r="I1008" s="12">
        <v>8.4874504E7</v>
      </c>
      <c r="J1008" s="12" t="str">
        <f>RIGHT('КХЛ'!$F1008,4)</f>
        <v>1976</v>
      </c>
    </row>
    <row r="1009" ht="14.25" customHeight="1">
      <c r="C1009" s="12">
        <v>732.0</v>
      </c>
      <c r="D1009" s="12" t="s">
        <v>1985</v>
      </c>
      <c r="E1009" s="12" t="s">
        <v>65</v>
      </c>
      <c r="F1009" s="16" t="s">
        <v>146</v>
      </c>
      <c r="G1009" s="12">
        <v>29.0</v>
      </c>
      <c r="H1009" s="12" t="s">
        <v>71</v>
      </c>
      <c r="I1009" s="12">
        <v>7.045951E7</v>
      </c>
      <c r="J1009" s="12" t="str">
        <f>RIGHT('КХЛ'!$F1009,4)</f>
        <v>1988</v>
      </c>
    </row>
    <row r="1010" ht="14.25" customHeight="1">
      <c r="C1010" s="12">
        <v>789.0</v>
      </c>
      <c r="D1010" s="12" t="s">
        <v>1986</v>
      </c>
      <c r="E1010" s="12" t="s">
        <v>65</v>
      </c>
      <c r="F1010" s="16" t="s">
        <v>1987</v>
      </c>
      <c r="G1010" s="12">
        <v>20.0</v>
      </c>
      <c r="H1010" s="12" t="s">
        <v>56</v>
      </c>
      <c r="I1010" s="12">
        <v>3.9635667E7</v>
      </c>
      <c r="J1010" s="12" t="str">
        <f>RIGHT('КХЛ'!$F1010,4)</f>
        <v>1997</v>
      </c>
    </row>
    <row r="1011" ht="14.25" customHeight="1">
      <c r="C1011" s="12">
        <v>269.0</v>
      </c>
      <c r="D1011" s="12" t="s">
        <v>1988</v>
      </c>
      <c r="E1011" s="12" t="s">
        <v>54</v>
      </c>
      <c r="F1011" s="16" t="s">
        <v>1989</v>
      </c>
      <c r="G1011" s="12">
        <v>45.0</v>
      </c>
      <c r="H1011" s="12" t="s">
        <v>99</v>
      </c>
      <c r="I1011" s="12">
        <v>9.9528117E7</v>
      </c>
      <c r="J1011" s="12" t="str">
        <f>RIGHT('КХЛ'!$F1011,4)</f>
        <v>1972</v>
      </c>
    </row>
    <row r="1012" ht="14.25" customHeight="1">
      <c r="C1012" s="12">
        <v>422.0</v>
      </c>
      <c r="D1012" s="12" t="s">
        <v>1990</v>
      </c>
      <c r="E1012" s="12" t="s">
        <v>54</v>
      </c>
      <c r="F1012" s="16" t="s">
        <v>1991</v>
      </c>
      <c r="G1012" s="12">
        <v>25.0</v>
      </c>
      <c r="H1012" s="12" t="s">
        <v>56</v>
      </c>
      <c r="I1012" s="12">
        <v>2.2382881E7</v>
      </c>
      <c r="J1012" s="12" t="str">
        <f>RIGHT('КХЛ'!$F1012,4)</f>
        <v>1992</v>
      </c>
    </row>
    <row r="1013" ht="14.25" customHeight="1">
      <c r="C1013" s="12">
        <v>306.0</v>
      </c>
      <c r="D1013" s="12" t="s">
        <v>1992</v>
      </c>
      <c r="E1013" s="12" t="s">
        <v>60</v>
      </c>
      <c r="F1013" s="16" t="s">
        <v>1993</v>
      </c>
      <c r="G1013" s="12">
        <v>45.0</v>
      </c>
      <c r="H1013" s="12" t="s">
        <v>56</v>
      </c>
      <c r="I1013" s="12">
        <v>5.8120115E7</v>
      </c>
      <c r="J1013" s="12" t="str">
        <f>RIGHT('КХЛ'!$F1013,4)</f>
        <v>1972</v>
      </c>
    </row>
    <row r="1014" ht="14.25" customHeight="1">
      <c r="C1014" s="12">
        <v>370.0</v>
      </c>
      <c r="D1014" s="12" t="s">
        <v>1994</v>
      </c>
      <c r="E1014" s="12" t="s">
        <v>60</v>
      </c>
      <c r="F1014" s="16" t="s">
        <v>1995</v>
      </c>
      <c r="G1014" s="12">
        <v>22.0</v>
      </c>
      <c r="H1014" s="12" t="s">
        <v>56</v>
      </c>
      <c r="I1014" s="12">
        <v>6.3862846E7</v>
      </c>
      <c r="J1014" s="12" t="str">
        <f>RIGHT('КХЛ'!$F1014,4)</f>
        <v>1995</v>
      </c>
    </row>
    <row r="1015" ht="14.25" customHeight="1">
      <c r="C1015" s="12">
        <v>749.0</v>
      </c>
      <c r="D1015" s="12" t="s">
        <v>1996</v>
      </c>
      <c r="E1015" s="12" t="s">
        <v>54</v>
      </c>
      <c r="F1015" s="16" t="s">
        <v>1997</v>
      </c>
      <c r="G1015" s="12">
        <v>26.0</v>
      </c>
      <c r="H1015" s="12" t="s">
        <v>56</v>
      </c>
      <c r="I1015" s="12">
        <v>8.6808076E7</v>
      </c>
      <c r="J1015" s="12" t="str">
        <f>RIGHT('КХЛ'!$F1015,4)</f>
        <v>1991</v>
      </c>
    </row>
    <row r="1016" ht="14.25" customHeight="1">
      <c r="C1016" s="12">
        <v>948.0</v>
      </c>
      <c r="D1016" s="12" t="s">
        <v>1410</v>
      </c>
      <c r="E1016" s="12" t="s">
        <v>54</v>
      </c>
      <c r="F1016" s="16" t="s">
        <v>409</v>
      </c>
      <c r="G1016" s="12">
        <v>23.0</v>
      </c>
      <c r="H1016" s="12" t="s">
        <v>56</v>
      </c>
      <c r="I1016" s="12">
        <v>5.1961892E7</v>
      </c>
      <c r="J1016" s="12" t="str">
        <f>RIGHT('КХЛ'!$F1016,4)</f>
        <v>1994</v>
      </c>
    </row>
    <row r="1017" ht="14.25" customHeight="1">
      <c r="C1017" s="12">
        <v>958.0</v>
      </c>
      <c r="D1017" s="12" t="s">
        <v>1716</v>
      </c>
      <c r="E1017" s="12" t="s">
        <v>60</v>
      </c>
      <c r="F1017" s="16" t="s">
        <v>1717</v>
      </c>
      <c r="G1017" s="12">
        <v>18.0</v>
      </c>
      <c r="H1017" s="12" t="s">
        <v>56</v>
      </c>
      <c r="I1017" s="12">
        <v>7.4883498E7</v>
      </c>
      <c r="J1017" s="12" t="str">
        <f>RIGHT('КХЛ'!$F1017,4)</f>
        <v>1999</v>
      </c>
    </row>
    <row r="1018" ht="14.25" customHeight="1">
      <c r="C1018" s="12">
        <v>162.0</v>
      </c>
      <c r="D1018" s="12" t="s">
        <v>1998</v>
      </c>
      <c r="E1018" s="12" t="s">
        <v>54</v>
      </c>
      <c r="F1018" s="16" t="s">
        <v>1999</v>
      </c>
      <c r="G1018" s="12">
        <v>24.0</v>
      </c>
      <c r="H1018" s="12" t="s">
        <v>81</v>
      </c>
      <c r="I1018" s="12">
        <v>6.3715281E7</v>
      </c>
      <c r="J1018" s="12" t="str">
        <f>RIGHT('КХЛ'!$F1018,4)</f>
        <v>1993</v>
      </c>
    </row>
    <row r="1019" ht="14.25" customHeight="1">
      <c r="C1019" s="12">
        <v>835.0</v>
      </c>
      <c r="D1019" s="12" t="s">
        <v>2000</v>
      </c>
      <c r="E1019" s="12" t="s">
        <v>54</v>
      </c>
      <c r="F1019" s="16" t="s">
        <v>2001</v>
      </c>
      <c r="G1019" s="12">
        <v>28.0</v>
      </c>
      <c r="H1019" s="12" t="s">
        <v>56</v>
      </c>
      <c r="I1019" s="12">
        <v>4.6609209E7</v>
      </c>
      <c r="J1019" s="12" t="str">
        <f>RIGHT('КХЛ'!$F1019,4)</f>
        <v>1989</v>
      </c>
    </row>
    <row r="1020" ht="14.25" customHeight="1">
      <c r="C1020" s="12">
        <v>255.0</v>
      </c>
      <c r="D1020" s="12" t="s">
        <v>2002</v>
      </c>
      <c r="E1020" s="12" t="s">
        <v>54</v>
      </c>
      <c r="F1020" s="16" t="s">
        <v>2003</v>
      </c>
      <c r="G1020" s="12">
        <v>29.0</v>
      </c>
      <c r="H1020" s="12" t="s">
        <v>304</v>
      </c>
      <c r="I1020" s="12">
        <v>7.4234479E7</v>
      </c>
      <c r="J1020" s="12" t="str">
        <f>RIGHT('КХЛ'!$F1020,4)</f>
        <v>1988</v>
      </c>
    </row>
    <row r="1021" ht="14.25" customHeight="1">
      <c r="C1021" s="12">
        <v>23.0</v>
      </c>
      <c r="D1021" s="12" t="s">
        <v>2004</v>
      </c>
      <c r="E1021" s="12" t="s">
        <v>54</v>
      </c>
      <c r="F1021" s="16" t="s">
        <v>2005</v>
      </c>
      <c r="G1021" s="12">
        <v>27.0</v>
      </c>
      <c r="H1021" s="12" t="s">
        <v>157</v>
      </c>
      <c r="I1021" s="12">
        <v>7.762843E7</v>
      </c>
      <c r="J1021" s="12" t="str">
        <f>RIGHT('КХЛ'!$F1021,4)</f>
        <v>1990</v>
      </c>
    </row>
    <row r="1022" ht="14.25" customHeight="1">
      <c r="C1022" s="12">
        <v>1000.0</v>
      </c>
      <c r="D1022" s="12" t="s">
        <v>2006</v>
      </c>
      <c r="E1022" s="12" t="s">
        <v>54</v>
      </c>
      <c r="F1022" s="16" t="s">
        <v>2007</v>
      </c>
      <c r="G1022" s="12">
        <v>32.0</v>
      </c>
      <c r="H1022" s="12" t="s">
        <v>56</v>
      </c>
      <c r="I1022" s="12">
        <v>1.6919527E7</v>
      </c>
      <c r="J1022" s="12" t="str">
        <f>RIGHT('КХЛ'!$F1022,4)</f>
        <v>1985</v>
      </c>
    </row>
    <row r="1023" ht="14.25" customHeight="1">
      <c r="C1023" s="12">
        <v>805.0</v>
      </c>
      <c r="D1023" s="12" t="s">
        <v>2008</v>
      </c>
      <c r="E1023" s="12" t="s">
        <v>60</v>
      </c>
      <c r="F1023" s="16" t="s">
        <v>2009</v>
      </c>
      <c r="G1023" s="12">
        <v>26.0</v>
      </c>
      <c r="H1023" s="12" t="s">
        <v>56</v>
      </c>
      <c r="I1023" s="12">
        <v>9.990134E7</v>
      </c>
      <c r="J1023" s="12" t="str">
        <f>RIGHT('КХЛ'!$F1023,4)</f>
        <v>1991</v>
      </c>
    </row>
    <row r="1024" ht="14.25" customHeight="1">
      <c r="C1024" s="12">
        <v>384.0</v>
      </c>
      <c r="D1024" s="12" t="s">
        <v>2010</v>
      </c>
      <c r="E1024" s="12" t="s">
        <v>54</v>
      </c>
      <c r="F1024" s="16" t="s">
        <v>2011</v>
      </c>
      <c r="G1024" s="12">
        <v>31.0</v>
      </c>
      <c r="H1024" s="12" t="s">
        <v>56</v>
      </c>
      <c r="I1024" s="12">
        <v>5.0429104E7</v>
      </c>
      <c r="J1024" s="12" t="str">
        <f>RIGHT('КХЛ'!$F1024,4)</f>
        <v>1986</v>
      </c>
    </row>
    <row r="1025" ht="14.25" customHeight="1">
      <c r="C1025" s="12">
        <v>166.0</v>
      </c>
      <c r="D1025" s="12" t="s">
        <v>2012</v>
      </c>
      <c r="E1025" s="12" t="s">
        <v>60</v>
      </c>
      <c r="F1025" s="16" t="s">
        <v>2013</v>
      </c>
      <c r="G1025" s="12">
        <v>35.0</v>
      </c>
      <c r="H1025" s="12" t="s">
        <v>56</v>
      </c>
      <c r="I1025" s="12">
        <v>1.9620322E7</v>
      </c>
      <c r="J1025" s="12" t="str">
        <f>RIGHT('КХЛ'!$F1025,4)</f>
        <v>1982</v>
      </c>
    </row>
    <row r="1026" ht="14.25" customHeight="1">
      <c r="C1026" s="12">
        <v>314.0</v>
      </c>
      <c r="D1026" s="12" t="s">
        <v>2014</v>
      </c>
      <c r="E1026" s="12" t="s">
        <v>60</v>
      </c>
      <c r="F1026" s="16" t="s">
        <v>2015</v>
      </c>
      <c r="G1026" s="12">
        <v>30.0</v>
      </c>
      <c r="H1026" s="12" t="s">
        <v>56</v>
      </c>
      <c r="I1026" s="12">
        <v>9.3948259E7</v>
      </c>
      <c r="J1026" s="12" t="str">
        <f>RIGHT('КХЛ'!$F1026,4)</f>
        <v>1988</v>
      </c>
    </row>
    <row r="1027" ht="14.25" customHeight="1">
      <c r="C1027" s="12">
        <v>1024.0</v>
      </c>
      <c r="D1027" s="12" t="s">
        <v>2016</v>
      </c>
      <c r="E1027" s="12" t="s">
        <v>54</v>
      </c>
      <c r="F1027" s="16" t="s">
        <v>2017</v>
      </c>
      <c r="G1027" s="12">
        <v>27.0</v>
      </c>
      <c r="H1027" s="12" t="s">
        <v>56</v>
      </c>
      <c r="I1027" s="12">
        <v>1.9652946E7</v>
      </c>
      <c r="J1027" s="12" t="str">
        <f>RIGHT('КХЛ'!$F1027,4)</f>
        <v>1990</v>
      </c>
    </row>
    <row r="1028" ht="14.25" customHeight="1">
      <c r="C1028" s="12">
        <v>347.0</v>
      </c>
      <c r="D1028" s="12" t="s">
        <v>2018</v>
      </c>
      <c r="E1028" s="12" t="s">
        <v>60</v>
      </c>
      <c r="F1028" s="16" t="s">
        <v>2019</v>
      </c>
      <c r="G1028" s="12">
        <v>31.0</v>
      </c>
      <c r="H1028" s="12" t="s">
        <v>99</v>
      </c>
      <c r="I1028" s="12">
        <v>2.8686914E7</v>
      </c>
      <c r="J1028" s="12" t="str">
        <f>RIGHT('КХЛ'!$F1028,4)</f>
        <v>1986</v>
      </c>
    </row>
    <row r="1029" ht="14.25" customHeight="1">
      <c r="C1029" s="12">
        <v>1588.0</v>
      </c>
      <c r="D1029" s="12" t="s">
        <v>2020</v>
      </c>
      <c r="E1029" s="12" t="s">
        <v>60</v>
      </c>
      <c r="F1029" s="16" t="s">
        <v>2021</v>
      </c>
      <c r="G1029" s="12">
        <v>19.0</v>
      </c>
      <c r="H1029" s="12" t="s">
        <v>56</v>
      </c>
      <c r="I1029" s="12">
        <v>7.6203761E7</v>
      </c>
      <c r="J1029" s="12" t="str">
        <f>RIGHT('КХЛ'!$F1029,4)</f>
        <v>1999</v>
      </c>
    </row>
    <row r="1030" ht="14.25" customHeight="1">
      <c r="C1030" s="12">
        <v>876.0</v>
      </c>
      <c r="D1030" s="12" t="s">
        <v>2022</v>
      </c>
      <c r="E1030" s="12" t="s">
        <v>60</v>
      </c>
      <c r="F1030" s="16" t="s">
        <v>2023</v>
      </c>
      <c r="G1030" s="12">
        <v>22.0</v>
      </c>
      <c r="H1030" s="12" t="s">
        <v>78</v>
      </c>
      <c r="I1030" s="12">
        <v>9.8832857E7</v>
      </c>
      <c r="J1030" s="12" t="str">
        <f>RIGHT('КХЛ'!$F1030,4)</f>
        <v>1995</v>
      </c>
    </row>
    <row r="1031" ht="14.25" customHeight="1">
      <c r="C1031" s="12">
        <v>459.0</v>
      </c>
      <c r="D1031" s="12" t="s">
        <v>2024</v>
      </c>
      <c r="E1031" s="12" t="s">
        <v>60</v>
      </c>
      <c r="F1031" s="16" t="s">
        <v>2025</v>
      </c>
      <c r="G1031" s="12">
        <v>25.0</v>
      </c>
      <c r="H1031" s="12" t="s">
        <v>56</v>
      </c>
      <c r="I1031" s="12">
        <v>8.6063416E7</v>
      </c>
      <c r="J1031" s="12" t="str">
        <f>RIGHT('КХЛ'!$F1031,4)</f>
        <v>1992</v>
      </c>
    </row>
    <row r="1032" ht="14.25" customHeight="1">
      <c r="C1032" s="12">
        <v>597.0</v>
      </c>
      <c r="D1032" s="12" t="s">
        <v>2026</v>
      </c>
      <c r="E1032" s="12" t="s">
        <v>54</v>
      </c>
      <c r="F1032" s="16" t="s">
        <v>2027</v>
      </c>
      <c r="G1032" s="12">
        <v>30.0</v>
      </c>
      <c r="H1032" s="12" t="s">
        <v>157</v>
      </c>
      <c r="I1032" s="12">
        <v>8.1065842E7</v>
      </c>
      <c r="J1032" s="12" t="str">
        <f>RIGHT('КХЛ'!$F1032,4)</f>
        <v>1987</v>
      </c>
    </row>
    <row r="1033" ht="14.25" customHeight="1">
      <c r="C1033" s="12">
        <v>1389.0</v>
      </c>
      <c r="D1033" s="12" t="s">
        <v>2028</v>
      </c>
      <c r="E1033" s="12" t="s">
        <v>54</v>
      </c>
      <c r="F1033" s="16" t="s">
        <v>2029</v>
      </c>
      <c r="G1033" s="12">
        <v>28.0</v>
      </c>
      <c r="H1033" s="12" t="s">
        <v>71</v>
      </c>
      <c r="I1033" s="12">
        <v>8966748.0</v>
      </c>
      <c r="J1033" s="12" t="str">
        <f>RIGHT('КХЛ'!$F1033,4)</f>
        <v>1989</v>
      </c>
    </row>
    <row r="1034" ht="14.25" customHeight="1">
      <c r="C1034" s="12">
        <v>492.0</v>
      </c>
      <c r="D1034" s="12" t="s">
        <v>2030</v>
      </c>
      <c r="E1034" s="12" t="s">
        <v>60</v>
      </c>
      <c r="F1034" s="16" t="s">
        <v>2031</v>
      </c>
      <c r="G1034" s="12">
        <v>41.0</v>
      </c>
      <c r="H1034" s="12" t="s">
        <v>113</v>
      </c>
      <c r="I1034" s="12">
        <v>8012868.0</v>
      </c>
      <c r="J1034" s="12" t="str">
        <f>RIGHT('КХЛ'!$F1034,4)</f>
        <v>1976</v>
      </c>
    </row>
    <row r="1035" ht="14.25" customHeight="1">
      <c r="C1035" s="12">
        <v>859.0</v>
      </c>
      <c r="D1035" s="12" t="s">
        <v>2032</v>
      </c>
      <c r="E1035" s="12" t="s">
        <v>60</v>
      </c>
      <c r="F1035" s="16" t="s">
        <v>2033</v>
      </c>
      <c r="G1035" s="12">
        <v>25.0</v>
      </c>
      <c r="H1035" s="12" t="s">
        <v>56</v>
      </c>
      <c r="I1035" s="12">
        <v>8.6591225E7</v>
      </c>
      <c r="J1035" s="12" t="str">
        <f>RIGHT('КХЛ'!$F1035,4)</f>
        <v>1992</v>
      </c>
    </row>
    <row r="1036" ht="14.25" customHeight="1">
      <c r="C1036" s="12">
        <v>745.0</v>
      </c>
      <c r="D1036" s="12" t="s">
        <v>2034</v>
      </c>
      <c r="E1036" s="12" t="s">
        <v>54</v>
      </c>
      <c r="F1036" s="16" t="s">
        <v>2035</v>
      </c>
      <c r="G1036" s="12">
        <v>26.0</v>
      </c>
      <c r="H1036" s="12" t="s">
        <v>88</v>
      </c>
      <c r="I1036" s="12">
        <v>8.1321207E7</v>
      </c>
      <c r="J1036" s="12" t="str">
        <f>RIGHT('КХЛ'!$F1036,4)</f>
        <v>1991</v>
      </c>
    </row>
    <row r="1037" ht="14.25" customHeight="1">
      <c r="C1037" s="12">
        <v>350.0</v>
      </c>
      <c r="D1037" s="12" t="s">
        <v>2036</v>
      </c>
      <c r="E1037" s="12" t="s">
        <v>65</v>
      </c>
      <c r="F1037" s="16" t="s">
        <v>2037</v>
      </c>
      <c r="G1037" s="12">
        <v>21.0</v>
      </c>
      <c r="H1037" s="12" t="s">
        <v>56</v>
      </c>
      <c r="I1037" s="12">
        <v>1.4321212E7</v>
      </c>
      <c r="J1037" s="12" t="str">
        <f>RIGHT('КХЛ'!$F1037,4)</f>
        <v>1996</v>
      </c>
    </row>
    <row r="1038" ht="14.25" customHeight="1">
      <c r="C1038" s="12">
        <v>934.0</v>
      </c>
      <c r="D1038" s="12" t="s">
        <v>2038</v>
      </c>
      <c r="E1038" s="12" t="s">
        <v>60</v>
      </c>
      <c r="F1038" s="16" t="s">
        <v>2039</v>
      </c>
      <c r="G1038" s="12">
        <v>28.0</v>
      </c>
      <c r="H1038" s="12" t="s">
        <v>88</v>
      </c>
      <c r="I1038" s="12">
        <v>7.4516027E7</v>
      </c>
      <c r="J1038" s="12" t="str">
        <f>RIGHT('КХЛ'!$F1038,4)</f>
        <v>1989</v>
      </c>
    </row>
    <row r="1039" ht="14.25" customHeight="1">
      <c r="C1039" s="12">
        <v>723.0</v>
      </c>
      <c r="D1039" s="12" t="s">
        <v>2040</v>
      </c>
      <c r="E1039" s="12" t="s">
        <v>54</v>
      </c>
      <c r="F1039" s="16" t="s">
        <v>2041</v>
      </c>
      <c r="G1039" s="12">
        <v>23.0</v>
      </c>
      <c r="H1039" s="12" t="s">
        <v>56</v>
      </c>
      <c r="I1039" s="12">
        <v>2.4040266E7</v>
      </c>
      <c r="J1039" s="12" t="str">
        <f>RIGHT('КХЛ'!$F1039,4)</f>
        <v>1994</v>
      </c>
    </row>
    <row r="1040" ht="14.25" customHeight="1">
      <c r="C1040" s="12">
        <v>1490.0</v>
      </c>
      <c r="D1040" s="12" t="s">
        <v>2042</v>
      </c>
      <c r="E1040" s="12" t="s">
        <v>65</v>
      </c>
      <c r="F1040" s="16" t="s">
        <v>2043</v>
      </c>
      <c r="G1040" s="12">
        <v>25.0</v>
      </c>
      <c r="H1040" s="12" t="s">
        <v>56</v>
      </c>
      <c r="I1040" s="12">
        <v>3727533.0</v>
      </c>
      <c r="J1040" s="12" t="str">
        <f>RIGHT('КХЛ'!$F1040,4)</f>
        <v>1992</v>
      </c>
    </row>
    <row r="1041" ht="14.25" customHeight="1">
      <c r="C1041" s="12">
        <v>999.0</v>
      </c>
      <c r="D1041" s="12" t="s">
        <v>2044</v>
      </c>
      <c r="E1041" s="12" t="s">
        <v>54</v>
      </c>
      <c r="F1041" s="16" t="s">
        <v>2045</v>
      </c>
      <c r="G1041" s="12">
        <v>26.0</v>
      </c>
      <c r="H1041" s="12" t="s">
        <v>56</v>
      </c>
      <c r="I1041" s="12">
        <v>5.7483487E7</v>
      </c>
      <c r="J1041" s="12" t="str">
        <f>RIGHT('КХЛ'!$F1041,4)</f>
        <v>1991</v>
      </c>
    </row>
    <row r="1042" ht="14.25" customHeight="1">
      <c r="C1042" s="12">
        <v>541.0</v>
      </c>
      <c r="D1042" s="12" t="s">
        <v>2046</v>
      </c>
      <c r="E1042" s="12" t="s">
        <v>60</v>
      </c>
      <c r="F1042" s="16" t="s">
        <v>2047</v>
      </c>
      <c r="G1042" s="12">
        <v>23.0</v>
      </c>
      <c r="H1042" s="12" t="s">
        <v>56</v>
      </c>
      <c r="I1042" s="12">
        <v>2.7056441E7</v>
      </c>
      <c r="J1042" s="12" t="str">
        <f>RIGHT('КХЛ'!$F1042,4)</f>
        <v>1994</v>
      </c>
    </row>
    <row r="1043" ht="14.25" customHeight="1">
      <c r="C1043" s="12">
        <v>1786.0</v>
      </c>
      <c r="D1043" s="12" t="s">
        <v>2048</v>
      </c>
      <c r="E1043" s="12" t="s">
        <v>60</v>
      </c>
      <c r="F1043" s="16" t="s">
        <v>2049</v>
      </c>
      <c r="G1043" s="12">
        <v>23.0</v>
      </c>
      <c r="H1043" s="12" t="s">
        <v>56</v>
      </c>
      <c r="I1043" s="12">
        <v>3.8670506E7</v>
      </c>
      <c r="J1043" s="12" t="str">
        <f>RIGHT('КХЛ'!$F1043,4)</f>
        <v>1994</v>
      </c>
    </row>
    <row r="1044" ht="14.25" customHeight="1">
      <c r="C1044" s="12">
        <v>1021.0</v>
      </c>
      <c r="D1044" s="12" t="s">
        <v>820</v>
      </c>
      <c r="E1044" s="12" t="s">
        <v>54</v>
      </c>
      <c r="F1044" s="16" t="s">
        <v>821</v>
      </c>
      <c r="G1044" s="12">
        <v>45.0</v>
      </c>
      <c r="H1044" s="12" t="s">
        <v>113</v>
      </c>
      <c r="I1044" s="12">
        <v>7.9842969E7</v>
      </c>
      <c r="J1044" s="12" t="str">
        <f>RIGHT('КХЛ'!$F1044,4)</f>
        <v>1972</v>
      </c>
    </row>
    <row r="1045" ht="14.25" customHeight="1">
      <c r="C1045" s="12">
        <v>530.0</v>
      </c>
      <c r="D1045" s="12" t="s">
        <v>2050</v>
      </c>
      <c r="E1045" s="12" t="s">
        <v>65</v>
      </c>
      <c r="F1045" s="16" t="s">
        <v>2051</v>
      </c>
      <c r="G1045" s="12">
        <v>38.0</v>
      </c>
      <c r="H1045" s="12" t="s">
        <v>157</v>
      </c>
      <c r="I1045" s="12">
        <v>8.6944403E7</v>
      </c>
      <c r="J1045" s="12" t="str">
        <f>RIGHT('КХЛ'!$F1045,4)</f>
        <v>1979</v>
      </c>
    </row>
    <row r="1046" ht="14.25" customHeight="1">
      <c r="C1046" s="12">
        <v>1305.0</v>
      </c>
      <c r="D1046" s="12" t="s">
        <v>2052</v>
      </c>
      <c r="E1046" s="12" t="s">
        <v>60</v>
      </c>
      <c r="F1046" s="16" t="s">
        <v>2053</v>
      </c>
      <c r="G1046" s="12">
        <v>28.0</v>
      </c>
      <c r="H1046" s="12" t="s">
        <v>1124</v>
      </c>
      <c r="I1046" s="12">
        <v>8.8400512E7</v>
      </c>
      <c r="J1046" s="12" t="str">
        <f>RIGHT('КХЛ'!$F1046,4)</f>
        <v>1989</v>
      </c>
    </row>
    <row r="1047" ht="14.25" customHeight="1">
      <c r="C1047" s="12">
        <v>401.0</v>
      </c>
      <c r="D1047" s="12" t="s">
        <v>2054</v>
      </c>
      <c r="E1047" s="12" t="s">
        <v>54</v>
      </c>
      <c r="F1047" s="16" t="s">
        <v>2055</v>
      </c>
      <c r="G1047" s="12">
        <v>23.0</v>
      </c>
      <c r="H1047" s="12" t="s">
        <v>56</v>
      </c>
      <c r="I1047" s="12">
        <v>7.1121165E7</v>
      </c>
      <c r="J1047" s="12" t="str">
        <f>RIGHT('КХЛ'!$F1047,4)</f>
        <v>1994</v>
      </c>
    </row>
    <row r="1048" ht="14.25" customHeight="1">
      <c r="C1048" s="12">
        <v>198.0</v>
      </c>
      <c r="D1048" s="12" t="s">
        <v>2056</v>
      </c>
      <c r="E1048" s="12" t="s">
        <v>60</v>
      </c>
      <c r="F1048" s="16" t="s">
        <v>2057</v>
      </c>
      <c r="G1048" s="12">
        <v>26.0</v>
      </c>
      <c r="H1048" s="12" t="s">
        <v>71</v>
      </c>
      <c r="I1048" s="12">
        <v>7.4304756E7</v>
      </c>
      <c r="J1048" s="12" t="str">
        <f>RIGHT('КХЛ'!$F1048,4)</f>
        <v>1991</v>
      </c>
    </row>
    <row r="1049" ht="14.25" customHeight="1">
      <c r="C1049" s="12">
        <v>1393.0</v>
      </c>
      <c r="D1049" s="12" t="s">
        <v>2058</v>
      </c>
      <c r="E1049" s="12" t="s">
        <v>54</v>
      </c>
      <c r="F1049" s="16" t="s">
        <v>399</v>
      </c>
      <c r="G1049" s="12">
        <v>25.0</v>
      </c>
      <c r="H1049" s="12" t="s">
        <v>56</v>
      </c>
      <c r="I1049" s="12">
        <v>7.5162386E7</v>
      </c>
      <c r="J1049" s="12" t="str">
        <f>RIGHT('КХЛ'!$F1049,4)</f>
        <v>1992</v>
      </c>
    </row>
    <row r="1050" ht="14.25" customHeight="1">
      <c r="C1050" s="12">
        <v>432.0</v>
      </c>
      <c r="D1050" s="12" t="s">
        <v>2059</v>
      </c>
      <c r="E1050" s="12" t="s">
        <v>60</v>
      </c>
      <c r="F1050" s="16" t="s">
        <v>2060</v>
      </c>
      <c r="G1050" s="12">
        <v>44.0</v>
      </c>
      <c r="H1050" s="12" t="s">
        <v>81</v>
      </c>
      <c r="I1050" s="12">
        <v>5.1998767E7</v>
      </c>
      <c r="J1050" s="12" t="str">
        <f>RIGHT('КХЛ'!$F1050,4)</f>
        <v>1974</v>
      </c>
    </row>
    <row r="1051" ht="14.25" customHeight="1">
      <c r="C1051" s="12">
        <v>1316.0</v>
      </c>
      <c r="D1051" s="12" t="s">
        <v>2061</v>
      </c>
      <c r="E1051" s="12" t="s">
        <v>54</v>
      </c>
      <c r="F1051" s="16" t="s">
        <v>2062</v>
      </c>
      <c r="G1051" s="12">
        <v>26.0</v>
      </c>
      <c r="H1051" s="12" t="s">
        <v>56</v>
      </c>
      <c r="I1051" s="12">
        <v>6747149.0</v>
      </c>
      <c r="J1051" s="12" t="str">
        <f>RIGHT('КХЛ'!$F1051,4)</f>
        <v>1991</v>
      </c>
    </row>
    <row r="1052" ht="14.25" customHeight="1">
      <c r="C1052" s="12">
        <v>1005.0</v>
      </c>
      <c r="D1052" s="12" t="s">
        <v>2063</v>
      </c>
      <c r="E1052" s="12" t="s">
        <v>54</v>
      </c>
      <c r="F1052" s="16" t="s">
        <v>2064</v>
      </c>
      <c r="G1052" s="12">
        <v>20.0</v>
      </c>
      <c r="H1052" s="12" t="s">
        <v>56</v>
      </c>
      <c r="I1052" s="12">
        <v>1.7025053E7</v>
      </c>
      <c r="J1052" s="12" t="str">
        <f>RIGHT('КХЛ'!$F1052,4)</f>
        <v>1997</v>
      </c>
    </row>
    <row r="1053" ht="14.25" customHeight="1">
      <c r="C1053" s="12">
        <v>576.0</v>
      </c>
      <c r="D1053" s="12" t="s">
        <v>2065</v>
      </c>
      <c r="E1053" s="12" t="s">
        <v>60</v>
      </c>
      <c r="F1053" s="16" t="s">
        <v>2066</v>
      </c>
      <c r="G1053" s="12">
        <v>34.0</v>
      </c>
      <c r="H1053" s="12" t="s">
        <v>56</v>
      </c>
      <c r="I1053" s="12">
        <v>3182517.0</v>
      </c>
      <c r="J1053" s="12" t="str">
        <f>RIGHT('КХЛ'!$F1053,4)</f>
        <v>1983</v>
      </c>
    </row>
    <row r="1054" ht="14.25" customHeight="1">
      <c r="C1054" s="12">
        <v>117.0</v>
      </c>
      <c r="D1054" s="12" t="s">
        <v>2067</v>
      </c>
      <c r="E1054" s="12" t="s">
        <v>60</v>
      </c>
      <c r="F1054" s="16" t="s">
        <v>2068</v>
      </c>
      <c r="G1054" s="12">
        <v>26.0</v>
      </c>
      <c r="H1054" s="12" t="s">
        <v>81</v>
      </c>
      <c r="I1054" s="12">
        <v>8.7740033E7</v>
      </c>
      <c r="J1054" s="12" t="str">
        <f>RIGHT('КХЛ'!$F1054,4)</f>
        <v>1991</v>
      </c>
    </row>
    <row r="1055" ht="14.25" customHeight="1">
      <c r="C1055" s="12">
        <v>973.0</v>
      </c>
      <c r="D1055" s="12" t="s">
        <v>2069</v>
      </c>
      <c r="E1055" s="12" t="s">
        <v>60</v>
      </c>
      <c r="F1055" s="16" t="s">
        <v>2070</v>
      </c>
      <c r="G1055" s="12">
        <v>30.0</v>
      </c>
      <c r="H1055" s="12" t="s">
        <v>99</v>
      </c>
      <c r="I1055" s="12">
        <v>5.730368E7</v>
      </c>
      <c r="J1055" s="12" t="str">
        <f>RIGHT('КХЛ'!$F1055,4)</f>
        <v>1987</v>
      </c>
    </row>
    <row r="1056" ht="14.25" customHeight="1">
      <c r="C1056" s="12">
        <v>641.0</v>
      </c>
      <c r="D1056" s="12" t="s">
        <v>2071</v>
      </c>
      <c r="E1056" s="12" t="s">
        <v>54</v>
      </c>
      <c r="F1056" s="16" t="s">
        <v>2072</v>
      </c>
      <c r="G1056" s="12">
        <v>28.0</v>
      </c>
      <c r="H1056" s="12" t="s">
        <v>56</v>
      </c>
      <c r="I1056" s="12">
        <v>6.9164429E7</v>
      </c>
      <c r="J1056" s="12" t="str">
        <f>RIGHT('КХЛ'!$F1056,4)</f>
        <v>1990</v>
      </c>
    </row>
    <row r="1057" ht="14.25" customHeight="1">
      <c r="C1057" s="12">
        <v>51.0</v>
      </c>
      <c r="D1057" s="12" t="s">
        <v>2073</v>
      </c>
      <c r="E1057" s="12" t="s">
        <v>54</v>
      </c>
      <c r="F1057" s="16" t="s">
        <v>2074</v>
      </c>
      <c r="G1057" s="12">
        <v>37.0</v>
      </c>
      <c r="H1057" s="12" t="s">
        <v>120</v>
      </c>
      <c r="I1057" s="12">
        <v>4.6140009E7</v>
      </c>
      <c r="J1057" s="12" t="str">
        <f>RIGHT('КХЛ'!$F1057,4)</f>
        <v>1980</v>
      </c>
    </row>
    <row r="1058" ht="14.25" customHeight="1">
      <c r="C1058" s="12">
        <v>346.0</v>
      </c>
      <c r="D1058" s="12" t="s">
        <v>2075</v>
      </c>
      <c r="E1058" s="12" t="s">
        <v>54</v>
      </c>
      <c r="F1058" s="16" t="s">
        <v>2076</v>
      </c>
      <c r="G1058" s="12">
        <v>41.0</v>
      </c>
      <c r="H1058" s="12" t="s">
        <v>157</v>
      </c>
      <c r="I1058" s="12">
        <v>4.1649543E7</v>
      </c>
      <c r="J1058" s="12" t="str">
        <f>RIGHT('КХЛ'!$F1058,4)</f>
        <v>1976</v>
      </c>
    </row>
    <row r="1059" ht="14.25" customHeight="1">
      <c r="C1059" s="12">
        <v>1681.0</v>
      </c>
      <c r="D1059" s="12" t="s">
        <v>2077</v>
      </c>
      <c r="E1059" s="12" t="s">
        <v>54</v>
      </c>
      <c r="F1059" s="16" t="s">
        <v>2078</v>
      </c>
      <c r="G1059" s="12">
        <v>38.0</v>
      </c>
      <c r="H1059" s="12" t="s">
        <v>56</v>
      </c>
      <c r="I1059" s="12">
        <v>6.30952E7</v>
      </c>
      <c r="J1059" s="12" t="str">
        <f>RIGHT('КХЛ'!$F1059,4)</f>
        <v>1979</v>
      </c>
    </row>
    <row r="1060" ht="14.25" customHeight="1">
      <c r="C1060" s="12">
        <v>1209.0</v>
      </c>
      <c r="D1060" s="12" t="s">
        <v>2079</v>
      </c>
      <c r="E1060" s="12" t="s">
        <v>54</v>
      </c>
      <c r="F1060" s="16" t="s">
        <v>2080</v>
      </c>
      <c r="G1060" s="12">
        <v>33.0</v>
      </c>
      <c r="H1060" s="12" t="s">
        <v>56</v>
      </c>
      <c r="I1060" s="12">
        <v>9.0579081E7</v>
      </c>
      <c r="J1060" s="12" t="str">
        <f>RIGHT('КХЛ'!$F1060,4)</f>
        <v>1984</v>
      </c>
    </row>
    <row r="1061" ht="14.25" customHeight="1">
      <c r="C1061" s="12">
        <v>337.0</v>
      </c>
      <c r="D1061" s="12" t="s">
        <v>2081</v>
      </c>
      <c r="E1061" s="12" t="s">
        <v>54</v>
      </c>
      <c r="F1061" s="16" t="s">
        <v>2082</v>
      </c>
      <c r="G1061" s="12">
        <v>37.0</v>
      </c>
      <c r="H1061" s="12" t="s">
        <v>56</v>
      </c>
      <c r="I1061" s="12">
        <v>7.2610548E7</v>
      </c>
      <c r="J1061" s="12" t="str">
        <f>RIGHT('КХЛ'!$F1061,4)</f>
        <v>1981</v>
      </c>
    </row>
    <row r="1062" ht="14.25" customHeight="1">
      <c r="C1062" s="12">
        <v>1136.0</v>
      </c>
      <c r="D1062" s="12" t="s">
        <v>2083</v>
      </c>
      <c r="E1062" s="12" t="s">
        <v>65</v>
      </c>
      <c r="F1062" s="16" t="s">
        <v>2084</v>
      </c>
      <c r="G1062" s="12">
        <v>33.0</v>
      </c>
      <c r="H1062" s="12" t="s">
        <v>56</v>
      </c>
      <c r="I1062" s="12">
        <v>6.9823839E7</v>
      </c>
      <c r="J1062" s="12" t="str">
        <f>RIGHT('КХЛ'!$F1062,4)</f>
        <v>1984</v>
      </c>
    </row>
    <row r="1063" ht="14.25" customHeight="1">
      <c r="C1063" s="12">
        <v>1.0</v>
      </c>
      <c r="D1063" s="12" t="s">
        <v>2085</v>
      </c>
      <c r="E1063" s="12" t="s">
        <v>60</v>
      </c>
      <c r="F1063" s="16" t="s">
        <v>2086</v>
      </c>
      <c r="G1063" s="12">
        <v>33.0</v>
      </c>
      <c r="H1063" s="12" t="s">
        <v>56</v>
      </c>
      <c r="I1063" s="12">
        <v>2.5719799E7</v>
      </c>
      <c r="J1063" s="12" t="str">
        <f>RIGHT('КХЛ'!$F1063,4)</f>
        <v>1984</v>
      </c>
    </row>
    <row r="1064" ht="14.25" customHeight="1">
      <c r="C1064" s="12">
        <v>62.0</v>
      </c>
      <c r="D1064" s="12" t="s">
        <v>2087</v>
      </c>
      <c r="E1064" s="12" t="s">
        <v>54</v>
      </c>
      <c r="F1064" s="16" t="s">
        <v>2088</v>
      </c>
      <c r="G1064" s="12">
        <v>28.0</v>
      </c>
      <c r="H1064" s="12" t="s">
        <v>56</v>
      </c>
      <c r="I1064" s="12">
        <v>8.7475308E7</v>
      </c>
      <c r="J1064" s="12" t="str">
        <f>RIGHT('КХЛ'!$F1064,4)</f>
        <v>1989</v>
      </c>
    </row>
    <row r="1065" ht="14.25" customHeight="1">
      <c r="C1065" s="12">
        <v>1321.0</v>
      </c>
      <c r="D1065" s="12" t="s">
        <v>2089</v>
      </c>
      <c r="E1065" s="12" t="s">
        <v>54</v>
      </c>
      <c r="F1065" s="16" t="s">
        <v>2090</v>
      </c>
      <c r="G1065" s="12">
        <v>34.0</v>
      </c>
      <c r="H1065" s="12" t="s">
        <v>71</v>
      </c>
      <c r="I1065" s="12">
        <v>8.3072523E7</v>
      </c>
      <c r="J1065" s="12" t="str">
        <f>RIGHT('КХЛ'!$F1065,4)</f>
        <v>1983</v>
      </c>
    </row>
    <row r="1066" ht="14.25" customHeight="1">
      <c r="C1066" s="12">
        <v>1423.0</v>
      </c>
      <c r="D1066" s="12" t="s">
        <v>2091</v>
      </c>
      <c r="E1066" s="12" t="s">
        <v>54</v>
      </c>
      <c r="F1066" s="16" t="s">
        <v>2092</v>
      </c>
      <c r="G1066" s="12">
        <v>26.0</v>
      </c>
      <c r="H1066" s="12" t="s">
        <v>56</v>
      </c>
      <c r="I1066" s="12">
        <v>3.8936116E7</v>
      </c>
      <c r="J1066" s="12" t="str">
        <f>RIGHT('КХЛ'!$F1066,4)</f>
        <v>1991</v>
      </c>
    </row>
    <row r="1067" ht="14.25" customHeight="1">
      <c r="C1067" s="12">
        <v>1624.0</v>
      </c>
      <c r="D1067" s="12" t="s">
        <v>2093</v>
      </c>
      <c r="E1067" s="12" t="s">
        <v>60</v>
      </c>
      <c r="F1067" s="16" t="s">
        <v>2094</v>
      </c>
      <c r="G1067" s="12">
        <v>36.0</v>
      </c>
      <c r="H1067" s="12" t="s">
        <v>71</v>
      </c>
      <c r="I1067" s="12">
        <v>5.3125603E7</v>
      </c>
      <c r="J1067" s="12" t="str">
        <f>RIGHT('КХЛ'!$F1067,4)</f>
        <v>1981</v>
      </c>
    </row>
    <row r="1068" ht="14.25" customHeight="1">
      <c r="C1068" s="12">
        <v>1025.0</v>
      </c>
      <c r="D1068" s="12" t="s">
        <v>2095</v>
      </c>
      <c r="E1068" s="12" t="s">
        <v>54</v>
      </c>
      <c r="F1068" s="16" t="s">
        <v>2096</v>
      </c>
      <c r="G1068" s="12">
        <v>35.0</v>
      </c>
      <c r="H1068" s="12" t="s">
        <v>108</v>
      </c>
      <c r="I1068" s="12">
        <v>1.4476315E7</v>
      </c>
      <c r="J1068" s="12" t="str">
        <f>RIGHT('КХЛ'!$F1068,4)</f>
        <v>1982</v>
      </c>
    </row>
    <row r="1069" ht="14.25" customHeight="1">
      <c r="C1069" s="12">
        <v>964.0</v>
      </c>
      <c r="D1069" s="12" t="s">
        <v>2097</v>
      </c>
      <c r="E1069" s="12" t="s">
        <v>54</v>
      </c>
      <c r="F1069" s="16" t="s">
        <v>2098</v>
      </c>
      <c r="G1069" s="12">
        <v>19.0</v>
      </c>
      <c r="H1069" s="12" t="s">
        <v>56</v>
      </c>
      <c r="I1069" s="12">
        <v>108339.0</v>
      </c>
      <c r="J1069" s="12" t="str">
        <f>RIGHT('КХЛ'!$F1069,4)</f>
        <v>1998</v>
      </c>
    </row>
    <row r="1070" ht="14.25" customHeight="1">
      <c r="C1070" s="12">
        <v>58.0</v>
      </c>
      <c r="D1070" s="12" t="s">
        <v>2099</v>
      </c>
      <c r="E1070" s="12" t="s">
        <v>60</v>
      </c>
      <c r="F1070" s="16" t="s">
        <v>2100</v>
      </c>
      <c r="G1070" s="12">
        <v>40.0</v>
      </c>
      <c r="H1070" s="12" t="s">
        <v>120</v>
      </c>
      <c r="I1070" s="12">
        <v>4.0427366E7</v>
      </c>
      <c r="J1070" s="12" t="str">
        <f>RIGHT('КХЛ'!$F1070,4)</f>
        <v>1977</v>
      </c>
    </row>
    <row r="1071" ht="14.25" customHeight="1">
      <c r="C1071" s="12">
        <v>705.0</v>
      </c>
      <c r="D1071" s="12" t="s">
        <v>2101</v>
      </c>
      <c r="E1071" s="12" t="s">
        <v>65</v>
      </c>
      <c r="F1071" s="16" t="s">
        <v>2102</v>
      </c>
      <c r="G1071" s="12">
        <v>36.0</v>
      </c>
      <c r="H1071" s="12" t="s">
        <v>120</v>
      </c>
      <c r="I1071" s="12">
        <v>4.1045563E7</v>
      </c>
      <c r="J1071" s="12" t="str">
        <f>RIGHT('КХЛ'!$F1071,4)</f>
        <v>1981</v>
      </c>
    </row>
    <row r="1072" ht="14.25" customHeight="1">
      <c r="C1072" s="12">
        <v>737.0</v>
      </c>
      <c r="D1072" s="12" t="s">
        <v>2103</v>
      </c>
      <c r="E1072" s="12" t="s">
        <v>54</v>
      </c>
      <c r="F1072" s="16" t="s">
        <v>1878</v>
      </c>
      <c r="G1072" s="12">
        <v>27.0</v>
      </c>
      <c r="H1072" s="12" t="s">
        <v>120</v>
      </c>
      <c r="I1072" s="12">
        <v>1.7194899E7</v>
      </c>
      <c r="J1072" s="12" t="str">
        <f>RIGHT('КХЛ'!$F1072,4)</f>
        <v>1990</v>
      </c>
    </row>
    <row r="1073" ht="14.25" customHeight="1">
      <c r="C1073" s="12">
        <v>484.0</v>
      </c>
      <c r="D1073" s="12" t="s">
        <v>2104</v>
      </c>
      <c r="E1073" s="12" t="s">
        <v>54</v>
      </c>
      <c r="F1073" s="16" t="s">
        <v>2105</v>
      </c>
      <c r="G1073" s="12">
        <v>36.0</v>
      </c>
      <c r="H1073" s="12" t="s">
        <v>56</v>
      </c>
      <c r="I1073" s="12">
        <v>4.5990691E7</v>
      </c>
      <c r="J1073" s="12" t="str">
        <f>RIGHT('КХЛ'!$F1073,4)</f>
        <v>1982</v>
      </c>
    </row>
    <row r="1074" ht="14.25" customHeight="1">
      <c r="C1074" s="12">
        <v>1385.0</v>
      </c>
      <c r="D1074" s="12" t="s">
        <v>2106</v>
      </c>
      <c r="E1074" s="12" t="s">
        <v>54</v>
      </c>
      <c r="F1074" s="16" t="s">
        <v>2107</v>
      </c>
      <c r="G1074" s="12">
        <v>23.0</v>
      </c>
      <c r="H1074" s="12" t="s">
        <v>113</v>
      </c>
      <c r="I1074" s="12">
        <v>1.6397199E7</v>
      </c>
      <c r="J1074" s="12" t="str">
        <f>RIGHT('КХЛ'!$F1074,4)</f>
        <v>1994</v>
      </c>
    </row>
    <row r="1075" ht="14.25" customHeight="1">
      <c r="C1075" s="12">
        <v>1592.0</v>
      </c>
      <c r="D1075" s="12" t="s">
        <v>2108</v>
      </c>
      <c r="E1075" s="12" t="s">
        <v>54</v>
      </c>
      <c r="F1075" s="16" t="s">
        <v>2109</v>
      </c>
      <c r="G1075" s="12">
        <v>37.0</v>
      </c>
      <c r="H1075" s="12" t="s">
        <v>157</v>
      </c>
      <c r="I1075" s="12">
        <v>1.6543878E7</v>
      </c>
      <c r="J1075" s="12" t="str">
        <f>RIGHT('КХЛ'!$F1075,4)</f>
        <v>1980</v>
      </c>
    </row>
    <row r="1076" ht="14.25" customHeight="1">
      <c r="C1076" s="12">
        <v>222.0</v>
      </c>
      <c r="D1076" s="12" t="s">
        <v>2110</v>
      </c>
      <c r="E1076" s="12" t="s">
        <v>54</v>
      </c>
      <c r="F1076" s="16" t="s">
        <v>658</v>
      </c>
      <c r="G1076" s="12">
        <v>31.0</v>
      </c>
      <c r="H1076" s="12" t="s">
        <v>120</v>
      </c>
      <c r="I1076" s="12">
        <v>1.2022412E7</v>
      </c>
      <c r="J1076" s="12" t="str">
        <f>RIGHT('КХЛ'!$F1076,4)</f>
        <v>1986</v>
      </c>
    </row>
    <row r="1077" ht="14.25" customHeight="1">
      <c r="C1077" s="12">
        <v>751.0</v>
      </c>
      <c r="D1077" s="12" t="s">
        <v>2111</v>
      </c>
      <c r="E1077" s="12" t="s">
        <v>60</v>
      </c>
      <c r="F1077" s="16" t="s">
        <v>1715</v>
      </c>
      <c r="G1077" s="12">
        <v>26.0</v>
      </c>
      <c r="H1077" s="12" t="s">
        <v>1124</v>
      </c>
      <c r="I1077" s="12">
        <v>2.8358715E7</v>
      </c>
      <c r="J1077" s="12" t="str">
        <f>RIGHT('КХЛ'!$F1077,4)</f>
        <v>1991</v>
      </c>
    </row>
    <row r="1078" ht="14.25" customHeight="1">
      <c r="C1078" s="12">
        <v>97.0</v>
      </c>
      <c r="D1078" s="12" t="s">
        <v>2112</v>
      </c>
      <c r="E1078" s="12" t="s">
        <v>54</v>
      </c>
      <c r="F1078" s="16" t="s">
        <v>2113</v>
      </c>
      <c r="G1078" s="12">
        <v>24.0</v>
      </c>
      <c r="H1078" s="12" t="s">
        <v>56</v>
      </c>
      <c r="I1078" s="12">
        <v>9.7255047E7</v>
      </c>
      <c r="J1078" s="12" t="str">
        <f>RIGHT('КХЛ'!$F1078,4)</f>
        <v>1993</v>
      </c>
    </row>
    <row r="1079" ht="14.25" customHeight="1">
      <c r="C1079" s="12">
        <v>16.0</v>
      </c>
      <c r="D1079" s="12" t="s">
        <v>2114</v>
      </c>
      <c r="E1079" s="12" t="s">
        <v>54</v>
      </c>
      <c r="F1079" s="16" t="s">
        <v>2115</v>
      </c>
      <c r="G1079" s="12">
        <v>32.0</v>
      </c>
      <c r="H1079" s="12" t="s">
        <v>99</v>
      </c>
      <c r="I1079" s="12">
        <v>1.1414624E7</v>
      </c>
      <c r="J1079" s="12" t="str">
        <f>RIGHT('КХЛ'!$F1079,4)</f>
        <v>1985</v>
      </c>
    </row>
    <row r="1080" ht="14.25" customHeight="1">
      <c r="C1080" s="12">
        <v>393.0</v>
      </c>
      <c r="D1080" s="12" t="s">
        <v>2116</v>
      </c>
      <c r="E1080" s="12" t="s">
        <v>60</v>
      </c>
      <c r="F1080" s="16" t="s">
        <v>559</v>
      </c>
      <c r="G1080" s="12">
        <v>34.0</v>
      </c>
      <c r="H1080" s="12" t="s">
        <v>113</v>
      </c>
      <c r="I1080" s="12">
        <v>6.0319875E7</v>
      </c>
      <c r="J1080" s="12" t="str">
        <f>RIGHT('КХЛ'!$F1080,4)</f>
        <v>1983</v>
      </c>
    </row>
    <row r="1081" ht="14.25" customHeight="1">
      <c r="C1081" s="12">
        <v>28.0</v>
      </c>
      <c r="D1081" s="12" t="s">
        <v>2117</v>
      </c>
      <c r="E1081" s="12" t="s">
        <v>60</v>
      </c>
      <c r="F1081" s="16" t="s">
        <v>2118</v>
      </c>
      <c r="G1081" s="12">
        <v>22.0</v>
      </c>
      <c r="H1081" s="12" t="s">
        <v>56</v>
      </c>
      <c r="I1081" s="12">
        <v>2.8251067E7</v>
      </c>
      <c r="J1081" s="12" t="str">
        <f>RIGHT('КХЛ'!$F1081,4)</f>
        <v>1995</v>
      </c>
    </row>
    <row r="1082" ht="14.25" customHeight="1">
      <c r="C1082" s="12">
        <v>1541.0</v>
      </c>
      <c r="D1082" s="12" t="s">
        <v>2119</v>
      </c>
      <c r="E1082" s="12" t="s">
        <v>60</v>
      </c>
      <c r="F1082" s="16" t="s">
        <v>561</v>
      </c>
      <c r="G1082" s="12">
        <v>23.0</v>
      </c>
      <c r="H1082" s="12" t="s">
        <v>56</v>
      </c>
      <c r="I1082" s="12">
        <v>2.2209932E7</v>
      </c>
      <c r="J1082" s="12" t="str">
        <f>RIGHT('КХЛ'!$F1082,4)</f>
        <v>1994</v>
      </c>
    </row>
    <row r="1083" ht="14.25" customHeight="1">
      <c r="C1083" s="12">
        <v>799.0</v>
      </c>
      <c r="D1083" s="12" t="s">
        <v>2120</v>
      </c>
      <c r="E1083" s="12" t="s">
        <v>65</v>
      </c>
      <c r="F1083" s="16" t="s">
        <v>2121</v>
      </c>
      <c r="G1083" s="12">
        <v>23.0</v>
      </c>
      <c r="H1083" s="12" t="s">
        <v>56</v>
      </c>
      <c r="I1083" s="12">
        <v>7.575755E7</v>
      </c>
      <c r="J1083" s="12" t="str">
        <f>RIGHT('КХЛ'!$F1083,4)</f>
        <v>1994</v>
      </c>
    </row>
    <row r="1084" ht="14.25" customHeight="1">
      <c r="C1084" s="12">
        <v>889.0</v>
      </c>
      <c r="D1084" s="12" t="s">
        <v>2122</v>
      </c>
      <c r="E1084" s="12" t="s">
        <v>54</v>
      </c>
      <c r="F1084" s="16" t="s">
        <v>2123</v>
      </c>
      <c r="G1084" s="12">
        <v>33.0</v>
      </c>
      <c r="H1084" s="12" t="s">
        <v>56</v>
      </c>
      <c r="I1084" s="12">
        <v>2.6828701E7</v>
      </c>
      <c r="J1084" s="12" t="str">
        <f>RIGHT('КХЛ'!$F1084,4)</f>
        <v>1985</v>
      </c>
    </row>
    <row r="1085" ht="14.25" customHeight="1">
      <c r="C1085" s="12">
        <v>676.0</v>
      </c>
      <c r="D1085" s="12" t="s">
        <v>2124</v>
      </c>
      <c r="E1085" s="12" t="s">
        <v>54</v>
      </c>
      <c r="F1085" s="16" t="s">
        <v>2125</v>
      </c>
      <c r="G1085" s="12">
        <v>22.0</v>
      </c>
      <c r="H1085" s="12" t="s">
        <v>56</v>
      </c>
      <c r="I1085" s="12">
        <v>6.9633508E7</v>
      </c>
      <c r="J1085" s="12" t="str">
        <f>RIGHT('КХЛ'!$F1085,4)</f>
        <v>1996</v>
      </c>
    </row>
    <row r="1086" ht="14.25" customHeight="1">
      <c r="C1086" s="12">
        <v>1746.0</v>
      </c>
      <c r="D1086" s="12" t="s">
        <v>2126</v>
      </c>
      <c r="E1086" s="12" t="s">
        <v>60</v>
      </c>
      <c r="F1086" s="16" t="s">
        <v>2127</v>
      </c>
      <c r="G1086" s="12">
        <v>24.0</v>
      </c>
      <c r="H1086" s="12" t="s">
        <v>56</v>
      </c>
      <c r="I1086" s="12">
        <v>1.1533048E7</v>
      </c>
      <c r="J1086" s="12" t="str">
        <f>RIGHT('КХЛ'!$F1086,4)</f>
        <v>1993</v>
      </c>
    </row>
    <row r="1087" ht="14.25" customHeight="1">
      <c r="C1087" s="12">
        <v>921.0</v>
      </c>
      <c r="D1087" s="12" t="s">
        <v>2128</v>
      </c>
      <c r="E1087" s="12" t="s">
        <v>54</v>
      </c>
      <c r="F1087" s="16" t="s">
        <v>2129</v>
      </c>
      <c r="G1087" s="12">
        <v>27.0</v>
      </c>
      <c r="H1087" s="12" t="s">
        <v>71</v>
      </c>
      <c r="I1087" s="12">
        <v>1.7269111E7</v>
      </c>
      <c r="J1087" s="12" t="str">
        <f>RIGHT('КХЛ'!$F1087,4)</f>
        <v>1990</v>
      </c>
    </row>
    <row r="1088" ht="14.25" customHeight="1">
      <c r="C1088" s="12">
        <v>558.0</v>
      </c>
      <c r="D1088" s="12" t="s">
        <v>2130</v>
      </c>
      <c r="E1088" s="12" t="s">
        <v>60</v>
      </c>
      <c r="F1088" s="16" t="s">
        <v>2131</v>
      </c>
      <c r="G1088" s="12">
        <v>27.0</v>
      </c>
      <c r="H1088" s="12" t="s">
        <v>56</v>
      </c>
      <c r="I1088" s="12">
        <v>5.8112097E7</v>
      </c>
      <c r="J1088" s="12" t="str">
        <f>RIGHT('КХЛ'!$F1088,4)</f>
        <v>1990</v>
      </c>
    </row>
    <row r="1089" ht="14.25" customHeight="1">
      <c r="C1089" s="12">
        <v>568.0</v>
      </c>
      <c r="D1089" s="12" t="s">
        <v>2132</v>
      </c>
      <c r="E1089" s="12" t="s">
        <v>60</v>
      </c>
      <c r="F1089" s="16" t="s">
        <v>2133</v>
      </c>
      <c r="G1089" s="12">
        <v>25.0</v>
      </c>
      <c r="H1089" s="12" t="s">
        <v>88</v>
      </c>
      <c r="I1089" s="12">
        <v>5.2656239E7</v>
      </c>
      <c r="J1089" s="12" t="str">
        <f>RIGHT('КХЛ'!$F1089,4)</f>
        <v>1992</v>
      </c>
    </row>
    <row r="1090" ht="14.25" customHeight="1">
      <c r="C1090" s="12">
        <v>1361.0</v>
      </c>
      <c r="D1090" s="12" t="s">
        <v>2134</v>
      </c>
      <c r="E1090" s="12" t="s">
        <v>60</v>
      </c>
      <c r="F1090" s="16" t="s">
        <v>2135</v>
      </c>
      <c r="G1090" s="12">
        <v>30.0</v>
      </c>
      <c r="H1090" s="12" t="s">
        <v>56</v>
      </c>
      <c r="I1090" s="12">
        <v>8.5694889E7</v>
      </c>
      <c r="J1090" s="12" t="str">
        <f>RIGHT('КХЛ'!$F1090,4)</f>
        <v>1987</v>
      </c>
    </row>
    <row r="1091" ht="14.25" customHeight="1">
      <c r="C1091" s="12">
        <v>1191.0</v>
      </c>
      <c r="D1091" s="12" t="s">
        <v>2136</v>
      </c>
      <c r="E1091" s="12" t="s">
        <v>54</v>
      </c>
      <c r="F1091" s="16" t="s">
        <v>2137</v>
      </c>
      <c r="G1091" s="12">
        <v>33.0</v>
      </c>
      <c r="H1091" s="12" t="s">
        <v>120</v>
      </c>
      <c r="I1091" s="12">
        <v>7.631833E7</v>
      </c>
      <c r="J1091" s="12" t="str">
        <f>RIGHT('КХЛ'!$F1091,4)</f>
        <v>1984</v>
      </c>
    </row>
    <row r="1092" ht="14.25" customHeight="1">
      <c r="C1092" s="12">
        <v>1125.0</v>
      </c>
      <c r="D1092" s="12" t="s">
        <v>2138</v>
      </c>
      <c r="E1092" s="12" t="s">
        <v>54</v>
      </c>
      <c r="F1092" s="16" t="s">
        <v>2139</v>
      </c>
      <c r="G1092" s="12">
        <v>30.0</v>
      </c>
      <c r="H1092" s="12" t="s">
        <v>56</v>
      </c>
      <c r="I1092" s="12">
        <v>3.3986907E7</v>
      </c>
      <c r="J1092" s="12" t="str">
        <f>RIGHT('КХЛ'!$F1092,4)</f>
        <v>1987</v>
      </c>
    </row>
    <row r="1093" ht="14.25" customHeight="1">
      <c r="C1093" s="12">
        <v>1106.0</v>
      </c>
      <c r="D1093" s="12" t="s">
        <v>2140</v>
      </c>
      <c r="E1093" s="12" t="s">
        <v>54</v>
      </c>
      <c r="F1093" s="16" t="s">
        <v>2141</v>
      </c>
      <c r="G1093" s="12">
        <v>42.0</v>
      </c>
      <c r="H1093" s="12" t="s">
        <v>120</v>
      </c>
      <c r="I1093" s="12">
        <v>3.5909649E7</v>
      </c>
      <c r="J1093" s="12" t="str">
        <f>RIGHT('КХЛ'!$F1093,4)</f>
        <v>1975</v>
      </c>
    </row>
    <row r="1094" ht="14.25" customHeight="1">
      <c r="C1094" s="12">
        <v>693.0</v>
      </c>
      <c r="D1094" s="12" t="s">
        <v>2142</v>
      </c>
      <c r="E1094" s="12" t="s">
        <v>65</v>
      </c>
      <c r="F1094" s="16" t="s">
        <v>2143</v>
      </c>
      <c r="G1094" s="12">
        <v>27.0</v>
      </c>
      <c r="H1094" s="12" t="s">
        <v>120</v>
      </c>
      <c r="I1094" s="12">
        <v>1.3131776E7</v>
      </c>
      <c r="J1094" s="12" t="str">
        <f>RIGHT('КХЛ'!$F1094,4)</f>
        <v>1990</v>
      </c>
    </row>
    <row r="1095" ht="14.25" customHeight="1">
      <c r="C1095" s="12">
        <v>271.0</v>
      </c>
      <c r="D1095" s="12" t="s">
        <v>2144</v>
      </c>
      <c r="E1095" s="12" t="s">
        <v>65</v>
      </c>
      <c r="F1095" s="16" t="s">
        <v>2145</v>
      </c>
      <c r="G1095" s="12">
        <v>26.0</v>
      </c>
      <c r="H1095" s="12" t="s">
        <v>56</v>
      </c>
      <c r="I1095" s="12">
        <v>3.4798385E7</v>
      </c>
      <c r="J1095" s="12" t="str">
        <f>RIGHT('КХЛ'!$F1095,4)</f>
        <v>1991</v>
      </c>
    </row>
    <row r="1096" ht="14.25" customHeight="1">
      <c r="C1096" s="12">
        <v>1324.0</v>
      </c>
      <c r="D1096" s="12" t="s">
        <v>2146</v>
      </c>
      <c r="E1096" s="12" t="s">
        <v>60</v>
      </c>
      <c r="F1096" s="16" t="s">
        <v>2147</v>
      </c>
      <c r="G1096" s="12">
        <v>36.0</v>
      </c>
      <c r="H1096" s="12" t="s">
        <v>56</v>
      </c>
      <c r="I1096" s="12">
        <v>3.8053958E7</v>
      </c>
      <c r="J1096" s="12" t="str">
        <f>RIGHT('КХЛ'!$F1096,4)</f>
        <v>1981</v>
      </c>
    </row>
    <row r="1097" ht="14.25" customHeight="1">
      <c r="C1097" s="12">
        <v>707.0</v>
      </c>
      <c r="D1097" s="12" t="s">
        <v>2148</v>
      </c>
      <c r="E1097" s="12" t="s">
        <v>54</v>
      </c>
      <c r="F1097" s="16" t="s">
        <v>2149</v>
      </c>
      <c r="G1097" s="12">
        <v>38.0</v>
      </c>
      <c r="H1097" s="12" t="s">
        <v>157</v>
      </c>
      <c r="I1097" s="12">
        <v>7.7462311E7</v>
      </c>
      <c r="J1097" s="12" t="str">
        <f>RIGHT('КХЛ'!$F1097,4)</f>
        <v>1979</v>
      </c>
    </row>
    <row r="1098" ht="14.25" customHeight="1">
      <c r="C1098" s="12">
        <v>616.0</v>
      </c>
      <c r="D1098" s="12" t="s">
        <v>2150</v>
      </c>
      <c r="E1098" s="12" t="s">
        <v>54</v>
      </c>
      <c r="F1098" s="16" t="s">
        <v>2151</v>
      </c>
      <c r="G1098" s="12">
        <v>21.0</v>
      </c>
      <c r="H1098" s="12" t="s">
        <v>56</v>
      </c>
      <c r="I1098" s="12">
        <v>2.5849224E7</v>
      </c>
      <c r="J1098" s="12" t="str">
        <f>RIGHT('КХЛ'!$F1098,4)</f>
        <v>1996</v>
      </c>
    </row>
    <row r="1099" ht="14.25" customHeight="1">
      <c r="C1099" s="12">
        <v>1117.0</v>
      </c>
      <c r="D1099" s="12" t="s">
        <v>2152</v>
      </c>
      <c r="E1099" s="12" t="s">
        <v>54</v>
      </c>
      <c r="F1099" s="16" t="s">
        <v>676</v>
      </c>
      <c r="G1099" s="12">
        <v>33.0</v>
      </c>
      <c r="H1099" s="12" t="s">
        <v>71</v>
      </c>
      <c r="I1099" s="12">
        <v>2115277.0</v>
      </c>
      <c r="J1099" s="12" t="str">
        <f>RIGHT('КХЛ'!$F1099,4)</f>
        <v>1984</v>
      </c>
    </row>
    <row r="1100" ht="14.25" customHeight="1">
      <c r="C1100" s="12">
        <v>1149.0</v>
      </c>
      <c r="D1100" s="12" t="s">
        <v>2153</v>
      </c>
      <c r="E1100" s="12" t="s">
        <v>54</v>
      </c>
      <c r="F1100" s="16" t="s">
        <v>2154</v>
      </c>
      <c r="G1100" s="12">
        <v>39.0</v>
      </c>
      <c r="H1100" s="12" t="s">
        <v>99</v>
      </c>
      <c r="I1100" s="12">
        <v>5.821921E7</v>
      </c>
      <c r="J1100" s="12" t="str">
        <f>RIGHT('КХЛ'!$F1100,4)</f>
        <v>1978</v>
      </c>
    </row>
    <row r="1101" ht="14.25" customHeight="1">
      <c r="C1101" s="12">
        <v>1090.0</v>
      </c>
      <c r="D1101" s="12" t="s">
        <v>2155</v>
      </c>
      <c r="E1101" s="12" t="s">
        <v>54</v>
      </c>
      <c r="F1101" s="16" t="s">
        <v>2156</v>
      </c>
      <c r="G1101" s="12">
        <v>22.0</v>
      </c>
      <c r="H1101" s="12" t="s">
        <v>56</v>
      </c>
      <c r="I1101" s="12">
        <v>6.1029608E7</v>
      </c>
      <c r="J1101" s="12" t="str">
        <f>RIGHT('КХЛ'!$F1101,4)</f>
        <v>1996</v>
      </c>
    </row>
    <row r="1102" ht="14.25" customHeight="1">
      <c r="C1102" s="12">
        <v>1150.0</v>
      </c>
      <c r="D1102" s="12" t="s">
        <v>2157</v>
      </c>
      <c r="E1102" s="12" t="s">
        <v>60</v>
      </c>
      <c r="F1102" s="16" t="s">
        <v>2158</v>
      </c>
      <c r="G1102" s="12">
        <v>21.0</v>
      </c>
      <c r="H1102" s="12" t="s">
        <v>56</v>
      </c>
      <c r="I1102" s="12">
        <v>1.093754E7</v>
      </c>
      <c r="J1102" s="12" t="str">
        <f>RIGHT('КХЛ'!$F1102,4)</f>
        <v>1996</v>
      </c>
    </row>
    <row r="1103" ht="14.25" customHeight="1">
      <c r="C1103" s="12">
        <v>678.0</v>
      </c>
      <c r="D1103" s="12" t="s">
        <v>2159</v>
      </c>
      <c r="E1103" s="12" t="s">
        <v>60</v>
      </c>
      <c r="F1103" s="16" t="s">
        <v>2160</v>
      </c>
      <c r="G1103" s="12">
        <v>24.0</v>
      </c>
      <c r="H1103" s="12" t="s">
        <v>56</v>
      </c>
      <c r="I1103" s="12">
        <v>5943715.0</v>
      </c>
      <c r="J1103" s="12" t="str">
        <f>RIGHT('КХЛ'!$F1103,4)</f>
        <v>1993</v>
      </c>
    </row>
    <row r="1104" ht="14.25" customHeight="1">
      <c r="C1104" s="12">
        <v>1188.0</v>
      </c>
      <c r="D1104" s="12" t="s">
        <v>2161</v>
      </c>
      <c r="E1104" s="12" t="s">
        <v>60</v>
      </c>
      <c r="F1104" s="16" t="s">
        <v>2162</v>
      </c>
      <c r="G1104" s="12">
        <v>46.0</v>
      </c>
      <c r="H1104" s="12" t="s">
        <v>56</v>
      </c>
      <c r="I1104" s="12">
        <v>5.4283387E7</v>
      </c>
      <c r="J1104" s="12" t="str">
        <f>RIGHT('КХЛ'!$F1104,4)</f>
        <v>1971</v>
      </c>
    </row>
    <row r="1105" ht="14.25" customHeight="1">
      <c r="C1105" s="12">
        <v>1145.0</v>
      </c>
      <c r="D1105" s="12" t="s">
        <v>2163</v>
      </c>
      <c r="E1105" s="12" t="s">
        <v>54</v>
      </c>
      <c r="F1105" s="16" t="s">
        <v>2164</v>
      </c>
      <c r="G1105" s="12">
        <v>34.0</v>
      </c>
      <c r="H1105" s="12" t="s">
        <v>56</v>
      </c>
      <c r="I1105" s="12">
        <v>1075957.0</v>
      </c>
      <c r="J1105" s="12" t="str">
        <f>RIGHT('КХЛ'!$F1105,4)</f>
        <v>1983</v>
      </c>
    </row>
    <row r="1106" ht="14.25" customHeight="1">
      <c r="C1106" s="12">
        <v>1061.0</v>
      </c>
      <c r="D1106" s="12" t="s">
        <v>2165</v>
      </c>
      <c r="E1106" s="12" t="s">
        <v>60</v>
      </c>
      <c r="F1106" s="16" t="s">
        <v>723</v>
      </c>
      <c r="G1106" s="12">
        <v>23.0</v>
      </c>
      <c r="H1106" s="12" t="s">
        <v>108</v>
      </c>
      <c r="I1106" s="12">
        <v>3.9392275E7</v>
      </c>
      <c r="J1106" s="12" t="str">
        <f>RIGHT('КХЛ'!$F1106,4)</f>
        <v>1994</v>
      </c>
    </row>
    <row r="1107" ht="14.25" customHeight="1">
      <c r="C1107" s="12">
        <v>427.0</v>
      </c>
      <c r="D1107" s="12" t="s">
        <v>2166</v>
      </c>
      <c r="E1107" s="12" t="s">
        <v>54</v>
      </c>
      <c r="F1107" s="16" t="s">
        <v>2167</v>
      </c>
      <c r="G1107" s="12">
        <v>30.0</v>
      </c>
      <c r="H1107" s="12" t="s">
        <v>56</v>
      </c>
      <c r="I1107" s="12">
        <v>7876016.0</v>
      </c>
      <c r="J1107" s="12" t="str">
        <f>RIGHT('КХЛ'!$F1107,4)</f>
        <v>1987</v>
      </c>
    </row>
    <row r="1108" ht="14.25" customHeight="1">
      <c r="C1108" s="12">
        <v>115.0</v>
      </c>
      <c r="D1108" s="12" t="s">
        <v>2168</v>
      </c>
      <c r="E1108" s="12" t="s">
        <v>60</v>
      </c>
      <c r="F1108" s="16" t="s">
        <v>2169</v>
      </c>
      <c r="G1108" s="12">
        <v>33.0</v>
      </c>
      <c r="H1108" s="12" t="s">
        <v>56</v>
      </c>
      <c r="I1108" s="12">
        <v>5.2109505E7</v>
      </c>
      <c r="J1108" s="12" t="str">
        <f>RIGHT('КХЛ'!$F1108,4)</f>
        <v>1984</v>
      </c>
    </row>
    <row r="1109" ht="14.25" customHeight="1">
      <c r="C1109" s="12">
        <v>894.0</v>
      </c>
      <c r="D1109" s="12" t="s">
        <v>2170</v>
      </c>
      <c r="E1109" s="12" t="s">
        <v>60</v>
      </c>
      <c r="F1109" s="16" t="s">
        <v>2171</v>
      </c>
      <c r="G1109" s="12">
        <v>39.0</v>
      </c>
      <c r="H1109" s="12" t="s">
        <v>56</v>
      </c>
      <c r="I1109" s="12">
        <v>7772116.0</v>
      </c>
      <c r="J1109" s="12" t="str">
        <f>RIGHT('КХЛ'!$F1109,4)</f>
        <v>1978</v>
      </c>
    </row>
    <row r="1110" ht="14.25" customHeight="1">
      <c r="C1110" s="12">
        <v>965.0</v>
      </c>
      <c r="D1110" s="12" t="s">
        <v>2172</v>
      </c>
      <c r="E1110" s="12" t="s">
        <v>54</v>
      </c>
      <c r="F1110" s="16" t="s">
        <v>2173</v>
      </c>
      <c r="G1110" s="12">
        <v>31.0</v>
      </c>
      <c r="H1110" s="12" t="s">
        <v>120</v>
      </c>
      <c r="I1110" s="12">
        <v>4.4016617E7</v>
      </c>
      <c r="J1110" s="12" t="str">
        <f>RIGHT('КХЛ'!$F1110,4)</f>
        <v>1986</v>
      </c>
    </row>
    <row r="1111" ht="14.25" customHeight="1">
      <c r="C1111" s="12">
        <v>1119.0</v>
      </c>
      <c r="D1111" s="12" t="s">
        <v>2174</v>
      </c>
      <c r="E1111" s="12" t="s">
        <v>54</v>
      </c>
      <c r="F1111" s="16" t="s">
        <v>2175</v>
      </c>
      <c r="G1111" s="12">
        <v>35.0</v>
      </c>
      <c r="H1111" s="12" t="s">
        <v>56</v>
      </c>
      <c r="I1111" s="12">
        <v>2.4638367E7</v>
      </c>
      <c r="J1111" s="12" t="str">
        <f>RIGHT('КХЛ'!$F1111,4)</f>
        <v>1982</v>
      </c>
    </row>
    <row r="1112" ht="14.25" customHeight="1">
      <c r="C1112" s="12">
        <v>685.0</v>
      </c>
      <c r="D1112" s="12" t="s">
        <v>2176</v>
      </c>
      <c r="E1112" s="12" t="s">
        <v>60</v>
      </c>
      <c r="F1112" s="16" t="s">
        <v>2177</v>
      </c>
      <c r="G1112" s="12">
        <v>36.0</v>
      </c>
      <c r="H1112" s="12" t="s">
        <v>99</v>
      </c>
      <c r="I1112" s="12">
        <v>3.2310984E7</v>
      </c>
      <c r="J1112" s="12" t="str">
        <f>RIGHT('КХЛ'!$F1112,4)</f>
        <v>1981</v>
      </c>
    </row>
    <row r="1113" ht="14.25" customHeight="1">
      <c r="C1113" s="12">
        <v>1643.0</v>
      </c>
      <c r="D1113" s="12" t="s">
        <v>2178</v>
      </c>
      <c r="E1113" s="12" t="s">
        <v>60</v>
      </c>
      <c r="F1113" s="16" t="s">
        <v>2179</v>
      </c>
      <c r="G1113" s="12">
        <v>24.0</v>
      </c>
      <c r="H1113" s="12" t="s">
        <v>56</v>
      </c>
      <c r="I1113" s="12">
        <v>9.7843756E7</v>
      </c>
      <c r="J1113" s="12" t="str">
        <f>RIGHT('КХЛ'!$F1113,4)</f>
        <v>1993</v>
      </c>
    </row>
    <row r="1114" ht="14.25" customHeight="1">
      <c r="C1114" s="12">
        <v>1491.0</v>
      </c>
      <c r="D1114" s="12" t="s">
        <v>2180</v>
      </c>
      <c r="E1114" s="12" t="s">
        <v>60</v>
      </c>
      <c r="F1114" s="16" t="s">
        <v>751</v>
      </c>
      <c r="G1114" s="12">
        <v>32.0</v>
      </c>
      <c r="H1114" s="12" t="s">
        <v>56</v>
      </c>
      <c r="I1114" s="12">
        <v>6.9302726E7</v>
      </c>
      <c r="J1114" s="12" t="str">
        <f>RIGHT('КХЛ'!$F1114,4)</f>
        <v>1985</v>
      </c>
    </row>
    <row r="1115" ht="14.25" customHeight="1">
      <c r="C1115" s="12">
        <v>1367.0</v>
      </c>
      <c r="D1115" s="12" t="s">
        <v>2181</v>
      </c>
      <c r="E1115" s="12" t="s">
        <v>54</v>
      </c>
      <c r="F1115" s="16" t="s">
        <v>2182</v>
      </c>
      <c r="G1115" s="12">
        <v>25.0</v>
      </c>
      <c r="H1115" s="12" t="s">
        <v>191</v>
      </c>
      <c r="I1115" s="12">
        <v>4804113.0</v>
      </c>
      <c r="J1115" s="12" t="str">
        <f>RIGHT('КХЛ'!$F1115,4)</f>
        <v>1992</v>
      </c>
    </row>
    <row r="1116" ht="14.25" customHeight="1">
      <c r="C1116" s="12">
        <v>1084.0</v>
      </c>
      <c r="D1116" s="12" t="s">
        <v>2183</v>
      </c>
      <c r="E1116" s="12" t="s">
        <v>65</v>
      </c>
      <c r="F1116" s="16" t="s">
        <v>2184</v>
      </c>
      <c r="G1116" s="12">
        <v>40.0</v>
      </c>
      <c r="H1116" s="12" t="s">
        <v>108</v>
      </c>
      <c r="I1116" s="12">
        <v>3.8399892E7</v>
      </c>
      <c r="J1116" s="12" t="str">
        <f>RIGHT('КХЛ'!$F1116,4)</f>
        <v>1978</v>
      </c>
    </row>
    <row r="1117" ht="14.25" customHeight="1">
      <c r="C1117" s="12">
        <v>942.0</v>
      </c>
      <c r="D1117" s="12" t="s">
        <v>2185</v>
      </c>
      <c r="E1117" s="12" t="s">
        <v>60</v>
      </c>
      <c r="F1117" s="16" t="s">
        <v>2186</v>
      </c>
      <c r="G1117" s="12">
        <v>37.0</v>
      </c>
      <c r="H1117" s="12" t="s">
        <v>56</v>
      </c>
      <c r="I1117" s="12">
        <v>5.5269792E7</v>
      </c>
      <c r="J1117" s="12" t="str">
        <f>RIGHT('КХЛ'!$F1117,4)</f>
        <v>1980</v>
      </c>
    </row>
    <row r="1118" ht="14.25" customHeight="1">
      <c r="C1118" s="12">
        <v>1077.0</v>
      </c>
      <c r="D1118" s="12" t="s">
        <v>2187</v>
      </c>
      <c r="E1118" s="12" t="s">
        <v>54</v>
      </c>
      <c r="F1118" s="16" t="s">
        <v>1542</v>
      </c>
      <c r="G1118" s="12">
        <v>30.0</v>
      </c>
      <c r="H1118" s="12" t="s">
        <v>71</v>
      </c>
      <c r="I1118" s="12">
        <v>8.5400478E7</v>
      </c>
      <c r="J1118" s="12" t="str">
        <f>RIGHT('КХЛ'!$F1118,4)</f>
        <v>1987</v>
      </c>
    </row>
    <row r="1119" ht="14.25" customHeight="1">
      <c r="C1119" s="12">
        <v>1219.0</v>
      </c>
      <c r="D1119" s="12" t="s">
        <v>2188</v>
      </c>
      <c r="E1119" s="12" t="s">
        <v>60</v>
      </c>
      <c r="F1119" s="16" t="s">
        <v>1744</v>
      </c>
      <c r="G1119" s="12">
        <v>20.0</v>
      </c>
      <c r="H1119" s="12" t="s">
        <v>56</v>
      </c>
      <c r="I1119" s="12">
        <v>7.0951767E7</v>
      </c>
      <c r="J1119" s="12" t="str">
        <f>RIGHT('КХЛ'!$F1119,4)</f>
        <v>1997</v>
      </c>
    </row>
    <row r="1120" ht="14.25" customHeight="1">
      <c r="C1120" s="12">
        <v>809.0</v>
      </c>
      <c r="D1120" s="12" t="s">
        <v>2189</v>
      </c>
      <c r="E1120" s="12" t="s">
        <v>54</v>
      </c>
      <c r="F1120" s="16" t="s">
        <v>2190</v>
      </c>
      <c r="G1120" s="12">
        <v>30.0</v>
      </c>
      <c r="H1120" s="12" t="s">
        <v>113</v>
      </c>
      <c r="I1120" s="12">
        <v>2.3555962E7</v>
      </c>
      <c r="J1120" s="12" t="str">
        <f>RIGHT('КХЛ'!$F1120,4)</f>
        <v>1987</v>
      </c>
    </row>
    <row r="1121" ht="14.25" customHeight="1">
      <c r="C1121" s="12">
        <v>203.0</v>
      </c>
      <c r="D1121" s="12" t="s">
        <v>2191</v>
      </c>
      <c r="E1121" s="12" t="s">
        <v>60</v>
      </c>
      <c r="F1121" s="16" t="s">
        <v>2192</v>
      </c>
      <c r="G1121" s="12">
        <v>23.0</v>
      </c>
      <c r="H1121" s="12" t="s">
        <v>56</v>
      </c>
      <c r="I1121" s="12">
        <v>829644.0</v>
      </c>
      <c r="J1121" s="12" t="str">
        <f>RIGHT('КХЛ'!$F1121,4)</f>
        <v>1994</v>
      </c>
    </row>
    <row r="1122" ht="14.25" customHeight="1">
      <c r="C1122" s="12">
        <v>1085.0</v>
      </c>
      <c r="D1122" s="12" t="s">
        <v>2193</v>
      </c>
      <c r="E1122" s="12" t="s">
        <v>54</v>
      </c>
      <c r="F1122" s="16" t="s">
        <v>2194</v>
      </c>
      <c r="G1122" s="12">
        <v>31.0</v>
      </c>
      <c r="H1122" s="12" t="s">
        <v>108</v>
      </c>
      <c r="I1122" s="12">
        <v>6.4673785E7</v>
      </c>
      <c r="J1122" s="12" t="str">
        <f>RIGHT('КХЛ'!$F1122,4)</f>
        <v>1986</v>
      </c>
    </row>
    <row r="1123" ht="14.25" customHeight="1">
      <c r="C1123" s="12">
        <v>290.0</v>
      </c>
      <c r="D1123" s="12" t="s">
        <v>2195</v>
      </c>
      <c r="E1123" s="12" t="s">
        <v>54</v>
      </c>
      <c r="F1123" s="16" t="s">
        <v>2196</v>
      </c>
      <c r="G1123" s="12">
        <v>23.0</v>
      </c>
      <c r="H1123" s="12" t="s">
        <v>81</v>
      </c>
      <c r="I1123" s="12">
        <v>1.1826031E7</v>
      </c>
      <c r="J1123" s="12" t="str">
        <f>RIGHT('КХЛ'!$F1123,4)</f>
        <v>1994</v>
      </c>
    </row>
    <row r="1124" ht="14.25" customHeight="1">
      <c r="C1124" s="12">
        <v>428.0</v>
      </c>
      <c r="D1124" s="12" t="s">
        <v>2197</v>
      </c>
      <c r="E1124" s="12" t="s">
        <v>54</v>
      </c>
      <c r="F1124" s="16" t="s">
        <v>2198</v>
      </c>
      <c r="G1124" s="12">
        <v>40.0</v>
      </c>
      <c r="H1124" s="12" t="s">
        <v>120</v>
      </c>
      <c r="I1124" s="12">
        <v>8.7071365E7</v>
      </c>
      <c r="J1124" s="12" t="str">
        <f>RIGHT('КХЛ'!$F1124,4)</f>
        <v>1977</v>
      </c>
    </row>
    <row r="1125" ht="14.25" customHeight="1">
      <c r="C1125" s="12">
        <v>988.0</v>
      </c>
      <c r="D1125" s="12" t="s">
        <v>1159</v>
      </c>
      <c r="E1125" s="12" t="s">
        <v>54</v>
      </c>
      <c r="F1125" s="16" t="s">
        <v>1160</v>
      </c>
      <c r="G1125" s="12">
        <v>32.0</v>
      </c>
      <c r="H1125" s="12" t="s">
        <v>56</v>
      </c>
      <c r="I1125" s="12">
        <v>6.2900883E7</v>
      </c>
      <c r="J1125" s="12" t="str">
        <f>RIGHT('КХЛ'!$F1125,4)</f>
        <v>1986</v>
      </c>
    </row>
    <row r="1126" ht="14.25" customHeight="1">
      <c r="C1126" s="12">
        <v>1060.0</v>
      </c>
      <c r="D1126" s="12" t="s">
        <v>2199</v>
      </c>
      <c r="E1126" s="12" t="s">
        <v>54</v>
      </c>
      <c r="F1126" s="16" t="s">
        <v>2200</v>
      </c>
      <c r="G1126" s="12">
        <v>23.0</v>
      </c>
      <c r="H1126" s="12" t="s">
        <v>88</v>
      </c>
      <c r="I1126" s="12">
        <v>3.9782107E7</v>
      </c>
      <c r="J1126" s="12" t="str">
        <f>RIGHT('КХЛ'!$F1126,4)</f>
        <v>1994</v>
      </c>
    </row>
    <row r="1127" ht="14.25" customHeight="1">
      <c r="C1127" s="12">
        <v>924.0</v>
      </c>
      <c r="D1127" s="12" t="s">
        <v>79</v>
      </c>
      <c r="E1127" s="12" t="s">
        <v>60</v>
      </c>
      <c r="F1127" s="16" t="s">
        <v>80</v>
      </c>
      <c r="G1127" s="12">
        <v>26.0</v>
      </c>
      <c r="H1127" s="12" t="s">
        <v>81</v>
      </c>
      <c r="I1127" s="12">
        <v>7.4284671E7</v>
      </c>
      <c r="J1127" s="12" t="str">
        <f>RIGHT('КХЛ'!$F1127,4)</f>
        <v>1991</v>
      </c>
    </row>
    <row r="1128" ht="14.25" customHeight="1">
      <c r="C1128" s="12">
        <v>515.0</v>
      </c>
      <c r="D1128" s="12" t="s">
        <v>2201</v>
      </c>
      <c r="E1128" s="12" t="s">
        <v>54</v>
      </c>
      <c r="F1128" s="16" t="s">
        <v>77</v>
      </c>
      <c r="G1128" s="12">
        <v>22.0</v>
      </c>
      <c r="H1128" s="12" t="s">
        <v>56</v>
      </c>
      <c r="I1128" s="12">
        <v>9.236899E7</v>
      </c>
      <c r="J1128" s="12" t="str">
        <f>RIGHT('КХЛ'!$F1128,4)</f>
        <v>1995</v>
      </c>
    </row>
    <row r="1129" ht="14.25" customHeight="1">
      <c r="C1129" s="12">
        <v>935.0</v>
      </c>
      <c r="D1129" s="12" t="s">
        <v>2202</v>
      </c>
      <c r="E1129" s="12" t="s">
        <v>60</v>
      </c>
      <c r="F1129" s="16" t="s">
        <v>2203</v>
      </c>
      <c r="G1129" s="12">
        <v>23.0</v>
      </c>
      <c r="H1129" s="12" t="s">
        <v>78</v>
      </c>
      <c r="I1129" s="12">
        <v>8.3531977E7</v>
      </c>
      <c r="J1129" s="12" t="str">
        <f>RIGHT('КХЛ'!$F1129,4)</f>
        <v>1994</v>
      </c>
    </row>
    <row r="1130" ht="14.25" customHeight="1">
      <c r="C1130" s="12">
        <v>884.0</v>
      </c>
      <c r="D1130" s="12" t="s">
        <v>1238</v>
      </c>
      <c r="E1130" s="12" t="s">
        <v>54</v>
      </c>
      <c r="F1130" s="16" t="s">
        <v>1239</v>
      </c>
      <c r="G1130" s="12">
        <v>43.0</v>
      </c>
      <c r="H1130" s="12" t="s">
        <v>113</v>
      </c>
      <c r="I1130" s="12">
        <v>8.5046054E7</v>
      </c>
      <c r="J1130" s="12" t="str">
        <f>RIGHT('КХЛ'!$F1130,4)</f>
        <v>1974</v>
      </c>
    </row>
    <row r="1131" ht="14.25" customHeight="1">
      <c r="C1131" s="12">
        <v>1097.0</v>
      </c>
      <c r="D1131" s="12" t="s">
        <v>2204</v>
      </c>
      <c r="E1131" s="12" t="s">
        <v>65</v>
      </c>
      <c r="F1131" s="16" t="s">
        <v>2205</v>
      </c>
      <c r="G1131" s="12">
        <v>25.0</v>
      </c>
      <c r="H1131" s="12" t="s">
        <v>71</v>
      </c>
      <c r="I1131" s="12">
        <v>7.2990777E7</v>
      </c>
      <c r="J1131" s="12" t="str">
        <f>RIGHT('КХЛ'!$F1131,4)</f>
        <v>1992</v>
      </c>
    </row>
    <row r="1132" ht="14.25" customHeight="1">
      <c r="C1132" s="12">
        <v>1548.0</v>
      </c>
      <c r="D1132" s="12" t="s">
        <v>2206</v>
      </c>
      <c r="E1132" s="12" t="s">
        <v>54</v>
      </c>
      <c r="F1132" s="16" t="s">
        <v>2207</v>
      </c>
      <c r="G1132" s="12">
        <v>20.0</v>
      </c>
      <c r="H1132" s="12" t="s">
        <v>56</v>
      </c>
      <c r="I1132" s="12">
        <v>7.3946166E7</v>
      </c>
      <c r="J1132" s="12" t="str">
        <f>RIGHT('КХЛ'!$F1132,4)</f>
        <v>1997</v>
      </c>
    </row>
    <row r="1133" ht="14.25" customHeight="1">
      <c r="C1133" s="12">
        <v>1425.0</v>
      </c>
      <c r="D1133" s="12" t="s">
        <v>2208</v>
      </c>
      <c r="E1133" s="12" t="s">
        <v>65</v>
      </c>
      <c r="F1133" s="16" t="s">
        <v>2209</v>
      </c>
      <c r="G1133" s="12">
        <v>34.0</v>
      </c>
      <c r="H1133" s="12" t="s">
        <v>99</v>
      </c>
      <c r="I1133" s="12">
        <v>8413312.0</v>
      </c>
      <c r="J1133" s="12" t="str">
        <f>RIGHT('КХЛ'!$F1133,4)</f>
        <v>1983</v>
      </c>
    </row>
    <row r="1134" ht="14.25" customHeight="1">
      <c r="C1134" s="12">
        <v>366.0</v>
      </c>
      <c r="D1134" s="12" t="s">
        <v>2210</v>
      </c>
      <c r="E1134" s="12" t="s">
        <v>60</v>
      </c>
      <c r="F1134" s="16" t="s">
        <v>2211</v>
      </c>
      <c r="G1134" s="12">
        <v>27.0</v>
      </c>
      <c r="H1134" s="12" t="s">
        <v>56</v>
      </c>
      <c r="I1134" s="12">
        <v>6.7538366E7</v>
      </c>
      <c r="J1134" s="12" t="str">
        <f>RIGHT('КХЛ'!$F1134,4)</f>
        <v>1990</v>
      </c>
    </row>
    <row r="1135" ht="14.25" customHeight="1">
      <c r="C1135" s="12">
        <v>99.0</v>
      </c>
      <c r="D1135" s="12" t="s">
        <v>2212</v>
      </c>
      <c r="E1135" s="12" t="s">
        <v>54</v>
      </c>
      <c r="F1135" s="16" t="s">
        <v>2213</v>
      </c>
      <c r="G1135" s="12">
        <v>38.0</v>
      </c>
      <c r="H1135" s="12" t="s">
        <v>56</v>
      </c>
      <c r="I1135" s="12">
        <v>8.559783E7</v>
      </c>
      <c r="J1135" s="12" t="str">
        <f>RIGHT('КХЛ'!$F1135,4)</f>
        <v>1979</v>
      </c>
    </row>
    <row r="1136" ht="14.25" customHeight="1">
      <c r="C1136" s="12">
        <v>832.0</v>
      </c>
      <c r="D1136" s="12" t="s">
        <v>2214</v>
      </c>
      <c r="E1136" s="12" t="s">
        <v>54</v>
      </c>
      <c r="F1136" s="16" t="s">
        <v>2215</v>
      </c>
      <c r="G1136" s="12">
        <v>37.0</v>
      </c>
      <c r="H1136" s="12" t="s">
        <v>99</v>
      </c>
      <c r="I1136" s="12">
        <v>8.2485858E7</v>
      </c>
      <c r="J1136" s="12" t="str">
        <f>RIGHT('КХЛ'!$F1136,4)</f>
        <v>1980</v>
      </c>
    </row>
    <row r="1137" ht="14.25" customHeight="1">
      <c r="C1137" s="12">
        <v>510.0</v>
      </c>
      <c r="D1137" s="12" t="s">
        <v>2216</v>
      </c>
      <c r="E1137" s="12" t="s">
        <v>54</v>
      </c>
      <c r="F1137" s="16" t="s">
        <v>2217</v>
      </c>
      <c r="G1137" s="12">
        <v>26.0</v>
      </c>
      <c r="H1137" s="12" t="s">
        <v>56</v>
      </c>
      <c r="I1137" s="12">
        <v>5.1153059E7</v>
      </c>
      <c r="J1137" s="12" t="str">
        <f>RIGHT('КХЛ'!$F1137,4)</f>
        <v>1991</v>
      </c>
    </row>
    <row r="1138" ht="14.25" customHeight="1">
      <c r="C1138" s="12">
        <v>1015.0</v>
      </c>
      <c r="D1138" s="12" t="s">
        <v>292</v>
      </c>
      <c r="E1138" s="12" t="s">
        <v>54</v>
      </c>
      <c r="F1138" s="16" t="s">
        <v>293</v>
      </c>
      <c r="G1138" s="12">
        <v>35.0</v>
      </c>
      <c r="H1138" s="12" t="s">
        <v>81</v>
      </c>
      <c r="I1138" s="12">
        <v>5.2247443E7</v>
      </c>
      <c r="J1138" s="12" t="str">
        <f>RIGHT('КХЛ'!$F1138,4)</f>
        <v>1982</v>
      </c>
    </row>
    <row r="1139" ht="14.25" customHeight="1">
      <c r="C1139" s="12">
        <v>377.0</v>
      </c>
      <c r="D1139" s="12" t="s">
        <v>2218</v>
      </c>
      <c r="E1139" s="12" t="s">
        <v>60</v>
      </c>
      <c r="F1139" s="16" t="s">
        <v>2219</v>
      </c>
      <c r="G1139" s="12">
        <v>23.0</v>
      </c>
      <c r="H1139" s="12" t="s">
        <v>56</v>
      </c>
      <c r="I1139" s="12">
        <v>7756348.0</v>
      </c>
      <c r="J1139" s="12" t="str">
        <f>RIGHT('КХЛ'!$F1139,4)</f>
        <v>1995</v>
      </c>
    </row>
    <row r="1140" ht="14.25" customHeight="1">
      <c r="C1140" s="12">
        <v>38.0</v>
      </c>
      <c r="D1140" s="12" t="s">
        <v>2220</v>
      </c>
      <c r="E1140" s="12" t="s">
        <v>54</v>
      </c>
      <c r="F1140" s="16" t="s">
        <v>2221</v>
      </c>
      <c r="G1140" s="12">
        <v>44.0</v>
      </c>
      <c r="H1140" s="12" t="s">
        <v>113</v>
      </c>
      <c r="I1140" s="12">
        <v>7.7714354E7</v>
      </c>
      <c r="J1140" s="12" t="str">
        <f>RIGHT('КХЛ'!$F1140,4)</f>
        <v>1973</v>
      </c>
    </row>
    <row r="1141" ht="14.25" customHeight="1">
      <c r="C1141" s="12">
        <v>1001.0</v>
      </c>
      <c r="D1141" s="12" t="s">
        <v>2222</v>
      </c>
      <c r="E1141" s="12" t="s">
        <v>54</v>
      </c>
      <c r="F1141" s="16" t="s">
        <v>2223</v>
      </c>
      <c r="G1141" s="12">
        <v>32.0</v>
      </c>
      <c r="H1141" s="12" t="s">
        <v>120</v>
      </c>
      <c r="I1141" s="12">
        <v>3.4703043E7</v>
      </c>
      <c r="J1141" s="12" t="str">
        <f>RIGHT('КХЛ'!$F1141,4)</f>
        <v>1985</v>
      </c>
    </row>
    <row r="1142" ht="14.25" customHeight="1">
      <c r="C1142" s="12">
        <v>535.0</v>
      </c>
      <c r="D1142" s="12" t="s">
        <v>2224</v>
      </c>
      <c r="E1142" s="12" t="s">
        <v>60</v>
      </c>
      <c r="F1142" s="16" t="s">
        <v>2225</v>
      </c>
      <c r="G1142" s="12">
        <v>34.0</v>
      </c>
      <c r="H1142" s="12" t="s">
        <v>56</v>
      </c>
      <c r="I1142" s="12">
        <v>2.4120596E7</v>
      </c>
      <c r="J1142" s="12" t="str">
        <f>RIGHT('КХЛ'!$F1142,4)</f>
        <v>1983</v>
      </c>
    </row>
    <row r="1143" ht="14.25" customHeight="1">
      <c r="C1143" s="12">
        <v>126.0</v>
      </c>
      <c r="D1143" s="12" t="s">
        <v>2226</v>
      </c>
      <c r="E1143" s="12" t="s">
        <v>60</v>
      </c>
      <c r="F1143" s="16" t="s">
        <v>2227</v>
      </c>
      <c r="G1143" s="12">
        <v>39.0</v>
      </c>
      <c r="H1143" s="12" t="s">
        <v>108</v>
      </c>
      <c r="I1143" s="12">
        <v>2.8913906E7</v>
      </c>
      <c r="J1143" s="12" t="str">
        <f>RIGHT('КХЛ'!$F1143,4)</f>
        <v>1978</v>
      </c>
    </row>
    <row r="1144" ht="14.25" customHeight="1">
      <c r="C1144" s="12">
        <v>34.0</v>
      </c>
      <c r="D1144" s="12" t="s">
        <v>2228</v>
      </c>
      <c r="E1144" s="12" t="s">
        <v>60</v>
      </c>
      <c r="F1144" s="16" t="s">
        <v>2229</v>
      </c>
      <c r="G1144" s="12">
        <v>36.0</v>
      </c>
      <c r="H1144" s="12" t="s">
        <v>56</v>
      </c>
      <c r="I1144" s="12">
        <v>1.5798865E7</v>
      </c>
      <c r="J1144" s="12" t="str">
        <f>RIGHT('КХЛ'!$F1144,4)</f>
        <v>1981</v>
      </c>
    </row>
    <row r="1145" ht="14.25" customHeight="1">
      <c r="C1145" s="12">
        <v>1663.0</v>
      </c>
      <c r="D1145" s="12" t="s">
        <v>2230</v>
      </c>
      <c r="E1145" s="12" t="s">
        <v>65</v>
      </c>
      <c r="F1145" s="16" t="s">
        <v>2231</v>
      </c>
      <c r="G1145" s="12">
        <v>45.0</v>
      </c>
      <c r="H1145" s="12" t="s">
        <v>56</v>
      </c>
      <c r="I1145" s="12">
        <v>9098075.0</v>
      </c>
      <c r="J1145" s="12" t="str">
        <f>RIGHT('КХЛ'!$F1145,4)</f>
        <v>1972</v>
      </c>
    </row>
    <row r="1146" ht="14.25" customHeight="1">
      <c r="C1146" s="12">
        <v>1158.0</v>
      </c>
      <c r="D1146" s="12" t="s">
        <v>2232</v>
      </c>
      <c r="E1146" s="12" t="s">
        <v>54</v>
      </c>
      <c r="F1146" s="16" t="s">
        <v>2233</v>
      </c>
      <c r="G1146" s="12">
        <v>38.0</v>
      </c>
      <c r="H1146" s="12" t="s">
        <v>56</v>
      </c>
      <c r="I1146" s="12">
        <v>1.7018231E7</v>
      </c>
      <c r="J1146" s="12" t="str">
        <f>RIGHT('КХЛ'!$F1146,4)</f>
        <v>1979</v>
      </c>
    </row>
    <row r="1147" ht="14.25" customHeight="1">
      <c r="C1147" s="12">
        <v>810.0</v>
      </c>
      <c r="D1147" s="12" t="s">
        <v>2234</v>
      </c>
      <c r="E1147" s="12" t="s">
        <v>65</v>
      </c>
      <c r="F1147" s="16" t="s">
        <v>2235</v>
      </c>
      <c r="G1147" s="12">
        <v>21.0</v>
      </c>
      <c r="H1147" s="12" t="s">
        <v>56</v>
      </c>
      <c r="I1147" s="12">
        <v>3.9199408E7</v>
      </c>
      <c r="J1147" s="12" t="str">
        <f>RIGHT('КХЛ'!$F1147,4)</f>
        <v>1996</v>
      </c>
    </row>
    <row r="1148" ht="14.25" customHeight="1">
      <c r="C1148" s="12">
        <v>110.0</v>
      </c>
      <c r="D1148" s="12" t="s">
        <v>2236</v>
      </c>
      <c r="E1148" s="12" t="s">
        <v>54</v>
      </c>
      <c r="F1148" s="16" t="s">
        <v>2237</v>
      </c>
      <c r="G1148" s="12">
        <v>28.0</v>
      </c>
      <c r="H1148" s="12" t="s">
        <v>56</v>
      </c>
      <c r="I1148" s="12">
        <v>2.377873E7</v>
      </c>
      <c r="J1148" s="12" t="str">
        <f>RIGHT('КХЛ'!$F1148,4)</f>
        <v>1989</v>
      </c>
    </row>
    <row r="1149" ht="14.25" customHeight="1">
      <c r="C1149" s="12">
        <v>291.0</v>
      </c>
      <c r="D1149" s="12" t="s">
        <v>2238</v>
      </c>
      <c r="E1149" s="12" t="s">
        <v>54</v>
      </c>
      <c r="F1149" s="16" t="s">
        <v>2239</v>
      </c>
      <c r="G1149" s="12">
        <v>45.0</v>
      </c>
      <c r="H1149" s="12" t="s">
        <v>56</v>
      </c>
      <c r="I1149" s="12">
        <v>3.3413783E7</v>
      </c>
      <c r="J1149" s="12" t="str">
        <f>RIGHT('КХЛ'!$F1149,4)</f>
        <v>1972</v>
      </c>
    </row>
    <row r="1150" ht="14.25" customHeight="1">
      <c r="C1150" s="12">
        <v>203.0</v>
      </c>
      <c r="D1150" s="12" t="s">
        <v>2240</v>
      </c>
      <c r="E1150" s="12" t="s">
        <v>54</v>
      </c>
      <c r="F1150" s="16" t="s">
        <v>2241</v>
      </c>
      <c r="G1150" s="12">
        <v>42.0</v>
      </c>
      <c r="H1150" s="12" t="s">
        <v>99</v>
      </c>
      <c r="I1150" s="12">
        <v>4.0197026E7</v>
      </c>
      <c r="J1150" s="12" t="str">
        <f>RIGHT('КХЛ'!$F1150,4)</f>
        <v>1975</v>
      </c>
    </row>
    <row r="1151" ht="14.25" customHeight="1">
      <c r="C1151" s="12">
        <v>545.0</v>
      </c>
      <c r="D1151" s="12" t="s">
        <v>1525</v>
      </c>
      <c r="E1151" s="12" t="s">
        <v>60</v>
      </c>
      <c r="F1151" s="16" t="s">
        <v>2242</v>
      </c>
      <c r="G1151" s="12">
        <v>42.0</v>
      </c>
      <c r="H1151" s="12" t="s">
        <v>56</v>
      </c>
      <c r="I1151" s="12">
        <v>1.7339272E7</v>
      </c>
      <c r="J1151" s="12" t="str">
        <f>RIGHT('КХЛ'!$F1151,4)</f>
        <v>1975</v>
      </c>
    </row>
    <row r="1152" ht="14.25" customHeight="1">
      <c r="C1152" s="12">
        <v>1312.0</v>
      </c>
      <c r="D1152" s="12" t="s">
        <v>2243</v>
      </c>
      <c r="E1152" s="12" t="s">
        <v>65</v>
      </c>
      <c r="F1152" s="16" t="s">
        <v>2244</v>
      </c>
      <c r="G1152" s="12">
        <v>38.0</v>
      </c>
      <c r="H1152" s="12" t="s">
        <v>113</v>
      </c>
      <c r="I1152" s="12">
        <v>2.7624199E7</v>
      </c>
      <c r="J1152" s="12" t="str">
        <f>RIGHT('КХЛ'!$F1152,4)</f>
        <v>1979</v>
      </c>
    </row>
    <row r="1153" ht="14.25" customHeight="1">
      <c r="C1153" s="12">
        <v>1754.0</v>
      </c>
      <c r="D1153" s="12" t="s">
        <v>2245</v>
      </c>
      <c r="E1153" s="12" t="s">
        <v>65</v>
      </c>
      <c r="F1153" s="16" t="s">
        <v>1292</v>
      </c>
      <c r="G1153" s="12">
        <v>21.0</v>
      </c>
      <c r="H1153" s="12" t="s">
        <v>113</v>
      </c>
      <c r="I1153" s="12">
        <v>4893335.0</v>
      </c>
      <c r="J1153" s="12" t="str">
        <f>RIGHT('КХЛ'!$F1153,4)</f>
        <v>1996</v>
      </c>
    </row>
    <row r="1154" ht="14.25" customHeight="1">
      <c r="C1154" s="12">
        <v>904.0</v>
      </c>
      <c r="D1154" s="12" t="s">
        <v>1396</v>
      </c>
      <c r="E1154" s="12" t="s">
        <v>60</v>
      </c>
      <c r="F1154" s="16" t="s">
        <v>1397</v>
      </c>
      <c r="G1154" s="12">
        <v>30.0</v>
      </c>
      <c r="H1154" s="12" t="s">
        <v>88</v>
      </c>
      <c r="I1154" s="12">
        <v>7.920186E7</v>
      </c>
      <c r="J1154" s="12" t="str">
        <f>RIGHT('КХЛ'!$F1154,4)</f>
        <v>1987</v>
      </c>
    </row>
    <row r="1155" ht="14.25" customHeight="1">
      <c r="C1155" s="12">
        <v>1232.0</v>
      </c>
      <c r="D1155" s="12" t="s">
        <v>2246</v>
      </c>
      <c r="E1155" s="12" t="s">
        <v>54</v>
      </c>
      <c r="F1155" s="16" t="s">
        <v>2247</v>
      </c>
      <c r="G1155" s="12">
        <v>24.0</v>
      </c>
      <c r="H1155" s="12" t="s">
        <v>81</v>
      </c>
      <c r="I1155" s="12">
        <v>9.2185969E7</v>
      </c>
      <c r="J1155" s="12" t="str">
        <f>RIGHT('КХЛ'!$F1155,4)</f>
        <v>1993</v>
      </c>
    </row>
    <row r="1156" ht="14.25" customHeight="1">
      <c r="C1156" s="12">
        <v>1789.0</v>
      </c>
      <c r="D1156" s="12" t="s">
        <v>2248</v>
      </c>
      <c r="E1156" s="12" t="s">
        <v>54</v>
      </c>
      <c r="F1156" s="16" t="s">
        <v>2249</v>
      </c>
      <c r="G1156" s="12">
        <v>34.0</v>
      </c>
      <c r="H1156" s="12" t="s">
        <v>99</v>
      </c>
      <c r="I1156" s="12">
        <v>8.1565189E7</v>
      </c>
      <c r="J1156" s="12" t="str">
        <f>RIGHT('КХЛ'!$F1156,4)</f>
        <v>1983</v>
      </c>
    </row>
    <row r="1157" ht="14.25" customHeight="1">
      <c r="C1157" s="12">
        <v>4.0</v>
      </c>
      <c r="D1157" s="12" t="s">
        <v>2250</v>
      </c>
      <c r="E1157" s="12" t="s">
        <v>54</v>
      </c>
      <c r="F1157" s="16" t="s">
        <v>2251</v>
      </c>
      <c r="G1157" s="12">
        <v>31.0</v>
      </c>
      <c r="H1157" s="12" t="s">
        <v>56</v>
      </c>
      <c r="I1157" s="12">
        <v>9.2772425E7</v>
      </c>
      <c r="J1157" s="12" t="str">
        <f>RIGHT('КХЛ'!$F1157,4)</f>
        <v>1986</v>
      </c>
    </row>
    <row r="1158" ht="14.25" customHeight="1">
      <c r="C1158" s="12">
        <v>662.0</v>
      </c>
      <c r="D1158" s="12" t="s">
        <v>2252</v>
      </c>
      <c r="E1158" s="12" t="s">
        <v>60</v>
      </c>
      <c r="F1158" s="16" t="s">
        <v>2253</v>
      </c>
      <c r="G1158" s="12">
        <v>33.0</v>
      </c>
      <c r="H1158" s="12" t="s">
        <v>88</v>
      </c>
      <c r="I1158" s="12">
        <v>3.5303211E7</v>
      </c>
      <c r="J1158" s="12" t="str">
        <f>RIGHT('КХЛ'!$F1158,4)</f>
        <v>1984</v>
      </c>
    </row>
    <row r="1159" ht="14.25" customHeight="1">
      <c r="C1159" s="12">
        <v>594.0</v>
      </c>
      <c r="D1159" s="12" t="s">
        <v>2254</v>
      </c>
      <c r="E1159" s="12" t="s">
        <v>65</v>
      </c>
      <c r="F1159" s="16" t="s">
        <v>2255</v>
      </c>
      <c r="G1159" s="12">
        <v>34.0</v>
      </c>
      <c r="H1159" s="12" t="s">
        <v>71</v>
      </c>
      <c r="I1159" s="12">
        <v>8.3124072E7</v>
      </c>
      <c r="J1159" s="12" t="str">
        <f>RIGHT('КХЛ'!$F1159,4)</f>
        <v>1983</v>
      </c>
    </row>
    <row r="1160" ht="14.25" customHeight="1">
      <c r="C1160" s="12">
        <v>1637.0</v>
      </c>
      <c r="D1160" s="12" t="s">
        <v>2256</v>
      </c>
      <c r="E1160" s="12" t="s">
        <v>65</v>
      </c>
      <c r="F1160" s="16" t="s">
        <v>2257</v>
      </c>
      <c r="G1160" s="12">
        <v>20.0</v>
      </c>
      <c r="H1160" s="12" t="s">
        <v>81</v>
      </c>
      <c r="I1160" s="12">
        <v>7721259.0</v>
      </c>
      <c r="J1160" s="12" t="str">
        <f>RIGHT('КХЛ'!$F1160,4)</f>
        <v>1997</v>
      </c>
    </row>
    <row r="1161" ht="14.25" customHeight="1">
      <c r="C1161" s="12">
        <v>836.0</v>
      </c>
      <c r="D1161" s="12" t="s">
        <v>2258</v>
      </c>
      <c r="E1161" s="12" t="s">
        <v>60</v>
      </c>
      <c r="F1161" s="16" t="s">
        <v>2259</v>
      </c>
      <c r="G1161" s="12">
        <v>31.0</v>
      </c>
      <c r="H1161" s="12" t="s">
        <v>56</v>
      </c>
      <c r="I1161" s="12">
        <v>2.3609178E7</v>
      </c>
      <c r="J1161" s="12" t="str">
        <f>RIGHT('КХЛ'!$F1161,4)</f>
        <v>1986</v>
      </c>
    </row>
    <row r="1162" ht="14.25" customHeight="1">
      <c r="C1162" s="12">
        <v>353.0</v>
      </c>
      <c r="D1162" s="12" t="s">
        <v>2260</v>
      </c>
      <c r="E1162" s="12" t="s">
        <v>60</v>
      </c>
      <c r="F1162" s="16" t="s">
        <v>2261</v>
      </c>
      <c r="G1162" s="12">
        <v>41.0</v>
      </c>
      <c r="H1162" s="12" t="s">
        <v>56</v>
      </c>
      <c r="I1162" s="12">
        <v>6.3250789E7</v>
      </c>
      <c r="J1162" s="12" t="str">
        <f>RIGHT('КХЛ'!$F1162,4)</f>
        <v>1976</v>
      </c>
    </row>
    <row r="1163" ht="14.25" customHeight="1">
      <c r="C1163" s="12">
        <v>342.0</v>
      </c>
      <c r="D1163" s="12" t="s">
        <v>2262</v>
      </c>
      <c r="E1163" s="12" t="s">
        <v>60</v>
      </c>
      <c r="F1163" s="16" t="s">
        <v>2263</v>
      </c>
      <c r="G1163" s="12">
        <v>26.0</v>
      </c>
      <c r="H1163" s="12" t="s">
        <v>56</v>
      </c>
      <c r="I1163" s="12">
        <v>1.2898849E7</v>
      </c>
      <c r="J1163" s="12" t="str">
        <f>RIGHT('КХЛ'!$F1163,4)</f>
        <v>1991</v>
      </c>
    </row>
    <row r="1164" ht="14.25" customHeight="1">
      <c r="C1164" s="12">
        <v>759.0</v>
      </c>
      <c r="D1164" s="12" t="s">
        <v>2264</v>
      </c>
      <c r="E1164" s="12" t="s">
        <v>65</v>
      </c>
      <c r="F1164" s="16" t="s">
        <v>2265</v>
      </c>
      <c r="G1164" s="12">
        <v>37.0</v>
      </c>
      <c r="H1164" s="12" t="s">
        <v>56</v>
      </c>
      <c r="I1164" s="12">
        <v>9.495429E7</v>
      </c>
      <c r="J1164" s="12" t="str">
        <f>RIGHT('КХЛ'!$F1164,4)</f>
        <v>1980</v>
      </c>
    </row>
    <row r="1165" ht="14.25" customHeight="1">
      <c r="C1165" s="12">
        <v>538.0</v>
      </c>
      <c r="D1165" s="12" t="s">
        <v>2266</v>
      </c>
      <c r="E1165" s="12" t="s">
        <v>60</v>
      </c>
      <c r="F1165" s="16" t="s">
        <v>2267</v>
      </c>
      <c r="G1165" s="12">
        <v>23.0</v>
      </c>
      <c r="H1165" s="12" t="s">
        <v>56</v>
      </c>
      <c r="I1165" s="12">
        <v>1822065.0</v>
      </c>
      <c r="J1165" s="12" t="str">
        <f>RIGHT('КХЛ'!$F1165,4)</f>
        <v>1994</v>
      </c>
    </row>
    <row r="1166" ht="14.25" customHeight="1">
      <c r="C1166" s="12">
        <v>191.0</v>
      </c>
      <c r="D1166" s="12" t="s">
        <v>2268</v>
      </c>
      <c r="E1166" s="12" t="s">
        <v>54</v>
      </c>
      <c r="F1166" s="16" t="s">
        <v>2269</v>
      </c>
      <c r="G1166" s="12">
        <v>19.0</v>
      </c>
      <c r="H1166" s="12" t="s">
        <v>56</v>
      </c>
      <c r="I1166" s="12">
        <v>2.9300244E7</v>
      </c>
      <c r="J1166" s="12" t="str">
        <f>RIGHT('КХЛ'!$F1166,4)</f>
        <v>1998</v>
      </c>
    </row>
    <row r="1167" ht="14.25" customHeight="1">
      <c r="C1167" s="12">
        <v>852.0</v>
      </c>
      <c r="D1167" s="12" t="s">
        <v>2270</v>
      </c>
      <c r="E1167" s="12" t="s">
        <v>54</v>
      </c>
      <c r="F1167" s="16" t="s">
        <v>2271</v>
      </c>
      <c r="G1167" s="12">
        <v>18.0</v>
      </c>
      <c r="H1167" s="12" t="s">
        <v>56</v>
      </c>
      <c r="I1167" s="12">
        <v>9.1005089E7</v>
      </c>
      <c r="J1167" s="12" t="str">
        <f>RIGHT('КХЛ'!$F1167,4)</f>
        <v>1999</v>
      </c>
    </row>
    <row r="1168" ht="14.25" customHeight="1">
      <c r="C1168" s="12">
        <v>832.0</v>
      </c>
      <c r="D1168" s="12" t="s">
        <v>2272</v>
      </c>
      <c r="E1168" s="12" t="s">
        <v>54</v>
      </c>
      <c r="F1168" s="16" t="s">
        <v>2273</v>
      </c>
      <c r="G1168" s="12">
        <v>24.0</v>
      </c>
      <c r="H1168" s="12" t="s">
        <v>381</v>
      </c>
      <c r="I1168" s="12">
        <v>4.2704662E7</v>
      </c>
      <c r="J1168" s="12" t="str">
        <f>RIGHT('КХЛ'!$F1168,4)</f>
        <v>1994</v>
      </c>
    </row>
    <row r="1169" ht="14.25" customHeight="1">
      <c r="C1169" s="12">
        <v>1268.0</v>
      </c>
      <c r="D1169" s="12" t="s">
        <v>2274</v>
      </c>
      <c r="E1169" s="12" t="s">
        <v>60</v>
      </c>
      <c r="F1169" s="16" t="s">
        <v>2275</v>
      </c>
      <c r="G1169" s="12">
        <v>19.0</v>
      </c>
      <c r="H1169" s="12" t="s">
        <v>56</v>
      </c>
      <c r="I1169" s="12">
        <v>7.384494E7</v>
      </c>
      <c r="J1169" s="12" t="str">
        <f>RIGHT('КХЛ'!$F1169,4)</f>
        <v>1998</v>
      </c>
    </row>
    <row r="1170" ht="14.25" customHeight="1">
      <c r="C1170" s="12">
        <v>1279.0</v>
      </c>
      <c r="D1170" s="12" t="s">
        <v>2276</v>
      </c>
      <c r="E1170" s="12" t="s">
        <v>54</v>
      </c>
      <c r="F1170" s="16" t="s">
        <v>2277</v>
      </c>
      <c r="G1170" s="12">
        <v>30.0</v>
      </c>
      <c r="H1170" s="12" t="s">
        <v>56</v>
      </c>
      <c r="I1170" s="12">
        <v>6.9073037E7</v>
      </c>
      <c r="J1170" s="12" t="str">
        <f>RIGHT('КХЛ'!$F1170,4)</f>
        <v>1987</v>
      </c>
    </row>
    <row r="1171" ht="14.25" customHeight="1">
      <c r="C1171" s="12">
        <v>417.0</v>
      </c>
      <c r="D1171" s="12" t="s">
        <v>2278</v>
      </c>
      <c r="E1171" s="12" t="s">
        <v>60</v>
      </c>
      <c r="F1171" s="16" t="s">
        <v>2279</v>
      </c>
      <c r="G1171" s="12">
        <v>40.0</v>
      </c>
      <c r="H1171" s="12" t="s">
        <v>56</v>
      </c>
      <c r="I1171" s="12">
        <v>8.1412369E7</v>
      </c>
      <c r="J1171" s="12" t="str">
        <f>RIGHT('КХЛ'!$F1171,4)</f>
        <v>1977</v>
      </c>
    </row>
    <row r="1172" ht="14.25" customHeight="1">
      <c r="C1172" s="12">
        <v>1424.0</v>
      </c>
      <c r="D1172" s="12" t="s">
        <v>2280</v>
      </c>
      <c r="E1172" s="12" t="s">
        <v>60</v>
      </c>
      <c r="F1172" s="16" t="s">
        <v>2281</v>
      </c>
      <c r="G1172" s="12">
        <v>19.0</v>
      </c>
      <c r="H1172" s="12" t="s">
        <v>56</v>
      </c>
      <c r="I1172" s="12">
        <v>1.627506E7</v>
      </c>
      <c r="J1172" s="12" t="str">
        <f>RIGHT('КХЛ'!$F1172,4)</f>
        <v>1998</v>
      </c>
    </row>
    <row r="1173" ht="14.25" customHeight="1">
      <c r="C1173" s="12">
        <v>1401.0</v>
      </c>
      <c r="D1173" s="12" t="s">
        <v>2282</v>
      </c>
      <c r="E1173" s="12" t="s">
        <v>60</v>
      </c>
      <c r="F1173" s="16" t="s">
        <v>1281</v>
      </c>
      <c r="G1173" s="12">
        <v>23.0</v>
      </c>
      <c r="H1173" s="12" t="s">
        <v>56</v>
      </c>
      <c r="I1173" s="12">
        <v>7.9060823E7</v>
      </c>
      <c r="J1173" s="12" t="str">
        <f>RIGHT('КХЛ'!$F1173,4)</f>
        <v>1994</v>
      </c>
    </row>
    <row r="1174" ht="14.25" customHeight="1">
      <c r="C1174" s="12">
        <v>754.0</v>
      </c>
      <c r="D1174" s="12" t="s">
        <v>2283</v>
      </c>
      <c r="E1174" s="12" t="s">
        <v>60</v>
      </c>
      <c r="F1174" s="16" t="s">
        <v>2284</v>
      </c>
      <c r="G1174" s="12">
        <v>35.0</v>
      </c>
      <c r="H1174" s="12" t="s">
        <v>56</v>
      </c>
      <c r="I1174" s="12">
        <v>6.0507439E7</v>
      </c>
      <c r="J1174" s="12" t="str">
        <f>RIGHT('КХЛ'!$F1174,4)</f>
        <v>1982</v>
      </c>
    </row>
    <row r="1175" ht="14.25" customHeight="1">
      <c r="C1175" s="12">
        <v>352.0</v>
      </c>
      <c r="D1175" s="12" t="s">
        <v>2285</v>
      </c>
      <c r="E1175" s="12" t="s">
        <v>54</v>
      </c>
      <c r="F1175" s="16" t="s">
        <v>2286</v>
      </c>
      <c r="G1175" s="12">
        <v>39.0</v>
      </c>
      <c r="H1175" s="12" t="s">
        <v>56</v>
      </c>
      <c r="I1175" s="12">
        <v>6.9287284E7</v>
      </c>
      <c r="J1175" s="12" t="str">
        <f>RIGHT('КХЛ'!$F1175,4)</f>
        <v>1979</v>
      </c>
    </row>
    <row r="1176" ht="14.25" customHeight="1">
      <c r="C1176" s="12">
        <v>630.0</v>
      </c>
      <c r="D1176" s="12" t="s">
        <v>2287</v>
      </c>
      <c r="E1176" s="12" t="s">
        <v>54</v>
      </c>
      <c r="F1176" s="16" t="s">
        <v>2288</v>
      </c>
      <c r="G1176" s="12">
        <v>25.0</v>
      </c>
      <c r="H1176" s="12" t="s">
        <v>56</v>
      </c>
      <c r="I1176" s="12">
        <v>6.2843141E7</v>
      </c>
      <c r="J1176" s="12" t="str">
        <f>RIGHT('КХЛ'!$F1176,4)</f>
        <v>1992</v>
      </c>
    </row>
    <row r="1177" ht="14.25" customHeight="1">
      <c r="C1177" s="12">
        <v>305.0</v>
      </c>
      <c r="D1177" s="12" t="s">
        <v>2289</v>
      </c>
      <c r="E1177" s="12" t="s">
        <v>60</v>
      </c>
      <c r="F1177" s="16" t="s">
        <v>2290</v>
      </c>
      <c r="G1177" s="12">
        <v>25.0</v>
      </c>
      <c r="H1177" s="12" t="s">
        <v>56</v>
      </c>
      <c r="I1177" s="12">
        <v>2.5327505E7</v>
      </c>
      <c r="J1177" s="12" t="str">
        <f>RIGHT('КХЛ'!$F1177,4)</f>
        <v>1992</v>
      </c>
    </row>
    <row r="1178" ht="14.25" customHeight="1">
      <c r="C1178" s="12">
        <v>1445.0</v>
      </c>
      <c r="D1178" s="12" t="s">
        <v>2291</v>
      </c>
      <c r="E1178" s="12" t="s">
        <v>60</v>
      </c>
      <c r="F1178" s="16" t="s">
        <v>2292</v>
      </c>
      <c r="G1178" s="12">
        <v>19.0</v>
      </c>
      <c r="H1178" s="12" t="s">
        <v>56</v>
      </c>
      <c r="I1178" s="12">
        <v>9.6133734E7</v>
      </c>
      <c r="J1178" s="12" t="str">
        <f>RIGHT('КХЛ'!$F1178,4)</f>
        <v>1998</v>
      </c>
    </row>
    <row r="1179" ht="14.25" customHeight="1">
      <c r="C1179" s="12">
        <v>351.0</v>
      </c>
      <c r="D1179" s="12" t="s">
        <v>2293</v>
      </c>
      <c r="E1179" s="12" t="s">
        <v>60</v>
      </c>
      <c r="F1179" s="16" t="s">
        <v>2294</v>
      </c>
      <c r="G1179" s="12">
        <v>20.0</v>
      </c>
      <c r="H1179" s="12" t="s">
        <v>56</v>
      </c>
      <c r="I1179" s="12">
        <v>7.3754269E7</v>
      </c>
      <c r="J1179" s="12" t="str">
        <f>RIGHT('КХЛ'!$F1179,4)</f>
        <v>1997</v>
      </c>
    </row>
    <row r="1180" ht="14.25" customHeight="1">
      <c r="C1180" s="12">
        <v>1434.0</v>
      </c>
      <c r="D1180" s="12" t="s">
        <v>2295</v>
      </c>
      <c r="E1180" s="12" t="s">
        <v>60</v>
      </c>
      <c r="F1180" s="16" t="s">
        <v>2296</v>
      </c>
      <c r="G1180" s="12">
        <v>29.0</v>
      </c>
      <c r="H1180" s="12" t="s">
        <v>56</v>
      </c>
      <c r="I1180" s="12">
        <v>9.9825784E7</v>
      </c>
      <c r="J1180" s="12" t="str">
        <f>RIGHT('КХЛ'!$F1180,4)</f>
        <v>1988</v>
      </c>
    </row>
    <row r="1181" ht="14.25" customHeight="1">
      <c r="C1181" s="12">
        <v>1306.0</v>
      </c>
      <c r="D1181" s="12" t="s">
        <v>2297</v>
      </c>
      <c r="E1181" s="12" t="s">
        <v>65</v>
      </c>
      <c r="F1181" s="16" t="s">
        <v>2298</v>
      </c>
      <c r="G1181" s="12">
        <v>34.0</v>
      </c>
      <c r="H1181" s="12" t="s">
        <v>71</v>
      </c>
      <c r="I1181" s="12">
        <v>7.7185284E7</v>
      </c>
      <c r="J1181" s="12" t="str">
        <f>RIGHT('КХЛ'!$F1181,4)</f>
        <v>1983</v>
      </c>
    </row>
    <row r="1182" ht="14.25" customHeight="1">
      <c r="C1182" s="12">
        <v>1146.0</v>
      </c>
      <c r="D1182" s="12" t="s">
        <v>2299</v>
      </c>
      <c r="E1182" s="12" t="s">
        <v>54</v>
      </c>
      <c r="F1182" s="16" t="s">
        <v>2300</v>
      </c>
      <c r="G1182" s="12">
        <v>32.0</v>
      </c>
      <c r="H1182" s="12" t="s">
        <v>56</v>
      </c>
      <c r="I1182" s="12">
        <v>9.298272E7</v>
      </c>
      <c r="J1182" s="12" t="str">
        <f>RIGHT('КХЛ'!$F1182,4)</f>
        <v>1985</v>
      </c>
    </row>
    <row r="1183" ht="14.25" customHeight="1">
      <c r="C1183" s="12">
        <v>1053.0</v>
      </c>
      <c r="D1183" s="12" t="s">
        <v>1019</v>
      </c>
      <c r="E1183" s="12" t="s">
        <v>54</v>
      </c>
      <c r="F1183" s="16" t="s">
        <v>1020</v>
      </c>
      <c r="G1183" s="12">
        <v>29.0</v>
      </c>
      <c r="H1183" s="12" t="s">
        <v>56</v>
      </c>
      <c r="I1183" s="12">
        <v>6.0878322E7</v>
      </c>
      <c r="J1183" s="12" t="str">
        <f>RIGHT('КХЛ'!$F1183,4)</f>
        <v>1988</v>
      </c>
    </row>
    <row r="1184" ht="14.25" customHeight="1">
      <c r="C1184" s="12">
        <v>1281.0</v>
      </c>
      <c r="D1184" s="12" t="s">
        <v>2301</v>
      </c>
      <c r="E1184" s="12" t="s">
        <v>54</v>
      </c>
      <c r="F1184" s="16" t="s">
        <v>2302</v>
      </c>
      <c r="G1184" s="12">
        <v>29.0</v>
      </c>
      <c r="H1184" s="12" t="s">
        <v>78</v>
      </c>
      <c r="I1184" s="12">
        <v>6.2188975E7</v>
      </c>
      <c r="J1184" s="12" t="str">
        <f>RIGHT('КХЛ'!$F1184,4)</f>
        <v>1988</v>
      </c>
    </row>
    <row r="1185" ht="14.25" customHeight="1">
      <c r="C1185" s="12">
        <v>814.0</v>
      </c>
      <c r="D1185" s="12" t="s">
        <v>2303</v>
      </c>
      <c r="E1185" s="12" t="s">
        <v>54</v>
      </c>
      <c r="F1185" s="16" t="s">
        <v>2304</v>
      </c>
      <c r="G1185" s="12">
        <v>33.0</v>
      </c>
      <c r="H1185" s="12" t="s">
        <v>56</v>
      </c>
      <c r="I1185" s="12">
        <v>8.6386594E7</v>
      </c>
      <c r="J1185" s="12" t="str">
        <f>RIGHT('КХЛ'!$F1185,4)</f>
        <v>1984</v>
      </c>
    </row>
    <row r="1186" ht="14.25" customHeight="1">
      <c r="C1186" s="12">
        <v>680.0</v>
      </c>
      <c r="D1186" s="12" t="s">
        <v>2305</v>
      </c>
      <c r="E1186" s="12" t="s">
        <v>54</v>
      </c>
      <c r="F1186" s="16" t="s">
        <v>2306</v>
      </c>
      <c r="G1186" s="12">
        <v>32.0</v>
      </c>
      <c r="H1186" s="12" t="s">
        <v>99</v>
      </c>
      <c r="I1186" s="12">
        <v>1953267.0</v>
      </c>
      <c r="J1186" s="12" t="str">
        <f>RIGHT('КХЛ'!$F1186,4)</f>
        <v>1985</v>
      </c>
    </row>
    <row r="1187" ht="14.25" customHeight="1">
      <c r="C1187" s="12">
        <v>1622.0</v>
      </c>
      <c r="D1187" s="12" t="s">
        <v>2307</v>
      </c>
      <c r="E1187" s="12" t="s">
        <v>54</v>
      </c>
      <c r="F1187" s="16" t="s">
        <v>2308</v>
      </c>
      <c r="G1187" s="12">
        <v>21.0</v>
      </c>
      <c r="H1187" s="12" t="s">
        <v>71</v>
      </c>
      <c r="I1187" s="12">
        <v>2.2851253E7</v>
      </c>
      <c r="J1187" s="12" t="str">
        <f>RIGHT('КХЛ'!$F1187,4)</f>
        <v>1996</v>
      </c>
    </row>
    <row r="1188" ht="14.25" customHeight="1">
      <c r="C1188" s="12">
        <v>1509.0</v>
      </c>
      <c r="D1188" s="12" t="s">
        <v>2309</v>
      </c>
      <c r="E1188" s="12" t="s">
        <v>60</v>
      </c>
      <c r="F1188" s="16" t="s">
        <v>2310</v>
      </c>
      <c r="G1188" s="12">
        <v>20.0</v>
      </c>
      <c r="H1188" s="12" t="s">
        <v>56</v>
      </c>
      <c r="I1188" s="12">
        <v>8.9508324E7</v>
      </c>
      <c r="J1188" s="12" t="str">
        <f>RIGHT('КХЛ'!$F1188,4)</f>
        <v>1997</v>
      </c>
    </row>
    <row r="1189" ht="14.25" customHeight="1">
      <c r="C1189" s="12">
        <v>1024.0</v>
      </c>
      <c r="D1189" s="12" t="s">
        <v>2311</v>
      </c>
      <c r="E1189" s="12" t="s">
        <v>54</v>
      </c>
      <c r="F1189" s="16" t="s">
        <v>478</v>
      </c>
      <c r="G1189" s="12">
        <v>26.0</v>
      </c>
      <c r="H1189" s="12" t="s">
        <v>113</v>
      </c>
      <c r="I1189" s="12">
        <v>381478.0</v>
      </c>
      <c r="J1189" s="12" t="str">
        <f>RIGHT('КХЛ'!$F1189,4)</f>
        <v>1991</v>
      </c>
    </row>
    <row r="1190" ht="14.25" customHeight="1">
      <c r="C1190" s="12">
        <v>349.0</v>
      </c>
      <c r="D1190" s="12" t="s">
        <v>2312</v>
      </c>
      <c r="E1190" s="12" t="s">
        <v>54</v>
      </c>
      <c r="F1190" s="16" t="s">
        <v>919</v>
      </c>
      <c r="G1190" s="12">
        <v>23.0</v>
      </c>
      <c r="H1190" s="12" t="s">
        <v>56</v>
      </c>
      <c r="I1190" s="12">
        <v>6.5496905E7</v>
      </c>
      <c r="J1190" s="12" t="str">
        <f>RIGHT('КХЛ'!$F1190,4)</f>
        <v>1994</v>
      </c>
    </row>
    <row r="1191" ht="14.25" customHeight="1">
      <c r="C1191" s="12">
        <v>224.0</v>
      </c>
      <c r="D1191" s="12" t="s">
        <v>2313</v>
      </c>
      <c r="E1191" s="12" t="s">
        <v>60</v>
      </c>
      <c r="F1191" s="16" t="s">
        <v>2314</v>
      </c>
      <c r="G1191" s="12">
        <v>31.0</v>
      </c>
      <c r="H1191" s="12" t="s">
        <v>56</v>
      </c>
      <c r="I1191" s="12">
        <v>2.2939241E7</v>
      </c>
      <c r="J1191" s="12" t="str">
        <f>RIGHT('КХЛ'!$F1191,4)</f>
        <v>1986</v>
      </c>
    </row>
    <row r="1192" ht="14.25" customHeight="1">
      <c r="C1192" s="12">
        <v>981.0</v>
      </c>
      <c r="D1192" s="12" t="s">
        <v>139</v>
      </c>
      <c r="E1192" s="12" t="s">
        <v>54</v>
      </c>
      <c r="F1192" s="16" t="s">
        <v>140</v>
      </c>
      <c r="G1192" s="12">
        <v>36.0</v>
      </c>
      <c r="H1192" s="12" t="s">
        <v>81</v>
      </c>
      <c r="I1192" s="12">
        <v>2.2333287E7</v>
      </c>
      <c r="J1192" s="12" t="str">
        <f>RIGHT('КХЛ'!$F1192,4)</f>
        <v>1981</v>
      </c>
    </row>
    <row r="1193" ht="14.25" customHeight="1">
      <c r="C1193" s="12">
        <v>108.0</v>
      </c>
      <c r="D1193" s="12" t="s">
        <v>2315</v>
      </c>
      <c r="E1193" s="12" t="s">
        <v>54</v>
      </c>
      <c r="F1193" s="16" t="s">
        <v>606</v>
      </c>
      <c r="G1193" s="12">
        <v>27.0</v>
      </c>
      <c r="H1193" s="12" t="s">
        <v>56</v>
      </c>
      <c r="I1193" s="12">
        <v>3.361981E7</v>
      </c>
      <c r="J1193" s="12" t="str">
        <f>RIGHT('КХЛ'!$F1193,4)</f>
        <v>1990</v>
      </c>
    </row>
    <row r="1194" ht="14.25" customHeight="1">
      <c r="C1194" s="12">
        <v>313.0</v>
      </c>
      <c r="D1194" s="12" t="s">
        <v>2316</v>
      </c>
      <c r="E1194" s="12" t="s">
        <v>54</v>
      </c>
      <c r="F1194" s="16" t="s">
        <v>684</v>
      </c>
      <c r="G1194" s="12">
        <v>26.0</v>
      </c>
      <c r="H1194" s="12" t="s">
        <v>56</v>
      </c>
      <c r="I1194" s="12">
        <v>4.2011999E7</v>
      </c>
      <c r="J1194" s="12" t="str">
        <f>RIGHT('КХЛ'!$F1194,4)</f>
        <v>1991</v>
      </c>
    </row>
    <row r="1195" ht="14.25" customHeight="1">
      <c r="C1195" s="12">
        <v>719.0</v>
      </c>
      <c r="D1195" s="12" t="s">
        <v>2317</v>
      </c>
      <c r="E1195" s="12" t="s">
        <v>60</v>
      </c>
      <c r="F1195" s="16" t="s">
        <v>2318</v>
      </c>
      <c r="G1195" s="12">
        <v>37.0</v>
      </c>
      <c r="H1195" s="12" t="s">
        <v>108</v>
      </c>
      <c r="I1195" s="12">
        <v>1.6226018E7</v>
      </c>
      <c r="J1195" s="12" t="str">
        <f>RIGHT('КХЛ'!$F1195,4)</f>
        <v>1980</v>
      </c>
    </row>
    <row r="1196" ht="14.25" customHeight="1">
      <c r="C1196" s="12">
        <v>919.0</v>
      </c>
      <c r="D1196" s="12" t="s">
        <v>2319</v>
      </c>
      <c r="E1196" s="12" t="s">
        <v>54</v>
      </c>
      <c r="F1196" s="16" t="s">
        <v>2320</v>
      </c>
      <c r="G1196" s="12">
        <v>19.0</v>
      </c>
      <c r="H1196" s="12" t="s">
        <v>56</v>
      </c>
      <c r="I1196" s="12">
        <v>3.7472101E7</v>
      </c>
      <c r="J1196" s="12" t="str">
        <f>RIGHT('КХЛ'!$F1196,4)</f>
        <v>1998</v>
      </c>
    </row>
    <row r="1197" ht="14.25" customHeight="1">
      <c r="C1197" s="12">
        <v>1302.0</v>
      </c>
      <c r="D1197" s="12" t="s">
        <v>2321</v>
      </c>
      <c r="E1197" s="12" t="s">
        <v>54</v>
      </c>
      <c r="F1197" s="16" t="s">
        <v>1174</v>
      </c>
      <c r="G1197" s="12">
        <v>26.0</v>
      </c>
      <c r="H1197" s="12" t="s">
        <v>56</v>
      </c>
      <c r="I1197" s="12">
        <v>5.9604158E7</v>
      </c>
      <c r="J1197" s="12" t="str">
        <f>RIGHT('КХЛ'!$F1197,4)</f>
        <v>1991</v>
      </c>
    </row>
    <row r="1198" ht="14.25" customHeight="1">
      <c r="C1198" s="12">
        <v>140.0</v>
      </c>
      <c r="D1198" s="12" t="s">
        <v>2322</v>
      </c>
      <c r="E1198" s="12" t="s">
        <v>54</v>
      </c>
      <c r="F1198" s="16" t="s">
        <v>2323</v>
      </c>
      <c r="G1198" s="12">
        <v>25.0</v>
      </c>
      <c r="H1198" s="12" t="s">
        <v>56</v>
      </c>
      <c r="I1198" s="12">
        <v>9.2997401E7</v>
      </c>
      <c r="J1198" s="12" t="str">
        <f>RIGHT('КХЛ'!$F1198,4)</f>
        <v>1992</v>
      </c>
    </row>
    <row r="1199" ht="14.25" customHeight="1">
      <c r="C1199" s="12">
        <v>1595.0</v>
      </c>
      <c r="D1199" s="12" t="s">
        <v>2324</v>
      </c>
      <c r="E1199" s="12" t="s">
        <v>65</v>
      </c>
      <c r="F1199" s="16" t="s">
        <v>2325</v>
      </c>
      <c r="G1199" s="12">
        <v>42.0</v>
      </c>
      <c r="H1199" s="12" t="s">
        <v>99</v>
      </c>
      <c r="I1199" s="12">
        <v>3993254.0</v>
      </c>
      <c r="J1199" s="12" t="str">
        <f>RIGHT('КХЛ'!$F1199,4)</f>
        <v>1975</v>
      </c>
    </row>
    <row r="1200" ht="14.25" customHeight="1">
      <c r="C1200" s="12">
        <v>187.0</v>
      </c>
      <c r="D1200" s="12" t="s">
        <v>2326</v>
      </c>
      <c r="E1200" s="12" t="s">
        <v>54</v>
      </c>
      <c r="F1200" s="16" t="s">
        <v>2327</v>
      </c>
      <c r="G1200" s="12">
        <v>26.0</v>
      </c>
      <c r="H1200" s="12" t="s">
        <v>78</v>
      </c>
      <c r="I1200" s="12">
        <v>2.4795395E7</v>
      </c>
      <c r="J1200" s="12" t="str">
        <f>RIGHT('КХЛ'!$F1200,4)</f>
        <v>1991</v>
      </c>
    </row>
    <row r="1201" ht="14.25" customHeight="1">
      <c r="C1201" s="12">
        <v>1121.0</v>
      </c>
      <c r="D1201" s="12" t="s">
        <v>2328</v>
      </c>
      <c r="E1201" s="12" t="s">
        <v>60</v>
      </c>
      <c r="F1201" s="16" t="s">
        <v>435</v>
      </c>
      <c r="G1201" s="12">
        <v>29.0</v>
      </c>
      <c r="H1201" s="12" t="s">
        <v>71</v>
      </c>
      <c r="I1201" s="12">
        <v>1.9458558E7</v>
      </c>
      <c r="J1201" s="12" t="str">
        <f>RIGHT('КХЛ'!$F1201,4)</f>
        <v>1988</v>
      </c>
    </row>
    <row r="1202" ht="14.25" customHeight="1">
      <c r="C1202" s="12">
        <v>611.0</v>
      </c>
      <c r="D1202" s="12" t="s">
        <v>2329</v>
      </c>
      <c r="E1202" s="12" t="s">
        <v>54</v>
      </c>
      <c r="F1202" s="16" t="s">
        <v>2330</v>
      </c>
      <c r="G1202" s="12">
        <v>33.0</v>
      </c>
      <c r="H1202" s="12" t="s">
        <v>99</v>
      </c>
      <c r="I1202" s="12">
        <v>4660755.0</v>
      </c>
      <c r="J1202" s="12" t="str">
        <f>RIGHT('КХЛ'!$F1202,4)</f>
        <v>1984</v>
      </c>
    </row>
    <row r="1203" ht="14.25" customHeight="1">
      <c r="C1203" s="12">
        <v>749.0</v>
      </c>
      <c r="D1203" s="12" t="s">
        <v>2331</v>
      </c>
      <c r="E1203" s="12" t="s">
        <v>65</v>
      </c>
      <c r="F1203" s="16" t="s">
        <v>2332</v>
      </c>
      <c r="G1203" s="12">
        <v>29.0</v>
      </c>
      <c r="H1203" s="12" t="s">
        <v>71</v>
      </c>
      <c r="I1203" s="12">
        <v>4.4662376E7</v>
      </c>
      <c r="J1203" s="12" t="str">
        <f>RIGHT('КХЛ'!$F1203,4)</f>
        <v>1988</v>
      </c>
    </row>
    <row r="1204" ht="14.25" customHeight="1">
      <c r="C1204" s="12">
        <v>909.0</v>
      </c>
      <c r="D1204" s="12" t="s">
        <v>2333</v>
      </c>
      <c r="E1204" s="12" t="s">
        <v>54</v>
      </c>
      <c r="F1204" s="16" t="s">
        <v>2334</v>
      </c>
      <c r="G1204" s="12">
        <v>32.0</v>
      </c>
      <c r="H1204" s="12" t="s">
        <v>191</v>
      </c>
      <c r="I1204" s="12">
        <v>5.3569982E7</v>
      </c>
      <c r="J1204" s="12" t="str">
        <f>RIGHT('КХЛ'!$F1204,4)</f>
        <v>1985</v>
      </c>
    </row>
    <row r="1205" ht="14.25" customHeight="1">
      <c r="C1205" s="12">
        <v>1122.0</v>
      </c>
      <c r="D1205" s="12" t="s">
        <v>2335</v>
      </c>
      <c r="E1205" s="12" t="s">
        <v>54</v>
      </c>
      <c r="F1205" s="16" t="s">
        <v>1211</v>
      </c>
      <c r="G1205" s="12">
        <v>23.0</v>
      </c>
      <c r="H1205" s="12" t="s">
        <v>56</v>
      </c>
      <c r="I1205" s="12">
        <v>1.8762059E7</v>
      </c>
      <c r="J1205" s="12" t="str">
        <f>RIGHT('КХЛ'!$F1205,4)</f>
        <v>1994</v>
      </c>
    </row>
    <row r="1206" ht="14.25" customHeight="1">
      <c r="C1206" s="12">
        <v>694.0</v>
      </c>
      <c r="D1206" s="12" t="s">
        <v>2336</v>
      </c>
      <c r="E1206" s="12" t="s">
        <v>60</v>
      </c>
      <c r="F1206" s="16" t="s">
        <v>2337</v>
      </c>
      <c r="G1206" s="12">
        <v>29.0</v>
      </c>
      <c r="H1206" s="12" t="s">
        <v>108</v>
      </c>
      <c r="I1206" s="12">
        <v>1.3846872E7</v>
      </c>
      <c r="J1206" s="12" t="str">
        <f>RIGHT('КХЛ'!$F1206,4)</f>
        <v>1989</v>
      </c>
    </row>
    <row r="1207" ht="14.25" customHeight="1">
      <c r="C1207" s="12">
        <v>606.0</v>
      </c>
      <c r="D1207" s="12" t="s">
        <v>2338</v>
      </c>
      <c r="E1207" s="12" t="s">
        <v>65</v>
      </c>
      <c r="F1207" s="16" t="s">
        <v>350</v>
      </c>
      <c r="G1207" s="12">
        <v>29.0</v>
      </c>
      <c r="H1207" s="12" t="s">
        <v>113</v>
      </c>
      <c r="I1207" s="12">
        <v>8.1604984E7</v>
      </c>
      <c r="J1207" s="12" t="str">
        <f>RIGHT('КХЛ'!$F1207,4)</f>
        <v>1988</v>
      </c>
    </row>
    <row r="1208" ht="14.25" customHeight="1">
      <c r="C1208" s="12">
        <v>1074.0</v>
      </c>
      <c r="D1208" s="12" t="s">
        <v>2339</v>
      </c>
      <c r="E1208" s="12" t="s">
        <v>60</v>
      </c>
      <c r="F1208" s="16" t="s">
        <v>2340</v>
      </c>
      <c r="G1208" s="12">
        <v>23.0</v>
      </c>
      <c r="H1208" s="12" t="s">
        <v>56</v>
      </c>
      <c r="I1208" s="12">
        <v>7.6383655E7</v>
      </c>
      <c r="J1208" s="12" t="str">
        <f>RIGHT('КХЛ'!$F1208,4)</f>
        <v>1994</v>
      </c>
    </row>
    <row r="1209" ht="14.25" customHeight="1">
      <c r="C1209" s="12">
        <v>36.0</v>
      </c>
      <c r="D1209" s="12" t="s">
        <v>2341</v>
      </c>
      <c r="E1209" s="12" t="s">
        <v>54</v>
      </c>
      <c r="F1209" s="16" t="s">
        <v>2342</v>
      </c>
      <c r="G1209" s="12">
        <v>36.0</v>
      </c>
      <c r="H1209" s="12" t="s">
        <v>56</v>
      </c>
      <c r="I1209" s="12">
        <v>5.8668188E7</v>
      </c>
      <c r="J1209" s="12" t="str">
        <f>RIGHT('КХЛ'!$F1209,4)</f>
        <v>1981</v>
      </c>
    </row>
    <row r="1210" ht="14.25" customHeight="1">
      <c r="C1210" s="12">
        <v>1141.0</v>
      </c>
      <c r="D1210" s="12" t="s">
        <v>2343</v>
      </c>
      <c r="E1210" s="12" t="s">
        <v>60</v>
      </c>
      <c r="F1210" s="16" t="s">
        <v>383</v>
      </c>
      <c r="G1210" s="12">
        <v>39.0</v>
      </c>
      <c r="H1210" s="12" t="s">
        <v>56</v>
      </c>
      <c r="I1210" s="12">
        <v>8.8400078E7</v>
      </c>
      <c r="J1210" s="12" t="str">
        <f>RIGHT('КХЛ'!$F1210,4)</f>
        <v>1978</v>
      </c>
    </row>
    <row r="1211" ht="14.25" customHeight="1">
      <c r="C1211" s="12">
        <v>256.0</v>
      </c>
      <c r="D1211" s="12" t="s">
        <v>2344</v>
      </c>
      <c r="E1211" s="12" t="s">
        <v>54</v>
      </c>
      <c r="F1211" s="16" t="s">
        <v>2345</v>
      </c>
      <c r="G1211" s="12">
        <v>42.0</v>
      </c>
      <c r="H1211" s="12" t="s">
        <v>56</v>
      </c>
      <c r="I1211" s="12">
        <v>1.694765E7</v>
      </c>
      <c r="J1211" s="12" t="str">
        <f>RIGHT('КХЛ'!$F1211,4)</f>
        <v>1975</v>
      </c>
    </row>
    <row r="1212" ht="14.25" customHeight="1">
      <c r="C1212" s="12">
        <v>666.0</v>
      </c>
      <c r="D1212" s="12" t="s">
        <v>2346</v>
      </c>
      <c r="E1212" s="12" t="s">
        <v>54</v>
      </c>
      <c r="F1212" s="16" t="s">
        <v>606</v>
      </c>
      <c r="G1212" s="12">
        <v>27.0</v>
      </c>
      <c r="H1212" s="12" t="s">
        <v>56</v>
      </c>
      <c r="I1212" s="12">
        <v>8.0099182E7</v>
      </c>
      <c r="J1212" s="12" t="str">
        <f>RIGHT('КХЛ'!$F1212,4)</f>
        <v>1990</v>
      </c>
    </row>
    <row r="1213" ht="14.25" customHeight="1">
      <c r="C1213" s="12">
        <v>548.0</v>
      </c>
      <c r="D1213" s="12" t="s">
        <v>2347</v>
      </c>
      <c r="E1213" s="12" t="s">
        <v>54</v>
      </c>
      <c r="F1213" s="16" t="s">
        <v>2348</v>
      </c>
      <c r="G1213" s="12">
        <v>27.0</v>
      </c>
      <c r="H1213" s="12" t="s">
        <v>56</v>
      </c>
      <c r="I1213" s="12">
        <v>7.5445091E7</v>
      </c>
      <c r="J1213" s="12" t="str">
        <f>RIGHT('КХЛ'!$F1213,4)</f>
        <v>1990</v>
      </c>
    </row>
    <row r="1214" ht="14.25" customHeight="1">
      <c r="C1214" s="12">
        <v>695.0</v>
      </c>
      <c r="D1214" s="12" t="s">
        <v>2349</v>
      </c>
      <c r="E1214" s="12" t="s">
        <v>60</v>
      </c>
      <c r="F1214" s="16" t="s">
        <v>913</v>
      </c>
      <c r="G1214" s="12">
        <v>31.0</v>
      </c>
      <c r="H1214" s="12" t="s">
        <v>56</v>
      </c>
      <c r="I1214" s="12">
        <v>2.4419414E7</v>
      </c>
      <c r="J1214" s="12" t="str">
        <f>RIGHT('КХЛ'!$F1214,4)</f>
        <v>1986</v>
      </c>
    </row>
    <row r="1215" ht="14.25" customHeight="1">
      <c r="C1215" s="12">
        <v>1461.0</v>
      </c>
      <c r="D1215" s="12" t="s">
        <v>2350</v>
      </c>
      <c r="E1215" s="12" t="s">
        <v>60</v>
      </c>
      <c r="F1215" s="16" t="s">
        <v>2351</v>
      </c>
      <c r="G1215" s="12">
        <v>23.0</v>
      </c>
      <c r="H1215" s="12" t="s">
        <v>56</v>
      </c>
      <c r="I1215" s="12">
        <v>9.7733965E7</v>
      </c>
      <c r="J1215" s="12" t="str">
        <f>RIGHT('КХЛ'!$F1215,4)</f>
        <v>1994</v>
      </c>
    </row>
    <row r="1216" ht="14.25" customHeight="1">
      <c r="C1216" s="12">
        <v>899.0</v>
      </c>
      <c r="D1216" s="12" t="s">
        <v>2352</v>
      </c>
      <c r="E1216" s="12" t="s">
        <v>54</v>
      </c>
      <c r="F1216" s="16" t="s">
        <v>174</v>
      </c>
      <c r="G1216" s="12">
        <v>21.0</v>
      </c>
      <c r="H1216" s="12" t="s">
        <v>56</v>
      </c>
      <c r="I1216" s="12">
        <v>2.332274E7</v>
      </c>
      <c r="J1216" s="12" t="str">
        <f>RIGHT('КХЛ'!$F1216,4)</f>
        <v>1996</v>
      </c>
    </row>
    <row r="1217" ht="14.25" customHeight="1">
      <c r="C1217" s="12">
        <v>713.0</v>
      </c>
      <c r="D1217" s="12" t="s">
        <v>2353</v>
      </c>
      <c r="E1217" s="12" t="s">
        <v>54</v>
      </c>
      <c r="F1217" s="16" t="s">
        <v>865</v>
      </c>
      <c r="G1217" s="12">
        <v>27.0</v>
      </c>
      <c r="H1217" s="12" t="s">
        <v>71</v>
      </c>
      <c r="I1217" s="12">
        <v>1597484.0</v>
      </c>
      <c r="J1217" s="12" t="str">
        <f>RIGHT('КХЛ'!$F1217,4)</f>
        <v>1990</v>
      </c>
    </row>
    <row r="1218" ht="14.25" customHeight="1">
      <c r="C1218" s="12">
        <v>639.0</v>
      </c>
      <c r="D1218" s="12" t="s">
        <v>2354</v>
      </c>
      <c r="E1218" s="12" t="s">
        <v>65</v>
      </c>
      <c r="F1218" s="16" t="s">
        <v>2355</v>
      </c>
      <c r="G1218" s="12">
        <v>36.0</v>
      </c>
      <c r="H1218" s="12" t="s">
        <v>99</v>
      </c>
      <c r="I1218" s="12">
        <v>6.4339407E7</v>
      </c>
      <c r="J1218" s="12" t="str">
        <f>RIGHT('КХЛ'!$F1218,4)</f>
        <v>1981</v>
      </c>
    </row>
    <row r="1219" ht="14.25" customHeight="1">
      <c r="C1219" s="12">
        <v>319.0</v>
      </c>
      <c r="D1219" s="12" t="s">
        <v>2356</v>
      </c>
      <c r="E1219" s="12" t="s">
        <v>54</v>
      </c>
      <c r="F1219" s="16" t="s">
        <v>2357</v>
      </c>
      <c r="G1219" s="12">
        <v>30.0</v>
      </c>
      <c r="H1219" s="12" t="s">
        <v>108</v>
      </c>
      <c r="I1219" s="12">
        <v>9.2405159E7</v>
      </c>
      <c r="J1219" s="12" t="str">
        <f>RIGHT('КХЛ'!$F1219,4)</f>
        <v>1987</v>
      </c>
    </row>
    <row r="1220" ht="14.25" customHeight="1">
      <c r="C1220" s="12">
        <v>295.0</v>
      </c>
      <c r="D1220" s="12" t="s">
        <v>2358</v>
      </c>
      <c r="E1220" s="12" t="s">
        <v>60</v>
      </c>
      <c r="F1220" s="16" t="s">
        <v>2359</v>
      </c>
      <c r="G1220" s="12">
        <v>23.0</v>
      </c>
      <c r="H1220" s="12" t="s">
        <v>56</v>
      </c>
      <c r="I1220" s="12">
        <v>2.3716252E7</v>
      </c>
      <c r="J1220" s="12" t="str">
        <f>RIGHT('КХЛ'!$F1220,4)</f>
        <v>1994</v>
      </c>
    </row>
    <row r="1221" ht="14.25" customHeight="1">
      <c r="C1221" s="12">
        <v>1497.0</v>
      </c>
      <c r="D1221" s="12" t="s">
        <v>2360</v>
      </c>
      <c r="E1221" s="12" t="s">
        <v>65</v>
      </c>
      <c r="F1221" s="16" t="s">
        <v>2361</v>
      </c>
      <c r="G1221" s="12">
        <v>43.0</v>
      </c>
      <c r="H1221" s="12" t="s">
        <v>56</v>
      </c>
      <c r="I1221" s="12">
        <v>7.823759E7</v>
      </c>
      <c r="J1221" s="12" t="str">
        <f>RIGHT('КХЛ'!$F1221,4)</f>
        <v>1974</v>
      </c>
    </row>
    <row r="1222" ht="14.25" customHeight="1">
      <c r="C1222" s="12">
        <v>1039.0</v>
      </c>
      <c r="D1222" s="12" t="s">
        <v>2362</v>
      </c>
      <c r="E1222" s="12" t="s">
        <v>60</v>
      </c>
      <c r="F1222" s="16" t="s">
        <v>2363</v>
      </c>
      <c r="G1222" s="12">
        <v>27.0</v>
      </c>
      <c r="H1222" s="12" t="s">
        <v>56</v>
      </c>
      <c r="I1222" s="12">
        <v>6152222.0</v>
      </c>
      <c r="J1222" s="12" t="str">
        <f>RIGHT('КХЛ'!$F1222,4)</f>
        <v>1990</v>
      </c>
    </row>
    <row r="1223" ht="14.25" customHeight="1">
      <c r="C1223" s="12">
        <v>237.0</v>
      </c>
      <c r="D1223" s="12" t="s">
        <v>2364</v>
      </c>
      <c r="E1223" s="12" t="s">
        <v>60</v>
      </c>
      <c r="F1223" s="16" t="s">
        <v>2365</v>
      </c>
      <c r="G1223" s="12">
        <v>20.0</v>
      </c>
      <c r="H1223" s="12" t="s">
        <v>56</v>
      </c>
      <c r="I1223" s="12">
        <v>2.1108174E7</v>
      </c>
      <c r="J1223" s="12" t="str">
        <f>RIGHT('КХЛ'!$F1223,4)</f>
        <v>1997</v>
      </c>
    </row>
    <row r="1224" ht="14.25" customHeight="1">
      <c r="C1224" s="12">
        <v>783.0</v>
      </c>
      <c r="D1224" s="12" t="s">
        <v>2366</v>
      </c>
      <c r="E1224" s="12" t="s">
        <v>54</v>
      </c>
      <c r="F1224" s="16" t="s">
        <v>2367</v>
      </c>
      <c r="G1224" s="12">
        <v>33.0</v>
      </c>
      <c r="H1224" s="12" t="s">
        <v>56</v>
      </c>
      <c r="I1224" s="12">
        <v>7.035496E7</v>
      </c>
      <c r="J1224" s="12" t="str">
        <f>RIGHT('КХЛ'!$F1224,4)</f>
        <v>1984</v>
      </c>
    </row>
    <row r="1225" ht="14.25" customHeight="1">
      <c r="C1225" s="12">
        <v>1502.0</v>
      </c>
      <c r="D1225" s="12" t="s">
        <v>2368</v>
      </c>
      <c r="E1225" s="12" t="s">
        <v>54</v>
      </c>
      <c r="F1225" s="16" t="s">
        <v>2369</v>
      </c>
      <c r="G1225" s="12">
        <v>36.0</v>
      </c>
      <c r="H1225" s="12" t="s">
        <v>157</v>
      </c>
      <c r="I1225" s="12">
        <v>6.8132363E7</v>
      </c>
      <c r="J1225" s="12" t="str">
        <f>RIGHT('КХЛ'!$F1225,4)</f>
        <v>1981</v>
      </c>
    </row>
    <row r="1226" ht="14.25" customHeight="1">
      <c r="C1226" s="12">
        <v>688.0</v>
      </c>
      <c r="D1226" s="12" t="s">
        <v>2370</v>
      </c>
      <c r="E1226" s="12" t="s">
        <v>65</v>
      </c>
      <c r="F1226" s="16" t="s">
        <v>2371</v>
      </c>
      <c r="G1226" s="12">
        <v>20.0</v>
      </c>
      <c r="H1226" s="12" t="s">
        <v>56</v>
      </c>
      <c r="I1226" s="12">
        <v>3.6566983E7</v>
      </c>
      <c r="J1226" s="12" t="str">
        <f>RIGHT('КХЛ'!$F1226,4)</f>
        <v>1997</v>
      </c>
    </row>
    <row r="1227" ht="14.25" customHeight="1">
      <c r="C1227" s="12">
        <v>582.0</v>
      </c>
      <c r="D1227" s="12" t="s">
        <v>2372</v>
      </c>
      <c r="E1227" s="12" t="s">
        <v>54</v>
      </c>
      <c r="F1227" s="16" t="s">
        <v>2373</v>
      </c>
      <c r="G1227" s="12">
        <v>25.0</v>
      </c>
      <c r="H1227" s="12" t="s">
        <v>56</v>
      </c>
      <c r="I1227" s="12">
        <v>8.1685919E7</v>
      </c>
      <c r="J1227" s="12" t="str">
        <f>RIGHT('КХЛ'!$F1227,4)</f>
        <v>1992</v>
      </c>
    </row>
    <row r="1228" ht="14.25" customHeight="1">
      <c r="C1228" s="12">
        <v>981.0</v>
      </c>
      <c r="D1228" s="12" t="s">
        <v>2374</v>
      </c>
      <c r="E1228" s="12" t="s">
        <v>54</v>
      </c>
      <c r="F1228" s="16" t="s">
        <v>2375</v>
      </c>
      <c r="G1228" s="12">
        <v>31.0</v>
      </c>
      <c r="H1228" s="12" t="s">
        <v>56</v>
      </c>
      <c r="I1228" s="12">
        <v>1.9344946E7</v>
      </c>
      <c r="J1228" s="12" t="str">
        <f>RIGHT('КХЛ'!$F1228,4)</f>
        <v>1986</v>
      </c>
    </row>
    <row r="1229" ht="14.25" customHeight="1">
      <c r="C1229" s="12">
        <v>232.0</v>
      </c>
      <c r="D1229" s="12" t="s">
        <v>2376</v>
      </c>
      <c r="E1229" s="12" t="s">
        <v>54</v>
      </c>
      <c r="F1229" s="16" t="s">
        <v>2377</v>
      </c>
      <c r="G1229" s="12">
        <v>36.0</v>
      </c>
      <c r="H1229" s="12" t="s">
        <v>81</v>
      </c>
      <c r="I1229" s="12">
        <v>1.3881477E7</v>
      </c>
      <c r="J1229" s="12" t="str">
        <f>RIGHT('КХЛ'!$F1229,4)</f>
        <v>1981</v>
      </c>
    </row>
    <row r="1230" ht="14.25" customHeight="1">
      <c r="C1230" s="12">
        <v>1743.0</v>
      </c>
      <c r="D1230" s="12" t="s">
        <v>2378</v>
      </c>
      <c r="E1230" s="12" t="s">
        <v>60</v>
      </c>
      <c r="F1230" s="16" t="s">
        <v>1545</v>
      </c>
      <c r="G1230" s="12">
        <v>28.0</v>
      </c>
      <c r="H1230" s="12" t="s">
        <v>56</v>
      </c>
      <c r="I1230" s="12">
        <v>9.6144545E7</v>
      </c>
      <c r="J1230" s="12" t="str">
        <f>RIGHT('КХЛ'!$F1230,4)</f>
        <v>1989</v>
      </c>
    </row>
    <row r="1231" ht="14.25" customHeight="1">
      <c r="C1231" s="12">
        <v>781.0</v>
      </c>
      <c r="D1231" s="12" t="s">
        <v>2379</v>
      </c>
      <c r="E1231" s="12" t="s">
        <v>54</v>
      </c>
      <c r="F1231" s="16" t="s">
        <v>2380</v>
      </c>
      <c r="G1231" s="12">
        <v>26.0</v>
      </c>
      <c r="H1231" s="12" t="s">
        <v>56</v>
      </c>
      <c r="I1231" s="12">
        <v>2.8841235E7</v>
      </c>
      <c r="J1231" s="12" t="str">
        <f>RIGHT('КХЛ'!$F1231,4)</f>
        <v>1991</v>
      </c>
    </row>
    <row r="1232" ht="14.25" customHeight="1">
      <c r="C1232" s="12">
        <v>167.0</v>
      </c>
      <c r="D1232" s="12" t="s">
        <v>2381</v>
      </c>
      <c r="E1232" s="12" t="s">
        <v>54</v>
      </c>
      <c r="F1232" s="16" t="s">
        <v>2382</v>
      </c>
      <c r="G1232" s="12">
        <v>20.0</v>
      </c>
      <c r="H1232" s="12" t="s">
        <v>56</v>
      </c>
      <c r="I1232" s="12">
        <v>6.0978507E7</v>
      </c>
      <c r="J1232" s="12" t="str">
        <f>RIGHT('КХЛ'!$F1232,4)</f>
        <v>1997</v>
      </c>
    </row>
    <row r="1233" ht="14.25" customHeight="1">
      <c r="C1233" s="12">
        <v>882.0</v>
      </c>
      <c r="D1233" s="12" t="s">
        <v>2383</v>
      </c>
      <c r="E1233" s="12" t="s">
        <v>54</v>
      </c>
      <c r="F1233" s="16" t="s">
        <v>2384</v>
      </c>
      <c r="G1233" s="12">
        <v>22.0</v>
      </c>
      <c r="H1233" s="12" t="s">
        <v>56</v>
      </c>
      <c r="I1233" s="12">
        <v>1.2526181E7</v>
      </c>
      <c r="J1233" s="12" t="str">
        <f>RIGHT('КХЛ'!$F1233,4)</f>
        <v>1995</v>
      </c>
    </row>
    <row r="1234" ht="14.25" customHeight="1">
      <c r="C1234" s="12">
        <v>238.0</v>
      </c>
      <c r="D1234" s="12" t="s">
        <v>2385</v>
      </c>
      <c r="E1234" s="12" t="s">
        <v>65</v>
      </c>
      <c r="F1234" s="16" t="s">
        <v>2386</v>
      </c>
      <c r="G1234" s="12">
        <v>29.0</v>
      </c>
      <c r="H1234" s="12" t="s">
        <v>56</v>
      </c>
      <c r="I1234" s="12">
        <v>7.1824019E7</v>
      </c>
      <c r="J1234" s="12" t="str">
        <f>RIGHT('КХЛ'!$F1234,4)</f>
        <v>1988</v>
      </c>
    </row>
    <row r="1235" ht="14.25" customHeight="1">
      <c r="C1235" s="12">
        <v>877.0</v>
      </c>
      <c r="D1235" s="12" t="s">
        <v>2387</v>
      </c>
      <c r="E1235" s="12" t="s">
        <v>54</v>
      </c>
      <c r="F1235" s="16" t="s">
        <v>2388</v>
      </c>
      <c r="G1235" s="12">
        <v>27.0</v>
      </c>
      <c r="H1235" s="12" t="s">
        <v>120</v>
      </c>
      <c r="I1235" s="12">
        <v>1.1129073E7</v>
      </c>
      <c r="J1235" s="12" t="str">
        <f>RIGHT('КХЛ'!$F1235,4)</f>
        <v>1990</v>
      </c>
    </row>
    <row r="1236" ht="14.25" customHeight="1">
      <c r="C1236" s="12">
        <v>663.0</v>
      </c>
      <c r="D1236" s="12" t="s">
        <v>2389</v>
      </c>
      <c r="E1236" s="12" t="s">
        <v>60</v>
      </c>
      <c r="F1236" s="16" t="s">
        <v>2390</v>
      </c>
      <c r="G1236" s="12">
        <v>36.0</v>
      </c>
      <c r="H1236" s="12" t="s">
        <v>56</v>
      </c>
      <c r="I1236" s="12">
        <v>9.0477795E7</v>
      </c>
      <c r="J1236" s="12" t="str">
        <f>RIGHT('КХЛ'!$F1236,4)</f>
        <v>1981</v>
      </c>
    </row>
    <row r="1237" ht="14.25" customHeight="1">
      <c r="C1237" s="12">
        <v>977.0</v>
      </c>
      <c r="D1237" s="12" t="s">
        <v>2391</v>
      </c>
      <c r="E1237" s="12" t="s">
        <v>54</v>
      </c>
      <c r="F1237" s="16" t="s">
        <v>2392</v>
      </c>
      <c r="G1237" s="12">
        <v>20.0</v>
      </c>
      <c r="H1237" s="12" t="s">
        <v>56</v>
      </c>
      <c r="I1237" s="12">
        <v>9.4308594E7</v>
      </c>
      <c r="J1237" s="12" t="str">
        <f>RIGHT('КХЛ'!$F1237,4)</f>
        <v>1997</v>
      </c>
    </row>
    <row r="1238" ht="14.25" customHeight="1">
      <c r="C1238" s="12">
        <v>462.0</v>
      </c>
      <c r="D1238" s="12" t="s">
        <v>2393</v>
      </c>
      <c r="E1238" s="12" t="s">
        <v>60</v>
      </c>
      <c r="F1238" s="16" t="s">
        <v>1874</v>
      </c>
      <c r="G1238" s="12">
        <v>28.0</v>
      </c>
      <c r="H1238" s="12" t="s">
        <v>56</v>
      </c>
      <c r="I1238" s="12">
        <v>4.4489633E7</v>
      </c>
      <c r="J1238" s="12" t="str">
        <f>RIGHT('КХЛ'!$F1238,4)</f>
        <v>1989</v>
      </c>
    </row>
    <row r="1239" ht="14.25" customHeight="1">
      <c r="C1239" s="12">
        <v>1613.0</v>
      </c>
      <c r="D1239" s="12" t="s">
        <v>2394</v>
      </c>
      <c r="E1239" s="12" t="s">
        <v>65</v>
      </c>
      <c r="F1239" s="16" t="s">
        <v>2395</v>
      </c>
      <c r="G1239" s="12">
        <v>33.0</v>
      </c>
      <c r="H1239" s="12" t="s">
        <v>81</v>
      </c>
      <c r="I1239" s="12">
        <v>6.7005768E7</v>
      </c>
      <c r="J1239" s="12" t="str">
        <f>RIGHT('КХЛ'!$F1239,4)</f>
        <v>1984</v>
      </c>
    </row>
    <row r="1240" ht="14.25" customHeight="1">
      <c r="C1240" s="12">
        <v>65.0</v>
      </c>
      <c r="D1240" s="12" t="s">
        <v>2396</v>
      </c>
      <c r="E1240" s="12" t="s">
        <v>65</v>
      </c>
      <c r="F1240" s="16" t="s">
        <v>2397</v>
      </c>
      <c r="G1240" s="12">
        <v>31.0</v>
      </c>
      <c r="H1240" s="12" t="s">
        <v>99</v>
      </c>
      <c r="I1240" s="12">
        <v>4.6328296E7</v>
      </c>
      <c r="J1240" s="12" t="str">
        <f>RIGHT('КХЛ'!$F1240,4)</f>
        <v>1986</v>
      </c>
    </row>
    <row r="1241" ht="14.25" customHeight="1">
      <c r="C1241" s="12">
        <v>187.0</v>
      </c>
      <c r="D1241" s="12" t="s">
        <v>2398</v>
      </c>
      <c r="E1241" s="12" t="s">
        <v>60</v>
      </c>
      <c r="F1241" s="16" t="s">
        <v>2399</v>
      </c>
      <c r="G1241" s="12">
        <v>35.0</v>
      </c>
      <c r="H1241" s="12" t="s">
        <v>108</v>
      </c>
      <c r="I1241" s="12">
        <v>9.5405652E7</v>
      </c>
      <c r="J1241" s="12" t="str">
        <f>RIGHT('КХЛ'!$F1241,4)</f>
        <v>1982</v>
      </c>
    </row>
    <row r="1242" ht="14.25" customHeight="1">
      <c r="C1242" s="12">
        <v>1689.0</v>
      </c>
      <c r="D1242" s="12" t="s">
        <v>2400</v>
      </c>
      <c r="E1242" s="12" t="s">
        <v>65</v>
      </c>
      <c r="F1242" s="16" t="s">
        <v>2401</v>
      </c>
      <c r="G1242" s="12">
        <v>38.0</v>
      </c>
      <c r="H1242" s="12" t="s">
        <v>71</v>
      </c>
      <c r="I1242" s="12">
        <v>7.1166034E7</v>
      </c>
      <c r="J1242" s="12" t="str">
        <f>RIGHT('КХЛ'!$F1242,4)</f>
        <v>1979</v>
      </c>
    </row>
    <row r="1243" ht="14.25" customHeight="1">
      <c r="C1243" s="12">
        <v>1618.0</v>
      </c>
      <c r="D1243" s="12" t="s">
        <v>2402</v>
      </c>
      <c r="E1243" s="12" t="s">
        <v>54</v>
      </c>
      <c r="F1243" s="16" t="s">
        <v>2403</v>
      </c>
      <c r="G1243" s="12">
        <v>27.0</v>
      </c>
      <c r="H1243" s="12" t="s">
        <v>71</v>
      </c>
      <c r="I1243" s="12">
        <v>7.8272308E7</v>
      </c>
      <c r="J1243" s="12" t="str">
        <f>RIGHT('КХЛ'!$F1243,4)</f>
        <v>1990</v>
      </c>
    </row>
    <row r="1244" ht="14.25" customHeight="1">
      <c r="C1244" s="12">
        <v>58.0</v>
      </c>
      <c r="D1244" s="12" t="s">
        <v>2404</v>
      </c>
      <c r="E1244" s="12" t="s">
        <v>60</v>
      </c>
      <c r="F1244" s="16" t="s">
        <v>2405</v>
      </c>
      <c r="G1244" s="12">
        <v>25.0</v>
      </c>
      <c r="H1244" s="12" t="s">
        <v>88</v>
      </c>
      <c r="I1244" s="12">
        <v>2.6453267E7</v>
      </c>
      <c r="J1244" s="12" t="str">
        <f>RIGHT('КХЛ'!$F1244,4)</f>
        <v>1992</v>
      </c>
    </row>
    <row r="1245" ht="14.25" customHeight="1">
      <c r="C1245" s="12">
        <v>1147.0</v>
      </c>
      <c r="D1245" s="12" t="s">
        <v>2406</v>
      </c>
      <c r="E1245" s="12" t="s">
        <v>54</v>
      </c>
      <c r="F1245" s="16" t="s">
        <v>2407</v>
      </c>
      <c r="G1245" s="12">
        <v>30.0</v>
      </c>
      <c r="H1245" s="12" t="s">
        <v>56</v>
      </c>
      <c r="I1245" s="12">
        <v>7.4427103E7</v>
      </c>
      <c r="J1245" s="12" t="str">
        <f>RIGHT('КХЛ'!$F1245,4)</f>
        <v>1987</v>
      </c>
    </row>
    <row r="1246" ht="14.25" customHeight="1">
      <c r="C1246" s="12">
        <v>610.0</v>
      </c>
      <c r="D1246" s="12" t="s">
        <v>2408</v>
      </c>
      <c r="E1246" s="12" t="s">
        <v>54</v>
      </c>
      <c r="F1246" s="16" t="s">
        <v>2409</v>
      </c>
      <c r="G1246" s="12">
        <v>39.0</v>
      </c>
      <c r="H1246" s="12" t="s">
        <v>99</v>
      </c>
      <c r="I1246" s="12">
        <v>6.4828899E7</v>
      </c>
      <c r="J1246" s="12" t="str">
        <f>RIGHT('КХЛ'!$F1246,4)</f>
        <v>1978</v>
      </c>
    </row>
    <row r="1247" ht="14.25" customHeight="1">
      <c r="C1247" s="12">
        <v>769.0</v>
      </c>
      <c r="D1247" s="12" t="s">
        <v>2410</v>
      </c>
      <c r="E1247" s="12" t="s">
        <v>54</v>
      </c>
      <c r="F1247" s="16" t="s">
        <v>2411</v>
      </c>
      <c r="G1247" s="12">
        <v>32.0</v>
      </c>
      <c r="H1247" s="12" t="s">
        <v>88</v>
      </c>
      <c r="I1247" s="12">
        <v>7.0828848E7</v>
      </c>
      <c r="J1247" s="12" t="str">
        <f>RIGHT('КХЛ'!$F1247,4)</f>
        <v>1985</v>
      </c>
    </row>
    <row r="1248" ht="14.25" customHeight="1">
      <c r="C1248" s="12">
        <v>1193.0</v>
      </c>
      <c r="D1248" s="12" t="s">
        <v>2412</v>
      </c>
      <c r="E1248" s="12" t="s">
        <v>60</v>
      </c>
      <c r="F1248" s="16" t="s">
        <v>795</v>
      </c>
      <c r="G1248" s="12">
        <v>27.0</v>
      </c>
      <c r="H1248" s="12" t="s">
        <v>56</v>
      </c>
      <c r="I1248" s="12">
        <v>2.686501E7</v>
      </c>
      <c r="J1248" s="12" t="str">
        <f>RIGHT('КХЛ'!$F1248,4)</f>
        <v>1990</v>
      </c>
    </row>
    <row r="1249" ht="14.25" customHeight="1">
      <c r="C1249" s="12">
        <v>869.0</v>
      </c>
      <c r="D1249" s="12" t="s">
        <v>2413</v>
      </c>
      <c r="E1249" s="12" t="s">
        <v>54</v>
      </c>
      <c r="F1249" s="16" t="s">
        <v>2414</v>
      </c>
      <c r="G1249" s="12">
        <v>19.0</v>
      </c>
      <c r="H1249" s="12" t="s">
        <v>88</v>
      </c>
      <c r="I1249" s="12">
        <v>7.7557401E7</v>
      </c>
      <c r="J1249" s="12" t="str">
        <f>RIGHT('КХЛ'!$F1249,4)</f>
        <v>1998</v>
      </c>
    </row>
    <row r="1250" ht="14.25" customHeight="1">
      <c r="C1250" s="12">
        <v>1043.0</v>
      </c>
      <c r="D1250" s="12" t="s">
        <v>2415</v>
      </c>
      <c r="E1250" s="12" t="s">
        <v>54</v>
      </c>
      <c r="F1250" s="16" t="s">
        <v>2416</v>
      </c>
      <c r="G1250" s="12">
        <v>28.0</v>
      </c>
      <c r="H1250" s="12" t="s">
        <v>56</v>
      </c>
      <c r="I1250" s="12">
        <v>5.8440844E7</v>
      </c>
      <c r="J1250" s="12" t="str">
        <f>RIGHT('КХЛ'!$F1250,4)</f>
        <v>1989</v>
      </c>
    </row>
    <row r="1251" ht="14.25" customHeight="1">
      <c r="C1251" s="12">
        <v>845.0</v>
      </c>
      <c r="D1251" s="12" t="s">
        <v>2417</v>
      </c>
      <c r="E1251" s="12" t="s">
        <v>54</v>
      </c>
      <c r="F1251" s="16" t="s">
        <v>2418</v>
      </c>
      <c r="G1251" s="12">
        <v>22.0</v>
      </c>
      <c r="H1251" s="12" t="s">
        <v>56</v>
      </c>
      <c r="I1251" s="12">
        <v>8.2463441E7</v>
      </c>
      <c r="J1251" s="12" t="str">
        <f>RIGHT('КХЛ'!$F1251,4)</f>
        <v>1996</v>
      </c>
    </row>
    <row r="1252" ht="14.25" customHeight="1">
      <c r="C1252" s="12">
        <v>1634.0</v>
      </c>
      <c r="D1252" s="12" t="s">
        <v>2419</v>
      </c>
      <c r="E1252" s="12" t="s">
        <v>65</v>
      </c>
      <c r="F1252" s="16" t="s">
        <v>2420</v>
      </c>
      <c r="G1252" s="12">
        <v>20.0</v>
      </c>
      <c r="H1252" s="12" t="s">
        <v>56</v>
      </c>
      <c r="I1252" s="12">
        <v>9.4713714E7</v>
      </c>
      <c r="J1252" s="12" t="str">
        <f>RIGHT('КХЛ'!$F1252,4)</f>
        <v>1997</v>
      </c>
    </row>
    <row r="1253" ht="14.25" customHeight="1">
      <c r="C1253" s="12">
        <v>738.0</v>
      </c>
      <c r="D1253" s="12" t="s">
        <v>2421</v>
      </c>
      <c r="E1253" s="12" t="s">
        <v>60</v>
      </c>
      <c r="F1253" s="16" t="s">
        <v>2422</v>
      </c>
      <c r="G1253" s="12">
        <v>31.0</v>
      </c>
      <c r="H1253" s="12" t="s">
        <v>157</v>
      </c>
      <c r="I1253" s="12">
        <v>4.3471394E7</v>
      </c>
      <c r="J1253" s="12" t="str">
        <f>RIGHT('КХЛ'!$F1253,4)</f>
        <v>1986</v>
      </c>
    </row>
    <row r="1254" ht="14.25" customHeight="1">
      <c r="C1254" s="12">
        <v>1641.0</v>
      </c>
      <c r="D1254" s="12" t="s">
        <v>2423</v>
      </c>
      <c r="E1254" s="12" t="s">
        <v>54</v>
      </c>
      <c r="F1254" s="16" t="s">
        <v>2424</v>
      </c>
      <c r="G1254" s="12">
        <v>35.0</v>
      </c>
      <c r="H1254" s="12" t="s">
        <v>120</v>
      </c>
      <c r="I1254" s="12">
        <v>1.7618667E7</v>
      </c>
      <c r="J1254" s="12" t="str">
        <f>RIGHT('КХЛ'!$F1254,4)</f>
        <v>1982</v>
      </c>
    </row>
    <row r="1255" ht="14.25" customHeight="1">
      <c r="C1255" s="12">
        <v>554.0</v>
      </c>
      <c r="D1255" s="12" t="s">
        <v>2425</v>
      </c>
      <c r="E1255" s="12" t="s">
        <v>60</v>
      </c>
      <c r="F1255" s="16" t="s">
        <v>2426</v>
      </c>
      <c r="G1255" s="12">
        <v>36.0</v>
      </c>
      <c r="H1255" s="12" t="s">
        <v>56</v>
      </c>
      <c r="I1255" s="12">
        <v>7948858.0</v>
      </c>
      <c r="J1255" s="12" t="str">
        <f>RIGHT('КХЛ'!$F1255,4)</f>
        <v>1981</v>
      </c>
    </row>
    <row r="1256" ht="14.25" customHeight="1">
      <c r="C1256" s="12">
        <v>1460.0</v>
      </c>
      <c r="D1256" s="12" t="s">
        <v>2427</v>
      </c>
      <c r="E1256" s="12" t="s">
        <v>60</v>
      </c>
      <c r="F1256" s="16" t="s">
        <v>2428</v>
      </c>
      <c r="G1256" s="12">
        <v>28.0</v>
      </c>
      <c r="H1256" s="12" t="s">
        <v>56</v>
      </c>
      <c r="I1256" s="12">
        <v>4453934.0</v>
      </c>
      <c r="J1256" s="12" t="str">
        <f>RIGHT('КХЛ'!$F1256,4)</f>
        <v>1989</v>
      </c>
    </row>
    <row r="1257" ht="14.25" customHeight="1">
      <c r="C1257" s="12">
        <v>331.0</v>
      </c>
      <c r="D1257" s="12" t="s">
        <v>2429</v>
      </c>
      <c r="E1257" s="12" t="s">
        <v>60</v>
      </c>
      <c r="F1257" s="16" t="s">
        <v>2430</v>
      </c>
      <c r="G1257" s="12">
        <v>44.0</v>
      </c>
      <c r="H1257" s="12" t="s">
        <v>56</v>
      </c>
      <c r="I1257" s="12">
        <v>5.7827125E7</v>
      </c>
      <c r="J1257" s="12" t="str">
        <f>RIGHT('КХЛ'!$F1257,4)</f>
        <v>1973</v>
      </c>
    </row>
    <row r="1258" ht="14.25" customHeight="1">
      <c r="C1258" s="12">
        <v>218.0</v>
      </c>
      <c r="D1258" s="12" t="s">
        <v>2431</v>
      </c>
      <c r="E1258" s="12" t="s">
        <v>54</v>
      </c>
      <c r="F1258" s="16" t="s">
        <v>2432</v>
      </c>
      <c r="G1258" s="12">
        <v>20.0</v>
      </c>
      <c r="H1258" s="12" t="s">
        <v>56</v>
      </c>
      <c r="I1258" s="12">
        <v>1.0665175E7</v>
      </c>
      <c r="J1258" s="12" t="str">
        <f>RIGHT('КХЛ'!$F1258,4)</f>
        <v>1997</v>
      </c>
    </row>
    <row r="1259" ht="14.25" customHeight="1">
      <c r="C1259" s="12">
        <v>260.0</v>
      </c>
      <c r="D1259" s="12" t="s">
        <v>2433</v>
      </c>
      <c r="E1259" s="12" t="s">
        <v>54</v>
      </c>
      <c r="F1259" s="16" t="s">
        <v>2434</v>
      </c>
      <c r="G1259" s="12">
        <v>32.0</v>
      </c>
      <c r="H1259" s="12" t="s">
        <v>99</v>
      </c>
      <c r="I1259" s="12">
        <v>6381255.0</v>
      </c>
      <c r="J1259" s="12" t="str">
        <f>RIGHT('КХЛ'!$F1259,4)</f>
        <v>1985</v>
      </c>
    </row>
    <row r="1260" ht="14.25" customHeight="1">
      <c r="C1260" s="12">
        <v>1726.0</v>
      </c>
      <c r="D1260" s="12" t="s">
        <v>2435</v>
      </c>
      <c r="E1260" s="12" t="s">
        <v>54</v>
      </c>
      <c r="F1260" s="16" t="s">
        <v>2436</v>
      </c>
      <c r="G1260" s="12">
        <v>29.0</v>
      </c>
      <c r="H1260" s="12" t="s">
        <v>108</v>
      </c>
      <c r="I1260" s="12">
        <v>3.4531131E7</v>
      </c>
      <c r="J1260" s="12" t="str">
        <f>RIGHT('КХЛ'!$F1260,4)</f>
        <v>1988</v>
      </c>
    </row>
    <row r="1261" ht="14.25" customHeight="1">
      <c r="C1261" s="12">
        <v>1449.0</v>
      </c>
      <c r="D1261" s="12" t="s">
        <v>2437</v>
      </c>
      <c r="E1261" s="12" t="s">
        <v>54</v>
      </c>
      <c r="F1261" s="16" t="s">
        <v>2438</v>
      </c>
      <c r="G1261" s="12">
        <v>33.0</v>
      </c>
      <c r="H1261" s="12" t="s">
        <v>56</v>
      </c>
      <c r="I1261" s="12">
        <v>6.9925849E7</v>
      </c>
      <c r="J1261" s="12" t="str">
        <f>RIGHT('КХЛ'!$F1261,4)</f>
        <v>1984</v>
      </c>
    </row>
    <row r="1262" ht="14.25" customHeight="1">
      <c r="C1262" s="12">
        <v>1556.0</v>
      </c>
      <c r="D1262" s="12" t="s">
        <v>2439</v>
      </c>
      <c r="E1262" s="12" t="s">
        <v>54</v>
      </c>
      <c r="F1262" s="16" t="s">
        <v>2440</v>
      </c>
      <c r="G1262" s="12">
        <v>22.0</v>
      </c>
      <c r="H1262" s="12" t="s">
        <v>56</v>
      </c>
      <c r="I1262" s="12">
        <v>3.1213039E7</v>
      </c>
      <c r="J1262" s="12" t="str">
        <f>RIGHT('КХЛ'!$F1262,4)</f>
        <v>1995</v>
      </c>
    </row>
    <row r="1263" ht="14.25" customHeight="1">
      <c r="C1263" s="12">
        <v>233.0</v>
      </c>
      <c r="D1263" s="12" t="s">
        <v>2441</v>
      </c>
      <c r="E1263" s="12" t="s">
        <v>65</v>
      </c>
      <c r="F1263" s="16" t="s">
        <v>2442</v>
      </c>
      <c r="G1263" s="12">
        <v>17.0</v>
      </c>
      <c r="H1263" s="12" t="s">
        <v>56</v>
      </c>
      <c r="I1263" s="12">
        <v>3.3526162E7</v>
      </c>
      <c r="J1263" s="12" t="str">
        <f>RIGHT('КХЛ'!$F1263,4)</f>
        <v>2000</v>
      </c>
    </row>
    <row r="1264" ht="14.25" customHeight="1">
      <c r="C1264" s="12">
        <v>941.0</v>
      </c>
      <c r="D1264" s="12" t="s">
        <v>2443</v>
      </c>
      <c r="E1264" s="12" t="s">
        <v>60</v>
      </c>
      <c r="F1264" s="16" t="s">
        <v>2444</v>
      </c>
      <c r="G1264" s="12">
        <v>19.0</v>
      </c>
      <c r="H1264" s="12" t="s">
        <v>56</v>
      </c>
      <c r="I1264" s="12">
        <v>1.1066079E7</v>
      </c>
      <c r="J1264" s="12" t="str">
        <f>RIGHT('КХЛ'!$F1264,4)</f>
        <v>1998</v>
      </c>
    </row>
    <row r="1265" ht="14.25" customHeight="1">
      <c r="C1265" s="12">
        <v>1523.0</v>
      </c>
      <c r="D1265" s="12" t="s">
        <v>2445</v>
      </c>
      <c r="E1265" s="12" t="s">
        <v>54</v>
      </c>
      <c r="F1265" s="16" t="s">
        <v>2446</v>
      </c>
      <c r="G1265" s="12">
        <v>35.0</v>
      </c>
      <c r="H1265" s="12" t="s">
        <v>113</v>
      </c>
      <c r="I1265" s="12">
        <v>9.0639487E7</v>
      </c>
      <c r="J1265" s="12" t="str">
        <f>RIGHT('КХЛ'!$F1265,4)</f>
        <v>1982</v>
      </c>
    </row>
    <row r="1266" ht="14.25" customHeight="1">
      <c r="C1266" s="12">
        <v>1431.0</v>
      </c>
      <c r="D1266" s="12" t="s">
        <v>2447</v>
      </c>
      <c r="E1266" s="12" t="s">
        <v>60</v>
      </c>
      <c r="F1266" s="16" t="s">
        <v>2448</v>
      </c>
      <c r="G1266" s="12">
        <v>33.0</v>
      </c>
      <c r="H1266" s="12" t="s">
        <v>483</v>
      </c>
      <c r="I1266" s="12">
        <v>9.9627553E7</v>
      </c>
      <c r="J1266" s="12" t="str">
        <f>RIGHT('КХЛ'!$F1266,4)</f>
        <v>1984</v>
      </c>
    </row>
    <row r="1267" ht="14.25" customHeight="1">
      <c r="C1267" s="12">
        <v>19.0</v>
      </c>
      <c r="D1267" s="12" t="s">
        <v>2449</v>
      </c>
      <c r="E1267" s="12" t="s">
        <v>54</v>
      </c>
      <c r="F1267" s="16" t="s">
        <v>2450</v>
      </c>
      <c r="G1267" s="12">
        <v>35.0</v>
      </c>
      <c r="H1267" s="12" t="s">
        <v>71</v>
      </c>
      <c r="I1267" s="12">
        <v>1671793.0</v>
      </c>
      <c r="J1267" s="12" t="str">
        <f>RIGHT('КХЛ'!$F1267,4)</f>
        <v>1982</v>
      </c>
    </row>
    <row r="1268" ht="14.25" customHeight="1">
      <c r="C1268" s="12">
        <v>256.0</v>
      </c>
      <c r="D1268" s="12" t="s">
        <v>2451</v>
      </c>
      <c r="E1268" s="12" t="s">
        <v>54</v>
      </c>
      <c r="F1268" s="16" t="s">
        <v>1178</v>
      </c>
      <c r="G1268" s="12">
        <v>31.0</v>
      </c>
      <c r="H1268" s="12" t="s">
        <v>56</v>
      </c>
      <c r="I1268" s="12">
        <v>5.1271052E7</v>
      </c>
      <c r="J1268" s="12" t="str">
        <f>RIGHT('КХЛ'!$F1268,4)</f>
        <v>1987</v>
      </c>
    </row>
    <row r="1269" ht="14.25" customHeight="1">
      <c r="C1269" s="12">
        <v>1699.0</v>
      </c>
      <c r="D1269" s="12" t="s">
        <v>2452</v>
      </c>
      <c r="E1269" s="12" t="s">
        <v>54</v>
      </c>
      <c r="F1269" s="16" t="s">
        <v>2453</v>
      </c>
      <c r="G1269" s="12">
        <v>24.0</v>
      </c>
      <c r="H1269" s="12" t="s">
        <v>157</v>
      </c>
      <c r="I1269" s="12">
        <v>3.0012415E7</v>
      </c>
      <c r="J1269" s="12" t="str">
        <f>RIGHT('КХЛ'!$F1269,4)</f>
        <v>1993</v>
      </c>
    </row>
    <row r="1270" ht="14.25" customHeight="1">
      <c r="C1270" s="12">
        <v>1456.0</v>
      </c>
      <c r="D1270" s="12" t="s">
        <v>2454</v>
      </c>
      <c r="E1270" s="12" t="s">
        <v>54</v>
      </c>
      <c r="F1270" s="16" t="s">
        <v>2455</v>
      </c>
      <c r="G1270" s="12">
        <v>44.0</v>
      </c>
      <c r="H1270" s="12" t="s">
        <v>99</v>
      </c>
      <c r="I1270" s="12">
        <v>9.7479977E7</v>
      </c>
      <c r="J1270" s="12" t="str">
        <f>RIGHT('КХЛ'!$F1270,4)</f>
        <v>1973</v>
      </c>
    </row>
    <row r="1271" ht="14.25" customHeight="1">
      <c r="C1271" s="12">
        <v>1620.0</v>
      </c>
      <c r="D1271" s="12" t="s">
        <v>2456</v>
      </c>
      <c r="E1271" s="12" t="s">
        <v>54</v>
      </c>
      <c r="F1271" s="16" t="s">
        <v>1111</v>
      </c>
      <c r="G1271" s="12">
        <v>34.0</v>
      </c>
      <c r="H1271" s="12" t="s">
        <v>71</v>
      </c>
      <c r="I1271" s="12">
        <v>4035312.0</v>
      </c>
      <c r="J1271" s="12" t="str">
        <f>RIGHT('КХЛ'!$F1271,4)</f>
        <v>1983</v>
      </c>
    </row>
    <row r="1272" ht="14.25" customHeight="1">
      <c r="C1272" s="12">
        <v>747.0</v>
      </c>
      <c r="D1272" s="12" t="s">
        <v>2457</v>
      </c>
      <c r="E1272" s="12" t="s">
        <v>54</v>
      </c>
      <c r="F1272" s="16" t="s">
        <v>1534</v>
      </c>
      <c r="G1272" s="12">
        <v>38.0</v>
      </c>
      <c r="H1272" s="12" t="s">
        <v>56</v>
      </c>
      <c r="I1272" s="12">
        <v>6.8677935E7</v>
      </c>
      <c r="J1272" s="12" t="str">
        <f>RIGHT('КХЛ'!$F1272,4)</f>
        <v>1979</v>
      </c>
    </row>
    <row r="1273" ht="14.25" customHeight="1">
      <c r="C1273" s="12">
        <v>1783.0</v>
      </c>
      <c r="D1273" s="12" t="s">
        <v>2458</v>
      </c>
      <c r="E1273" s="12" t="s">
        <v>60</v>
      </c>
      <c r="F1273" s="16" t="s">
        <v>2459</v>
      </c>
      <c r="G1273" s="12">
        <v>22.0</v>
      </c>
      <c r="H1273" s="12" t="s">
        <v>56</v>
      </c>
      <c r="I1273" s="12">
        <v>5.5359237E7</v>
      </c>
      <c r="J1273" s="12" t="str">
        <f>RIGHT('КХЛ'!$F1273,4)</f>
        <v>1995</v>
      </c>
    </row>
    <row r="1274" ht="14.25" customHeight="1">
      <c r="C1274" s="12">
        <v>378.0</v>
      </c>
      <c r="D1274" s="12" t="s">
        <v>2460</v>
      </c>
      <c r="E1274" s="12" t="s">
        <v>54</v>
      </c>
      <c r="F1274" s="16" t="s">
        <v>2461</v>
      </c>
      <c r="G1274" s="12">
        <v>41.0</v>
      </c>
      <c r="H1274" s="12" t="s">
        <v>99</v>
      </c>
      <c r="I1274" s="12">
        <v>4.6383584E7</v>
      </c>
      <c r="J1274" s="12" t="str">
        <f>RIGHT('КХЛ'!$F1274,4)</f>
        <v>1976</v>
      </c>
    </row>
    <row r="1275" ht="14.25" customHeight="1">
      <c r="C1275" s="12">
        <v>1249.0</v>
      </c>
      <c r="D1275" s="12" t="s">
        <v>2462</v>
      </c>
      <c r="E1275" s="12" t="s">
        <v>60</v>
      </c>
      <c r="F1275" s="16" t="s">
        <v>2463</v>
      </c>
      <c r="G1275" s="12">
        <v>35.0</v>
      </c>
      <c r="H1275" s="12" t="s">
        <v>56</v>
      </c>
      <c r="I1275" s="12">
        <v>9.6548964E7</v>
      </c>
      <c r="J1275" s="12" t="str">
        <f>RIGHT('КХЛ'!$F1275,4)</f>
        <v>1982</v>
      </c>
    </row>
    <row r="1276" ht="14.25" customHeight="1">
      <c r="C1276" s="12">
        <v>437.0</v>
      </c>
      <c r="D1276" s="12" t="s">
        <v>2464</v>
      </c>
      <c r="E1276" s="12" t="s">
        <v>60</v>
      </c>
      <c r="F1276" s="16" t="s">
        <v>2465</v>
      </c>
      <c r="G1276" s="12">
        <v>22.0</v>
      </c>
      <c r="H1276" s="12" t="s">
        <v>56</v>
      </c>
      <c r="I1276" s="12">
        <v>3.9206533E7</v>
      </c>
      <c r="J1276" s="12" t="str">
        <f>RIGHT('КХЛ'!$F1276,4)</f>
        <v>1995</v>
      </c>
    </row>
    <row r="1277" ht="14.25" customHeight="1">
      <c r="C1277" s="12">
        <v>106.0</v>
      </c>
      <c r="D1277" s="12" t="s">
        <v>2466</v>
      </c>
      <c r="E1277" s="12" t="s">
        <v>54</v>
      </c>
      <c r="F1277" s="16" t="s">
        <v>2467</v>
      </c>
      <c r="G1277" s="12">
        <v>29.0</v>
      </c>
      <c r="H1277" s="12" t="s">
        <v>56</v>
      </c>
      <c r="I1277" s="12">
        <v>3.0784391E7</v>
      </c>
      <c r="J1277" s="12" t="str">
        <f>RIGHT('КХЛ'!$F1277,4)</f>
        <v>1988</v>
      </c>
    </row>
    <row r="1278" ht="14.25" customHeight="1">
      <c r="C1278" s="12">
        <v>1083.0</v>
      </c>
      <c r="D1278" s="12" t="s">
        <v>2468</v>
      </c>
      <c r="E1278" s="12" t="s">
        <v>65</v>
      </c>
      <c r="F1278" s="16" t="s">
        <v>2469</v>
      </c>
      <c r="G1278" s="12">
        <v>35.0</v>
      </c>
      <c r="H1278" s="12" t="s">
        <v>157</v>
      </c>
      <c r="I1278" s="12">
        <v>2.4003481E7</v>
      </c>
      <c r="J1278" s="12" t="str">
        <f>RIGHT('КХЛ'!$F1278,4)</f>
        <v>1982</v>
      </c>
    </row>
    <row r="1279" ht="14.25" customHeight="1">
      <c r="C1279" s="12">
        <v>951.0</v>
      </c>
      <c r="D1279" s="12" t="s">
        <v>2470</v>
      </c>
      <c r="E1279" s="12" t="s">
        <v>65</v>
      </c>
      <c r="F1279" s="16" t="s">
        <v>2471</v>
      </c>
      <c r="G1279" s="12">
        <v>31.0</v>
      </c>
      <c r="H1279" s="12" t="s">
        <v>56</v>
      </c>
      <c r="I1279" s="12">
        <v>7286157.0</v>
      </c>
      <c r="J1279" s="12" t="str">
        <f>RIGHT('КХЛ'!$F1279,4)</f>
        <v>1986</v>
      </c>
    </row>
    <row r="1280" ht="14.25" customHeight="1">
      <c r="C1280" s="12">
        <v>31.0</v>
      </c>
      <c r="D1280" s="12" t="s">
        <v>2472</v>
      </c>
      <c r="E1280" s="12" t="s">
        <v>60</v>
      </c>
      <c r="F1280" s="16" t="s">
        <v>476</v>
      </c>
      <c r="G1280" s="12">
        <v>34.0</v>
      </c>
      <c r="H1280" s="12" t="s">
        <v>56</v>
      </c>
      <c r="I1280" s="12">
        <v>3.083985E7</v>
      </c>
      <c r="J1280" s="12" t="str">
        <f>RIGHT('КХЛ'!$F1280,4)</f>
        <v>1983</v>
      </c>
    </row>
    <row r="1281" ht="14.25" customHeight="1">
      <c r="C1281" s="12">
        <v>106.0</v>
      </c>
      <c r="D1281" s="12" t="s">
        <v>2473</v>
      </c>
      <c r="E1281" s="12" t="s">
        <v>60</v>
      </c>
      <c r="F1281" s="16" t="s">
        <v>2474</v>
      </c>
      <c r="G1281" s="12">
        <v>20.0</v>
      </c>
      <c r="H1281" s="12" t="s">
        <v>56</v>
      </c>
      <c r="I1281" s="12">
        <v>5.326265E7</v>
      </c>
      <c r="J1281" s="12" t="str">
        <f>RIGHT('КХЛ'!$F1281,4)</f>
        <v>1998</v>
      </c>
    </row>
    <row r="1282" ht="14.25" customHeight="1">
      <c r="C1282" s="12">
        <v>170.0</v>
      </c>
      <c r="D1282" s="12" t="s">
        <v>2475</v>
      </c>
      <c r="E1282" s="12" t="s">
        <v>54</v>
      </c>
      <c r="F1282" s="16" t="s">
        <v>2476</v>
      </c>
      <c r="G1282" s="12">
        <v>31.0</v>
      </c>
      <c r="H1282" s="12" t="s">
        <v>108</v>
      </c>
      <c r="I1282" s="12">
        <v>8.5366849E7</v>
      </c>
      <c r="J1282" s="12" t="str">
        <f>RIGHT('КХЛ'!$F1282,4)</f>
        <v>1987</v>
      </c>
    </row>
    <row r="1283" ht="14.25" customHeight="1">
      <c r="C1283" s="12">
        <v>1187.0</v>
      </c>
      <c r="D1283" s="12" t="s">
        <v>2477</v>
      </c>
      <c r="E1283" s="12" t="s">
        <v>65</v>
      </c>
      <c r="F1283" s="16" t="s">
        <v>2478</v>
      </c>
      <c r="G1283" s="12">
        <v>20.0</v>
      </c>
      <c r="H1283" s="12" t="s">
        <v>56</v>
      </c>
      <c r="I1283" s="12">
        <v>5.5827145E7</v>
      </c>
      <c r="J1283" s="12" t="str">
        <f>RIGHT('КХЛ'!$F1283,4)</f>
        <v>1997</v>
      </c>
    </row>
    <row r="1284" ht="14.25" customHeight="1">
      <c r="C1284" s="12">
        <v>569.0</v>
      </c>
      <c r="D1284" s="12" t="s">
        <v>2479</v>
      </c>
      <c r="E1284" s="12" t="s">
        <v>65</v>
      </c>
      <c r="F1284" s="16" t="s">
        <v>2480</v>
      </c>
      <c r="G1284" s="12">
        <v>44.0</v>
      </c>
      <c r="H1284" s="12" t="s">
        <v>56</v>
      </c>
      <c r="I1284" s="12">
        <v>7.7827735E7</v>
      </c>
      <c r="J1284" s="12" t="str">
        <f>RIGHT('КХЛ'!$F1284,4)</f>
        <v>1973</v>
      </c>
    </row>
    <row r="1285" ht="14.25" customHeight="1">
      <c r="C1285" s="12">
        <v>26.0</v>
      </c>
      <c r="D1285" s="12" t="s">
        <v>2481</v>
      </c>
      <c r="E1285" s="12" t="s">
        <v>54</v>
      </c>
      <c r="F1285" s="16" t="s">
        <v>354</v>
      </c>
      <c r="G1285" s="12">
        <v>32.0</v>
      </c>
      <c r="H1285" s="12" t="s">
        <v>56</v>
      </c>
      <c r="I1285" s="12">
        <v>2.8790579E7</v>
      </c>
      <c r="J1285" s="12" t="str">
        <f>RIGHT('КХЛ'!$F1285,4)</f>
        <v>1985</v>
      </c>
    </row>
    <row r="1286" ht="14.25" customHeight="1">
      <c r="C1286" s="12">
        <v>872.0</v>
      </c>
      <c r="D1286" s="12" t="s">
        <v>2482</v>
      </c>
      <c r="E1286" s="12" t="s">
        <v>54</v>
      </c>
      <c r="F1286" s="16" t="s">
        <v>2483</v>
      </c>
      <c r="G1286" s="12">
        <v>30.0</v>
      </c>
      <c r="H1286" s="12" t="s">
        <v>56</v>
      </c>
      <c r="I1286" s="12">
        <v>8.4031483E7</v>
      </c>
      <c r="J1286" s="12" t="str">
        <f>RIGHT('КХЛ'!$F1286,4)</f>
        <v>1987</v>
      </c>
    </row>
    <row r="1287" ht="14.25" customHeight="1">
      <c r="C1287" s="12">
        <v>619.0</v>
      </c>
      <c r="D1287" s="12" t="s">
        <v>2484</v>
      </c>
      <c r="E1287" s="12" t="s">
        <v>54</v>
      </c>
      <c r="F1287" s="16" t="s">
        <v>2485</v>
      </c>
      <c r="G1287" s="12">
        <v>27.0</v>
      </c>
      <c r="H1287" s="12" t="s">
        <v>108</v>
      </c>
      <c r="I1287" s="12">
        <v>9.9223962E7</v>
      </c>
      <c r="J1287" s="12" t="str">
        <f>RIGHT('КХЛ'!$F1287,4)</f>
        <v>1990</v>
      </c>
    </row>
    <row r="1288" ht="14.25" customHeight="1">
      <c r="C1288" s="12">
        <v>1479.0</v>
      </c>
      <c r="D1288" s="12" t="s">
        <v>2486</v>
      </c>
      <c r="E1288" s="12" t="s">
        <v>65</v>
      </c>
      <c r="F1288" s="16" t="s">
        <v>2487</v>
      </c>
      <c r="G1288" s="12">
        <v>26.0</v>
      </c>
      <c r="H1288" s="12" t="s">
        <v>56</v>
      </c>
      <c r="I1288" s="12">
        <v>7.9773139E7</v>
      </c>
      <c r="J1288" s="12" t="str">
        <f>RIGHT('КХЛ'!$F1288,4)</f>
        <v>1991</v>
      </c>
    </row>
    <row r="1289" ht="14.25" customHeight="1">
      <c r="C1289" s="12">
        <v>751.0</v>
      </c>
      <c r="D1289" s="12" t="s">
        <v>2488</v>
      </c>
      <c r="E1289" s="12" t="s">
        <v>60</v>
      </c>
      <c r="F1289" s="16" t="s">
        <v>2277</v>
      </c>
      <c r="G1289" s="12">
        <v>30.0</v>
      </c>
      <c r="H1289" s="12" t="s">
        <v>1081</v>
      </c>
      <c r="I1289" s="12">
        <v>4.7998585E7</v>
      </c>
      <c r="J1289" s="12" t="str">
        <f>RIGHT('КХЛ'!$F1289,4)</f>
        <v>1987</v>
      </c>
    </row>
    <row r="1290" ht="14.25" customHeight="1">
      <c r="C1290" s="12">
        <v>630.0</v>
      </c>
      <c r="D1290" s="12" t="s">
        <v>2489</v>
      </c>
      <c r="E1290" s="12" t="s">
        <v>60</v>
      </c>
      <c r="F1290" s="16" t="s">
        <v>2490</v>
      </c>
      <c r="G1290" s="12">
        <v>28.0</v>
      </c>
      <c r="H1290" s="12" t="s">
        <v>56</v>
      </c>
      <c r="I1290" s="12">
        <v>1.700733E7</v>
      </c>
      <c r="J1290" s="12" t="str">
        <f>RIGHT('КХЛ'!$F1290,4)</f>
        <v>1989</v>
      </c>
    </row>
    <row r="1291" ht="14.25" customHeight="1">
      <c r="C1291" s="12">
        <v>267.0</v>
      </c>
      <c r="D1291" s="12" t="s">
        <v>2491</v>
      </c>
      <c r="E1291" s="12" t="s">
        <v>54</v>
      </c>
      <c r="F1291" s="16" t="s">
        <v>2492</v>
      </c>
      <c r="G1291" s="12">
        <v>20.0</v>
      </c>
      <c r="H1291" s="12" t="s">
        <v>56</v>
      </c>
      <c r="I1291" s="12">
        <v>4.1272969E7</v>
      </c>
      <c r="J1291" s="12" t="str">
        <f>RIGHT('КХЛ'!$F1291,4)</f>
        <v>1997</v>
      </c>
    </row>
    <row r="1292" ht="14.25" customHeight="1">
      <c r="C1292" s="12">
        <v>838.0</v>
      </c>
      <c r="D1292" s="12" t="s">
        <v>2493</v>
      </c>
      <c r="E1292" s="12" t="s">
        <v>65</v>
      </c>
      <c r="F1292" s="16" t="s">
        <v>2494</v>
      </c>
      <c r="G1292" s="12">
        <v>46.0</v>
      </c>
      <c r="H1292" s="12" t="s">
        <v>56</v>
      </c>
      <c r="I1292" s="12">
        <v>7.0101835E7</v>
      </c>
      <c r="J1292" s="12" t="str">
        <f>RIGHT('КХЛ'!$F1292,4)</f>
        <v>1971</v>
      </c>
    </row>
    <row r="1293" ht="14.25" customHeight="1">
      <c r="C1293" s="12">
        <v>145.0</v>
      </c>
      <c r="D1293" s="12" t="s">
        <v>2495</v>
      </c>
      <c r="E1293" s="12" t="s">
        <v>60</v>
      </c>
      <c r="F1293" s="16" t="s">
        <v>2496</v>
      </c>
      <c r="G1293" s="12">
        <v>29.0</v>
      </c>
      <c r="H1293" s="12" t="s">
        <v>56</v>
      </c>
      <c r="I1293" s="12">
        <v>5.081035E7</v>
      </c>
      <c r="J1293" s="12" t="str">
        <f>RIGHT('КХЛ'!$F1293,4)</f>
        <v>1988</v>
      </c>
    </row>
    <row r="1294" ht="14.25" customHeight="1">
      <c r="C1294" s="12">
        <v>926.0</v>
      </c>
      <c r="D1294" s="12" t="s">
        <v>2497</v>
      </c>
      <c r="E1294" s="12" t="s">
        <v>54</v>
      </c>
      <c r="F1294" s="16" t="s">
        <v>2498</v>
      </c>
      <c r="G1294" s="12">
        <v>28.0</v>
      </c>
      <c r="H1294" s="12" t="s">
        <v>56</v>
      </c>
      <c r="I1294" s="12">
        <v>5.3439487E7</v>
      </c>
      <c r="J1294" s="12" t="str">
        <f>RIGHT('КХЛ'!$F1294,4)</f>
        <v>1989</v>
      </c>
    </row>
    <row r="1295" ht="14.25" customHeight="1">
      <c r="C1295" s="12">
        <v>843.0</v>
      </c>
      <c r="D1295" s="12" t="s">
        <v>2499</v>
      </c>
      <c r="E1295" s="12" t="s">
        <v>54</v>
      </c>
      <c r="F1295" s="16" t="s">
        <v>2500</v>
      </c>
      <c r="G1295" s="12">
        <v>21.0</v>
      </c>
      <c r="H1295" s="12" t="s">
        <v>56</v>
      </c>
      <c r="I1295" s="12">
        <v>2.5773565E7</v>
      </c>
      <c r="J1295" s="12" t="str">
        <f>RIGHT('КХЛ'!$F1295,4)</f>
        <v>1996</v>
      </c>
    </row>
    <row r="1296" ht="14.25" customHeight="1">
      <c r="C1296" s="12">
        <v>511.0</v>
      </c>
      <c r="D1296" s="12" t="s">
        <v>2501</v>
      </c>
      <c r="E1296" s="12" t="s">
        <v>60</v>
      </c>
      <c r="F1296" s="16" t="s">
        <v>2502</v>
      </c>
      <c r="G1296" s="12">
        <v>33.0</v>
      </c>
      <c r="H1296" s="12" t="s">
        <v>56</v>
      </c>
      <c r="I1296" s="12">
        <v>2432796.0</v>
      </c>
      <c r="J1296" s="12" t="str">
        <f>RIGHT('КХЛ'!$F1296,4)</f>
        <v>1984</v>
      </c>
    </row>
    <row r="1297" ht="14.25" customHeight="1">
      <c r="C1297" s="12">
        <v>882.0</v>
      </c>
      <c r="D1297" s="12" t="s">
        <v>2503</v>
      </c>
      <c r="E1297" s="12" t="s">
        <v>54</v>
      </c>
      <c r="F1297" s="16" t="s">
        <v>2504</v>
      </c>
      <c r="G1297" s="12">
        <v>35.0</v>
      </c>
      <c r="H1297" s="12" t="s">
        <v>56</v>
      </c>
      <c r="I1297" s="12">
        <v>5.0692068E7</v>
      </c>
      <c r="J1297" s="12" t="str">
        <f>RIGHT('КХЛ'!$F1297,4)</f>
        <v>1982</v>
      </c>
    </row>
    <row r="1298" ht="14.25" customHeight="1">
      <c r="C1298" s="12">
        <v>1486.0</v>
      </c>
      <c r="D1298" s="12" t="s">
        <v>2505</v>
      </c>
      <c r="E1298" s="12" t="s">
        <v>54</v>
      </c>
      <c r="F1298" s="16" t="s">
        <v>2506</v>
      </c>
      <c r="G1298" s="12">
        <v>36.0</v>
      </c>
      <c r="H1298" s="12" t="s">
        <v>88</v>
      </c>
      <c r="I1298" s="12">
        <v>9.6971232E7</v>
      </c>
      <c r="J1298" s="12" t="str">
        <f>RIGHT('КХЛ'!$F1298,4)</f>
        <v>1981</v>
      </c>
    </row>
    <row r="1299" ht="14.25" customHeight="1">
      <c r="C1299" s="12">
        <v>623.0</v>
      </c>
      <c r="D1299" s="12" t="s">
        <v>2507</v>
      </c>
      <c r="E1299" s="12" t="s">
        <v>54</v>
      </c>
      <c r="F1299" s="16" t="s">
        <v>2508</v>
      </c>
      <c r="G1299" s="12">
        <v>45.0</v>
      </c>
      <c r="H1299" s="12" t="s">
        <v>56</v>
      </c>
      <c r="I1299" s="12">
        <v>8.1059508E7</v>
      </c>
      <c r="J1299" s="12" t="str">
        <f>RIGHT('КХЛ'!$F1299,4)</f>
        <v>1972</v>
      </c>
    </row>
    <row r="1300" ht="14.25" customHeight="1">
      <c r="C1300" s="12">
        <v>883.0</v>
      </c>
      <c r="D1300" s="12" t="s">
        <v>2509</v>
      </c>
      <c r="E1300" s="12" t="s">
        <v>54</v>
      </c>
      <c r="F1300" s="16" t="s">
        <v>2510</v>
      </c>
      <c r="G1300" s="12">
        <v>23.0</v>
      </c>
      <c r="H1300" s="12" t="s">
        <v>56</v>
      </c>
      <c r="I1300" s="12">
        <v>4.9741084E7</v>
      </c>
      <c r="J1300" s="12" t="str">
        <f>RIGHT('КХЛ'!$F1300,4)</f>
        <v>1994</v>
      </c>
    </row>
    <row r="1301" ht="14.25" customHeight="1">
      <c r="C1301" s="12">
        <v>25.0</v>
      </c>
      <c r="D1301" s="12" t="s">
        <v>2511</v>
      </c>
      <c r="E1301" s="12" t="s">
        <v>54</v>
      </c>
      <c r="F1301" s="16" t="s">
        <v>2512</v>
      </c>
      <c r="G1301" s="12">
        <v>23.0</v>
      </c>
      <c r="H1301" s="12" t="s">
        <v>56</v>
      </c>
      <c r="I1301" s="12">
        <v>4.5841139E7</v>
      </c>
      <c r="J1301" s="12" t="str">
        <f>RIGHT('КХЛ'!$F1301,4)</f>
        <v>1994</v>
      </c>
    </row>
    <row r="1302" ht="14.25" customHeight="1">
      <c r="C1302" s="12">
        <v>168.0</v>
      </c>
      <c r="D1302" s="12" t="s">
        <v>2513</v>
      </c>
      <c r="E1302" s="12" t="s">
        <v>54</v>
      </c>
      <c r="F1302" s="16" t="s">
        <v>2514</v>
      </c>
      <c r="G1302" s="12">
        <v>25.0</v>
      </c>
      <c r="H1302" s="12" t="s">
        <v>56</v>
      </c>
      <c r="I1302" s="12">
        <v>2.2201361E7</v>
      </c>
      <c r="J1302" s="12" t="str">
        <f>RIGHT('КХЛ'!$F1302,4)</f>
        <v>1992</v>
      </c>
    </row>
    <row r="1303" ht="14.25" customHeight="1">
      <c r="C1303" s="12">
        <v>968.0</v>
      </c>
      <c r="D1303" s="12" t="s">
        <v>447</v>
      </c>
      <c r="E1303" s="12" t="s">
        <v>60</v>
      </c>
      <c r="F1303" s="16" t="s">
        <v>448</v>
      </c>
      <c r="G1303" s="12">
        <v>34.0</v>
      </c>
      <c r="H1303" s="12" t="s">
        <v>56</v>
      </c>
      <c r="I1303" s="12">
        <v>1.7199586E7</v>
      </c>
      <c r="J1303" s="12" t="str">
        <f>RIGHT('КХЛ'!$F1303,4)</f>
        <v>1984</v>
      </c>
    </row>
    <row r="1304" ht="14.25" customHeight="1">
      <c r="C1304" s="12">
        <v>1073.0</v>
      </c>
      <c r="D1304" s="12" t="s">
        <v>2515</v>
      </c>
      <c r="E1304" s="12" t="s">
        <v>65</v>
      </c>
      <c r="F1304" s="16" t="s">
        <v>2516</v>
      </c>
      <c r="G1304" s="12">
        <v>29.0</v>
      </c>
      <c r="H1304" s="12" t="s">
        <v>71</v>
      </c>
      <c r="I1304" s="12">
        <v>1.5948863E7</v>
      </c>
      <c r="J1304" s="12" t="str">
        <f>RIGHT('КХЛ'!$F1304,4)</f>
        <v>1988</v>
      </c>
    </row>
    <row r="1305" ht="14.25" customHeight="1">
      <c r="C1305" s="12">
        <v>827.0</v>
      </c>
      <c r="D1305" s="12" t="s">
        <v>2517</v>
      </c>
      <c r="E1305" s="12" t="s">
        <v>54</v>
      </c>
      <c r="F1305" s="16" t="s">
        <v>2518</v>
      </c>
      <c r="G1305" s="12">
        <v>36.0</v>
      </c>
      <c r="H1305" s="12" t="s">
        <v>56</v>
      </c>
      <c r="I1305" s="12">
        <v>3.9981069E7</v>
      </c>
      <c r="J1305" s="12" t="str">
        <f>RIGHT('КХЛ'!$F1305,4)</f>
        <v>1981</v>
      </c>
    </row>
    <row r="1306" ht="14.25" customHeight="1">
      <c r="C1306" s="12">
        <v>359.0</v>
      </c>
      <c r="D1306" s="12" t="s">
        <v>2519</v>
      </c>
      <c r="E1306" s="12" t="s">
        <v>65</v>
      </c>
      <c r="F1306" s="16" t="s">
        <v>405</v>
      </c>
      <c r="G1306" s="12">
        <v>24.0</v>
      </c>
      <c r="H1306" s="12" t="s">
        <v>483</v>
      </c>
      <c r="I1306" s="12">
        <v>6.2333565E7</v>
      </c>
      <c r="J1306" s="12" t="str">
        <f>RIGHT('КХЛ'!$F1306,4)</f>
        <v>1993</v>
      </c>
    </row>
    <row r="1307" ht="14.25" customHeight="1">
      <c r="C1307" s="12">
        <v>1748.0</v>
      </c>
      <c r="D1307" s="12" t="s">
        <v>2520</v>
      </c>
      <c r="E1307" s="12" t="s">
        <v>54</v>
      </c>
      <c r="F1307" s="16" t="s">
        <v>2521</v>
      </c>
      <c r="G1307" s="12">
        <v>23.0</v>
      </c>
      <c r="H1307" s="12" t="s">
        <v>56</v>
      </c>
      <c r="I1307" s="12">
        <v>5.1471877E7</v>
      </c>
      <c r="J1307" s="12" t="str">
        <f>RIGHT('КХЛ'!$F1307,4)</f>
        <v>1994</v>
      </c>
    </row>
    <row r="1308" ht="14.25" customHeight="1">
      <c r="C1308" s="12">
        <v>488.0</v>
      </c>
      <c r="D1308" s="12" t="s">
        <v>2522</v>
      </c>
      <c r="E1308" s="12" t="s">
        <v>54</v>
      </c>
      <c r="F1308" s="16" t="s">
        <v>971</v>
      </c>
      <c r="G1308" s="12">
        <v>25.0</v>
      </c>
      <c r="H1308" s="12" t="s">
        <v>157</v>
      </c>
      <c r="I1308" s="12">
        <v>9.5272199E7</v>
      </c>
      <c r="J1308" s="12" t="str">
        <f>RIGHT('КХЛ'!$F1308,4)</f>
        <v>1992</v>
      </c>
    </row>
    <row r="1309" ht="14.25" customHeight="1">
      <c r="C1309" s="12">
        <v>908.0</v>
      </c>
      <c r="D1309" s="12" t="s">
        <v>2523</v>
      </c>
      <c r="E1309" s="12" t="s">
        <v>54</v>
      </c>
      <c r="F1309" s="16" t="s">
        <v>2524</v>
      </c>
      <c r="G1309" s="12">
        <v>22.0</v>
      </c>
      <c r="H1309" s="12" t="s">
        <v>56</v>
      </c>
      <c r="I1309" s="12">
        <v>5.0821297E7</v>
      </c>
      <c r="J1309" s="12" t="str">
        <f>RIGHT('КХЛ'!$F1309,4)</f>
        <v>1995</v>
      </c>
    </row>
    <row r="1310" ht="14.25" customHeight="1">
      <c r="C1310" s="12">
        <v>1017.0</v>
      </c>
      <c r="D1310" s="12" t="s">
        <v>2525</v>
      </c>
      <c r="E1310" s="12" t="s">
        <v>54</v>
      </c>
      <c r="F1310" s="16" t="s">
        <v>2526</v>
      </c>
      <c r="G1310" s="12">
        <v>28.0</v>
      </c>
      <c r="H1310" s="12" t="s">
        <v>71</v>
      </c>
      <c r="I1310" s="12">
        <v>9.4693832E7</v>
      </c>
      <c r="J1310" s="12" t="str">
        <f>RIGHT('КХЛ'!$F1310,4)</f>
        <v>1990</v>
      </c>
    </row>
    <row r="1311" ht="14.25" customHeight="1">
      <c r="C1311" s="12">
        <v>647.0</v>
      </c>
      <c r="D1311" s="12" t="s">
        <v>2527</v>
      </c>
      <c r="E1311" s="12" t="s">
        <v>54</v>
      </c>
      <c r="F1311" s="16" t="s">
        <v>2528</v>
      </c>
      <c r="G1311" s="12">
        <v>27.0</v>
      </c>
      <c r="H1311" s="12" t="s">
        <v>56</v>
      </c>
      <c r="I1311" s="12">
        <v>5.0850046E7</v>
      </c>
      <c r="J1311" s="12" t="str">
        <f>RIGHT('КХЛ'!$F1311,4)</f>
        <v>1990</v>
      </c>
    </row>
    <row r="1312" ht="14.25" customHeight="1">
      <c r="C1312" s="12">
        <v>1374.0</v>
      </c>
      <c r="D1312" s="12" t="s">
        <v>2529</v>
      </c>
      <c r="E1312" s="12" t="s">
        <v>54</v>
      </c>
      <c r="F1312" s="16" t="s">
        <v>2530</v>
      </c>
      <c r="G1312" s="12">
        <v>27.0</v>
      </c>
      <c r="H1312" s="12" t="s">
        <v>56</v>
      </c>
      <c r="I1312" s="12">
        <v>4.871833E7</v>
      </c>
      <c r="J1312" s="12" t="str">
        <f>RIGHT('КХЛ'!$F1312,4)</f>
        <v>1990</v>
      </c>
    </row>
    <row r="1313" ht="14.25" customHeight="1">
      <c r="C1313" s="12">
        <v>948.0</v>
      </c>
      <c r="D1313" s="12" t="s">
        <v>2531</v>
      </c>
      <c r="E1313" s="12" t="s">
        <v>54</v>
      </c>
      <c r="F1313" s="16" t="s">
        <v>2532</v>
      </c>
      <c r="G1313" s="12">
        <v>40.0</v>
      </c>
      <c r="H1313" s="12" t="s">
        <v>88</v>
      </c>
      <c r="I1313" s="12">
        <v>5540414.0</v>
      </c>
      <c r="J1313" s="12" t="str">
        <f>RIGHT('КХЛ'!$F1313,4)</f>
        <v>1977</v>
      </c>
    </row>
    <row r="1314" ht="14.25" customHeight="1">
      <c r="C1314" s="12">
        <v>8.0</v>
      </c>
      <c r="D1314" s="12" t="s">
        <v>2533</v>
      </c>
      <c r="E1314" s="12" t="s">
        <v>60</v>
      </c>
      <c r="F1314" s="16" t="s">
        <v>2534</v>
      </c>
      <c r="G1314" s="12">
        <v>18.0</v>
      </c>
      <c r="H1314" s="12" t="s">
        <v>56</v>
      </c>
      <c r="I1314" s="12">
        <v>1.1595988E7</v>
      </c>
      <c r="J1314" s="12" t="str">
        <f>RIGHT('КХЛ'!$F1314,4)</f>
        <v>1999</v>
      </c>
    </row>
    <row r="1315" ht="14.25" customHeight="1">
      <c r="C1315" s="12">
        <v>813.0</v>
      </c>
      <c r="D1315" s="12" t="s">
        <v>2535</v>
      </c>
      <c r="E1315" s="12" t="s">
        <v>54</v>
      </c>
      <c r="F1315" s="16" t="s">
        <v>2536</v>
      </c>
      <c r="G1315" s="12">
        <v>31.0</v>
      </c>
      <c r="H1315" s="12" t="s">
        <v>113</v>
      </c>
      <c r="I1315" s="12">
        <v>1.3324618E7</v>
      </c>
      <c r="J1315" s="12" t="str">
        <f>RIGHT('КХЛ'!$F1315,4)</f>
        <v>1986</v>
      </c>
    </row>
    <row r="1316" ht="14.25" customHeight="1">
      <c r="C1316" s="12">
        <v>653.0</v>
      </c>
      <c r="D1316" s="12" t="s">
        <v>2537</v>
      </c>
      <c r="E1316" s="12" t="s">
        <v>54</v>
      </c>
      <c r="F1316" s="16" t="s">
        <v>1738</v>
      </c>
      <c r="G1316" s="12">
        <v>36.0</v>
      </c>
      <c r="H1316" s="12" t="s">
        <v>56</v>
      </c>
      <c r="I1316" s="12">
        <v>2.2852441E7</v>
      </c>
      <c r="J1316" s="12" t="str">
        <f>RIGHT('КХЛ'!$F1316,4)</f>
        <v>1981</v>
      </c>
    </row>
    <row r="1317" ht="14.25" customHeight="1">
      <c r="C1317" s="12">
        <v>555.0</v>
      </c>
      <c r="D1317" s="12" t="s">
        <v>2538</v>
      </c>
      <c r="E1317" s="12" t="s">
        <v>54</v>
      </c>
      <c r="F1317" s="16" t="s">
        <v>2539</v>
      </c>
      <c r="G1317" s="12">
        <v>20.0</v>
      </c>
      <c r="H1317" s="12" t="s">
        <v>56</v>
      </c>
      <c r="I1317" s="12">
        <v>3.7962945E7</v>
      </c>
      <c r="J1317" s="12" t="str">
        <f>RIGHT('КХЛ'!$F1317,4)</f>
        <v>1997</v>
      </c>
    </row>
    <row r="1318" ht="14.25" customHeight="1">
      <c r="C1318" s="12">
        <v>1536.0</v>
      </c>
      <c r="D1318" s="12" t="s">
        <v>2540</v>
      </c>
      <c r="E1318" s="12" t="s">
        <v>54</v>
      </c>
      <c r="F1318" s="16" t="s">
        <v>1761</v>
      </c>
      <c r="G1318" s="12">
        <v>23.0</v>
      </c>
      <c r="H1318" s="12" t="s">
        <v>56</v>
      </c>
      <c r="I1318" s="12">
        <v>6.1334687E7</v>
      </c>
      <c r="J1318" s="12" t="str">
        <f>RIGHT('КХЛ'!$F1318,4)</f>
        <v>1994</v>
      </c>
    </row>
    <row r="1319" ht="14.25" customHeight="1">
      <c r="C1319" s="12">
        <v>463.0</v>
      </c>
      <c r="D1319" s="12" t="s">
        <v>2541</v>
      </c>
      <c r="E1319" s="12" t="s">
        <v>54</v>
      </c>
      <c r="F1319" s="16" t="s">
        <v>2542</v>
      </c>
      <c r="G1319" s="12">
        <v>30.0</v>
      </c>
      <c r="H1319" s="12" t="s">
        <v>108</v>
      </c>
      <c r="I1319" s="12">
        <v>2.3828077E7</v>
      </c>
      <c r="J1319" s="12" t="str">
        <f>RIGHT('КХЛ'!$F1319,4)</f>
        <v>1987</v>
      </c>
    </row>
    <row r="1320" ht="14.25" customHeight="1">
      <c r="C1320" s="12">
        <v>118.0</v>
      </c>
      <c r="D1320" s="12" t="s">
        <v>2543</v>
      </c>
      <c r="E1320" s="12" t="s">
        <v>60</v>
      </c>
      <c r="F1320" s="16" t="s">
        <v>2544</v>
      </c>
      <c r="G1320" s="12">
        <v>31.0</v>
      </c>
      <c r="H1320" s="12" t="s">
        <v>157</v>
      </c>
      <c r="I1320" s="12">
        <v>8.1409059E7</v>
      </c>
      <c r="J1320" s="12" t="str">
        <f>RIGHT('КХЛ'!$F1320,4)</f>
        <v>1986</v>
      </c>
    </row>
    <row r="1321" ht="14.25" customHeight="1">
      <c r="C1321" s="12">
        <v>511.0</v>
      </c>
      <c r="D1321" s="12" t="s">
        <v>2545</v>
      </c>
      <c r="E1321" s="12" t="s">
        <v>60</v>
      </c>
      <c r="F1321" s="16" t="s">
        <v>2546</v>
      </c>
      <c r="G1321" s="12">
        <v>27.0</v>
      </c>
      <c r="H1321" s="12" t="s">
        <v>56</v>
      </c>
      <c r="I1321" s="12">
        <v>4.9730813E7</v>
      </c>
      <c r="J1321" s="12" t="str">
        <f>RIGHT('КХЛ'!$F1321,4)</f>
        <v>1990</v>
      </c>
    </row>
    <row r="1322" ht="14.25" customHeight="1">
      <c r="C1322" s="12">
        <v>40.0</v>
      </c>
      <c r="D1322" s="12" t="s">
        <v>2547</v>
      </c>
      <c r="E1322" s="12" t="s">
        <v>54</v>
      </c>
      <c r="F1322" s="16" t="s">
        <v>1931</v>
      </c>
      <c r="G1322" s="12">
        <v>32.0</v>
      </c>
      <c r="H1322" s="12" t="s">
        <v>120</v>
      </c>
      <c r="I1322" s="12">
        <v>3.7982939E7</v>
      </c>
      <c r="J1322" s="12" t="str">
        <f>RIGHT('КХЛ'!$F1322,4)</f>
        <v>1985</v>
      </c>
    </row>
    <row r="1323" ht="14.25" customHeight="1">
      <c r="C1323" s="12">
        <v>646.0</v>
      </c>
      <c r="D1323" s="12" t="s">
        <v>2548</v>
      </c>
      <c r="E1323" s="12" t="s">
        <v>54</v>
      </c>
      <c r="F1323" s="16" t="s">
        <v>2549</v>
      </c>
      <c r="G1323" s="12">
        <v>39.0</v>
      </c>
      <c r="H1323" s="12" t="s">
        <v>56</v>
      </c>
      <c r="I1323" s="12">
        <v>9.7825311E7</v>
      </c>
      <c r="J1323" s="12" t="str">
        <f>RIGHT('КХЛ'!$F1323,4)</f>
        <v>1978</v>
      </c>
    </row>
    <row r="1324" ht="14.25" customHeight="1">
      <c r="C1324" s="12">
        <v>891.0</v>
      </c>
      <c r="D1324" s="12" t="s">
        <v>2550</v>
      </c>
      <c r="E1324" s="12" t="s">
        <v>54</v>
      </c>
      <c r="F1324" s="16" t="s">
        <v>2551</v>
      </c>
      <c r="G1324" s="12">
        <v>20.0</v>
      </c>
      <c r="H1324" s="12" t="s">
        <v>56</v>
      </c>
      <c r="I1324" s="12">
        <v>7.9172558E7</v>
      </c>
      <c r="J1324" s="12" t="str">
        <f>RIGHT('КХЛ'!$F1324,4)</f>
        <v>1997</v>
      </c>
    </row>
    <row r="1325" ht="14.25" customHeight="1">
      <c r="C1325" s="12">
        <v>665.0</v>
      </c>
      <c r="D1325" s="12" t="s">
        <v>2552</v>
      </c>
      <c r="E1325" s="12" t="s">
        <v>60</v>
      </c>
      <c r="F1325" s="16" t="s">
        <v>2553</v>
      </c>
      <c r="G1325" s="12">
        <v>23.0</v>
      </c>
      <c r="H1325" s="12" t="s">
        <v>56</v>
      </c>
      <c r="I1325" s="12">
        <v>3606764.0</v>
      </c>
      <c r="J1325" s="12" t="str">
        <f>RIGHT('КХЛ'!$F1325,4)</f>
        <v>1994</v>
      </c>
    </row>
    <row r="1326" ht="14.25" customHeight="1">
      <c r="C1326" s="12">
        <v>376.0</v>
      </c>
      <c r="D1326" s="12" t="s">
        <v>2554</v>
      </c>
      <c r="E1326" s="12" t="s">
        <v>54</v>
      </c>
      <c r="F1326" s="16" t="s">
        <v>2555</v>
      </c>
      <c r="G1326" s="12">
        <v>26.0</v>
      </c>
      <c r="H1326" s="12" t="s">
        <v>56</v>
      </c>
      <c r="I1326" s="12">
        <v>4.1043621E7</v>
      </c>
      <c r="J1326" s="12" t="str">
        <f>RIGHT('КХЛ'!$F1326,4)</f>
        <v>1991</v>
      </c>
    </row>
    <row r="1327" ht="14.25" customHeight="1">
      <c r="C1327" s="12">
        <v>1473.0</v>
      </c>
      <c r="D1327" s="12" t="s">
        <v>2556</v>
      </c>
      <c r="E1327" s="12" t="s">
        <v>54</v>
      </c>
      <c r="F1327" s="16" t="s">
        <v>2557</v>
      </c>
      <c r="G1327" s="12">
        <v>29.0</v>
      </c>
      <c r="H1327" s="12" t="s">
        <v>113</v>
      </c>
      <c r="I1327" s="12">
        <v>7.1017541E7</v>
      </c>
      <c r="J1327" s="12" t="str">
        <f>RIGHT('КХЛ'!$F1327,4)</f>
        <v>1988</v>
      </c>
    </row>
    <row r="1328" ht="14.25" customHeight="1">
      <c r="C1328" s="12">
        <v>302.0</v>
      </c>
      <c r="D1328" s="12" t="s">
        <v>2558</v>
      </c>
      <c r="E1328" s="12" t="s">
        <v>54</v>
      </c>
      <c r="F1328" s="16" t="s">
        <v>2559</v>
      </c>
      <c r="G1328" s="12">
        <v>21.0</v>
      </c>
      <c r="H1328" s="12" t="s">
        <v>56</v>
      </c>
      <c r="I1328" s="12">
        <v>3.2771606E7</v>
      </c>
      <c r="J1328" s="12" t="str">
        <f>RIGHT('КХЛ'!$F1328,4)</f>
        <v>1996</v>
      </c>
    </row>
    <row r="1329" ht="14.25" customHeight="1">
      <c r="C1329" s="12">
        <v>36.0</v>
      </c>
      <c r="D1329" s="12" t="s">
        <v>200</v>
      </c>
      <c r="E1329" s="12" t="s">
        <v>65</v>
      </c>
      <c r="F1329" s="16" t="s">
        <v>2560</v>
      </c>
      <c r="G1329" s="12">
        <v>24.0</v>
      </c>
      <c r="H1329" s="12" t="s">
        <v>56</v>
      </c>
      <c r="I1329" s="12">
        <v>4.9234279E7</v>
      </c>
      <c r="J1329" s="12" t="str">
        <f>RIGHT('КХЛ'!$F1329,4)</f>
        <v>1993</v>
      </c>
    </row>
    <row r="1330" ht="14.25" customHeight="1">
      <c r="C1330" s="12">
        <v>556.0</v>
      </c>
      <c r="D1330" s="12" t="s">
        <v>2561</v>
      </c>
      <c r="E1330" s="12" t="s">
        <v>54</v>
      </c>
      <c r="F1330" s="16" t="s">
        <v>2562</v>
      </c>
      <c r="G1330" s="12">
        <v>35.0</v>
      </c>
      <c r="H1330" s="12" t="s">
        <v>120</v>
      </c>
      <c r="I1330" s="12">
        <v>9.5133387E7</v>
      </c>
      <c r="J1330" s="12" t="str">
        <f>RIGHT('КХЛ'!$F1330,4)</f>
        <v>1982</v>
      </c>
    </row>
    <row r="1331" ht="14.25" customHeight="1">
      <c r="C1331" s="12">
        <v>1023.0</v>
      </c>
      <c r="D1331" s="12" t="s">
        <v>2563</v>
      </c>
      <c r="E1331" s="12" t="s">
        <v>60</v>
      </c>
      <c r="F1331" s="16" t="s">
        <v>2564</v>
      </c>
      <c r="G1331" s="12">
        <v>24.0</v>
      </c>
      <c r="H1331" s="12" t="s">
        <v>56</v>
      </c>
      <c r="I1331" s="12">
        <v>9.3556596E7</v>
      </c>
      <c r="J1331" s="12" t="str">
        <f>RIGHT('КХЛ'!$F1331,4)</f>
        <v>1993</v>
      </c>
    </row>
    <row r="1332" ht="14.25" customHeight="1">
      <c r="C1332" s="12">
        <v>1094.0</v>
      </c>
      <c r="D1332" s="12" t="s">
        <v>2565</v>
      </c>
      <c r="E1332" s="12" t="s">
        <v>54</v>
      </c>
      <c r="F1332" s="16" t="s">
        <v>2566</v>
      </c>
      <c r="G1332" s="12">
        <v>20.0</v>
      </c>
      <c r="H1332" s="12" t="s">
        <v>56</v>
      </c>
      <c r="I1332" s="12">
        <v>3.3672074E7</v>
      </c>
      <c r="J1332" s="12" t="str">
        <f>RIGHT('КХЛ'!$F1332,4)</f>
        <v>1997</v>
      </c>
    </row>
    <row r="1333" ht="14.25" customHeight="1">
      <c r="C1333" s="12">
        <v>563.0</v>
      </c>
      <c r="D1333" s="12" t="s">
        <v>2567</v>
      </c>
      <c r="E1333" s="12" t="s">
        <v>54</v>
      </c>
      <c r="F1333" s="16" t="s">
        <v>2568</v>
      </c>
      <c r="G1333" s="12">
        <v>26.0</v>
      </c>
      <c r="H1333" s="12" t="s">
        <v>56</v>
      </c>
      <c r="I1333" s="12">
        <v>6.7050613E7</v>
      </c>
      <c r="J1333" s="12" t="str">
        <f>RIGHT('КХЛ'!$F1333,4)</f>
        <v>1991</v>
      </c>
    </row>
    <row r="1334" ht="14.25" customHeight="1">
      <c r="C1334" s="12">
        <v>870.0</v>
      </c>
      <c r="D1334" s="12" t="s">
        <v>2569</v>
      </c>
      <c r="E1334" s="12" t="s">
        <v>54</v>
      </c>
      <c r="F1334" s="16" t="s">
        <v>2570</v>
      </c>
      <c r="G1334" s="12">
        <v>25.0</v>
      </c>
      <c r="H1334" s="12" t="s">
        <v>56</v>
      </c>
      <c r="I1334" s="12">
        <v>4.2915112E7</v>
      </c>
      <c r="J1334" s="12" t="str">
        <f>RIGHT('КХЛ'!$F1334,4)</f>
        <v>1992</v>
      </c>
    </row>
    <row r="1335" ht="14.25" customHeight="1">
      <c r="C1335" s="12">
        <v>102.0</v>
      </c>
      <c r="D1335" s="12" t="s">
        <v>2571</v>
      </c>
      <c r="E1335" s="12" t="s">
        <v>60</v>
      </c>
      <c r="F1335" s="16" t="s">
        <v>2572</v>
      </c>
      <c r="G1335" s="12">
        <v>32.0</v>
      </c>
      <c r="H1335" s="12" t="s">
        <v>56</v>
      </c>
      <c r="I1335" s="12">
        <v>9.1970855E7</v>
      </c>
      <c r="J1335" s="12" t="str">
        <f>RIGHT('КХЛ'!$F1335,4)</f>
        <v>1985</v>
      </c>
    </row>
    <row r="1336" ht="14.25" customHeight="1">
      <c r="C1336" s="12">
        <v>546.0</v>
      </c>
      <c r="D1336" s="12" t="s">
        <v>2573</v>
      </c>
      <c r="E1336" s="12" t="s">
        <v>60</v>
      </c>
      <c r="F1336" s="16" t="s">
        <v>2574</v>
      </c>
      <c r="G1336" s="12">
        <v>28.0</v>
      </c>
      <c r="H1336" s="12" t="s">
        <v>56</v>
      </c>
      <c r="I1336" s="12">
        <v>4.4425683E7</v>
      </c>
      <c r="J1336" s="12" t="str">
        <f>RIGHT('КХЛ'!$F1336,4)</f>
        <v>1989</v>
      </c>
    </row>
    <row r="1337" ht="14.25" customHeight="1">
      <c r="C1337" s="12">
        <v>161.0</v>
      </c>
      <c r="D1337" s="12" t="s">
        <v>2575</v>
      </c>
      <c r="E1337" s="12" t="s">
        <v>54</v>
      </c>
      <c r="F1337" s="16" t="s">
        <v>2576</v>
      </c>
      <c r="G1337" s="12">
        <v>22.0</v>
      </c>
      <c r="H1337" s="12" t="s">
        <v>56</v>
      </c>
      <c r="I1337" s="12">
        <v>5.2548181E7</v>
      </c>
      <c r="J1337" s="12" t="str">
        <f>RIGHT('КХЛ'!$F1337,4)</f>
        <v>1995</v>
      </c>
    </row>
    <row r="1338" ht="14.25" customHeight="1">
      <c r="C1338" s="12">
        <v>122.0</v>
      </c>
      <c r="D1338" s="12" t="s">
        <v>2577</v>
      </c>
      <c r="E1338" s="12" t="s">
        <v>65</v>
      </c>
      <c r="F1338" s="16" t="s">
        <v>2578</v>
      </c>
      <c r="G1338" s="12">
        <v>21.0</v>
      </c>
      <c r="H1338" s="12" t="s">
        <v>56</v>
      </c>
      <c r="I1338" s="12">
        <v>6.5963257E7</v>
      </c>
      <c r="J1338" s="12" t="str">
        <f>RIGHT('КХЛ'!$F1338,4)</f>
        <v>1996</v>
      </c>
    </row>
    <row r="1339" ht="14.25" customHeight="1">
      <c r="C1339" s="12">
        <v>260.0</v>
      </c>
      <c r="D1339" s="12" t="s">
        <v>2579</v>
      </c>
      <c r="E1339" s="12" t="s">
        <v>54</v>
      </c>
      <c r="F1339" s="16" t="s">
        <v>2580</v>
      </c>
      <c r="G1339" s="12">
        <v>32.0</v>
      </c>
      <c r="H1339" s="12" t="s">
        <v>71</v>
      </c>
      <c r="I1339" s="12">
        <v>8.3420275E7</v>
      </c>
      <c r="J1339" s="12" t="str">
        <f>RIGHT('КХЛ'!$F1339,4)</f>
        <v>1986</v>
      </c>
    </row>
    <row r="1340" ht="14.25" customHeight="1">
      <c r="C1340" s="12">
        <v>1117.0</v>
      </c>
      <c r="D1340" s="12" t="s">
        <v>2581</v>
      </c>
      <c r="E1340" s="12" t="s">
        <v>54</v>
      </c>
      <c r="F1340" s="16" t="s">
        <v>2582</v>
      </c>
      <c r="G1340" s="12">
        <v>35.0</v>
      </c>
      <c r="H1340" s="12" t="s">
        <v>56</v>
      </c>
      <c r="I1340" s="12">
        <v>7.8255341E7</v>
      </c>
      <c r="J1340" s="12" t="str">
        <f>RIGHT('КХЛ'!$F1340,4)</f>
        <v>1982</v>
      </c>
    </row>
    <row r="1341" ht="14.25" customHeight="1">
      <c r="C1341" s="12">
        <v>111.0</v>
      </c>
      <c r="D1341" s="12" t="s">
        <v>2583</v>
      </c>
      <c r="E1341" s="12" t="s">
        <v>60</v>
      </c>
      <c r="F1341" s="16" t="s">
        <v>2584</v>
      </c>
      <c r="G1341" s="12">
        <v>25.0</v>
      </c>
      <c r="H1341" s="12" t="s">
        <v>56</v>
      </c>
      <c r="I1341" s="12">
        <v>7.6743941E7</v>
      </c>
      <c r="J1341" s="12" t="str">
        <f>RIGHT('КХЛ'!$F1341,4)</f>
        <v>1992</v>
      </c>
    </row>
    <row r="1342" ht="14.25" customHeight="1">
      <c r="C1342" s="12">
        <v>373.0</v>
      </c>
      <c r="D1342" s="12" t="s">
        <v>2585</v>
      </c>
      <c r="E1342" s="12" t="s">
        <v>54</v>
      </c>
      <c r="F1342" s="16" t="s">
        <v>2586</v>
      </c>
      <c r="G1342" s="12">
        <v>39.0</v>
      </c>
      <c r="H1342" s="12" t="s">
        <v>113</v>
      </c>
      <c r="I1342" s="12">
        <v>4.6720265E7</v>
      </c>
      <c r="J1342" s="12" t="str">
        <f>RIGHT('КХЛ'!$F1342,4)</f>
        <v>1978</v>
      </c>
    </row>
    <row r="1343" ht="14.25" customHeight="1">
      <c r="C1343" s="12">
        <v>522.0</v>
      </c>
      <c r="D1343" s="12" t="s">
        <v>2587</v>
      </c>
      <c r="E1343" s="12" t="s">
        <v>54</v>
      </c>
      <c r="F1343" s="16" t="s">
        <v>2588</v>
      </c>
      <c r="G1343" s="12">
        <v>35.0</v>
      </c>
      <c r="H1343" s="12" t="s">
        <v>56</v>
      </c>
      <c r="I1343" s="12">
        <v>4.5231826E7</v>
      </c>
      <c r="J1343" s="12" t="str">
        <f>RIGHT('КХЛ'!$F1343,4)</f>
        <v>1982</v>
      </c>
    </row>
    <row r="1344" ht="14.25" customHeight="1">
      <c r="C1344" s="12">
        <v>1050.0</v>
      </c>
      <c r="D1344" s="12" t="s">
        <v>2589</v>
      </c>
      <c r="E1344" s="12" t="s">
        <v>54</v>
      </c>
      <c r="F1344" s="16" t="s">
        <v>2590</v>
      </c>
      <c r="G1344" s="12">
        <v>34.0</v>
      </c>
      <c r="H1344" s="12" t="s">
        <v>56</v>
      </c>
      <c r="I1344" s="12">
        <v>1.5063787E7</v>
      </c>
      <c r="J1344" s="12" t="str">
        <f>RIGHT('КХЛ'!$F1344,4)</f>
        <v>1983</v>
      </c>
    </row>
    <row r="1345" ht="14.25" customHeight="1">
      <c r="C1345" s="12">
        <v>1331.0</v>
      </c>
      <c r="D1345" s="12" t="s">
        <v>2591</v>
      </c>
      <c r="E1345" s="12" t="s">
        <v>54</v>
      </c>
      <c r="F1345" s="16" t="s">
        <v>2592</v>
      </c>
      <c r="G1345" s="12">
        <v>40.0</v>
      </c>
      <c r="H1345" s="12" t="s">
        <v>99</v>
      </c>
      <c r="I1345" s="12">
        <v>2.3561062E7</v>
      </c>
      <c r="J1345" s="12" t="str">
        <f>RIGHT('КХЛ'!$F1345,4)</f>
        <v>1977</v>
      </c>
    </row>
    <row r="1346" ht="14.25" customHeight="1">
      <c r="C1346" s="12">
        <v>242.0</v>
      </c>
      <c r="D1346" s="12" t="s">
        <v>2593</v>
      </c>
      <c r="E1346" s="12" t="s">
        <v>60</v>
      </c>
      <c r="F1346" s="16" t="s">
        <v>2594</v>
      </c>
      <c r="G1346" s="12">
        <v>19.0</v>
      </c>
      <c r="H1346" s="12" t="s">
        <v>56</v>
      </c>
      <c r="I1346" s="12">
        <v>3.7452578E7</v>
      </c>
      <c r="J1346" s="12" t="str">
        <f>RIGHT('КХЛ'!$F1346,4)</f>
        <v>1998</v>
      </c>
    </row>
    <row r="1347" ht="14.25" customHeight="1">
      <c r="C1347" s="12">
        <v>120.0</v>
      </c>
      <c r="D1347" s="12" t="s">
        <v>2595</v>
      </c>
      <c r="E1347" s="12" t="s">
        <v>54</v>
      </c>
      <c r="F1347" s="16" t="s">
        <v>2596</v>
      </c>
      <c r="G1347" s="12">
        <v>36.0</v>
      </c>
      <c r="H1347" s="12" t="s">
        <v>56</v>
      </c>
      <c r="I1347" s="12">
        <v>4.2597635E7</v>
      </c>
      <c r="J1347" s="12" t="str">
        <f>RIGHT('КХЛ'!$F1347,4)</f>
        <v>1981</v>
      </c>
    </row>
    <row r="1348" ht="14.25" customHeight="1">
      <c r="C1348" s="12">
        <v>952.0</v>
      </c>
      <c r="D1348" s="12" t="s">
        <v>2597</v>
      </c>
      <c r="E1348" s="12" t="s">
        <v>60</v>
      </c>
      <c r="F1348" s="16" t="s">
        <v>2598</v>
      </c>
      <c r="G1348" s="12">
        <v>45.0</v>
      </c>
      <c r="H1348" s="12" t="s">
        <v>56</v>
      </c>
      <c r="I1348" s="12">
        <v>9.6762087E7</v>
      </c>
      <c r="J1348" s="12" t="str">
        <f>RIGHT('КХЛ'!$F1348,4)</f>
        <v>1972</v>
      </c>
    </row>
    <row r="1349" ht="14.25" customHeight="1">
      <c r="C1349" s="12">
        <v>1162.0</v>
      </c>
      <c r="D1349" s="12" t="s">
        <v>2599</v>
      </c>
      <c r="E1349" s="12" t="s">
        <v>54</v>
      </c>
      <c r="F1349" s="16" t="s">
        <v>2600</v>
      </c>
      <c r="G1349" s="12">
        <v>32.0</v>
      </c>
      <c r="H1349" s="12" t="s">
        <v>56</v>
      </c>
      <c r="I1349" s="12">
        <v>7.9076889E7</v>
      </c>
      <c r="J1349" s="12" t="str">
        <f>RIGHT('КХЛ'!$F1349,4)</f>
        <v>1985</v>
      </c>
    </row>
    <row r="1350" ht="14.25" customHeight="1">
      <c r="C1350" s="12">
        <v>20.0</v>
      </c>
      <c r="D1350" s="12" t="s">
        <v>2601</v>
      </c>
      <c r="E1350" s="12" t="s">
        <v>54</v>
      </c>
      <c r="F1350" s="16" t="s">
        <v>2602</v>
      </c>
      <c r="G1350" s="12">
        <v>41.0</v>
      </c>
      <c r="H1350" s="12" t="s">
        <v>56</v>
      </c>
      <c r="I1350" s="12">
        <v>1.9530684E7</v>
      </c>
      <c r="J1350" s="12" t="str">
        <f>RIGHT('КХЛ'!$F1350,4)</f>
        <v>1976</v>
      </c>
    </row>
    <row r="1351" ht="14.25" customHeight="1">
      <c r="C1351" s="12">
        <v>228.0</v>
      </c>
      <c r="D1351" s="12" t="s">
        <v>2603</v>
      </c>
      <c r="E1351" s="12" t="s">
        <v>54</v>
      </c>
      <c r="F1351" s="16" t="s">
        <v>2604</v>
      </c>
      <c r="G1351" s="12">
        <v>32.0</v>
      </c>
      <c r="H1351" s="12" t="s">
        <v>120</v>
      </c>
      <c r="I1351" s="12">
        <v>7.5641681E7</v>
      </c>
      <c r="J1351" s="12" t="str">
        <f>RIGHT('КХЛ'!$F1351,4)</f>
        <v>1985</v>
      </c>
    </row>
    <row r="1352" ht="14.25" customHeight="1">
      <c r="C1352" s="12">
        <v>1065.0</v>
      </c>
      <c r="D1352" s="12" t="s">
        <v>2605</v>
      </c>
      <c r="E1352" s="12" t="s">
        <v>60</v>
      </c>
      <c r="F1352" s="16" t="s">
        <v>2606</v>
      </c>
      <c r="G1352" s="12">
        <v>26.0</v>
      </c>
      <c r="H1352" s="12" t="s">
        <v>99</v>
      </c>
      <c r="I1352" s="12">
        <v>9.8318572E7</v>
      </c>
      <c r="J1352" s="12" t="str">
        <f>RIGHT('КХЛ'!$F1352,4)</f>
        <v>1991</v>
      </c>
    </row>
    <row r="1353" ht="14.25" customHeight="1">
      <c r="C1353" s="12">
        <v>842.0</v>
      </c>
      <c r="D1353" s="12" t="s">
        <v>2607</v>
      </c>
      <c r="E1353" s="12" t="s">
        <v>60</v>
      </c>
      <c r="F1353" s="16" t="s">
        <v>2608</v>
      </c>
      <c r="G1353" s="12">
        <v>22.0</v>
      </c>
      <c r="H1353" s="12" t="s">
        <v>56</v>
      </c>
      <c r="I1353" s="12">
        <v>6.5597501E7</v>
      </c>
      <c r="J1353" s="12" t="str">
        <f>RIGHT('КХЛ'!$F1353,4)</f>
        <v>1995</v>
      </c>
    </row>
    <row r="1354" ht="14.25" customHeight="1">
      <c r="C1354" s="12">
        <v>817.0</v>
      </c>
      <c r="D1354" s="12" t="s">
        <v>2609</v>
      </c>
      <c r="E1354" s="12" t="s">
        <v>60</v>
      </c>
      <c r="F1354" s="16" t="s">
        <v>2610</v>
      </c>
      <c r="G1354" s="12">
        <v>19.0</v>
      </c>
      <c r="H1354" s="12" t="s">
        <v>56</v>
      </c>
      <c r="I1354" s="12">
        <v>9.172876E7</v>
      </c>
      <c r="J1354" s="12" t="str">
        <f>RIGHT('КХЛ'!$F1354,4)</f>
        <v>1998</v>
      </c>
    </row>
    <row r="1355" ht="14.25" customHeight="1">
      <c r="C1355" s="12">
        <v>1103.0</v>
      </c>
      <c r="D1355" s="12" t="s">
        <v>2611</v>
      </c>
      <c r="E1355" s="12" t="s">
        <v>54</v>
      </c>
      <c r="F1355" s="16" t="s">
        <v>442</v>
      </c>
      <c r="G1355" s="12">
        <v>32.0</v>
      </c>
      <c r="H1355" s="12" t="s">
        <v>56</v>
      </c>
      <c r="I1355" s="12">
        <v>6.3234464E7</v>
      </c>
      <c r="J1355" s="12" t="str">
        <f>RIGHT('КХЛ'!$F1355,4)</f>
        <v>1985</v>
      </c>
    </row>
    <row r="1356" ht="14.25" customHeight="1">
      <c r="C1356" s="12">
        <v>892.0</v>
      </c>
      <c r="D1356" s="12" t="s">
        <v>2612</v>
      </c>
      <c r="E1356" s="12" t="s">
        <v>54</v>
      </c>
      <c r="F1356" s="16" t="s">
        <v>2613</v>
      </c>
      <c r="G1356" s="12">
        <v>18.0</v>
      </c>
      <c r="H1356" s="12" t="s">
        <v>56</v>
      </c>
      <c r="I1356" s="12">
        <v>9.1452703E7</v>
      </c>
      <c r="J1356" s="12" t="str">
        <f>RIGHT('КХЛ'!$F1356,4)</f>
        <v>1999</v>
      </c>
    </row>
    <row r="1357" ht="14.25" customHeight="1">
      <c r="C1357" s="12">
        <v>258.0</v>
      </c>
      <c r="D1357" s="12" t="s">
        <v>2614</v>
      </c>
      <c r="E1357" s="12" t="s">
        <v>60</v>
      </c>
      <c r="F1357" s="16" t="s">
        <v>2105</v>
      </c>
      <c r="G1357" s="12">
        <v>36.0</v>
      </c>
      <c r="H1357" s="12" t="s">
        <v>81</v>
      </c>
      <c r="I1357" s="12">
        <v>1.2083462E7</v>
      </c>
      <c r="J1357" s="12" t="str">
        <f>RIGHT('КХЛ'!$F1357,4)</f>
        <v>1982</v>
      </c>
    </row>
    <row r="1358" ht="14.25" customHeight="1">
      <c r="C1358" s="12">
        <v>1143.0</v>
      </c>
      <c r="D1358" s="12" t="s">
        <v>2615</v>
      </c>
      <c r="E1358" s="12" t="s">
        <v>54</v>
      </c>
      <c r="F1358" s="16" t="s">
        <v>2616</v>
      </c>
      <c r="G1358" s="12">
        <v>44.0</v>
      </c>
      <c r="H1358" s="12" t="s">
        <v>56</v>
      </c>
      <c r="I1358" s="12">
        <v>9.5911676E7</v>
      </c>
      <c r="J1358" s="12" t="str">
        <f>RIGHT('КХЛ'!$F1358,4)</f>
        <v>1973</v>
      </c>
    </row>
    <row r="1359" ht="14.25" customHeight="1">
      <c r="C1359" s="12">
        <v>1380.0</v>
      </c>
      <c r="D1359" s="12" t="s">
        <v>2617</v>
      </c>
      <c r="E1359" s="12" t="s">
        <v>54</v>
      </c>
      <c r="F1359" s="16" t="s">
        <v>2237</v>
      </c>
      <c r="G1359" s="12">
        <v>28.0</v>
      </c>
      <c r="H1359" s="12" t="s">
        <v>56</v>
      </c>
      <c r="I1359" s="12">
        <v>7.8771535E7</v>
      </c>
      <c r="J1359" s="12" t="str">
        <f>RIGHT('КХЛ'!$F1359,4)</f>
        <v>1989</v>
      </c>
    </row>
    <row r="1360" ht="14.25" customHeight="1">
      <c r="C1360" s="12">
        <v>1600.0</v>
      </c>
      <c r="D1360" s="12" t="s">
        <v>2618</v>
      </c>
      <c r="E1360" s="12" t="s">
        <v>54</v>
      </c>
      <c r="F1360" s="16" t="s">
        <v>2619</v>
      </c>
      <c r="G1360" s="12">
        <v>30.0</v>
      </c>
      <c r="H1360" s="12" t="s">
        <v>56</v>
      </c>
      <c r="I1360" s="12">
        <v>7.2723002E7</v>
      </c>
      <c r="J1360" s="12" t="str">
        <f>RIGHT('КХЛ'!$F1360,4)</f>
        <v>1987</v>
      </c>
    </row>
    <row r="1361" ht="14.25" customHeight="1">
      <c r="C1361" s="12">
        <v>618.0</v>
      </c>
      <c r="D1361" s="12" t="s">
        <v>2620</v>
      </c>
      <c r="E1361" s="12" t="s">
        <v>54</v>
      </c>
      <c r="F1361" s="16" t="s">
        <v>2621</v>
      </c>
      <c r="G1361" s="12">
        <v>30.0</v>
      </c>
      <c r="H1361" s="12" t="s">
        <v>157</v>
      </c>
      <c r="I1361" s="12">
        <v>1.035122E7</v>
      </c>
      <c r="J1361" s="12" t="str">
        <f>RIGHT('КХЛ'!$F1361,4)</f>
        <v>1987</v>
      </c>
    </row>
    <row r="1362" ht="14.25" customHeight="1">
      <c r="C1362" s="12">
        <v>757.0</v>
      </c>
      <c r="D1362" s="12" t="s">
        <v>2622</v>
      </c>
      <c r="E1362" s="12" t="s">
        <v>54</v>
      </c>
      <c r="F1362" s="16" t="s">
        <v>2623</v>
      </c>
      <c r="G1362" s="12">
        <v>28.0</v>
      </c>
      <c r="H1362" s="12" t="s">
        <v>56</v>
      </c>
      <c r="I1362" s="12">
        <v>5.6589994E7</v>
      </c>
      <c r="J1362" s="12" t="str">
        <f>RIGHT('КХЛ'!$F1362,4)</f>
        <v>1989</v>
      </c>
    </row>
    <row r="1363" ht="14.25" customHeight="1">
      <c r="C1363" s="12">
        <v>431.0</v>
      </c>
      <c r="D1363" s="12" t="s">
        <v>2624</v>
      </c>
      <c r="E1363" s="12" t="s">
        <v>65</v>
      </c>
      <c r="F1363" s="16" t="s">
        <v>2625</v>
      </c>
      <c r="G1363" s="12">
        <v>22.0</v>
      </c>
      <c r="H1363" s="12" t="s">
        <v>56</v>
      </c>
      <c r="I1363" s="12">
        <v>2.6132109E7</v>
      </c>
      <c r="J1363" s="12" t="str">
        <f>RIGHT('КХЛ'!$F1363,4)</f>
        <v>1995</v>
      </c>
    </row>
    <row r="1364" ht="14.25" customHeight="1">
      <c r="C1364" s="12">
        <v>1632.0</v>
      </c>
      <c r="D1364" s="12" t="s">
        <v>2626</v>
      </c>
      <c r="E1364" s="12" t="s">
        <v>65</v>
      </c>
      <c r="F1364" s="16" t="s">
        <v>1018</v>
      </c>
      <c r="G1364" s="12">
        <v>23.0</v>
      </c>
      <c r="H1364" s="12" t="s">
        <v>56</v>
      </c>
      <c r="I1364" s="12">
        <v>9.9611284E7</v>
      </c>
      <c r="J1364" s="12" t="str">
        <f>RIGHT('КХЛ'!$F1364,4)</f>
        <v>1994</v>
      </c>
    </row>
    <row r="1365" ht="14.25" customHeight="1">
      <c r="C1365" s="12">
        <v>743.0</v>
      </c>
      <c r="D1365" s="12" t="s">
        <v>2627</v>
      </c>
      <c r="E1365" s="12" t="s">
        <v>54</v>
      </c>
      <c r="F1365" s="16" t="s">
        <v>2628</v>
      </c>
      <c r="G1365" s="12">
        <v>32.0</v>
      </c>
      <c r="H1365" s="12" t="s">
        <v>56</v>
      </c>
      <c r="I1365" s="12">
        <v>4.2864699E7</v>
      </c>
      <c r="J1365" s="12" t="str">
        <f>RIGHT('КХЛ'!$F1365,4)</f>
        <v>1985</v>
      </c>
    </row>
    <row r="1366" ht="14.25" customHeight="1">
      <c r="C1366" s="12">
        <v>702.0</v>
      </c>
      <c r="D1366" s="12" t="s">
        <v>2629</v>
      </c>
      <c r="E1366" s="12" t="s">
        <v>60</v>
      </c>
      <c r="F1366" s="16" t="s">
        <v>2630</v>
      </c>
      <c r="G1366" s="12">
        <v>22.0</v>
      </c>
      <c r="H1366" s="12" t="s">
        <v>56</v>
      </c>
      <c r="I1366" s="12">
        <v>8.2279151E7</v>
      </c>
      <c r="J1366" s="12" t="str">
        <f>RIGHT('КХЛ'!$F1366,4)</f>
        <v>1995</v>
      </c>
    </row>
    <row r="1367" ht="14.25" customHeight="1">
      <c r="C1367" s="12">
        <v>1032.0</v>
      </c>
      <c r="D1367" s="12" t="s">
        <v>2631</v>
      </c>
      <c r="E1367" s="12" t="s">
        <v>60</v>
      </c>
      <c r="F1367" s="16" t="s">
        <v>2632</v>
      </c>
      <c r="G1367" s="12">
        <v>34.0</v>
      </c>
      <c r="H1367" s="12" t="s">
        <v>56</v>
      </c>
      <c r="I1367" s="12">
        <v>8.3375769E7</v>
      </c>
      <c r="J1367" s="12" t="str">
        <f>RIGHT('КХЛ'!$F1367,4)</f>
        <v>1983</v>
      </c>
    </row>
    <row r="1368" ht="14.25" customHeight="1">
      <c r="C1368" s="12">
        <v>697.0</v>
      </c>
      <c r="D1368" s="12" t="s">
        <v>2633</v>
      </c>
      <c r="E1368" s="12" t="s">
        <v>60</v>
      </c>
      <c r="F1368" s="16" t="s">
        <v>2634</v>
      </c>
      <c r="G1368" s="12">
        <v>18.0</v>
      </c>
      <c r="H1368" s="12" t="s">
        <v>56</v>
      </c>
      <c r="I1368" s="12">
        <v>5250826.0</v>
      </c>
      <c r="J1368" s="12" t="str">
        <f>RIGHT('КХЛ'!$F1368,4)</f>
        <v>1999</v>
      </c>
    </row>
    <row r="1369" ht="14.25" customHeight="1">
      <c r="C1369" s="12">
        <v>727.0</v>
      </c>
      <c r="D1369" s="12" t="s">
        <v>2635</v>
      </c>
      <c r="E1369" s="12" t="s">
        <v>54</v>
      </c>
      <c r="F1369" s="16" t="s">
        <v>2636</v>
      </c>
      <c r="G1369" s="12">
        <v>23.0</v>
      </c>
      <c r="H1369" s="12" t="s">
        <v>157</v>
      </c>
      <c r="I1369" s="12">
        <v>6.0502612E7</v>
      </c>
      <c r="J1369" s="12" t="str">
        <f>RIGHT('КХЛ'!$F1369,4)</f>
        <v>1994</v>
      </c>
    </row>
    <row r="1370" ht="14.25" customHeight="1">
      <c r="C1370" s="12">
        <v>728.0</v>
      </c>
      <c r="D1370" s="12" t="s">
        <v>2637</v>
      </c>
      <c r="E1370" s="12" t="s">
        <v>54</v>
      </c>
      <c r="F1370" s="16" t="s">
        <v>2638</v>
      </c>
      <c r="G1370" s="12">
        <v>24.0</v>
      </c>
      <c r="H1370" s="12" t="s">
        <v>78</v>
      </c>
      <c r="I1370" s="12">
        <v>5.4004059E7</v>
      </c>
      <c r="J1370" s="12" t="str">
        <f>RIGHT('КХЛ'!$F1370,4)</f>
        <v>1993</v>
      </c>
    </row>
    <row r="1371" ht="14.25" customHeight="1">
      <c r="C1371" s="12">
        <v>298.0</v>
      </c>
      <c r="D1371" s="12" t="s">
        <v>2639</v>
      </c>
      <c r="E1371" s="12" t="s">
        <v>54</v>
      </c>
      <c r="F1371" s="16" t="s">
        <v>2640</v>
      </c>
      <c r="G1371" s="12">
        <v>20.0</v>
      </c>
      <c r="H1371" s="12" t="s">
        <v>88</v>
      </c>
      <c r="I1371" s="12">
        <v>5.9338516E7</v>
      </c>
      <c r="J1371" s="12" t="str">
        <f>RIGHT('КХЛ'!$F1371,4)</f>
        <v>1997</v>
      </c>
    </row>
    <row r="1372" ht="14.25" customHeight="1">
      <c r="C1372" s="12">
        <v>443.0</v>
      </c>
      <c r="D1372" s="12" t="s">
        <v>2641</v>
      </c>
      <c r="E1372" s="12" t="s">
        <v>54</v>
      </c>
      <c r="F1372" s="16" t="s">
        <v>2642</v>
      </c>
      <c r="G1372" s="12">
        <v>35.0</v>
      </c>
      <c r="H1372" s="12" t="s">
        <v>81</v>
      </c>
      <c r="I1372" s="12">
        <v>5.157128E7</v>
      </c>
      <c r="J1372" s="12" t="str">
        <f>RIGHT('КХЛ'!$F1372,4)</f>
        <v>1982</v>
      </c>
    </row>
    <row r="1373" ht="14.25" customHeight="1">
      <c r="C1373" s="12">
        <v>508.0</v>
      </c>
      <c r="D1373" s="12" t="s">
        <v>2643</v>
      </c>
      <c r="E1373" s="12" t="s">
        <v>54</v>
      </c>
      <c r="F1373" s="16" t="s">
        <v>2644</v>
      </c>
      <c r="G1373" s="12">
        <v>28.0</v>
      </c>
      <c r="H1373" s="12" t="s">
        <v>99</v>
      </c>
      <c r="I1373" s="12">
        <v>6.0949597E7</v>
      </c>
      <c r="J1373" s="12" t="str">
        <f>RIGHT('КХЛ'!$F1373,4)</f>
        <v>1989</v>
      </c>
    </row>
    <row r="1374" ht="14.25" customHeight="1">
      <c r="C1374" s="12">
        <v>1630.0</v>
      </c>
      <c r="D1374" s="12" t="s">
        <v>2645</v>
      </c>
      <c r="E1374" s="12" t="s">
        <v>54</v>
      </c>
      <c r="F1374" s="16" t="s">
        <v>233</v>
      </c>
      <c r="G1374" s="12">
        <v>25.0</v>
      </c>
      <c r="H1374" s="12" t="s">
        <v>56</v>
      </c>
      <c r="I1374" s="12">
        <v>1.7258248E7</v>
      </c>
      <c r="J1374" s="12" t="str">
        <f>RIGHT('КХЛ'!$F1374,4)</f>
        <v>1992</v>
      </c>
    </row>
    <row r="1375" ht="14.25" customHeight="1">
      <c r="C1375" s="12">
        <v>265.0</v>
      </c>
      <c r="D1375" s="12" t="s">
        <v>2646</v>
      </c>
      <c r="E1375" s="12" t="s">
        <v>54</v>
      </c>
      <c r="F1375" s="16" t="s">
        <v>2647</v>
      </c>
      <c r="G1375" s="12">
        <v>35.0</v>
      </c>
      <c r="H1375" s="12" t="s">
        <v>99</v>
      </c>
      <c r="I1375" s="12">
        <v>6.38472E7</v>
      </c>
      <c r="J1375" s="12" t="str">
        <f>RIGHT('КХЛ'!$F1375,4)</f>
        <v>1982</v>
      </c>
    </row>
    <row r="1376" ht="14.25" customHeight="1">
      <c r="C1376" s="12">
        <v>849.0</v>
      </c>
      <c r="D1376" s="12" t="s">
        <v>1240</v>
      </c>
      <c r="E1376" s="12" t="s">
        <v>54</v>
      </c>
      <c r="F1376" s="16" t="s">
        <v>1241</v>
      </c>
      <c r="G1376" s="12">
        <v>23.0</v>
      </c>
      <c r="H1376" s="12" t="s">
        <v>483</v>
      </c>
      <c r="I1376" s="12">
        <v>7.0832598E7</v>
      </c>
      <c r="J1376" s="12" t="str">
        <f>RIGHT('КХЛ'!$F1376,4)</f>
        <v>1994</v>
      </c>
    </row>
    <row r="1377" ht="14.25" customHeight="1">
      <c r="C1377" s="12">
        <v>1594.0</v>
      </c>
      <c r="D1377" s="12" t="s">
        <v>2648</v>
      </c>
      <c r="E1377" s="12" t="s">
        <v>54</v>
      </c>
      <c r="F1377" s="16" t="s">
        <v>2649</v>
      </c>
      <c r="G1377" s="12">
        <v>43.0</v>
      </c>
      <c r="H1377" s="12" t="s">
        <v>56</v>
      </c>
      <c r="I1377" s="12">
        <v>1789382.0</v>
      </c>
      <c r="J1377" s="12" t="str">
        <f>RIGHT('КХЛ'!$F1377,4)</f>
        <v>1974</v>
      </c>
    </row>
    <row r="1378" ht="14.25" customHeight="1">
      <c r="C1378" s="12">
        <v>57.0</v>
      </c>
      <c r="D1378" s="12" t="s">
        <v>2650</v>
      </c>
      <c r="E1378" s="12" t="s">
        <v>54</v>
      </c>
      <c r="F1378" s="16" t="s">
        <v>2651</v>
      </c>
      <c r="G1378" s="12">
        <v>36.0</v>
      </c>
      <c r="H1378" s="12" t="s">
        <v>157</v>
      </c>
      <c r="I1378" s="12">
        <v>2274173.0</v>
      </c>
      <c r="J1378" s="12" t="str">
        <f>RIGHT('КХЛ'!$F1378,4)</f>
        <v>1981</v>
      </c>
    </row>
    <row r="1379" ht="14.25" customHeight="1">
      <c r="C1379" s="12">
        <v>703.0</v>
      </c>
      <c r="D1379" s="12" t="s">
        <v>2652</v>
      </c>
      <c r="E1379" s="12" t="s">
        <v>60</v>
      </c>
      <c r="F1379" s="16" t="s">
        <v>2653</v>
      </c>
      <c r="G1379" s="12">
        <v>20.0</v>
      </c>
      <c r="H1379" s="12" t="s">
        <v>56</v>
      </c>
      <c r="I1379" s="12">
        <v>4.1318907E7</v>
      </c>
      <c r="J1379" s="12" t="str">
        <f>RIGHT('КХЛ'!$F1379,4)</f>
        <v>1998</v>
      </c>
    </row>
    <row r="1380" ht="14.25" customHeight="1">
      <c r="C1380" s="12">
        <v>877.0</v>
      </c>
      <c r="D1380" s="12" t="s">
        <v>2654</v>
      </c>
      <c r="E1380" s="12" t="s">
        <v>54</v>
      </c>
      <c r="F1380" s="16" t="s">
        <v>2655</v>
      </c>
      <c r="G1380" s="12">
        <v>39.0</v>
      </c>
      <c r="H1380" s="12" t="s">
        <v>81</v>
      </c>
      <c r="I1380" s="12">
        <v>1705050.0</v>
      </c>
      <c r="J1380" s="12" t="str">
        <f>RIGHT('КХЛ'!$F1380,4)</f>
        <v>1979</v>
      </c>
    </row>
    <row r="1381" ht="14.25" customHeight="1">
      <c r="C1381" s="12">
        <v>580.0</v>
      </c>
      <c r="D1381" s="12" t="s">
        <v>2656</v>
      </c>
      <c r="E1381" s="12" t="s">
        <v>54</v>
      </c>
      <c r="F1381" s="16" t="s">
        <v>2657</v>
      </c>
      <c r="G1381" s="12">
        <v>32.0</v>
      </c>
      <c r="H1381" s="12" t="s">
        <v>56</v>
      </c>
      <c r="I1381" s="12">
        <v>2.2421392E7</v>
      </c>
      <c r="J1381" s="12" t="str">
        <f>RIGHT('КХЛ'!$F1381,4)</f>
        <v>1986</v>
      </c>
    </row>
    <row r="1382" ht="14.25" customHeight="1">
      <c r="C1382" s="12">
        <v>1511.0</v>
      </c>
      <c r="D1382" s="12" t="s">
        <v>2658</v>
      </c>
      <c r="E1382" s="12" t="s">
        <v>54</v>
      </c>
      <c r="F1382" s="16" t="s">
        <v>2659</v>
      </c>
      <c r="G1382" s="12">
        <v>30.0</v>
      </c>
      <c r="H1382" s="12" t="s">
        <v>56</v>
      </c>
      <c r="I1382" s="12">
        <v>7.7698118E7</v>
      </c>
      <c r="J1382" s="12" t="str">
        <f>RIGHT('КХЛ'!$F1382,4)</f>
        <v>1987</v>
      </c>
    </row>
    <row r="1383" ht="14.25" customHeight="1">
      <c r="C1383" s="12">
        <v>519.0</v>
      </c>
      <c r="D1383" s="12" t="s">
        <v>2660</v>
      </c>
      <c r="E1383" s="12" t="s">
        <v>65</v>
      </c>
      <c r="F1383" s="16" t="s">
        <v>2661</v>
      </c>
      <c r="G1383" s="12">
        <v>37.0</v>
      </c>
      <c r="H1383" s="12" t="s">
        <v>71</v>
      </c>
      <c r="I1383" s="12">
        <v>4.1439969E7</v>
      </c>
      <c r="J1383" s="12" t="str">
        <f>RIGHT('КХЛ'!$F1383,4)</f>
        <v>1980</v>
      </c>
    </row>
    <row r="1384" ht="14.25" customHeight="1">
      <c r="C1384" s="12">
        <v>513.0</v>
      </c>
      <c r="D1384" s="12" t="s">
        <v>2662</v>
      </c>
      <c r="E1384" s="12" t="s">
        <v>54</v>
      </c>
      <c r="F1384" s="16" t="s">
        <v>2663</v>
      </c>
      <c r="G1384" s="12">
        <v>27.0</v>
      </c>
      <c r="H1384" s="12" t="s">
        <v>56</v>
      </c>
      <c r="I1384" s="12">
        <v>7.1137315E7</v>
      </c>
      <c r="J1384" s="12" t="str">
        <f>RIGHT('КХЛ'!$F1384,4)</f>
        <v>1990</v>
      </c>
    </row>
    <row r="1385" ht="14.25" customHeight="1">
      <c r="C1385" s="12">
        <v>1342.0</v>
      </c>
      <c r="D1385" s="12" t="s">
        <v>2664</v>
      </c>
      <c r="E1385" s="12" t="s">
        <v>54</v>
      </c>
      <c r="F1385" s="16" t="s">
        <v>2665</v>
      </c>
      <c r="G1385" s="12">
        <v>35.0</v>
      </c>
      <c r="H1385" s="12" t="s">
        <v>88</v>
      </c>
      <c r="I1385" s="12">
        <v>6.7273664E7</v>
      </c>
      <c r="J1385" s="12" t="str">
        <f>RIGHT('КХЛ'!$F1385,4)</f>
        <v>1982</v>
      </c>
    </row>
    <row r="1386" ht="14.25" customHeight="1">
      <c r="C1386" s="12">
        <v>1717.0</v>
      </c>
      <c r="D1386" s="12" t="s">
        <v>2666</v>
      </c>
      <c r="E1386" s="12" t="s">
        <v>60</v>
      </c>
      <c r="F1386" s="16" t="s">
        <v>2667</v>
      </c>
      <c r="G1386" s="12">
        <v>45.0</v>
      </c>
      <c r="H1386" s="12" t="s">
        <v>157</v>
      </c>
      <c r="I1386" s="12">
        <v>5.8757687E7</v>
      </c>
      <c r="J1386" s="12" t="str">
        <f>RIGHT('КХЛ'!$F1386,4)</f>
        <v>1972</v>
      </c>
    </row>
    <row r="1387" ht="14.25" customHeight="1">
      <c r="C1387" s="12">
        <v>120.0</v>
      </c>
      <c r="D1387" s="12" t="s">
        <v>2668</v>
      </c>
      <c r="E1387" s="12" t="s">
        <v>65</v>
      </c>
      <c r="F1387" s="16" t="s">
        <v>2669</v>
      </c>
      <c r="G1387" s="12">
        <v>36.0</v>
      </c>
      <c r="H1387" s="12" t="s">
        <v>157</v>
      </c>
      <c r="I1387" s="12">
        <v>6.2675656E7</v>
      </c>
      <c r="J1387" s="12" t="str">
        <f>RIGHT('КХЛ'!$F1387,4)</f>
        <v>1981</v>
      </c>
    </row>
    <row r="1388" ht="14.25" customHeight="1">
      <c r="C1388" s="12">
        <v>671.0</v>
      </c>
      <c r="D1388" s="12" t="s">
        <v>2670</v>
      </c>
      <c r="E1388" s="12" t="s">
        <v>60</v>
      </c>
      <c r="F1388" s="16" t="s">
        <v>2671</v>
      </c>
      <c r="G1388" s="12">
        <v>30.0</v>
      </c>
      <c r="H1388" s="12" t="s">
        <v>88</v>
      </c>
      <c r="I1388" s="12">
        <v>2.6958295E7</v>
      </c>
      <c r="J1388" s="12" t="str">
        <f>RIGHT('КХЛ'!$F1388,4)</f>
        <v>1987</v>
      </c>
    </row>
    <row r="1389" ht="14.25" customHeight="1">
      <c r="C1389" s="12">
        <v>123.0</v>
      </c>
      <c r="D1389" s="12" t="s">
        <v>2672</v>
      </c>
      <c r="E1389" s="12" t="s">
        <v>54</v>
      </c>
      <c r="F1389" s="16" t="s">
        <v>2673</v>
      </c>
      <c r="G1389" s="12">
        <v>37.0</v>
      </c>
      <c r="H1389" s="12" t="s">
        <v>56</v>
      </c>
      <c r="I1389" s="12">
        <v>3.6548206E7</v>
      </c>
      <c r="J1389" s="12" t="str">
        <f>RIGHT('КХЛ'!$F1389,4)</f>
        <v>1980</v>
      </c>
    </row>
    <row r="1390" ht="14.25" customHeight="1">
      <c r="C1390" s="12">
        <v>996.0</v>
      </c>
      <c r="D1390" s="12" t="s">
        <v>2674</v>
      </c>
      <c r="E1390" s="12" t="s">
        <v>54</v>
      </c>
      <c r="F1390" s="16" t="s">
        <v>2675</v>
      </c>
      <c r="G1390" s="12">
        <v>27.0</v>
      </c>
      <c r="H1390" s="12" t="s">
        <v>56</v>
      </c>
      <c r="I1390" s="12">
        <v>6.8921327E7</v>
      </c>
      <c r="J1390" s="12" t="str">
        <f>RIGHT('КХЛ'!$F1390,4)</f>
        <v>1990</v>
      </c>
    </row>
    <row r="1391" ht="14.25" customHeight="1">
      <c r="C1391" s="12">
        <v>3.0</v>
      </c>
      <c r="D1391" s="12" t="s">
        <v>2676</v>
      </c>
      <c r="E1391" s="12" t="s">
        <v>54</v>
      </c>
      <c r="F1391" s="16" t="s">
        <v>2677</v>
      </c>
      <c r="G1391" s="12">
        <v>33.0</v>
      </c>
      <c r="H1391" s="12" t="s">
        <v>56</v>
      </c>
      <c r="I1391" s="12">
        <v>6.0916999E7</v>
      </c>
      <c r="J1391" s="12" t="str">
        <f>RIGHT('КХЛ'!$F1391,4)</f>
        <v>1984</v>
      </c>
    </row>
    <row r="1392" ht="14.25" customHeight="1">
      <c r="C1392" s="12">
        <v>201.0</v>
      </c>
      <c r="D1392" s="12" t="s">
        <v>2678</v>
      </c>
      <c r="E1392" s="12" t="s">
        <v>54</v>
      </c>
      <c r="F1392" s="16" t="s">
        <v>2679</v>
      </c>
      <c r="G1392" s="12">
        <v>40.0</v>
      </c>
      <c r="H1392" s="12" t="s">
        <v>99</v>
      </c>
      <c r="I1392" s="12">
        <v>7.666091E7</v>
      </c>
      <c r="J1392" s="12" t="str">
        <f>RIGHT('КХЛ'!$F1392,4)</f>
        <v>1977</v>
      </c>
    </row>
    <row r="1393" ht="14.25" customHeight="1">
      <c r="C1393" s="12">
        <v>501.0</v>
      </c>
      <c r="D1393" s="12" t="s">
        <v>2680</v>
      </c>
      <c r="E1393" s="12" t="s">
        <v>54</v>
      </c>
      <c r="F1393" s="16" t="s">
        <v>2681</v>
      </c>
      <c r="G1393" s="12">
        <v>24.0</v>
      </c>
      <c r="H1393" s="12" t="s">
        <v>191</v>
      </c>
      <c r="I1393" s="12">
        <v>4.6672912E7</v>
      </c>
      <c r="J1393" s="12" t="str">
        <f>RIGHT('КХЛ'!$F1393,4)</f>
        <v>1993</v>
      </c>
    </row>
    <row r="1394" ht="14.25" customHeight="1">
      <c r="C1394" s="12">
        <v>82.0</v>
      </c>
      <c r="D1394" s="12" t="s">
        <v>2682</v>
      </c>
      <c r="E1394" s="12" t="s">
        <v>54</v>
      </c>
      <c r="F1394" s="16" t="s">
        <v>2683</v>
      </c>
      <c r="G1394" s="12">
        <v>34.0</v>
      </c>
      <c r="H1394" s="12" t="s">
        <v>56</v>
      </c>
      <c r="I1394" s="12">
        <v>8.7317805E7</v>
      </c>
      <c r="J1394" s="12" t="str">
        <f>RIGHT('КХЛ'!$F1394,4)</f>
        <v>1984</v>
      </c>
    </row>
    <row r="1395" ht="14.25" customHeight="1">
      <c r="C1395" s="12">
        <v>627.0</v>
      </c>
      <c r="D1395" s="12" t="s">
        <v>2684</v>
      </c>
      <c r="E1395" s="12" t="s">
        <v>54</v>
      </c>
      <c r="F1395" s="16" t="s">
        <v>2685</v>
      </c>
      <c r="G1395" s="12">
        <v>22.0</v>
      </c>
      <c r="H1395" s="12" t="s">
        <v>56</v>
      </c>
      <c r="I1395" s="12">
        <v>7.1990242E7</v>
      </c>
      <c r="J1395" s="12" t="str">
        <f>RIGHT('КХЛ'!$F1395,4)</f>
        <v>1995</v>
      </c>
    </row>
    <row r="1396" ht="14.25" customHeight="1">
      <c r="C1396" s="12">
        <v>432.0</v>
      </c>
      <c r="D1396" s="12" t="s">
        <v>2686</v>
      </c>
      <c r="E1396" s="12" t="s">
        <v>54</v>
      </c>
      <c r="F1396" s="16" t="s">
        <v>2687</v>
      </c>
      <c r="G1396" s="12">
        <v>45.0</v>
      </c>
      <c r="H1396" s="12" t="s">
        <v>56</v>
      </c>
      <c r="I1396" s="12">
        <v>1.2729124E7</v>
      </c>
      <c r="J1396" s="12" t="str">
        <f>RIGHT('КХЛ'!$F1396,4)</f>
        <v>1972</v>
      </c>
    </row>
    <row r="1397" ht="14.25" customHeight="1">
      <c r="C1397" s="12">
        <v>441.0</v>
      </c>
      <c r="D1397" s="12" t="s">
        <v>2688</v>
      </c>
      <c r="E1397" s="12" t="s">
        <v>54</v>
      </c>
      <c r="F1397" s="16" t="s">
        <v>2689</v>
      </c>
      <c r="G1397" s="12">
        <v>24.0</v>
      </c>
      <c r="H1397" s="12" t="s">
        <v>56</v>
      </c>
      <c r="I1397" s="12">
        <v>1.9195488E7</v>
      </c>
      <c r="J1397" s="12" t="str">
        <f>RIGHT('КХЛ'!$F1397,4)</f>
        <v>1994</v>
      </c>
    </row>
    <row r="1398" ht="14.25" customHeight="1">
      <c r="C1398" s="12">
        <v>739.0</v>
      </c>
      <c r="D1398" s="12" t="s">
        <v>2690</v>
      </c>
      <c r="E1398" s="12" t="s">
        <v>65</v>
      </c>
      <c r="F1398" s="16" t="s">
        <v>2691</v>
      </c>
      <c r="G1398" s="12">
        <v>31.0</v>
      </c>
      <c r="H1398" s="12" t="s">
        <v>56</v>
      </c>
      <c r="I1398" s="12">
        <v>8995458.0</v>
      </c>
      <c r="J1398" s="12" t="str">
        <f>RIGHT('КХЛ'!$F1398,4)</f>
        <v>1987</v>
      </c>
    </row>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D1" s="1" t="s">
        <v>2692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0.14"/>
    <col customWidth="1" min="6" max="6" width="11.71"/>
    <col customWidth="1" min="7" max="7" width="16.14"/>
    <col customWidth="1" min="8" max="8" width="12.57"/>
    <col customWidth="1" min="9" max="9" width="17.0"/>
    <col customWidth="1" min="10" max="10" width="26.29"/>
    <col customWidth="1" min="11" max="11" width="8.71"/>
    <col customWidth="1" min="12" max="12" width="9.29"/>
    <col customWidth="1" min="13" max="13" width="18.14"/>
    <col customWidth="1" min="14" max="14" width="13.29"/>
    <col customWidth="1" min="15" max="15" width="14.86"/>
    <col customWidth="1" min="16" max="16" width="14.14"/>
    <col customWidth="1" min="17" max="26" width="8.71"/>
  </cols>
  <sheetData>
    <row r="1" ht="14.25" customHeight="1"/>
    <row r="2" ht="14.25" customHeight="1">
      <c r="U2" s="6"/>
      <c r="V2" s="6"/>
      <c r="W2" s="6"/>
    </row>
    <row r="3" ht="14.25" customHeight="1">
      <c r="E3" s="17" t="s">
        <v>2693</v>
      </c>
      <c r="F3" s="17" t="s">
        <v>2694</v>
      </c>
      <c r="G3" s="17" t="s">
        <v>2695</v>
      </c>
      <c r="H3" s="17" t="s">
        <v>2696</v>
      </c>
      <c r="I3" s="17" t="s">
        <v>2697</v>
      </c>
      <c r="J3" s="17" t="s">
        <v>2698</v>
      </c>
      <c r="K3" s="17" t="s">
        <v>2699</v>
      </c>
      <c r="L3" s="17" t="s">
        <v>2700</v>
      </c>
      <c r="M3" s="17" t="s">
        <v>2701</v>
      </c>
      <c r="N3" s="17" t="s">
        <v>2702</v>
      </c>
      <c r="O3" s="18" t="s">
        <v>2703</v>
      </c>
      <c r="P3" s="18" t="s">
        <v>2704</v>
      </c>
      <c r="Q3" s="18" t="s">
        <v>2705</v>
      </c>
      <c r="R3" s="19" t="s">
        <v>2706</v>
      </c>
      <c r="S3" s="18" t="s">
        <v>2707</v>
      </c>
      <c r="T3" s="20" t="s">
        <v>2708</v>
      </c>
      <c r="U3" s="21"/>
      <c r="V3" s="6"/>
      <c r="W3" s="6"/>
    </row>
    <row r="4" ht="14.25" customHeight="1">
      <c r="E4" s="12" t="s">
        <v>2709</v>
      </c>
      <c r="F4" s="12" t="s">
        <v>2710</v>
      </c>
      <c r="G4" s="12" t="s">
        <v>2710</v>
      </c>
      <c r="H4" s="12">
        <v>699.0</v>
      </c>
      <c r="I4" s="12" t="s">
        <v>2711</v>
      </c>
      <c r="J4" s="12">
        <v>10.0</v>
      </c>
      <c r="K4" s="12">
        <v>6990.0</v>
      </c>
      <c r="L4" s="12">
        <v>0.0</v>
      </c>
      <c r="M4" s="12">
        <v>6990.0</v>
      </c>
      <c r="N4" s="15">
        <v>42350.0</v>
      </c>
      <c r="O4" s="12">
        <f>MONTH('Продажи'!$N4)</f>
        <v>12</v>
      </c>
      <c r="P4" s="12">
        <f>WEEKDAY('Продажи'!$N4,2)</f>
        <v>6</v>
      </c>
      <c r="Q4" s="12">
        <f>DAY('Продажи'!$N4)</f>
        <v>12</v>
      </c>
      <c r="R4" s="10"/>
      <c r="S4" s="22">
        <f>YEAR('Продажи'!$N4)</f>
        <v>2015</v>
      </c>
      <c r="T4" s="22">
        <f>INT(('Продажи'!$N4-DATE(YEAR('Продажи'!$N4-WEEKDAY('Продажи'!$N4-1)+4),1,3) + WEEKDAY(DATE(YEAR('Продажи'!$N4-WEEKDAY('Продажи'!$N4-1)+4),1,3))+5)/7)</f>
        <v>50</v>
      </c>
      <c r="U4" s="6"/>
      <c r="V4" s="6"/>
      <c r="W4" s="6"/>
    </row>
    <row r="5" ht="14.25" customHeight="1">
      <c r="E5" s="12" t="s">
        <v>2712</v>
      </c>
      <c r="F5" s="12" t="s">
        <v>2713</v>
      </c>
      <c r="G5" s="12" t="s">
        <v>2714</v>
      </c>
      <c r="H5" s="12">
        <v>1386.0</v>
      </c>
      <c r="I5" s="12" t="s">
        <v>2715</v>
      </c>
      <c r="J5" s="12">
        <v>20.0</v>
      </c>
      <c r="K5" s="12">
        <v>27720.0</v>
      </c>
      <c r="L5" s="12">
        <v>0.03</v>
      </c>
      <c r="M5" s="12">
        <v>26888.4</v>
      </c>
      <c r="N5" s="15">
        <v>42421.0</v>
      </c>
      <c r="O5" s="12">
        <f>MONTH('Продажи'!$N5)</f>
        <v>2</v>
      </c>
      <c r="P5" s="12">
        <f>WEEKDAY('Продажи'!$N5,2)</f>
        <v>7</v>
      </c>
      <c r="Q5" s="12">
        <f>DAY('Продажи'!$N5)</f>
        <v>21</v>
      </c>
      <c r="R5" s="10"/>
      <c r="S5" s="22">
        <f>YEAR('Продажи'!$N5)</f>
        <v>2016</v>
      </c>
      <c r="T5" s="22">
        <f>INT(('Продажи'!$N5-DATE(YEAR('Продажи'!$N5-WEEKDAY('Продажи'!$N5-1)+4),1,3) + WEEKDAY(DATE(YEAR('Продажи'!$N5-WEEKDAY('Продажи'!$N5-1)+4),1,3))+5)/7)</f>
        <v>7</v>
      </c>
      <c r="U5" s="6"/>
      <c r="V5" s="6"/>
      <c r="W5" s="6"/>
    </row>
    <row r="6" ht="14.25" customHeight="1">
      <c r="E6" s="12" t="s">
        <v>2716</v>
      </c>
      <c r="F6" s="12" t="s">
        <v>2717</v>
      </c>
      <c r="G6" s="12" t="s">
        <v>2718</v>
      </c>
      <c r="H6" s="12">
        <v>1182.0</v>
      </c>
      <c r="I6" s="12" t="s">
        <v>2715</v>
      </c>
      <c r="J6" s="12">
        <v>17.0</v>
      </c>
      <c r="K6" s="12">
        <v>20094.0</v>
      </c>
      <c r="L6" s="12">
        <v>0.03</v>
      </c>
      <c r="M6" s="12">
        <v>19491.18</v>
      </c>
      <c r="N6" s="15">
        <v>44001.0</v>
      </c>
      <c r="O6" s="12">
        <f>MONTH('Продажи'!$N6)</f>
        <v>6</v>
      </c>
      <c r="P6" s="12">
        <f>WEEKDAY('Продажи'!$N6,2)</f>
        <v>5</v>
      </c>
      <c r="Q6" s="12">
        <f>DAY('Продажи'!$N6)</f>
        <v>19</v>
      </c>
      <c r="R6" s="10"/>
      <c r="S6" s="22">
        <f>YEAR('Продажи'!$N6)</f>
        <v>2020</v>
      </c>
      <c r="T6" s="22">
        <f>INT(('Продажи'!$N6-DATE(YEAR('Продажи'!$N6-WEEKDAY('Продажи'!$N6-1)+4),1,3) + WEEKDAY(DATE(YEAR('Продажи'!$N6-WEEKDAY('Продажи'!$N6-1)+4),1,3))+5)/7)</f>
        <v>25</v>
      </c>
      <c r="U6" s="6"/>
      <c r="V6" s="6"/>
      <c r="W6" s="6"/>
    </row>
    <row r="7" ht="14.25" customHeight="1">
      <c r="E7" s="12" t="s">
        <v>2719</v>
      </c>
      <c r="F7" s="12" t="s">
        <v>2713</v>
      </c>
      <c r="G7" s="12" t="s">
        <v>2720</v>
      </c>
      <c r="H7" s="12">
        <v>1879.0</v>
      </c>
      <c r="I7" s="12" t="s">
        <v>2715</v>
      </c>
      <c r="J7" s="12">
        <v>15.0</v>
      </c>
      <c r="K7" s="12">
        <v>28185.0</v>
      </c>
      <c r="L7" s="12">
        <v>0.03</v>
      </c>
      <c r="M7" s="12">
        <v>27339.45</v>
      </c>
      <c r="N7" s="15">
        <v>43590.0</v>
      </c>
      <c r="O7" s="12">
        <f>MONTH('Продажи'!$N7)</f>
        <v>5</v>
      </c>
      <c r="P7" s="12">
        <f>WEEKDAY('Продажи'!$N7,2)</f>
        <v>7</v>
      </c>
      <c r="Q7" s="12">
        <f>DAY('Продажи'!$N7)</f>
        <v>5</v>
      </c>
      <c r="R7" s="10"/>
      <c r="S7" s="22">
        <f>YEAR('Продажи'!$N7)</f>
        <v>2019</v>
      </c>
      <c r="T7" s="22">
        <f>INT(('Продажи'!$N7-DATE(YEAR('Продажи'!$N7-WEEKDAY('Продажи'!$N7-1)+4),1,3) + WEEKDAY(DATE(YEAR('Продажи'!$N7-WEEKDAY('Продажи'!$N7-1)+4),1,3))+5)/7)</f>
        <v>18</v>
      </c>
      <c r="U7" s="6"/>
      <c r="V7" s="6"/>
      <c r="W7" s="6"/>
    </row>
    <row r="8" ht="14.25" customHeight="1">
      <c r="E8" s="12" t="s">
        <v>2721</v>
      </c>
      <c r="F8" s="12" t="s">
        <v>2713</v>
      </c>
      <c r="G8" s="12" t="s">
        <v>2722</v>
      </c>
      <c r="H8" s="12">
        <v>847.0</v>
      </c>
      <c r="I8" s="12" t="s">
        <v>2715</v>
      </c>
      <c r="J8" s="12">
        <v>15.0</v>
      </c>
      <c r="K8" s="12">
        <v>12705.0</v>
      </c>
      <c r="L8" s="12">
        <v>0.0</v>
      </c>
      <c r="M8" s="12">
        <v>12705.0</v>
      </c>
      <c r="N8" s="15">
        <v>42897.0</v>
      </c>
      <c r="O8" s="12">
        <f>MONTH('Продажи'!$N8)</f>
        <v>6</v>
      </c>
      <c r="P8" s="12">
        <f>WEEKDAY('Продажи'!$N8,2)</f>
        <v>7</v>
      </c>
      <c r="Q8" s="12">
        <f>DAY('Продажи'!$N8)</f>
        <v>11</v>
      </c>
      <c r="R8" s="10"/>
      <c r="S8" s="22">
        <f>YEAR('Продажи'!$N8)</f>
        <v>2017</v>
      </c>
      <c r="T8" s="22">
        <f>INT(('Продажи'!$N8-DATE(YEAR('Продажи'!$N8-WEEKDAY('Продажи'!$N8-1)+4),1,3) + WEEKDAY(DATE(YEAR('Продажи'!$N8-WEEKDAY('Продажи'!$N8-1)+4),1,3))+5)/7)</f>
        <v>23</v>
      </c>
      <c r="U8" s="6"/>
    </row>
    <row r="9" ht="14.25" customHeight="1">
      <c r="E9" s="12" t="s">
        <v>2723</v>
      </c>
      <c r="F9" s="12" t="s">
        <v>2724</v>
      </c>
      <c r="G9" s="12" t="s">
        <v>2724</v>
      </c>
      <c r="H9" s="12">
        <v>770.0</v>
      </c>
      <c r="I9" s="12" t="s">
        <v>2715</v>
      </c>
      <c r="J9" s="12">
        <v>20.0</v>
      </c>
      <c r="K9" s="12">
        <v>15400.0</v>
      </c>
      <c r="L9" s="12">
        <v>0.03</v>
      </c>
      <c r="M9" s="12">
        <v>14938.0</v>
      </c>
      <c r="N9" s="15">
        <v>43630.0</v>
      </c>
      <c r="O9" s="12">
        <f>MONTH('Продажи'!$N9)</f>
        <v>6</v>
      </c>
      <c r="P9" s="12">
        <f>WEEKDAY('Продажи'!$N9,2)</f>
        <v>5</v>
      </c>
      <c r="Q9" s="12">
        <f>DAY('Продажи'!$N9)</f>
        <v>14</v>
      </c>
      <c r="R9" s="10"/>
      <c r="S9" s="22">
        <f>YEAR('Продажи'!$N9)</f>
        <v>2019</v>
      </c>
      <c r="T9" s="22">
        <f>INT(('Продажи'!$N9-DATE(YEAR('Продажи'!$N9-WEEKDAY('Продажи'!$N9-1)+4),1,3) + WEEKDAY(DATE(YEAR('Продажи'!$N9-WEEKDAY('Продажи'!$N9-1)+4),1,3))+5)/7)</f>
        <v>24</v>
      </c>
      <c r="U9" s="6"/>
    </row>
    <row r="10" ht="14.25" customHeight="1">
      <c r="E10" s="12" t="s">
        <v>2725</v>
      </c>
      <c r="F10" s="12" t="s">
        <v>2710</v>
      </c>
      <c r="G10" s="12" t="s">
        <v>2726</v>
      </c>
      <c r="H10" s="12">
        <v>2645.0</v>
      </c>
      <c r="I10" s="12" t="s">
        <v>2711</v>
      </c>
      <c r="J10" s="12">
        <v>50.0</v>
      </c>
      <c r="K10" s="12">
        <v>132250.0</v>
      </c>
      <c r="L10" s="12">
        <v>0.15</v>
      </c>
      <c r="M10" s="12">
        <v>112412.5</v>
      </c>
      <c r="N10" s="15">
        <v>43737.0</v>
      </c>
      <c r="O10" s="12">
        <f>MONTH('Продажи'!$N10)</f>
        <v>9</v>
      </c>
      <c r="P10" s="12">
        <f>WEEKDAY('Продажи'!$N10,2)</f>
        <v>7</v>
      </c>
      <c r="Q10" s="12">
        <f>DAY('Продажи'!$N10)</f>
        <v>29</v>
      </c>
      <c r="R10" s="10"/>
      <c r="S10" s="22">
        <f>YEAR('Продажи'!$N10)</f>
        <v>2019</v>
      </c>
      <c r="T10" s="22">
        <f>INT(('Продажи'!$N10-DATE(YEAR('Продажи'!$N10-WEEKDAY('Продажи'!$N10-1)+4),1,3) + WEEKDAY(DATE(YEAR('Продажи'!$N10-WEEKDAY('Продажи'!$N10-1)+4),1,3))+5)/7)</f>
        <v>39</v>
      </c>
      <c r="U10" s="6"/>
    </row>
    <row r="11" ht="14.25" customHeight="1">
      <c r="E11" s="12" t="s">
        <v>2727</v>
      </c>
      <c r="F11" s="12" t="s">
        <v>2728</v>
      </c>
      <c r="G11" s="12" t="s">
        <v>2729</v>
      </c>
      <c r="H11" s="12">
        <v>1994.0</v>
      </c>
      <c r="I11" s="12" t="s">
        <v>2711</v>
      </c>
      <c r="J11" s="12">
        <v>17.0</v>
      </c>
      <c r="K11" s="12">
        <v>33898.0</v>
      </c>
      <c r="L11" s="12">
        <v>0.06</v>
      </c>
      <c r="M11" s="12">
        <v>31864.12</v>
      </c>
      <c r="N11" s="15">
        <v>43519.0</v>
      </c>
      <c r="O11" s="12">
        <f>MONTH('Продажи'!$N11)</f>
        <v>2</v>
      </c>
      <c r="P11" s="12">
        <f>WEEKDAY('Продажи'!$N11,2)</f>
        <v>6</v>
      </c>
      <c r="Q11" s="12">
        <f>DAY('Продажи'!$N11)</f>
        <v>23</v>
      </c>
      <c r="R11" s="10"/>
      <c r="S11" s="22">
        <f>YEAR('Продажи'!$N11)</f>
        <v>2019</v>
      </c>
      <c r="T11" s="22">
        <f>INT(('Продажи'!$N11-DATE(YEAR('Продажи'!$N11-WEEKDAY('Продажи'!$N11-1)+4),1,3) + WEEKDAY(DATE(YEAR('Продажи'!$N11-WEEKDAY('Продажи'!$N11-1)+4),1,3))+5)/7)</f>
        <v>8</v>
      </c>
      <c r="U11" s="6"/>
    </row>
    <row r="12" ht="14.25" customHeight="1">
      <c r="E12" s="12" t="s">
        <v>2730</v>
      </c>
      <c r="F12" s="12" t="s">
        <v>2717</v>
      </c>
      <c r="G12" s="12" t="s">
        <v>2731</v>
      </c>
      <c r="H12" s="12">
        <v>759.0</v>
      </c>
      <c r="I12" s="12" t="s">
        <v>2711</v>
      </c>
      <c r="J12" s="12">
        <v>14.0</v>
      </c>
      <c r="K12" s="12">
        <v>10626.0</v>
      </c>
      <c r="L12" s="12">
        <v>0.0</v>
      </c>
      <c r="M12" s="12">
        <v>10626.0</v>
      </c>
      <c r="N12" s="15">
        <v>43302.0</v>
      </c>
      <c r="O12" s="12">
        <f>MONTH('Продажи'!$N12)</f>
        <v>7</v>
      </c>
      <c r="P12" s="12">
        <f>WEEKDAY('Продажи'!$N12,2)</f>
        <v>6</v>
      </c>
      <c r="Q12" s="12">
        <f>DAY('Продажи'!$N12)</f>
        <v>21</v>
      </c>
      <c r="R12" s="10"/>
      <c r="S12" s="22">
        <f>YEAR('Продажи'!$N12)</f>
        <v>2018</v>
      </c>
      <c r="T12" s="22">
        <f>INT(('Продажи'!$N12-DATE(YEAR('Продажи'!$N12-WEEKDAY('Продажи'!$N12-1)+4),1,3) + WEEKDAY(DATE(YEAR('Продажи'!$N12-WEEKDAY('Продажи'!$N12-1)+4),1,3))+5)/7)</f>
        <v>29</v>
      </c>
      <c r="U12" s="6"/>
    </row>
    <row r="13" ht="14.25" customHeight="1">
      <c r="E13" s="12" t="s">
        <v>2732</v>
      </c>
      <c r="F13" s="12" t="s">
        <v>2733</v>
      </c>
      <c r="G13" s="12" t="s">
        <v>2734</v>
      </c>
      <c r="H13" s="12">
        <v>957.0</v>
      </c>
      <c r="I13" s="12" t="s">
        <v>2715</v>
      </c>
      <c r="J13" s="12">
        <v>25.0</v>
      </c>
      <c r="K13" s="12">
        <v>23925.0</v>
      </c>
      <c r="L13" s="12">
        <v>0.03</v>
      </c>
      <c r="M13" s="12">
        <v>23207.25</v>
      </c>
      <c r="N13" s="15">
        <v>42265.0</v>
      </c>
      <c r="O13" s="12">
        <f>MONTH('Продажи'!$N13)</f>
        <v>9</v>
      </c>
      <c r="P13" s="12">
        <f>WEEKDAY('Продажи'!$N13,2)</f>
        <v>5</v>
      </c>
      <c r="Q13" s="12">
        <f>DAY('Продажи'!$N13)</f>
        <v>18</v>
      </c>
      <c r="R13" s="10"/>
      <c r="S13" s="22">
        <f>YEAR('Продажи'!$N13)</f>
        <v>2015</v>
      </c>
      <c r="T13" s="22">
        <f>INT(('Продажи'!$N13-DATE(YEAR('Продажи'!$N13-WEEKDAY('Продажи'!$N13-1)+4),1,3) + WEEKDAY(DATE(YEAR('Продажи'!$N13-WEEKDAY('Продажи'!$N13-1)+4),1,3))+5)/7)</f>
        <v>38</v>
      </c>
      <c r="U13" s="6"/>
    </row>
    <row r="14" ht="14.25" customHeight="1">
      <c r="E14" s="12" t="s">
        <v>2735</v>
      </c>
      <c r="F14" s="12" t="s">
        <v>2717</v>
      </c>
      <c r="G14" s="12" t="s">
        <v>2736</v>
      </c>
      <c r="H14" s="12">
        <v>967.0</v>
      </c>
      <c r="I14" s="12" t="s">
        <v>2711</v>
      </c>
      <c r="J14" s="12">
        <v>8.0</v>
      </c>
      <c r="K14" s="12">
        <v>7736.0</v>
      </c>
      <c r="L14" s="12">
        <v>0.0</v>
      </c>
      <c r="M14" s="12">
        <v>7736.0</v>
      </c>
      <c r="N14" s="15">
        <v>44075.0</v>
      </c>
      <c r="O14" s="12">
        <f>MONTH('Продажи'!$N14)</f>
        <v>9</v>
      </c>
      <c r="P14" s="12">
        <f>WEEKDAY('Продажи'!$N14,2)</f>
        <v>2</v>
      </c>
      <c r="Q14" s="12">
        <f>DAY('Продажи'!$N14)</f>
        <v>1</v>
      </c>
      <c r="R14" s="10"/>
      <c r="S14" s="22">
        <f>YEAR('Продажи'!$N14)</f>
        <v>2020</v>
      </c>
      <c r="T14" s="22">
        <f>INT(('Продажи'!$N14-DATE(YEAR('Продажи'!$N14-WEEKDAY('Продажи'!$N14-1)+4),1,3) + WEEKDAY(DATE(YEAR('Продажи'!$N14-WEEKDAY('Продажи'!$N14-1)+4),1,3))+5)/7)</f>
        <v>36</v>
      </c>
      <c r="U14" s="6"/>
    </row>
    <row r="15" ht="14.25" customHeight="1">
      <c r="E15" s="12" t="s">
        <v>2719</v>
      </c>
      <c r="F15" s="12" t="s">
        <v>2713</v>
      </c>
      <c r="G15" s="12" t="s">
        <v>2720</v>
      </c>
      <c r="H15" s="12">
        <v>1879.0</v>
      </c>
      <c r="I15" s="12" t="s">
        <v>2715</v>
      </c>
      <c r="J15" s="12">
        <v>15.0</v>
      </c>
      <c r="K15" s="12">
        <v>28185.0</v>
      </c>
      <c r="L15" s="12">
        <v>0.03</v>
      </c>
      <c r="M15" s="12">
        <v>27339.45</v>
      </c>
      <c r="N15" s="15">
        <v>43758.0</v>
      </c>
      <c r="O15" s="12">
        <f>MONTH('Продажи'!$N15)</f>
        <v>10</v>
      </c>
      <c r="P15" s="12">
        <f>WEEKDAY('Продажи'!$N15,2)</f>
        <v>7</v>
      </c>
      <c r="Q15" s="12">
        <f>DAY('Продажи'!$N15)</f>
        <v>20</v>
      </c>
      <c r="R15" s="10"/>
      <c r="S15" s="22">
        <f>YEAR('Продажи'!$N15)</f>
        <v>2019</v>
      </c>
      <c r="T15" s="22">
        <f>INT(('Продажи'!$N15-DATE(YEAR('Продажи'!$N15-WEEKDAY('Продажи'!$N15-1)+4),1,3) + WEEKDAY(DATE(YEAR('Продажи'!$N15-WEEKDAY('Продажи'!$N15-1)+4),1,3))+5)/7)</f>
        <v>42</v>
      </c>
      <c r="U15" s="6"/>
    </row>
    <row r="16" ht="14.25" customHeight="1">
      <c r="E16" s="12" t="s">
        <v>2737</v>
      </c>
      <c r="F16" s="12" t="s">
        <v>2738</v>
      </c>
      <c r="G16" s="12" t="s">
        <v>2739</v>
      </c>
      <c r="H16" s="12">
        <v>2199.0</v>
      </c>
      <c r="I16" s="12" t="s">
        <v>2715</v>
      </c>
      <c r="J16" s="12">
        <v>55.0</v>
      </c>
      <c r="K16" s="12">
        <v>120945.0</v>
      </c>
      <c r="L16" s="12">
        <v>0.15</v>
      </c>
      <c r="M16" s="12">
        <v>102803.25</v>
      </c>
      <c r="N16" s="15">
        <v>42560.0</v>
      </c>
      <c r="O16" s="12">
        <f>MONTH('Продажи'!$N16)</f>
        <v>7</v>
      </c>
      <c r="P16" s="12">
        <f>WEEKDAY('Продажи'!$N16,2)</f>
        <v>6</v>
      </c>
      <c r="Q16" s="12">
        <f>DAY('Продажи'!$N16)</f>
        <v>9</v>
      </c>
      <c r="R16" s="10"/>
      <c r="S16" s="22">
        <f>YEAR('Продажи'!$N16)</f>
        <v>2016</v>
      </c>
      <c r="T16" s="22">
        <f>INT(('Продажи'!$N16-DATE(YEAR('Продажи'!$N16-WEEKDAY('Продажи'!$N16-1)+4),1,3) + WEEKDAY(DATE(YEAR('Продажи'!$N16-WEEKDAY('Продажи'!$N16-1)+4),1,3))+5)/7)</f>
        <v>27</v>
      </c>
      <c r="U16" s="6"/>
    </row>
    <row r="17" ht="14.25" customHeight="1">
      <c r="E17" s="12" t="s">
        <v>2740</v>
      </c>
      <c r="F17" s="12" t="s">
        <v>2717</v>
      </c>
      <c r="G17" s="12" t="s">
        <v>2741</v>
      </c>
      <c r="H17" s="12">
        <v>3197.0</v>
      </c>
      <c r="I17" s="12" t="s">
        <v>2711</v>
      </c>
      <c r="J17" s="12">
        <v>10.0</v>
      </c>
      <c r="K17" s="12">
        <v>31970.0</v>
      </c>
      <c r="L17" s="12">
        <v>0.0</v>
      </c>
      <c r="M17" s="12">
        <v>31970.0</v>
      </c>
      <c r="N17" s="15">
        <v>43335.0</v>
      </c>
      <c r="O17" s="12">
        <f>MONTH('Продажи'!$N17)</f>
        <v>8</v>
      </c>
      <c r="P17" s="12">
        <f>WEEKDAY('Продажи'!$N17,2)</f>
        <v>4</v>
      </c>
      <c r="Q17" s="12">
        <f>DAY('Продажи'!$N17)</f>
        <v>23</v>
      </c>
      <c r="R17" s="10"/>
      <c r="S17" s="22">
        <f>YEAR('Продажи'!$N17)</f>
        <v>2018</v>
      </c>
      <c r="T17" s="22">
        <f>INT(('Продажи'!$N17-DATE(YEAR('Продажи'!$N17-WEEKDAY('Продажи'!$N17-1)+4),1,3) + WEEKDAY(DATE(YEAR('Продажи'!$N17-WEEKDAY('Продажи'!$N17-1)+4),1,3))+5)/7)</f>
        <v>34</v>
      </c>
      <c r="U17" s="6"/>
    </row>
    <row r="18" ht="14.25" customHeight="1">
      <c r="E18" s="12" t="s">
        <v>2742</v>
      </c>
      <c r="F18" s="12" t="s">
        <v>2713</v>
      </c>
      <c r="G18" s="12" t="s">
        <v>2743</v>
      </c>
      <c r="H18" s="12">
        <v>912.0</v>
      </c>
      <c r="I18" s="12" t="s">
        <v>2715</v>
      </c>
      <c r="J18" s="12">
        <v>20.0</v>
      </c>
      <c r="K18" s="12">
        <v>18240.0</v>
      </c>
      <c r="L18" s="12">
        <v>0.0</v>
      </c>
      <c r="M18" s="12">
        <v>18240.0</v>
      </c>
      <c r="N18" s="15">
        <v>42857.0</v>
      </c>
      <c r="O18" s="12">
        <f>MONTH('Продажи'!$N18)</f>
        <v>5</v>
      </c>
      <c r="P18" s="12">
        <f>WEEKDAY('Продажи'!$N18,2)</f>
        <v>2</v>
      </c>
      <c r="Q18" s="12">
        <f>DAY('Продажи'!$N18)</f>
        <v>2</v>
      </c>
      <c r="R18" s="10"/>
      <c r="S18" s="22">
        <f>YEAR('Продажи'!$N18)</f>
        <v>2017</v>
      </c>
      <c r="T18" s="22">
        <f>INT(('Продажи'!$N18-DATE(YEAR('Продажи'!$N18-WEEKDAY('Продажи'!$N18-1)+4),1,3) + WEEKDAY(DATE(YEAR('Продажи'!$N18-WEEKDAY('Продажи'!$N18-1)+4),1,3))+5)/7)</f>
        <v>18</v>
      </c>
      <c r="U18" s="6"/>
    </row>
    <row r="19" ht="14.25" customHeight="1">
      <c r="E19" s="12" t="s">
        <v>2730</v>
      </c>
      <c r="F19" s="12" t="s">
        <v>2717</v>
      </c>
      <c r="G19" s="12" t="s">
        <v>2731</v>
      </c>
      <c r="H19" s="12">
        <v>759.0</v>
      </c>
      <c r="I19" s="12" t="s">
        <v>2711</v>
      </c>
      <c r="J19" s="12">
        <v>14.0</v>
      </c>
      <c r="K19" s="12">
        <v>10626.0</v>
      </c>
      <c r="L19" s="12">
        <v>0.0</v>
      </c>
      <c r="M19" s="12">
        <v>10626.0</v>
      </c>
      <c r="N19" s="15">
        <v>43758.0</v>
      </c>
      <c r="O19" s="12">
        <f>MONTH('Продажи'!$N19)</f>
        <v>10</v>
      </c>
      <c r="P19" s="12">
        <f>WEEKDAY('Продажи'!$N19,2)</f>
        <v>7</v>
      </c>
      <c r="Q19" s="12">
        <f>DAY('Продажи'!$N19)</f>
        <v>20</v>
      </c>
      <c r="R19" s="10"/>
      <c r="S19" s="22">
        <f>YEAR('Продажи'!$N19)</f>
        <v>2019</v>
      </c>
      <c r="T19" s="22">
        <f>INT(('Продажи'!$N19-DATE(YEAR('Продажи'!$N19-WEEKDAY('Продажи'!$N19-1)+4),1,3) + WEEKDAY(DATE(YEAR('Продажи'!$N19-WEEKDAY('Продажи'!$N19-1)+4),1,3))+5)/7)</f>
        <v>42</v>
      </c>
      <c r="U19" s="6"/>
    </row>
    <row r="20" ht="14.25" customHeight="1">
      <c r="E20" s="12" t="s">
        <v>2744</v>
      </c>
      <c r="F20" s="12" t="s">
        <v>2728</v>
      </c>
      <c r="G20" s="12" t="s">
        <v>2745</v>
      </c>
      <c r="H20" s="12">
        <v>1994.0</v>
      </c>
      <c r="I20" s="12" t="s">
        <v>2711</v>
      </c>
      <c r="J20" s="12">
        <v>12.0</v>
      </c>
      <c r="K20" s="12">
        <v>23928.0</v>
      </c>
      <c r="L20" s="12">
        <v>0.03</v>
      </c>
      <c r="M20" s="12">
        <v>23210.16</v>
      </c>
      <c r="N20" s="15">
        <v>42878.0</v>
      </c>
      <c r="O20" s="12">
        <f>MONTH('Продажи'!$N20)</f>
        <v>5</v>
      </c>
      <c r="P20" s="12">
        <f>WEEKDAY('Продажи'!$N20,2)</f>
        <v>2</v>
      </c>
      <c r="Q20" s="12">
        <f>DAY('Продажи'!$N20)</f>
        <v>23</v>
      </c>
      <c r="R20" s="10"/>
      <c r="S20" s="22">
        <f>YEAR('Продажи'!$N20)</f>
        <v>2017</v>
      </c>
      <c r="T20" s="22">
        <f>INT(('Продажи'!$N20-DATE(YEAR('Продажи'!$N20-WEEKDAY('Продажи'!$N20-1)+4),1,3) + WEEKDAY(DATE(YEAR('Продажи'!$N20-WEEKDAY('Продажи'!$N20-1)+4),1,3))+5)/7)</f>
        <v>21</v>
      </c>
      <c r="U20" s="6"/>
    </row>
    <row r="21" ht="14.25" customHeight="1">
      <c r="E21" s="12" t="s">
        <v>2746</v>
      </c>
      <c r="F21" s="12" t="s">
        <v>2717</v>
      </c>
      <c r="G21" s="12" t="s">
        <v>2736</v>
      </c>
      <c r="H21" s="12">
        <v>967.0</v>
      </c>
      <c r="I21" s="12" t="s">
        <v>2711</v>
      </c>
      <c r="J21" s="12">
        <v>12.0</v>
      </c>
      <c r="K21" s="12">
        <v>11604.0</v>
      </c>
      <c r="L21" s="12">
        <v>0.0</v>
      </c>
      <c r="M21" s="12">
        <v>11604.0</v>
      </c>
      <c r="N21" s="15">
        <v>42054.0</v>
      </c>
      <c r="O21" s="12">
        <f>MONTH('Продажи'!$N21)</f>
        <v>2</v>
      </c>
      <c r="P21" s="12">
        <f>WEEKDAY('Продажи'!$N21,2)</f>
        <v>4</v>
      </c>
      <c r="Q21" s="12">
        <f>DAY('Продажи'!$N21)</f>
        <v>19</v>
      </c>
      <c r="R21" s="10"/>
      <c r="S21" s="22">
        <f>YEAR('Продажи'!$N21)</f>
        <v>2015</v>
      </c>
      <c r="T21" s="22">
        <f>INT(('Продажи'!$N21-DATE(YEAR('Продажи'!$N21-WEEKDAY('Продажи'!$N21-1)+4),1,3) + WEEKDAY(DATE(YEAR('Продажи'!$N21-WEEKDAY('Продажи'!$N21-1)+4),1,3))+5)/7)</f>
        <v>8</v>
      </c>
      <c r="U21" s="6"/>
    </row>
    <row r="22" ht="14.25" customHeight="1">
      <c r="E22" s="12" t="s">
        <v>2709</v>
      </c>
      <c r="F22" s="12" t="s">
        <v>2710</v>
      </c>
      <c r="G22" s="12" t="s">
        <v>2710</v>
      </c>
      <c r="H22" s="12">
        <v>699.0</v>
      </c>
      <c r="I22" s="12" t="s">
        <v>2711</v>
      </c>
      <c r="J22" s="12">
        <v>10.0</v>
      </c>
      <c r="K22" s="12">
        <v>6990.0</v>
      </c>
      <c r="L22" s="12">
        <v>0.0</v>
      </c>
      <c r="M22" s="12">
        <v>6990.0</v>
      </c>
      <c r="N22" s="15">
        <v>42147.0</v>
      </c>
      <c r="O22" s="12">
        <f>MONTH('Продажи'!$N22)</f>
        <v>5</v>
      </c>
      <c r="P22" s="12">
        <f>WEEKDAY('Продажи'!$N22,2)</f>
        <v>6</v>
      </c>
      <c r="Q22" s="12">
        <f>DAY('Продажи'!$N22)</f>
        <v>23</v>
      </c>
      <c r="R22" s="10"/>
      <c r="S22" s="22">
        <f>YEAR('Продажи'!$N22)</f>
        <v>2015</v>
      </c>
      <c r="T22" s="22">
        <f>INT(('Продажи'!$N22-DATE(YEAR('Продажи'!$N22-WEEKDAY('Продажи'!$N22-1)+4),1,3) + WEEKDAY(DATE(YEAR('Продажи'!$N22-WEEKDAY('Продажи'!$N22-1)+4),1,3))+5)/7)</f>
        <v>21</v>
      </c>
      <c r="U22" s="6"/>
    </row>
    <row r="23" ht="14.25" customHeight="1">
      <c r="E23" s="12" t="s">
        <v>2732</v>
      </c>
      <c r="F23" s="12" t="s">
        <v>2733</v>
      </c>
      <c r="G23" s="12" t="s">
        <v>2734</v>
      </c>
      <c r="H23" s="12">
        <v>957.0</v>
      </c>
      <c r="I23" s="12" t="s">
        <v>2715</v>
      </c>
      <c r="J23" s="12">
        <v>25.0</v>
      </c>
      <c r="K23" s="12">
        <v>23925.0</v>
      </c>
      <c r="L23" s="12">
        <v>0.03</v>
      </c>
      <c r="M23" s="12">
        <v>23207.25</v>
      </c>
      <c r="N23" s="15">
        <v>42520.0</v>
      </c>
      <c r="O23" s="12">
        <f>MONTH('Продажи'!$N23)</f>
        <v>5</v>
      </c>
      <c r="P23" s="12">
        <f>WEEKDAY('Продажи'!$N23,2)</f>
        <v>1</v>
      </c>
      <c r="Q23" s="12">
        <f>DAY('Продажи'!$N23)</f>
        <v>30</v>
      </c>
      <c r="R23" s="10"/>
      <c r="S23" s="22">
        <f>YEAR('Продажи'!$N23)</f>
        <v>2016</v>
      </c>
      <c r="T23" s="22">
        <f>INT(('Продажи'!$N23-DATE(YEAR('Продажи'!$N23-WEEKDAY('Продажи'!$N23-1)+4),1,3) + WEEKDAY(DATE(YEAR('Продажи'!$N23-WEEKDAY('Продажи'!$N23-1)+4),1,3))+5)/7)</f>
        <v>22</v>
      </c>
      <c r="U23" s="6"/>
    </row>
    <row r="24" ht="14.25" customHeight="1">
      <c r="E24" s="12" t="s">
        <v>2716</v>
      </c>
      <c r="F24" s="12" t="s">
        <v>2717</v>
      </c>
      <c r="G24" s="12" t="s">
        <v>2718</v>
      </c>
      <c r="H24" s="12">
        <v>1182.0</v>
      </c>
      <c r="I24" s="12" t="s">
        <v>2715</v>
      </c>
      <c r="J24" s="12">
        <v>17.0</v>
      </c>
      <c r="K24" s="12">
        <v>20094.0</v>
      </c>
      <c r="L24" s="12">
        <v>0.03</v>
      </c>
      <c r="M24" s="12">
        <v>19491.18</v>
      </c>
      <c r="N24" s="15">
        <v>42693.0</v>
      </c>
      <c r="O24" s="12">
        <f>MONTH('Продажи'!$N24)</f>
        <v>11</v>
      </c>
      <c r="P24" s="12">
        <f>WEEKDAY('Продажи'!$N24,2)</f>
        <v>6</v>
      </c>
      <c r="Q24" s="12">
        <f>DAY('Продажи'!$N24)</f>
        <v>19</v>
      </c>
      <c r="R24" s="10"/>
      <c r="S24" s="22">
        <f>YEAR('Продажи'!$N24)</f>
        <v>2016</v>
      </c>
      <c r="T24" s="22">
        <f>INT(('Продажи'!$N24-DATE(YEAR('Продажи'!$N24-WEEKDAY('Продажи'!$N24-1)+4),1,3) + WEEKDAY(DATE(YEAR('Продажи'!$N24-WEEKDAY('Продажи'!$N24-1)+4),1,3))+5)/7)</f>
        <v>46</v>
      </c>
      <c r="U24" s="6"/>
    </row>
    <row r="25" ht="14.25" customHeight="1">
      <c r="E25" s="12" t="s">
        <v>2747</v>
      </c>
      <c r="F25" s="12" t="s">
        <v>2728</v>
      </c>
      <c r="G25" s="12" t="s">
        <v>2745</v>
      </c>
      <c r="H25" s="12">
        <v>1994.0</v>
      </c>
      <c r="I25" s="12" t="s">
        <v>2711</v>
      </c>
      <c r="J25" s="12">
        <v>25.0</v>
      </c>
      <c r="K25" s="12">
        <v>49850.0</v>
      </c>
      <c r="L25" s="12">
        <v>0.06</v>
      </c>
      <c r="M25" s="12">
        <v>46859.0</v>
      </c>
      <c r="N25" s="15">
        <v>42944.0</v>
      </c>
      <c r="O25" s="12">
        <f>MONTH('Продажи'!$N25)</f>
        <v>7</v>
      </c>
      <c r="P25" s="12">
        <f>WEEKDAY('Продажи'!$N25,2)</f>
        <v>5</v>
      </c>
      <c r="Q25" s="12">
        <f>DAY('Продажи'!$N25)</f>
        <v>28</v>
      </c>
      <c r="R25" s="10"/>
      <c r="S25" s="22">
        <f>YEAR('Продажи'!$N25)</f>
        <v>2017</v>
      </c>
      <c r="T25" s="22">
        <f>INT(('Продажи'!$N25-DATE(YEAR('Продажи'!$N25-WEEKDAY('Продажи'!$N25-1)+4),1,3) + WEEKDAY(DATE(YEAR('Продажи'!$N25-WEEKDAY('Продажи'!$N25-1)+4),1,3))+5)/7)</f>
        <v>30</v>
      </c>
      <c r="U25" s="6"/>
    </row>
    <row r="26" ht="14.25" customHeight="1">
      <c r="E26" s="12" t="s">
        <v>2730</v>
      </c>
      <c r="F26" s="12" t="s">
        <v>2717</v>
      </c>
      <c r="G26" s="12" t="s">
        <v>2731</v>
      </c>
      <c r="H26" s="12">
        <v>759.0</v>
      </c>
      <c r="I26" s="12" t="s">
        <v>2711</v>
      </c>
      <c r="J26" s="12">
        <v>14.0</v>
      </c>
      <c r="K26" s="12">
        <v>10626.0</v>
      </c>
      <c r="L26" s="12">
        <v>0.0</v>
      </c>
      <c r="M26" s="12">
        <v>10626.0</v>
      </c>
      <c r="N26" s="15">
        <v>43492.0</v>
      </c>
      <c r="O26" s="12">
        <f>MONTH('Продажи'!$N26)</f>
        <v>1</v>
      </c>
      <c r="P26" s="12">
        <f>WEEKDAY('Продажи'!$N26,2)</f>
        <v>7</v>
      </c>
      <c r="Q26" s="12">
        <f>DAY('Продажи'!$N26)</f>
        <v>27</v>
      </c>
      <c r="R26" s="10"/>
      <c r="S26" s="22">
        <f>YEAR('Продажи'!$N26)</f>
        <v>2019</v>
      </c>
      <c r="T26" s="22">
        <f>INT(('Продажи'!$N26-DATE(YEAR('Продажи'!$N26-WEEKDAY('Продажи'!$N26-1)+4),1,3) + WEEKDAY(DATE(YEAR('Продажи'!$N26-WEEKDAY('Продажи'!$N26-1)+4),1,3))+5)/7)</f>
        <v>4</v>
      </c>
      <c r="U26" s="6"/>
    </row>
    <row r="27" ht="14.25" customHeight="1">
      <c r="E27" s="12" t="s">
        <v>2740</v>
      </c>
      <c r="F27" s="12" t="s">
        <v>2717</v>
      </c>
      <c r="G27" s="12" t="s">
        <v>2741</v>
      </c>
      <c r="H27" s="12">
        <v>3197.0</v>
      </c>
      <c r="I27" s="12" t="s">
        <v>2711</v>
      </c>
      <c r="J27" s="12">
        <v>10.0</v>
      </c>
      <c r="K27" s="12">
        <v>31970.0</v>
      </c>
      <c r="L27" s="12">
        <v>0.0</v>
      </c>
      <c r="M27" s="12">
        <v>31970.0</v>
      </c>
      <c r="N27" s="15">
        <v>42793.0</v>
      </c>
      <c r="O27" s="12">
        <f>MONTH('Продажи'!$N27)</f>
        <v>2</v>
      </c>
      <c r="P27" s="12">
        <f>WEEKDAY('Продажи'!$N27,2)</f>
        <v>1</v>
      </c>
      <c r="Q27" s="12">
        <f>DAY('Продажи'!$N27)</f>
        <v>27</v>
      </c>
      <c r="R27" s="10"/>
      <c r="S27" s="22">
        <f>YEAR('Продажи'!$N27)</f>
        <v>2017</v>
      </c>
      <c r="T27" s="22">
        <f>INT(('Продажи'!$N27-DATE(YEAR('Продажи'!$N27-WEEKDAY('Продажи'!$N27-1)+4),1,3) + WEEKDAY(DATE(YEAR('Продажи'!$N27-WEEKDAY('Продажи'!$N27-1)+4),1,3))+5)/7)</f>
        <v>9</v>
      </c>
      <c r="U27" s="6"/>
    </row>
    <row r="28" ht="14.25" customHeight="1">
      <c r="E28" s="12" t="s">
        <v>2730</v>
      </c>
      <c r="F28" s="12" t="s">
        <v>2717</v>
      </c>
      <c r="G28" s="12" t="s">
        <v>2731</v>
      </c>
      <c r="H28" s="12">
        <v>759.0</v>
      </c>
      <c r="I28" s="12" t="s">
        <v>2711</v>
      </c>
      <c r="J28" s="12">
        <v>14.0</v>
      </c>
      <c r="K28" s="12">
        <v>10626.0</v>
      </c>
      <c r="L28" s="12">
        <v>0.0</v>
      </c>
      <c r="M28" s="12">
        <v>10626.0</v>
      </c>
      <c r="N28" s="15">
        <v>43387.0</v>
      </c>
      <c r="O28" s="12">
        <f>MONTH('Продажи'!$N28)</f>
        <v>10</v>
      </c>
      <c r="P28" s="12">
        <f>WEEKDAY('Продажи'!$N28,2)</f>
        <v>7</v>
      </c>
      <c r="Q28" s="12">
        <f>DAY('Продажи'!$N28)</f>
        <v>14</v>
      </c>
      <c r="R28" s="10"/>
      <c r="S28" s="22">
        <f>YEAR('Продажи'!$N28)</f>
        <v>2018</v>
      </c>
      <c r="T28" s="22">
        <f>INT(('Продажи'!$N28-DATE(YEAR('Продажи'!$N28-WEEKDAY('Продажи'!$N28-1)+4),1,3) + WEEKDAY(DATE(YEAR('Продажи'!$N28-WEEKDAY('Продажи'!$N28-1)+4),1,3))+5)/7)</f>
        <v>41</v>
      </c>
      <c r="U28" s="6"/>
    </row>
    <row r="29" ht="14.25" customHeight="1">
      <c r="E29" s="12" t="s">
        <v>2723</v>
      </c>
      <c r="F29" s="12" t="s">
        <v>2724</v>
      </c>
      <c r="G29" s="12" t="s">
        <v>2724</v>
      </c>
      <c r="H29" s="12">
        <v>770.0</v>
      </c>
      <c r="I29" s="12" t="s">
        <v>2715</v>
      </c>
      <c r="J29" s="12">
        <v>20.0</v>
      </c>
      <c r="K29" s="12">
        <v>15400.0</v>
      </c>
      <c r="L29" s="12">
        <v>0.03</v>
      </c>
      <c r="M29" s="12">
        <v>14938.0</v>
      </c>
      <c r="N29" s="15">
        <v>43893.0</v>
      </c>
      <c r="O29" s="12">
        <f>MONTH('Продажи'!$N29)</f>
        <v>3</v>
      </c>
      <c r="P29" s="12">
        <f>WEEKDAY('Продажи'!$N29,2)</f>
        <v>2</v>
      </c>
      <c r="Q29" s="12">
        <f>DAY('Продажи'!$N29)</f>
        <v>3</v>
      </c>
      <c r="R29" s="10"/>
      <c r="S29" s="22">
        <f>YEAR('Продажи'!$N29)</f>
        <v>2020</v>
      </c>
      <c r="T29" s="22">
        <f>INT(('Продажи'!$N29-DATE(YEAR('Продажи'!$N29-WEEKDAY('Продажи'!$N29-1)+4),1,3) + WEEKDAY(DATE(YEAR('Продажи'!$N29-WEEKDAY('Продажи'!$N29-1)+4),1,3))+5)/7)</f>
        <v>10</v>
      </c>
      <c r="U29" s="6"/>
    </row>
    <row r="30" ht="14.25" customHeight="1">
      <c r="E30" s="12" t="s">
        <v>2712</v>
      </c>
      <c r="F30" s="12" t="s">
        <v>2713</v>
      </c>
      <c r="G30" s="12" t="s">
        <v>2714</v>
      </c>
      <c r="H30" s="12">
        <v>1386.0</v>
      </c>
      <c r="I30" s="12" t="s">
        <v>2715</v>
      </c>
      <c r="J30" s="12">
        <v>20.0</v>
      </c>
      <c r="K30" s="12">
        <v>27720.0</v>
      </c>
      <c r="L30" s="12">
        <v>0.03</v>
      </c>
      <c r="M30" s="12">
        <v>26888.4</v>
      </c>
      <c r="N30" s="15">
        <v>42466.0</v>
      </c>
      <c r="O30" s="12">
        <f>MONTH('Продажи'!$N30)</f>
        <v>4</v>
      </c>
      <c r="P30" s="12">
        <f>WEEKDAY('Продажи'!$N30,2)</f>
        <v>3</v>
      </c>
      <c r="Q30" s="12">
        <f>DAY('Продажи'!$N30)</f>
        <v>6</v>
      </c>
      <c r="R30" s="10"/>
      <c r="S30" s="22">
        <f>YEAR('Продажи'!$N30)</f>
        <v>2016</v>
      </c>
      <c r="T30" s="22">
        <f>INT(('Продажи'!$N30-DATE(YEAR('Продажи'!$N30-WEEKDAY('Продажи'!$N30-1)+4),1,3) + WEEKDAY(DATE(YEAR('Продажи'!$N30-WEEKDAY('Продажи'!$N30-1)+4),1,3))+5)/7)</f>
        <v>14</v>
      </c>
      <c r="U30" s="6"/>
    </row>
    <row r="31" ht="14.25" customHeight="1">
      <c r="E31" s="12" t="s">
        <v>2709</v>
      </c>
      <c r="F31" s="12" t="s">
        <v>2710</v>
      </c>
      <c r="G31" s="12" t="s">
        <v>2710</v>
      </c>
      <c r="H31" s="12">
        <v>699.0</v>
      </c>
      <c r="I31" s="12" t="s">
        <v>2711</v>
      </c>
      <c r="J31" s="12">
        <v>10.0</v>
      </c>
      <c r="K31" s="12">
        <v>6990.0</v>
      </c>
      <c r="L31" s="12">
        <v>0.0</v>
      </c>
      <c r="M31" s="12">
        <v>6990.0</v>
      </c>
      <c r="N31" s="15">
        <v>42388.0</v>
      </c>
      <c r="O31" s="12">
        <f>MONTH('Продажи'!$N31)</f>
        <v>1</v>
      </c>
      <c r="P31" s="12">
        <f>WEEKDAY('Продажи'!$N31,2)</f>
        <v>2</v>
      </c>
      <c r="Q31" s="12">
        <f>DAY('Продажи'!$N31)</f>
        <v>19</v>
      </c>
      <c r="R31" s="10"/>
      <c r="S31" s="22">
        <f>YEAR('Продажи'!$N31)</f>
        <v>2016</v>
      </c>
      <c r="T31" s="22">
        <f>INT(('Продажи'!$N31-DATE(YEAR('Продажи'!$N31-WEEKDAY('Продажи'!$N31-1)+4),1,3) + WEEKDAY(DATE(YEAR('Продажи'!$N31-WEEKDAY('Продажи'!$N31-1)+4),1,3))+5)/7)</f>
        <v>3</v>
      </c>
      <c r="U31" s="6"/>
    </row>
    <row r="32" ht="14.25" customHeight="1">
      <c r="E32" s="12" t="s">
        <v>2737</v>
      </c>
      <c r="F32" s="12" t="s">
        <v>2738</v>
      </c>
      <c r="G32" s="12" t="s">
        <v>2739</v>
      </c>
      <c r="H32" s="12">
        <v>2199.0</v>
      </c>
      <c r="I32" s="12" t="s">
        <v>2715</v>
      </c>
      <c r="J32" s="12">
        <v>60.0</v>
      </c>
      <c r="K32" s="12">
        <v>131940.0</v>
      </c>
      <c r="L32" s="12">
        <v>0.15</v>
      </c>
      <c r="M32" s="12">
        <v>112149.0</v>
      </c>
      <c r="N32" s="15">
        <v>42188.0</v>
      </c>
      <c r="O32" s="12">
        <f>MONTH('Продажи'!$N32)</f>
        <v>7</v>
      </c>
      <c r="P32" s="12">
        <f>WEEKDAY('Продажи'!$N32,2)</f>
        <v>5</v>
      </c>
      <c r="Q32" s="12">
        <f>DAY('Продажи'!$N32)</f>
        <v>3</v>
      </c>
      <c r="R32" s="10"/>
      <c r="S32" s="22">
        <f>YEAR('Продажи'!$N32)</f>
        <v>2015</v>
      </c>
      <c r="T32" s="22">
        <f>INT(('Продажи'!$N32-DATE(YEAR('Продажи'!$N32-WEEKDAY('Продажи'!$N32-1)+4),1,3) + WEEKDAY(DATE(YEAR('Продажи'!$N32-WEEKDAY('Продажи'!$N32-1)+4),1,3))+5)/7)</f>
        <v>27</v>
      </c>
      <c r="U32" s="6"/>
    </row>
    <row r="33" ht="14.25" customHeight="1">
      <c r="E33" s="12" t="s">
        <v>2748</v>
      </c>
      <c r="F33" s="12" t="s">
        <v>2717</v>
      </c>
      <c r="G33" s="12" t="s">
        <v>2717</v>
      </c>
      <c r="H33" s="12">
        <v>807.0</v>
      </c>
      <c r="I33" s="12" t="s">
        <v>2715</v>
      </c>
      <c r="J33" s="12">
        <v>18.0</v>
      </c>
      <c r="K33" s="12">
        <v>14526.0</v>
      </c>
      <c r="L33" s="12">
        <v>0.0</v>
      </c>
      <c r="M33" s="12">
        <v>14526.0</v>
      </c>
      <c r="N33" s="15">
        <v>43503.0</v>
      </c>
      <c r="O33" s="12">
        <f>MONTH('Продажи'!$N33)</f>
        <v>2</v>
      </c>
      <c r="P33" s="12">
        <f>WEEKDAY('Продажи'!$N33,2)</f>
        <v>4</v>
      </c>
      <c r="Q33" s="12">
        <f>DAY('Продажи'!$N33)</f>
        <v>7</v>
      </c>
      <c r="R33" s="10"/>
      <c r="S33" s="22">
        <f>YEAR('Продажи'!$N33)</f>
        <v>2019</v>
      </c>
      <c r="T33" s="22">
        <f>INT(('Продажи'!$N33-DATE(YEAR('Продажи'!$N33-WEEKDAY('Продажи'!$N33-1)+4),1,3) + WEEKDAY(DATE(YEAR('Продажи'!$N33-WEEKDAY('Продажи'!$N33-1)+4),1,3))+5)/7)</f>
        <v>6</v>
      </c>
      <c r="U33" s="6"/>
    </row>
    <row r="34" ht="14.25" customHeight="1">
      <c r="E34" s="12" t="s">
        <v>2749</v>
      </c>
      <c r="F34" s="12" t="s">
        <v>2750</v>
      </c>
      <c r="G34" s="12" t="s">
        <v>2751</v>
      </c>
      <c r="H34" s="12">
        <v>843.0</v>
      </c>
      <c r="I34" s="12" t="s">
        <v>2711</v>
      </c>
      <c r="J34" s="12">
        <v>10.0</v>
      </c>
      <c r="K34" s="12">
        <v>8430.0</v>
      </c>
      <c r="L34" s="12">
        <v>0.0</v>
      </c>
      <c r="M34" s="12">
        <v>8430.0</v>
      </c>
      <c r="N34" s="15">
        <v>43274.0</v>
      </c>
      <c r="O34" s="12">
        <f>MONTH('Продажи'!$N34)</f>
        <v>6</v>
      </c>
      <c r="P34" s="12">
        <f>WEEKDAY('Продажи'!$N34,2)</f>
        <v>6</v>
      </c>
      <c r="Q34" s="12">
        <f>DAY('Продажи'!$N34)</f>
        <v>23</v>
      </c>
      <c r="R34" s="10"/>
      <c r="S34" s="22">
        <f>YEAR('Продажи'!$N34)</f>
        <v>2018</v>
      </c>
      <c r="T34" s="22">
        <f>INT(('Продажи'!$N34-DATE(YEAR('Продажи'!$N34-WEEKDAY('Продажи'!$N34-1)+4),1,3) + WEEKDAY(DATE(YEAR('Продажи'!$N34-WEEKDAY('Продажи'!$N34-1)+4),1,3))+5)/7)</f>
        <v>25</v>
      </c>
      <c r="U34" s="6"/>
    </row>
    <row r="35" ht="14.25" customHeight="1">
      <c r="E35" s="12" t="s">
        <v>2752</v>
      </c>
      <c r="F35" s="12" t="s">
        <v>2753</v>
      </c>
      <c r="G35" s="12" t="s">
        <v>2754</v>
      </c>
      <c r="H35" s="12">
        <v>620.0</v>
      </c>
      <c r="I35" s="12" t="s">
        <v>2711</v>
      </c>
      <c r="J35" s="12">
        <v>30.0</v>
      </c>
      <c r="K35" s="12">
        <v>18600.0</v>
      </c>
      <c r="L35" s="12">
        <v>0.03</v>
      </c>
      <c r="M35" s="12">
        <v>18042.0</v>
      </c>
      <c r="N35" s="15">
        <v>43615.0</v>
      </c>
      <c r="O35" s="12">
        <f>MONTH('Продажи'!$N35)</f>
        <v>5</v>
      </c>
      <c r="P35" s="12">
        <f>WEEKDAY('Продажи'!$N35,2)</f>
        <v>4</v>
      </c>
      <c r="Q35" s="12">
        <f>DAY('Продажи'!$N35)</f>
        <v>30</v>
      </c>
      <c r="R35" s="10"/>
      <c r="S35" s="22">
        <f>YEAR('Продажи'!$N35)</f>
        <v>2019</v>
      </c>
      <c r="T35" s="22">
        <f>INT(('Продажи'!$N35-DATE(YEAR('Продажи'!$N35-WEEKDAY('Продажи'!$N35-1)+4),1,3) + WEEKDAY(DATE(YEAR('Продажи'!$N35-WEEKDAY('Продажи'!$N35-1)+4),1,3))+5)/7)</f>
        <v>22</v>
      </c>
      <c r="U35" s="6"/>
    </row>
    <row r="36" ht="14.25" customHeight="1">
      <c r="E36" s="12" t="s">
        <v>2755</v>
      </c>
      <c r="F36" s="12" t="s">
        <v>2756</v>
      </c>
      <c r="G36" s="12" t="s">
        <v>2756</v>
      </c>
      <c r="H36" s="12">
        <v>4889.0</v>
      </c>
      <c r="I36" s="12" t="s">
        <v>2711</v>
      </c>
      <c r="J36" s="12">
        <v>18.0</v>
      </c>
      <c r="K36" s="12">
        <v>88002.0</v>
      </c>
      <c r="L36" s="12">
        <v>0.12</v>
      </c>
      <c r="M36" s="12">
        <v>77441.76</v>
      </c>
      <c r="N36" s="15">
        <v>43338.0</v>
      </c>
      <c r="O36" s="12">
        <f>MONTH('Продажи'!$N36)</f>
        <v>8</v>
      </c>
      <c r="P36" s="12">
        <f>WEEKDAY('Продажи'!$N36,2)</f>
        <v>7</v>
      </c>
      <c r="Q36" s="12">
        <f>DAY('Продажи'!$N36)</f>
        <v>26</v>
      </c>
      <c r="R36" s="10"/>
      <c r="S36" s="22">
        <f>YEAR('Продажи'!$N36)</f>
        <v>2018</v>
      </c>
      <c r="T36" s="22">
        <f>INT(('Продажи'!$N36-DATE(YEAR('Продажи'!$N36-WEEKDAY('Продажи'!$N36-1)+4),1,3) + WEEKDAY(DATE(YEAR('Продажи'!$N36-WEEKDAY('Продажи'!$N36-1)+4),1,3))+5)/7)</f>
        <v>34</v>
      </c>
      <c r="U36" s="6"/>
    </row>
    <row r="37" ht="14.25" customHeight="1">
      <c r="E37" s="12" t="s">
        <v>2716</v>
      </c>
      <c r="F37" s="12" t="s">
        <v>2717</v>
      </c>
      <c r="G37" s="12" t="s">
        <v>2718</v>
      </c>
      <c r="H37" s="12">
        <v>1182.0</v>
      </c>
      <c r="I37" s="12" t="s">
        <v>2715</v>
      </c>
      <c r="J37" s="12">
        <v>17.0</v>
      </c>
      <c r="K37" s="12">
        <v>20094.0</v>
      </c>
      <c r="L37" s="12">
        <v>0.03</v>
      </c>
      <c r="M37" s="12">
        <v>19491.18</v>
      </c>
      <c r="N37" s="15">
        <v>44135.0</v>
      </c>
      <c r="O37" s="12">
        <f>MONTH('Продажи'!$N37)</f>
        <v>10</v>
      </c>
      <c r="P37" s="12">
        <f>WEEKDAY('Продажи'!$N37,2)</f>
        <v>6</v>
      </c>
      <c r="Q37" s="12">
        <f>DAY('Продажи'!$N37)</f>
        <v>31</v>
      </c>
      <c r="R37" s="10"/>
      <c r="S37" s="22">
        <f>YEAR('Продажи'!$N37)</f>
        <v>2020</v>
      </c>
      <c r="T37" s="22">
        <f>INT(('Продажи'!$N37-DATE(YEAR('Продажи'!$N37-WEEKDAY('Продажи'!$N37-1)+4),1,3) + WEEKDAY(DATE(YEAR('Продажи'!$N37-WEEKDAY('Продажи'!$N37-1)+4),1,3))+5)/7)</f>
        <v>44</v>
      </c>
      <c r="U37" s="6"/>
    </row>
    <row r="38" ht="14.25" customHeight="1">
      <c r="E38" s="12" t="s">
        <v>2735</v>
      </c>
      <c r="F38" s="12" t="s">
        <v>2717</v>
      </c>
      <c r="G38" s="12" t="s">
        <v>2736</v>
      </c>
      <c r="H38" s="12">
        <v>967.0</v>
      </c>
      <c r="I38" s="12" t="s">
        <v>2711</v>
      </c>
      <c r="J38" s="12">
        <v>8.0</v>
      </c>
      <c r="K38" s="12">
        <v>7736.0</v>
      </c>
      <c r="L38" s="12">
        <v>0.0</v>
      </c>
      <c r="M38" s="12">
        <v>7736.0</v>
      </c>
      <c r="N38" s="15">
        <v>42858.0</v>
      </c>
      <c r="O38" s="12">
        <f>MONTH('Продажи'!$N38)</f>
        <v>5</v>
      </c>
      <c r="P38" s="12">
        <f>WEEKDAY('Продажи'!$N38,2)</f>
        <v>3</v>
      </c>
      <c r="Q38" s="12">
        <f>DAY('Продажи'!$N38)</f>
        <v>3</v>
      </c>
      <c r="R38" s="10"/>
      <c r="S38" s="22">
        <f>YEAR('Продажи'!$N38)</f>
        <v>2017</v>
      </c>
      <c r="T38" s="22">
        <f>INT(('Продажи'!$N38-DATE(YEAR('Продажи'!$N38-WEEKDAY('Продажи'!$N38-1)+4),1,3) + WEEKDAY(DATE(YEAR('Продажи'!$N38-WEEKDAY('Продажи'!$N38-1)+4),1,3))+5)/7)</f>
        <v>18</v>
      </c>
      <c r="U38" s="6"/>
    </row>
    <row r="39" ht="14.25" customHeight="1">
      <c r="E39" s="12" t="s">
        <v>2757</v>
      </c>
      <c r="F39" s="12" t="s">
        <v>2710</v>
      </c>
      <c r="G39" s="12" t="s">
        <v>2758</v>
      </c>
      <c r="H39" s="12">
        <v>2211.0</v>
      </c>
      <c r="I39" s="12" t="s">
        <v>2711</v>
      </c>
      <c r="J39" s="12">
        <v>25.0</v>
      </c>
      <c r="K39" s="12">
        <v>55275.0</v>
      </c>
      <c r="L39" s="12">
        <v>0.09</v>
      </c>
      <c r="M39" s="12">
        <v>50300.25</v>
      </c>
      <c r="N39" s="15">
        <v>43280.0</v>
      </c>
      <c r="O39" s="12">
        <f>MONTH('Продажи'!$N39)</f>
        <v>6</v>
      </c>
      <c r="P39" s="12">
        <f>WEEKDAY('Продажи'!$N39,2)</f>
        <v>5</v>
      </c>
      <c r="Q39" s="12">
        <f>DAY('Продажи'!$N39)</f>
        <v>29</v>
      </c>
      <c r="R39" s="10"/>
      <c r="S39" s="22">
        <f>YEAR('Продажи'!$N39)</f>
        <v>2018</v>
      </c>
      <c r="T39" s="22">
        <f>INT(('Продажи'!$N39-DATE(YEAR('Продажи'!$N39-WEEKDAY('Продажи'!$N39-1)+4),1,3) + WEEKDAY(DATE(YEAR('Продажи'!$N39-WEEKDAY('Продажи'!$N39-1)+4),1,3))+5)/7)</f>
        <v>26</v>
      </c>
      <c r="U39" s="6"/>
    </row>
    <row r="40" ht="14.25" customHeight="1">
      <c r="E40" s="12" t="s">
        <v>2730</v>
      </c>
      <c r="F40" s="12" t="s">
        <v>2717</v>
      </c>
      <c r="G40" s="12" t="s">
        <v>2731</v>
      </c>
      <c r="H40" s="12">
        <v>759.0</v>
      </c>
      <c r="I40" s="12" t="s">
        <v>2711</v>
      </c>
      <c r="J40" s="12">
        <v>14.0</v>
      </c>
      <c r="K40" s="12">
        <v>10626.0</v>
      </c>
      <c r="L40" s="12">
        <v>0.0</v>
      </c>
      <c r="M40" s="12">
        <v>10626.0</v>
      </c>
      <c r="N40" s="15">
        <v>42901.0</v>
      </c>
      <c r="O40" s="12">
        <f>MONTH('Продажи'!$N40)</f>
        <v>6</v>
      </c>
      <c r="P40" s="12">
        <f>WEEKDAY('Продажи'!$N40,2)</f>
        <v>4</v>
      </c>
      <c r="Q40" s="12">
        <f>DAY('Продажи'!$N40)</f>
        <v>15</v>
      </c>
      <c r="R40" s="10"/>
      <c r="S40" s="22">
        <f>YEAR('Продажи'!$N40)</f>
        <v>2017</v>
      </c>
      <c r="T40" s="22">
        <f>INT(('Продажи'!$N40-DATE(YEAR('Продажи'!$N40-WEEKDAY('Продажи'!$N40-1)+4),1,3) + WEEKDAY(DATE(YEAR('Продажи'!$N40-WEEKDAY('Продажи'!$N40-1)+4),1,3))+5)/7)</f>
        <v>24</v>
      </c>
      <c r="U40" s="6"/>
    </row>
    <row r="41" ht="14.25" customHeight="1">
      <c r="E41" s="12" t="s">
        <v>2723</v>
      </c>
      <c r="F41" s="12" t="s">
        <v>2724</v>
      </c>
      <c r="G41" s="12" t="s">
        <v>2724</v>
      </c>
      <c r="H41" s="12">
        <v>770.0</v>
      </c>
      <c r="I41" s="12" t="s">
        <v>2715</v>
      </c>
      <c r="J41" s="12">
        <v>20.0</v>
      </c>
      <c r="K41" s="12">
        <v>15400.0</v>
      </c>
      <c r="L41" s="12">
        <v>0.03</v>
      </c>
      <c r="M41" s="12">
        <v>14938.0</v>
      </c>
      <c r="N41" s="15">
        <v>43387.0</v>
      </c>
      <c r="O41" s="12">
        <f>MONTH('Продажи'!$N41)</f>
        <v>10</v>
      </c>
      <c r="P41" s="12">
        <f>WEEKDAY('Продажи'!$N41,2)</f>
        <v>7</v>
      </c>
      <c r="Q41" s="12">
        <f>DAY('Продажи'!$N41)</f>
        <v>14</v>
      </c>
      <c r="R41" s="10"/>
      <c r="S41" s="22">
        <f>YEAR('Продажи'!$N41)</f>
        <v>2018</v>
      </c>
      <c r="T41" s="22">
        <f>INT(('Продажи'!$N41-DATE(YEAR('Продажи'!$N41-WEEKDAY('Продажи'!$N41-1)+4),1,3) + WEEKDAY(DATE(YEAR('Продажи'!$N41-WEEKDAY('Продажи'!$N41-1)+4),1,3))+5)/7)</f>
        <v>41</v>
      </c>
      <c r="U41" s="6"/>
    </row>
    <row r="42" ht="14.25" customHeight="1">
      <c r="E42" s="12" t="s">
        <v>2749</v>
      </c>
      <c r="F42" s="12" t="s">
        <v>2750</v>
      </c>
      <c r="G42" s="12" t="s">
        <v>2751</v>
      </c>
      <c r="H42" s="12">
        <v>843.0</v>
      </c>
      <c r="I42" s="12" t="s">
        <v>2711</v>
      </c>
      <c r="J42" s="12">
        <v>10.0</v>
      </c>
      <c r="K42" s="12">
        <v>8430.0</v>
      </c>
      <c r="L42" s="12">
        <v>0.0</v>
      </c>
      <c r="M42" s="12">
        <v>8430.0</v>
      </c>
      <c r="N42" s="15">
        <v>43479.0</v>
      </c>
      <c r="O42" s="12">
        <f>MONTH('Продажи'!$N42)</f>
        <v>1</v>
      </c>
      <c r="P42" s="12">
        <f>WEEKDAY('Продажи'!$N42,2)</f>
        <v>1</v>
      </c>
      <c r="Q42" s="12">
        <f>DAY('Продажи'!$N42)</f>
        <v>14</v>
      </c>
      <c r="R42" s="10"/>
      <c r="S42" s="22">
        <f>YEAR('Продажи'!$N42)</f>
        <v>2019</v>
      </c>
      <c r="T42" s="22">
        <f>INT(('Продажи'!$N42-DATE(YEAR('Продажи'!$N42-WEEKDAY('Продажи'!$N42-1)+4),1,3) + WEEKDAY(DATE(YEAR('Продажи'!$N42-WEEKDAY('Продажи'!$N42-1)+4),1,3))+5)/7)</f>
        <v>3</v>
      </c>
      <c r="U42" s="6"/>
    </row>
    <row r="43" ht="14.25" customHeight="1">
      <c r="E43" s="12" t="s">
        <v>2709</v>
      </c>
      <c r="F43" s="12" t="s">
        <v>2710</v>
      </c>
      <c r="G43" s="12" t="s">
        <v>2710</v>
      </c>
      <c r="H43" s="12">
        <v>699.0</v>
      </c>
      <c r="I43" s="12" t="s">
        <v>2711</v>
      </c>
      <c r="J43" s="12">
        <v>10.0</v>
      </c>
      <c r="K43" s="12">
        <v>6990.0</v>
      </c>
      <c r="L43" s="12">
        <v>0.0</v>
      </c>
      <c r="M43" s="12">
        <v>6990.0</v>
      </c>
      <c r="N43" s="15">
        <v>43437.0</v>
      </c>
      <c r="O43" s="12">
        <f>MONTH('Продажи'!$N43)</f>
        <v>12</v>
      </c>
      <c r="P43" s="12">
        <f>WEEKDAY('Продажи'!$N43,2)</f>
        <v>1</v>
      </c>
      <c r="Q43" s="12">
        <f>DAY('Продажи'!$N43)</f>
        <v>3</v>
      </c>
      <c r="R43" s="10"/>
      <c r="S43" s="22">
        <f>YEAR('Продажи'!$N43)</f>
        <v>2018</v>
      </c>
      <c r="T43" s="22">
        <f>INT(('Продажи'!$N43-DATE(YEAR('Продажи'!$N43-WEEKDAY('Продажи'!$N43-1)+4),1,3) + WEEKDAY(DATE(YEAR('Продажи'!$N43-WEEKDAY('Продажи'!$N43-1)+4),1,3))+5)/7)</f>
        <v>49</v>
      </c>
      <c r="U43" s="6"/>
    </row>
    <row r="44" ht="14.25" customHeight="1">
      <c r="E44" s="12" t="s">
        <v>2759</v>
      </c>
      <c r="F44" s="12" t="s">
        <v>2724</v>
      </c>
      <c r="G44" s="12" t="s">
        <v>2760</v>
      </c>
      <c r="H44" s="12">
        <v>1531.0</v>
      </c>
      <c r="I44" s="12" t="s">
        <v>2715</v>
      </c>
      <c r="J44" s="12">
        <v>15.0</v>
      </c>
      <c r="K44" s="12">
        <v>22965.0</v>
      </c>
      <c r="L44" s="12">
        <v>0.03</v>
      </c>
      <c r="M44" s="12">
        <v>22276.05</v>
      </c>
      <c r="N44" s="15">
        <v>44160.0</v>
      </c>
      <c r="O44" s="12">
        <f>MONTH('Продажи'!$N44)</f>
        <v>11</v>
      </c>
      <c r="P44" s="12">
        <f>WEEKDAY('Продажи'!$N44,2)</f>
        <v>3</v>
      </c>
      <c r="Q44" s="12">
        <f>DAY('Продажи'!$N44)</f>
        <v>25</v>
      </c>
      <c r="R44" s="10"/>
      <c r="S44" s="22">
        <f>YEAR('Продажи'!$N44)</f>
        <v>2020</v>
      </c>
      <c r="T44" s="22">
        <f>INT(('Продажи'!$N44-DATE(YEAR('Продажи'!$N44-WEEKDAY('Продажи'!$N44-1)+4),1,3) + WEEKDAY(DATE(YEAR('Продажи'!$N44-WEEKDAY('Продажи'!$N44-1)+4),1,3))+5)/7)</f>
        <v>48</v>
      </c>
      <c r="U44" s="6"/>
    </row>
    <row r="45" ht="14.25" customHeight="1">
      <c r="E45" s="12" t="s">
        <v>2709</v>
      </c>
      <c r="F45" s="12" t="s">
        <v>2710</v>
      </c>
      <c r="G45" s="12" t="s">
        <v>2710</v>
      </c>
      <c r="H45" s="12">
        <v>699.0</v>
      </c>
      <c r="I45" s="12" t="s">
        <v>2711</v>
      </c>
      <c r="J45" s="12">
        <v>10.0</v>
      </c>
      <c r="K45" s="12">
        <v>6990.0</v>
      </c>
      <c r="L45" s="12">
        <v>0.0</v>
      </c>
      <c r="M45" s="12">
        <v>6990.0</v>
      </c>
      <c r="N45" s="15">
        <v>44063.0</v>
      </c>
      <c r="O45" s="12">
        <f>MONTH('Продажи'!$N45)</f>
        <v>8</v>
      </c>
      <c r="P45" s="12">
        <f>WEEKDAY('Продажи'!$N45,2)</f>
        <v>4</v>
      </c>
      <c r="Q45" s="12">
        <f>DAY('Продажи'!$N45)</f>
        <v>20</v>
      </c>
      <c r="R45" s="10"/>
      <c r="S45" s="22">
        <f>YEAR('Продажи'!$N45)</f>
        <v>2020</v>
      </c>
      <c r="T45" s="22">
        <f>INT(('Продажи'!$N45-DATE(YEAR('Продажи'!$N45-WEEKDAY('Продажи'!$N45-1)+4),1,3) + WEEKDAY(DATE(YEAR('Продажи'!$N45-WEEKDAY('Продажи'!$N45-1)+4),1,3))+5)/7)</f>
        <v>34</v>
      </c>
      <c r="U45" s="6"/>
    </row>
    <row r="46" ht="14.25" customHeight="1">
      <c r="E46" s="12" t="s">
        <v>2709</v>
      </c>
      <c r="F46" s="12" t="s">
        <v>2710</v>
      </c>
      <c r="G46" s="12" t="s">
        <v>2710</v>
      </c>
      <c r="H46" s="12">
        <v>699.0</v>
      </c>
      <c r="I46" s="12" t="s">
        <v>2711</v>
      </c>
      <c r="J46" s="12">
        <v>10.0</v>
      </c>
      <c r="K46" s="12">
        <v>6990.0</v>
      </c>
      <c r="L46" s="12">
        <v>0.0</v>
      </c>
      <c r="M46" s="12">
        <v>6990.0</v>
      </c>
      <c r="N46" s="15">
        <v>42386.0</v>
      </c>
      <c r="O46" s="12">
        <f>MONTH('Продажи'!$N46)</f>
        <v>1</v>
      </c>
      <c r="P46" s="12">
        <f>WEEKDAY('Продажи'!$N46,2)</f>
        <v>7</v>
      </c>
      <c r="Q46" s="12">
        <f>DAY('Продажи'!$N46)</f>
        <v>17</v>
      </c>
      <c r="R46" s="10"/>
      <c r="S46" s="22">
        <f>YEAR('Продажи'!$N46)</f>
        <v>2016</v>
      </c>
      <c r="T46" s="22">
        <f>INT(('Продажи'!$N46-DATE(YEAR('Продажи'!$N46-WEEKDAY('Продажи'!$N46-1)+4),1,3) + WEEKDAY(DATE(YEAR('Продажи'!$N46-WEEKDAY('Продажи'!$N46-1)+4),1,3))+5)/7)</f>
        <v>2</v>
      </c>
      <c r="U46" s="6"/>
    </row>
    <row r="47" ht="14.25" customHeight="1">
      <c r="E47" s="12" t="s">
        <v>2727</v>
      </c>
      <c r="F47" s="12" t="s">
        <v>2728</v>
      </c>
      <c r="G47" s="12" t="s">
        <v>2729</v>
      </c>
      <c r="H47" s="12">
        <v>1994.0</v>
      </c>
      <c r="I47" s="12" t="s">
        <v>2711</v>
      </c>
      <c r="J47" s="12">
        <v>17.0</v>
      </c>
      <c r="K47" s="12">
        <v>33898.0</v>
      </c>
      <c r="L47" s="12">
        <v>0.06</v>
      </c>
      <c r="M47" s="12">
        <v>31864.12</v>
      </c>
      <c r="N47" s="15">
        <v>42303.0</v>
      </c>
      <c r="O47" s="12">
        <f>MONTH('Продажи'!$N47)</f>
        <v>10</v>
      </c>
      <c r="P47" s="12">
        <f>WEEKDAY('Продажи'!$N47,2)</f>
        <v>1</v>
      </c>
      <c r="Q47" s="12">
        <f>DAY('Продажи'!$N47)</f>
        <v>26</v>
      </c>
      <c r="R47" s="10"/>
      <c r="S47" s="22">
        <f>YEAR('Продажи'!$N47)</f>
        <v>2015</v>
      </c>
      <c r="T47" s="22">
        <f>INT(('Продажи'!$N47-DATE(YEAR('Продажи'!$N47-WEEKDAY('Продажи'!$N47-1)+4),1,3) + WEEKDAY(DATE(YEAR('Продажи'!$N47-WEEKDAY('Продажи'!$N47-1)+4),1,3))+5)/7)</f>
        <v>44</v>
      </c>
      <c r="U47" s="6"/>
    </row>
    <row r="48" ht="14.25" customHeight="1">
      <c r="E48" s="12" t="s">
        <v>2759</v>
      </c>
      <c r="F48" s="12" t="s">
        <v>2724</v>
      </c>
      <c r="G48" s="12" t="s">
        <v>2760</v>
      </c>
      <c r="H48" s="12">
        <v>1531.0</v>
      </c>
      <c r="I48" s="12" t="s">
        <v>2715</v>
      </c>
      <c r="J48" s="12">
        <v>15.0</v>
      </c>
      <c r="K48" s="12">
        <v>22965.0</v>
      </c>
      <c r="L48" s="12">
        <v>0.03</v>
      </c>
      <c r="M48" s="12">
        <v>22276.05</v>
      </c>
      <c r="N48" s="15">
        <v>43195.0</v>
      </c>
      <c r="O48" s="12">
        <f>MONTH('Продажи'!$N48)</f>
        <v>4</v>
      </c>
      <c r="P48" s="12">
        <f>WEEKDAY('Продажи'!$N48,2)</f>
        <v>4</v>
      </c>
      <c r="Q48" s="12">
        <f>DAY('Продажи'!$N48)</f>
        <v>5</v>
      </c>
      <c r="R48" s="10"/>
      <c r="S48" s="22">
        <f>YEAR('Продажи'!$N48)</f>
        <v>2018</v>
      </c>
      <c r="T48" s="22">
        <f>INT(('Продажи'!$N48-DATE(YEAR('Продажи'!$N48-WEEKDAY('Продажи'!$N48-1)+4),1,3) + WEEKDAY(DATE(YEAR('Продажи'!$N48-WEEKDAY('Продажи'!$N48-1)+4),1,3))+5)/7)</f>
        <v>14</v>
      </c>
      <c r="U48" s="6"/>
    </row>
    <row r="49" ht="14.25" customHeight="1">
      <c r="E49" s="12" t="s">
        <v>2761</v>
      </c>
      <c r="F49" s="12" t="s">
        <v>2738</v>
      </c>
      <c r="G49" s="12" t="s">
        <v>2762</v>
      </c>
      <c r="H49" s="12">
        <v>800.0</v>
      </c>
      <c r="I49" s="12" t="s">
        <v>2715</v>
      </c>
      <c r="J49" s="12">
        <v>25.0</v>
      </c>
      <c r="K49" s="12">
        <v>20000.0</v>
      </c>
      <c r="L49" s="12">
        <v>0.03</v>
      </c>
      <c r="M49" s="12">
        <v>19400.0</v>
      </c>
      <c r="N49" s="15">
        <v>43565.0</v>
      </c>
      <c r="O49" s="12">
        <f>MONTH('Продажи'!$N49)</f>
        <v>4</v>
      </c>
      <c r="P49" s="12">
        <f>WEEKDAY('Продажи'!$N49,2)</f>
        <v>3</v>
      </c>
      <c r="Q49" s="12">
        <f>DAY('Продажи'!$N49)</f>
        <v>10</v>
      </c>
      <c r="R49" s="10"/>
      <c r="S49" s="22">
        <f>YEAR('Продажи'!$N49)</f>
        <v>2019</v>
      </c>
      <c r="T49" s="22">
        <f>INT(('Продажи'!$N49-DATE(YEAR('Продажи'!$N49-WEEKDAY('Продажи'!$N49-1)+4),1,3) + WEEKDAY(DATE(YEAR('Продажи'!$N49-WEEKDAY('Продажи'!$N49-1)+4),1,3))+5)/7)</f>
        <v>15</v>
      </c>
      <c r="U49" s="6"/>
    </row>
    <row r="50" ht="14.25" customHeight="1">
      <c r="E50" s="12" t="s">
        <v>2763</v>
      </c>
      <c r="F50" s="12" t="s">
        <v>2728</v>
      </c>
      <c r="G50" s="12" t="s">
        <v>2764</v>
      </c>
      <c r="H50" s="12">
        <v>1994.0</v>
      </c>
      <c r="I50" s="12" t="s">
        <v>2711</v>
      </c>
      <c r="J50" s="12">
        <v>10.0</v>
      </c>
      <c r="K50" s="12">
        <v>19940.0</v>
      </c>
      <c r="L50" s="12">
        <v>0.03</v>
      </c>
      <c r="M50" s="12">
        <v>19341.8</v>
      </c>
      <c r="N50" s="15">
        <v>44091.0</v>
      </c>
      <c r="O50" s="12">
        <f>MONTH('Продажи'!$N50)</f>
        <v>9</v>
      </c>
      <c r="P50" s="12">
        <f>WEEKDAY('Продажи'!$N50,2)</f>
        <v>4</v>
      </c>
      <c r="Q50" s="12">
        <f>DAY('Продажи'!$N50)</f>
        <v>17</v>
      </c>
      <c r="R50" s="10"/>
      <c r="S50" s="22">
        <f>YEAR('Продажи'!$N50)</f>
        <v>2020</v>
      </c>
      <c r="T50" s="22">
        <f>INT(('Продажи'!$N50-DATE(YEAR('Продажи'!$N50-WEEKDAY('Продажи'!$N50-1)+4),1,3) + WEEKDAY(DATE(YEAR('Продажи'!$N50-WEEKDAY('Продажи'!$N50-1)+4),1,3))+5)/7)</f>
        <v>38</v>
      </c>
      <c r="U50" s="6"/>
    </row>
    <row r="51" ht="14.25" customHeight="1">
      <c r="E51" s="12" t="s">
        <v>2761</v>
      </c>
      <c r="F51" s="12" t="s">
        <v>2738</v>
      </c>
      <c r="G51" s="12" t="s">
        <v>2762</v>
      </c>
      <c r="H51" s="12">
        <v>800.0</v>
      </c>
      <c r="I51" s="12" t="s">
        <v>2715</v>
      </c>
      <c r="J51" s="12">
        <v>40.0</v>
      </c>
      <c r="K51" s="12">
        <v>32000.0</v>
      </c>
      <c r="L51" s="12">
        <v>0.03</v>
      </c>
      <c r="M51" s="12">
        <v>31040.0</v>
      </c>
      <c r="N51" s="15">
        <v>42444.0</v>
      </c>
      <c r="O51" s="12">
        <f>MONTH('Продажи'!$N51)</f>
        <v>3</v>
      </c>
      <c r="P51" s="12">
        <f>WEEKDAY('Продажи'!$N51,2)</f>
        <v>2</v>
      </c>
      <c r="Q51" s="12">
        <f>DAY('Продажи'!$N51)</f>
        <v>15</v>
      </c>
      <c r="R51" s="10"/>
      <c r="S51" s="22">
        <f>YEAR('Продажи'!$N51)</f>
        <v>2016</v>
      </c>
      <c r="T51" s="22">
        <f>INT(('Продажи'!$N51-DATE(YEAR('Продажи'!$N51-WEEKDAY('Продажи'!$N51-1)+4),1,3) + WEEKDAY(DATE(YEAR('Продажи'!$N51-WEEKDAY('Продажи'!$N51-1)+4),1,3))+5)/7)</f>
        <v>11</v>
      </c>
      <c r="U51" s="6"/>
    </row>
    <row r="52" ht="14.25" customHeight="1">
      <c r="E52" s="12" t="s">
        <v>2721</v>
      </c>
      <c r="F52" s="12" t="s">
        <v>2713</v>
      </c>
      <c r="G52" s="12" t="s">
        <v>2722</v>
      </c>
      <c r="H52" s="12">
        <v>847.0</v>
      </c>
      <c r="I52" s="12" t="s">
        <v>2715</v>
      </c>
      <c r="J52" s="12">
        <v>15.0</v>
      </c>
      <c r="K52" s="12">
        <v>12705.0</v>
      </c>
      <c r="L52" s="12">
        <v>0.0</v>
      </c>
      <c r="M52" s="12">
        <v>12705.0</v>
      </c>
      <c r="N52" s="15">
        <v>44062.0</v>
      </c>
      <c r="O52" s="12">
        <f>MONTH('Продажи'!$N52)</f>
        <v>8</v>
      </c>
      <c r="P52" s="12">
        <f>WEEKDAY('Продажи'!$N52,2)</f>
        <v>3</v>
      </c>
      <c r="Q52" s="12">
        <f>DAY('Продажи'!$N52)</f>
        <v>19</v>
      </c>
      <c r="R52" s="10"/>
      <c r="S52" s="22">
        <f>YEAR('Продажи'!$N52)</f>
        <v>2020</v>
      </c>
      <c r="T52" s="22">
        <f>INT(('Продажи'!$N52-DATE(YEAR('Продажи'!$N52-WEEKDAY('Продажи'!$N52-1)+4),1,3) + WEEKDAY(DATE(YEAR('Продажи'!$N52-WEEKDAY('Продажи'!$N52-1)+4),1,3))+5)/7)</f>
        <v>34</v>
      </c>
      <c r="U52" s="6"/>
    </row>
    <row r="53" ht="14.25" customHeight="1">
      <c r="E53" s="12" t="s">
        <v>2765</v>
      </c>
      <c r="F53" s="12" t="s">
        <v>2733</v>
      </c>
      <c r="G53" s="12" t="s">
        <v>2766</v>
      </c>
      <c r="H53" s="12">
        <v>2198.0</v>
      </c>
      <c r="I53" s="12" t="s">
        <v>2711</v>
      </c>
      <c r="J53" s="12">
        <v>35.0</v>
      </c>
      <c r="K53" s="12">
        <v>76930.0</v>
      </c>
      <c r="L53" s="12">
        <v>0.12</v>
      </c>
      <c r="M53" s="12">
        <v>67698.4</v>
      </c>
      <c r="N53" s="15">
        <v>43408.0</v>
      </c>
      <c r="O53" s="12">
        <f>MONTH('Продажи'!$N53)</f>
        <v>11</v>
      </c>
      <c r="P53" s="12">
        <f>WEEKDAY('Продажи'!$N53,2)</f>
        <v>7</v>
      </c>
      <c r="Q53" s="12">
        <f>DAY('Продажи'!$N53)</f>
        <v>4</v>
      </c>
      <c r="R53" s="10"/>
      <c r="S53" s="22">
        <f>YEAR('Продажи'!$N53)</f>
        <v>2018</v>
      </c>
      <c r="T53" s="22">
        <f>INT(('Продажи'!$N53-DATE(YEAR('Продажи'!$N53-WEEKDAY('Продажи'!$N53-1)+4),1,3) + WEEKDAY(DATE(YEAR('Продажи'!$N53-WEEKDAY('Продажи'!$N53-1)+4),1,3))+5)/7)</f>
        <v>44</v>
      </c>
      <c r="U53" s="6"/>
    </row>
    <row r="54" ht="14.25" customHeight="1">
      <c r="E54" s="12" t="s">
        <v>2742</v>
      </c>
      <c r="F54" s="12" t="s">
        <v>2713</v>
      </c>
      <c r="G54" s="12" t="s">
        <v>2743</v>
      </c>
      <c r="H54" s="12">
        <v>912.0</v>
      </c>
      <c r="I54" s="12" t="s">
        <v>2715</v>
      </c>
      <c r="J54" s="12">
        <v>20.0</v>
      </c>
      <c r="K54" s="12">
        <v>18240.0</v>
      </c>
      <c r="L54" s="12">
        <v>0.0</v>
      </c>
      <c r="M54" s="12">
        <v>18240.0</v>
      </c>
      <c r="N54" s="15">
        <v>42469.0</v>
      </c>
      <c r="O54" s="12">
        <f>MONTH('Продажи'!$N54)</f>
        <v>4</v>
      </c>
      <c r="P54" s="12">
        <f>WEEKDAY('Продажи'!$N54,2)</f>
        <v>6</v>
      </c>
      <c r="Q54" s="12">
        <f>DAY('Продажи'!$N54)</f>
        <v>9</v>
      </c>
      <c r="R54" s="10"/>
      <c r="S54" s="22">
        <f>YEAR('Продажи'!$N54)</f>
        <v>2016</v>
      </c>
      <c r="T54" s="22">
        <f>INT(('Продажи'!$N54-DATE(YEAR('Продажи'!$N54-WEEKDAY('Продажи'!$N54-1)+4),1,3) + WEEKDAY(DATE(YEAR('Продажи'!$N54-WEEKDAY('Продажи'!$N54-1)+4),1,3))+5)/7)</f>
        <v>14</v>
      </c>
      <c r="U54" s="6"/>
    </row>
    <row r="55" ht="14.25" customHeight="1">
      <c r="E55" s="12" t="s">
        <v>2742</v>
      </c>
      <c r="F55" s="12" t="s">
        <v>2713</v>
      </c>
      <c r="G55" s="12" t="s">
        <v>2743</v>
      </c>
      <c r="H55" s="12">
        <v>912.0</v>
      </c>
      <c r="I55" s="12" t="s">
        <v>2715</v>
      </c>
      <c r="J55" s="12">
        <v>15.0</v>
      </c>
      <c r="K55" s="12">
        <v>13680.0</v>
      </c>
      <c r="L55" s="12">
        <v>0.0</v>
      </c>
      <c r="M55" s="12">
        <v>13680.0</v>
      </c>
      <c r="N55" s="15">
        <v>42242.0</v>
      </c>
      <c r="O55" s="12">
        <f>MONTH('Продажи'!$N55)</f>
        <v>8</v>
      </c>
      <c r="P55" s="12">
        <f>WEEKDAY('Продажи'!$N55,2)</f>
        <v>3</v>
      </c>
      <c r="Q55" s="12">
        <f>DAY('Продажи'!$N55)</f>
        <v>26</v>
      </c>
      <c r="R55" s="10"/>
      <c r="S55" s="22">
        <f>YEAR('Продажи'!$N55)</f>
        <v>2015</v>
      </c>
      <c r="T55" s="22">
        <f>INT(('Продажи'!$N55-DATE(YEAR('Продажи'!$N55-WEEKDAY('Продажи'!$N55-1)+4),1,3) + WEEKDAY(DATE(YEAR('Продажи'!$N55-WEEKDAY('Продажи'!$N55-1)+4),1,3))+5)/7)</f>
        <v>35</v>
      </c>
      <c r="U55" s="6"/>
    </row>
    <row r="56" ht="14.25" customHeight="1">
      <c r="E56" s="12" t="s">
        <v>2740</v>
      </c>
      <c r="F56" s="12" t="s">
        <v>2717</v>
      </c>
      <c r="G56" s="12" t="s">
        <v>2741</v>
      </c>
      <c r="H56" s="12">
        <v>3197.0</v>
      </c>
      <c r="I56" s="12" t="s">
        <v>2711</v>
      </c>
      <c r="J56" s="12">
        <v>10.0</v>
      </c>
      <c r="K56" s="12">
        <v>31970.0</v>
      </c>
      <c r="L56" s="12">
        <v>0.0</v>
      </c>
      <c r="M56" s="12">
        <v>31970.0</v>
      </c>
      <c r="N56" s="15">
        <v>43534.0</v>
      </c>
      <c r="O56" s="12">
        <f>MONTH('Продажи'!$N56)</f>
        <v>3</v>
      </c>
      <c r="P56" s="12">
        <f>WEEKDAY('Продажи'!$N56,2)</f>
        <v>7</v>
      </c>
      <c r="Q56" s="12">
        <f>DAY('Продажи'!$N56)</f>
        <v>10</v>
      </c>
      <c r="R56" s="10"/>
      <c r="S56" s="22">
        <f>YEAR('Продажи'!$N56)</f>
        <v>2019</v>
      </c>
      <c r="T56" s="22">
        <f>INT(('Продажи'!$N56-DATE(YEAR('Продажи'!$N56-WEEKDAY('Продажи'!$N56-1)+4),1,3) + WEEKDAY(DATE(YEAR('Продажи'!$N56-WEEKDAY('Продажи'!$N56-1)+4),1,3))+5)/7)</f>
        <v>10</v>
      </c>
      <c r="U56" s="6"/>
    </row>
    <row r="57" ht="14.25" customHeight="1">
      <c r="E57" s="12" t="s">
        <v>2767</v>
      </c>
      <c r="F57" s="12" t="s">
        <v>2753</v>
      </c>
      <c r="G57" s="12" t="s">
        <v>2768</v>
      </c>
      <c r="H57" s="12">
        <v>617.0</v>
      </c>
      <c r="I57" s="12" t="s">
        <v>2711</v>
      </c>
      <c r="J57" s="12">
        <v>10.0</v>
      </c>
      <c r="K57" s="12">
        <v>6170.0</v>
      </c>
      <c r="L57" s="12">
        <v>0.0</v>
      </c>
      <c r="M57" s="12">
        <v>6170.0</v>
      </c>
      <c r="N57" s="15">
        <v>42595.0</v>
      </c>
      <c r="O57" s="12">
        <f>MONTH('Продажи'!$N57)</f>
        <v>8</v>
      </c>
      <c r="P57" s="12">
        <f>WEEKDAY('Продажи'!$N57,2)</f>
        <v>6</v>
      </c>
      <c r="Q57" s="12">
        <f>DAY('Продажи'!$N57)</f>
        <v>13</v>
      </c>
      <c r="R57" s="10"/>
      <c r="S57" s="22">
        <f>YEAR('Продажи'!$N57)</f>
        <v>2016</v>
      </c>
      <c r="T57" s="22">
        <f>INT(('Продажи'!$N57-DATE(YEAR('Продажи'!$N57-WEEKDAY('Продажи'!$N57-1)+4),1,3) + WEEKDAY(DATE(YEAR('Продажи'!$N57-WEEKDAY('Продажи'!$N57-1)+4),1,3))+5)/7)</f>
        <v>32</v>
      </c>
      <c r="U57" s="6"/>
    </row>
    <row r="58" ht="14.25" customHeight="1">
      <c r="E58" s="12" t="s">
        <v>2769</v>
      </c>
      <c r="F58" s="12" t="s">
        <v>2750</v>
      </c>
      <c r="G58" s="12" t="s">
        <v>2770</v>
      </c>
      <c r="H58" s="12">
        <v>843.0</v>
      </c>
      <c r="I58" s="12" t="s">
        <v>2711</v>
      </c>
      <c r="J58" s="12">
        <v>5.0</v>
      </c>
      <c r="K58" s="12">
        <v>4215.0</v>
      </c>
      <c r="L58" s="12">
        <v>0.0</v>
      </c>
      <c r="M58" s="12">
        <v>4215.0</v>
      </c>
      <c r="N58" s="15">
        <v>43340.0</v>
      </c>
      <c r="O58" s="12">
        <f>MONTH('Продажи'!$N58)</f>
        <v>8</v>
      </c>
      <c r="P58" s="12">
        <f>WEEKDAY('Продажи'!$N58,2)</f>
        <v>2</v>
      </c>
      <c r="Q58" s="12">
        <f>DAY('Продажи'!$N58)</f>
        <v>28</v>
      </c>
      <c r="R58" s="10"/>
      <c r="S58" s="22">
        <f>YEAR('Продажи'!$N58)</f>
        <v>2018</v>
      </c>
      <c r="T58" s="22">
        <f>INT(('Продажи'!$N58-DATE(YEAR('Продажи'!$N58-WEEKDAY('Продажи'!$N58-1)+4),1,3) + WEEKDAY(DATE(YEAR('Продажи'!$N58-WEEKDAY('Продажи'!$N58-1)+4),1,3))+5)/7)</f>
        <v>35</v>
      </c>
      <c r="U58" s="6"/>
    </row>
    <row r="59" ht="14.25" customHeight="1">
      <c r="E59" s="12" t="s">
        <v>2761</v>
      </c>
      <c r="F59" s="12" t="s">
        <v>2738</v>
      </c>
      <c r="G59" s="12" t="s">
        <v>2762</v>
      </c>
      <c r="H59" s="12">
        <v>800.0</v>
      </c>
      <c r="I59" s="12" t="s">
        <v>2715</v>
      </c>
      <c r="J59" s="12">
        <v>25.0</v>
      </c>
      <c r="K59" s="12">
        <v>20000.0</v>
      </c>
      <c r="L59" s="12">
        <v>0.03</v>
      </c>
      <c r="M59" s="12">
        <v>19400.0</v>
      </c>
      <c r="N59" s="15">
        <v>43665.0</v>
      </c>
      <c r="O59" s="12">
        <f>MONTH('Продажи'!$N59)</f>
        <v>7</v>
      </c>
      <c r="P59" s="12">
        <f>WEEKDAY('Продажи'!$N59,2)</f>
        <v>5</v>
      </c>
      <c r="Q59" s="12">
        <f>DAY('Продажи'!$N59)</f>
        <v>19</v>
      </c>
      <c r="R59" s="10"/>
      <c r="S59" s="22">
        <f>YEAR('Продажи'!$N59)</f>
        <v>2019</v>
      </c>
      <c r="T59" s="22">
        <f>INT(('Продажи'!$N59-DATE(YEAR('Продажи'!$N59-WEEKDAY('Продажи'!$N59-1)+4),1,3) + WEEKDAY(DATE(YEAR('Продажи'!$N59-WEEKDAY('Продажи'!$N59-1)+4),1,3))+5)/7)</f>
        <v>29</v>
      </c>
      <c r="U59" s="6"/>
    </row>
    <row r="60" ht="14.25" customHeight="1">
      <c r="E60" s="12" t="s">
        <v>2712</v>
      </c>
      <c r="F60" s="12" t="s">
        <v>2713</v>
      </c>
      <c r="G60" s="12" t="s">
        <v>2714</v>
      </c>
      <c r="H60" s="12">
        <v>1386.0</v>
      </c>
      <c r="I60" s="12" t="s">
        <v>2715</v>
      </c>
      <c r="J60" s="12">
        <v>20.0</v>
      </c>
      <c r="K60" s="12">
        <v>27720.0</v>
      </c>
      <c r="L60" s="12">
        <v>0.03</v>
      </c>
      <c r="M60" s="12">
        <v>26888.4</v>
      </c>
      <c r="N60" s="15">
        <v>43416.0</v>
      </c>
      <c r="O60" s="12">
        <f>MONTH('Продажи'!$N60)</f>
        <v>11</v>
      </c>
      <c r="P60" s="12">
        <f>WEEKDAY('Продажи'!$N60,2)</f>
        <v>1</v>
      </c>
      <c r="Q60" s="12">
        <f>DAY('Продажи'!$N60)</f>
        <v>12</v>
      </c>
      <c r="R60" s="10"/>
      <c r="S60" s="22">
        <f>YEAR('Продажи'!$N60)</f>
        <v>2018</v>
      </c>
      <c r="T60" s="22">
        <f>INT(('Продажи'!$N60-DATE(YEAR('Продажи'!$N60-WEEKDAY('Продажи'!$N60-1)+4),1,3) + WEEKDAY(DATE(YEAR('Продажи'!$N60-WEEKDAY('Продажи'!$N60-1)+4),1,3))+5)/7)</f>
        <v>46</v>
      </c>
      <c r="U60" s="6"/>
    </row>
    <row r="61" ht="14.25" customHeight="1">
      <c r="E61" s="12" t="s">
        <v>2771</v>
      </c>
      <c r="F61" s="12" t="s">
        <v>2753</v>
      </c>
      <c r="G61" s="12" t="s">
        <v>2772</v>
      </c>
      <c r="H61" s="12">
        <v>887.0</v>
      </c>
      <c r="I61" s="12" t="s">
        <v>2711</v>
      </c>
      <c r="J61" s="12">
        <v>15.0</v>
      </c>
      <c r="K61" s="12">
        <v>13305.0</v>
      </c>
      <c r="L61" s="12">
        <v>0.0</v>
      </c>
      <c r="M61" s="12">
        <v>13305.0</v>
      </c>
      <c r="N61" s="15">
        <v>43558.0</v>
      </c>
      <c r="O61" s="12">
        <f>MONTH('Продажи'!$N61)</f>
        <v>4</v>
      </c>
      <c r="P61" s="12">
        <f>WEEKDAY('Продажи'!$N61,2)</f>
        <v>3</v>
      </c>
      <c r="Q61" s="12">
        <f>DAY('Продажи'!$N61)</f>
        <v>3</v>
      </c>
      <c r="R61" s="10"/>
      <c r="S61" s="22">
        <f>YEAR('Продажи'!$N61)</f>
        <v>2019</v>
      </c>
      <c r="T61" s="22">
        <f>INT(('Продажи'!$N61-DATE(YEAR('Продажи'!$N61-WEEKDAY('Продажи'!$N61-1)+4),1,3) + WEEKDAY(DATE(YEAR('Продажи'!$N61-WEEKDAY('Продажи'!$N61-1)+4),1,3))+5)/7)</f>
        <v>14</v>
      </c>
      <c r="U61" s="6"/>
    </row>
    <row r="62" ht="14.25" customHeight="1">
      <c r="E62" s="12" t="s">
        <v>2747</v>
      </c>
      <c r="F62" s="12" t="s">
        <v>2728</v>
      </c>
      <c r="G62" s="12" t="s">
        <v>2745</v>
      </c>
      <c r="H62" s="12">
        <v>1994.0</v>
      </c>
      <c r="I62" s="12" t="s">
        <v>2711</v>
      </c>
      <c r="J62" s="12">
        <v>25.0</v>
      </c>
      <c r="K62" s="12">
        <v>49850.0</v>
      </c>
      <c r="L62" s="12">
        <v>0.06</v>
      </c>
      <c r="M62" s="12">
        <v>46859.0</v>
      </c>
      <c r="N62" s="15">
        <v>42431.0</v>
      </c>
      <c r="O62" s="12">
        <f>MONTH('Продажи'!$N62)</f>
        <v>3</v>
      </c>
      <c r="P62" s="12">
        <f>WEEKDAY('Продажи'!$N62,2)</f>
        <v>3</v>
      </c>
      <c r="Q62" s="12">
        <f>DAY('Продажи'!$N62)</f>
        <v>2</v>
      </c>
      <c r="R62" s="10"/>
      <c r="S62" s="22">
        <f>YEAR('Продажи'!$N62)</f>
        <v>2016</v>
      </c>
      <c r="T62" s="22">
        <f>INT(('Продажи'!$N62-DATE(YEAR('Продажи'!$N62-WEEKDAY('Продажи'!$N62-1)+4),1,3) + WEEKDAY(DATE(YEAR('Продажи'!$N62-WEEKDAY('Продажи'!$N62-1)+4),1,3))+5)/7)</f>
        <v>9</v>
      </c>
      <c r="U62" s="6"/>
    </row>
    <row r="63" ht="14.25" customHeight="1">
      <c r="E63" s="12" t="s">
        <v>2721</v>
      </c>
      <c r="F63" s="12" t="s">
        <v>2713</v>
      </c>
      <c r="G63" s="12" t="s">
        <v>2722</v>
      </c>
      <c r="H63" s="12">
        <v>847.0</v>
      </c>
      <c r="I63" s="12" t="s">
        <v>2715</v>
      </c>
      <c r="J63" s="12">
        <v>15.0</v>
      </c>
      <c r="K63" s="12">
        <v>12705.0</v>
      </c>
      <c r="L63" s="12">
        <v>0.0</v>
      </c>
      <c r="M63" s="12">
        <v>12705.0</v>
      </c>
      <c r="N63" s="15">
        <v>43920.0</v>
      </c>
      <c r="O63" s="12">
        <f>MONTH('Продажи'!$N63)</f>
        <v>3</v>
      </c>
      <c r="P63" s="12">
        <f>WEEKDAY('Продажи'!$N63,2)</f>
        <v>1</v>
      </c>
      <c r="Q63" s="12">
        <f>DAY('Продажи'!$N63)</f>
        <v>30</v>
      </c>
      <c r="R63" s="10"/>
      <c r="S63" s="22">
        <f>YEAR('Продажи'!$N63)</f>
        <v>2020</v>
      </c>
      <c r="T63" s="22">
        <f>INT(('Продажи'!$N63-DATE(YEAR('Продажи'!$N63-WEEKDAY('Продажи'!$N63-1)+4),1,3) + WEEKDAY(DATE(YEAR('Продажи'!$N63-WEEKDAY('Продажи'!$N63-1)+4),1,3))+5)/7)</f>
        <v>14</v>
      </c>
      <c r="U63" s="6"/>
    </row>
    <row r="64" ht="14.25" customHeight="1">
      <c r="E64" s="12" t="s">
        <v>2712</v>
      </c>
      <c r="F64" s="12" t="s">
        <v>2713</v>
      </c>
      <c r="G64" s="12" t="s">
        <v>2714</v>
      </c>
      <c r="H64" s="12">
        <v>1386.0</v>
      </c>
      <c r="I64" s="12" t="s">
        <v>2715</v>
      </c>
      <c r="J64" s="12">
        <v>20.0</v>
      </c>
      <c r="K64" s="12">
        <v>27720.0</v>
      </c>
      <c r="L64" s="12">
        <v>0.03</v>
      </c>
      <c r="M64" s="12">
        <v>26888.4</v>
      </c>
      <c r="N64" s="15">
        <v>42537.0</v>
      </c>
      <c r="O64" s="12">
        <f>MONTH('Продажи'!$N64)</f>
        <v>6</v>
      </c>
      <c r="P64" s="12">
        <f>WEEKDAY('Продажи'!$N64,2)</f>
        <v>4</v>
      </c>
      <c r="Q64" s="12">
        <f>DAY('Продажи'!$N64)</f>
        <v>16</v>
      </c>
      <c r="R64" s="10"/>
      <c r="S64" s="22">
        <f>YEAR('Продажи'!$N64)</f>
        <v>2016</v>
      </c>
      <c r="T64" s="22">
        <f>INT(('Продажи'!$N64-DATE(YEAR('Продажи'!$N64-WEEKDAY('Продажи'!$N64-1)+4),1,3) + WEEKDAY(DATE(YEAR('Продажи'!$N64-WEEKDAY('Продажи'!$N64-1)+4),1,3))+5)/7)</f>
        <v>24</v>
      </c>
      <c r="U64" s="6"/>
    </row>
    <row r="65" ht="14.25" customHeight="1">
      <c r="E65" s="12" t="s">
        <v>2740</v>
      </c>
      <c r="F65" s="12" t="s">
        <v>2717</v>
      </c>
      <c r="G65" s="12" t="s">
        <v>2741</v>
      </c>
      <c r="H65" s="12">
        <v>3197.0</v>
      </c>
      <c r="I65" s="12" t="s">
        <v>2711</v>
      </c>
      <c r="J65" s="12">
        <v>10.0</v>
      </c>
      <c r="K65" s="12">
        <v>31970.0</v>
      </c>
      <c r="L65" s="12">
        <v>0.0</v>
      </c>
      <c r="M65" s="12">
        <v>31970.0</v>
      </c>
      <c r="N65" s="15">
        <v>43921.0</v>
      </c>
      <c r="O65" s="12">
        <f>MONTH('Продажи'!$N65)</f>
        <v>3</v>
      </c>
      <c r="P65" s="12">
        <f>WEEKDAY('Продажи'!$N65,2)</f>
        <v>2</v>
      </c>
      <c r="Q65" s="12">
        <f>DAY('Продажи'!$N65)</f>
        <v>31</v>
      </c>
      <c r="R65" s="10"/>
      <c r="S65" s="22">
        <f>YEAR('Продажи'!$N65)</f>
        <v>2020</v>
      </c>
      <c r="T65" s="22">
        <f>INT(('Продажи'!$N65-DATE(YEAR('Продажи'!$N65-WEEKDAY('Продажи'!$N65-1)+4),1,3) + WEEKDAY(DATE(YEAR('Продажи'!$N65-WEEKDAY('Продажи'!$N65-1)+4),1,3))+5)/7)</f>
        <v>14</v>
      </c>
      <c r="U65" s="6"/>
    </row>
    <row r="66" ht="14.25" customHeight="1">
      <c r="E66" s="12" t="s">
        <v>2773</v>
      </c>
      <c r="F66" s="12" t="s">
        <v>2738</v>
      </c>
      <c r="G66" s="12" t="s">
        <v>2774</v>
      </c>
      <c r="H66" s="12">
        <v>1923.0</v>
      </c>
      <c r="I66" s="12" t="s">
        <v>2715</v>
      </c>
      <c r="J66" s="12">
        <v>35.0</v>
      </c>
      <c r="K66" s="12">
        <v>67305.0</v>
      </c>
      <c r="L66" s="12">
        <v>0.06</v>
      </c>
      <c r="M66" s="12">
        <v>63266.7</v>
      </c>
      <c r="N66" s="15">
        <v>42744.0</v>
      </c>
      <c r="O66" s="12">
        <f>MONTH('Продажи'!$N66)</f>
        <v>1</v>
      </c>
      <c r="P66" s="12">
        <f>WEEKDAY('Продажи'!$N66,2)</f>
        <v>1</v>
      </c>
      <c r="Q66" s="12">
        <f>DAY('Продажи'!$N66)</f>
        <v>9</v>
      </c>
      <c r="R66" s="10"/>
      <c r="S66" s="22">
        <f>YEAR('Продажи'!$N66)</f>
        <v>2017</v>
      </c>
      <c r="T66" s="22">
        <f>INT(('Продажи'!$N66-DATE(YEAR('Продажи'!$N66-WEEKDAY('Продажи'!$N66-1)+4),1,3) + WEEKDAY(DATE(YEAR('Продажи'!$N66-WEEKDAY('Продажи'!$N66-1)+4),1,3))+5)/7)</f>
        <v>2</v>
      </c>
      <c r="U66" s="6"/>
    </row>
    <row r="67" ht="14.25" customHeight="1">
      <c r="E67" s="12" t="s">
        <v>2773</v>
      </c>
      <c r="F67" s="12" t="s">
        <v>2738</v>
      </c>
      <c r="G67" s="12" t="s">
        <v>2774</v>
      </c>
      <c r="H67" s="12">
        <v>1923.0</v>
      </c>
      <c r="I67" s="12" t="s">
        <v>2715</v>
      </c>
      <c r="J67" s="12">
        <v>25.0</v>
      </c>
      <c r="K67" s="12">
        <v>48075.0</v>
      </c>
      <c r="L67" s="12">
        <v>0.06</v>
      </c>
      <c r="M67" s="12">
        <v>45190.5</v>
      </c>
      <c r="N67" s="15">
        <v>43928.0</v>
      </c>
      <c r="O67" s="12">
        <f>MONTH('Продажи'!$N67)</f>
        <v>4</v>
      </c>
      <c r="P67" s="12">
        <f>WEEKDAY('Продажи'!$N67,2)</f>
        <v>2</v>
      </c>
      <c r="Q67" s="12">
        <f>DAY('Продажи'!$N67)</f>
        <v>7</v>
      </c>
      <c r="R67" s="10"/>
      <c r="S67" s="22">
        <f>YEAR('Продажи'!$N67)</f>
        <v>2020</v>
      </c>
      <c r="T67" s="22">
        <f>INT(('Продажи'!$N67-DATE(YEAR('Продажи'!$N67-WEEKDAY('Продажи'!$N67-1)+4),1,3) + WEEKDAY(DATE(YEAR('Продажи'!$N67-WEEKDAY('Продажи'!$N67-1)+4),1,3))+5)/7)</f>
        <v>15</v>
      </c>
      <c r="U67" s="6"/>
    </row>
    <row r="68" ht="14.25" customHeight="1">
      <c r="E68" s="12" t="s">
        <v>2730</v>
      </c>
      <c r="F68" s="12" t="s">
        <v>2717</v>
      </c>
      <c r="G68" s="12" t="s">
        <v>2731</v>
      </c>
      <c r="H68" s="12">
        <v>759.0</v>
      </c>
      <c r="I68" s="12" t="s">
        <v>2711</v>
      </c>
      <c r="J68" s="12">
        <v>14.0</v>
      </c>
      <c r="K68" s="12">
        <v>10626.0</v>
      </c>
      <c r="L68" s="12">
        <v>0.0</v>
      </c>
      <c r="M68" s="12">
        <v>10626.0</v>
      </c>
      <c r="N68" s="15">
        <v>43207.0</v>
      </c>
      <c r="O68" s="12">
        <f>MONTH('Продажи'!$N68)</f>
        <v>4</v>
      </c>
      <c r="P68" s="12">
        <f>WEEKDAY('Продажи'!$N68,2)</f>
        <v>2</v>
      </c>
      <c r="Q68" s="12">
        <f>DAY('Продажи'!$N68)</f>
        <v>17</v>
      </c>
      <c r="R68" s="10"/>
      <c r="S68" s="22">
        <f>YEAR('Продажи'!$N68)</f>
        <v>2018</v>
      </c>
      <c r="T68" s="22">
        <f>INT(('Продажи'!$N68-DATE(YEAR('Продажи'!$N68-WEEKDAY('Продажи'!$N68-1)+4),1,3) + WEEKDAY(DATE(YEAR('Продажи'!$N68-WEEKDAY('Продажи'!$N68-1)+4),1,3))+5)/7)</f>
        <v>16</v>
      </c>
      <c r="U68" s="6"/>
    </row>
    <row r="69" ht="14.25" customHeight="1">
      <c r="E69" s="12" t="s">
        <v>2725</v>
      </c>
      <c r="F69" s="12" t="s">
        <v>2710</v>
      </c>
      <c r="G69" s="12" t="s">
        <v>2726</v>
      </c>
      <c r="H69" s="12">
        <v>2645.0</v>
      </c>
      <c r="I69" s="12" t="s">
        <v>2711</v>
      </c>
      <c r="J69" s="12">
        <v>50.0</v>
      </c>
      <c r="K69" s="12">
        <v>132250.0</v>
      </c>
      <c r="L69" s="12">
        <v>0.15</v>
      </c>
      <c r="M69" s="12">
        <v>112412.5</v>
      </c>
      <c r="N69" s="15">
        <v>42547.0</v>
      </c>
      <c r="O69" s="12">
        <f>MONTH('Продажи'!$N69)</f>
        <v>6</v>
      </c>
      <c r="P69" s="12">
        <f>WEEKDAY('Продажи'!$N69,2)</f>
        <v>7</v>
      </c>
      <c r="Q69" s="12">
        <f>DAY('Продажи'!$N69)</f>
        <v>26</v>
      </c>
      <c r="R69" s="10"/>
      <c r="S69" s="22">
        <f>YEAR('Продажи'!$N69)</f>
        <v>2016</v>
      </c>
      <c r="T69" s="22">
        <f>INT(('Продажи'!$N69-DATE(YEAR('Продажи'!$N69-WEEKDAY('Продажи'!$N69-1)+4),1,3) + WEEKDAY(DATE(YEAR('Продажи'!$N69-WEEKDAY('Продажи'!$N69-1)+4),1,3))+5)/7)</f>
        <v>25</v>
      </c>
      <c r="U69" s="6"/>
    </row>
    <row r="70" ht="14.25" customHeight="1">
      <c r="E70" s="12" t="s">
        <v>2775</v>
      </c>
      <c r="F70" s="12" t="s">
        <v>2753</v>
      </c>
      <c r="G70" s="12" t="s">
        <v>2776</v>
      </c>
      <c r="H70" s="12">
        <v>1228.0</v>
      </c>
      <c r="I70" s="12" t="s">
        <v>2715</v>
      </c>
      <c r="J70" s="12">
        <v>45.0</v>
      </c>
      <c r="K70" s="12">
        <v>55260.0</v>
      </c>
      <c r="L70" s="12">
        <v>0.09</v>
      </c>
      <c r="M70" s="12">
        <v>50286.6</v>
      </c>
      <c r="N70" s="15">
        <v>42638.0</v>
      </c>
      <c r="O70" s="12">
        <f>MONTH('Продажи'!$N70)</f>
        <v>9</v>
      </c>
      <c r="P70" s="12">
        <f>WEEKDAY('Продажи'!$N70,2)</f>
        <v>7</v>
      </c>
      <c r="Q70" s="12">
        <f>DAY('Продажи'!$N70)</f>
        <v>25</v>
      </c>
      <c r="R70" s="10"/>
      <c r="S70" s="22">
        <f>YEAR('Продажи'!$N70)</f>
        <v>2016</v>
      </c>
      <c r="T70" s="22">
        <f>INT(('Продажи'!$N70-DATE(YEAR('Продажи'!$N70-WEEKDAY('Продажи'!$N70-1)+4),1,3) + WEEKDAY(DATE(YEAR('Продажи'!$N70-WEEKDAY('Продажи'!$N70-1)+4),1,3))+5)/7)</f>
        <v>38</v>
      </c>
      <c r="U70" s="6"/>
    </row>
    <row r="71" ht="14.25" customHeight="1">
      <c r="E71" s="12" t="s">
        <v>2777</v>
      </c>
      <c r="F71" s="12" t="s">
        <v>2717</v>
      </c>
      <c r="G71" s="12" t="s">
        <v>2778</v>
      </c>
      <c r="H71" s="12">
        <v>1178.0</v>
      </c>
      <c r="I71" s="12" t="s">
        <v>2711</v>
      </c>
      <c r="J71" s="12">
        <v>10.0</v>
      </c>
      <c r="K71" s="12">
        <v>11780.0</v>
      </c>
      <c r="L71" s="12">
        <v>0.0</v>
      </c>
      <c r="M71" s="12">
        <v>11780.0</v>
      </c>
      <c r="N71" s="15">
        <v>43340.0</v>
      </c>
      <c r="O71" s="12">
        <f>MONTH('Продажи'!$N71)</f>
        <v>8</v>
      </c>
      <c r="P71" s="12">
        <f>WEEKDAY('Продажи'!$N71,2)</f>
        <v>2</v>
      </c>
      <c r="Q71" s="12">
        <f>DAY('Продажи'!$N71)</f>
        <v>28</v>
      </c>
      <c r="R71" s="10"/>
      <c r="S71" s="22">
        <f>YEAR('Продажи'!$N71)</f>
        <v>2018</v>
      </c>
      <c r="T71" s="22">
        <f>INT(('Продажи'!$N71-DATE(YEAR('Продажи'!$N71-WEEKDAY('Продажи'!$N71-1)+4),1,3) + WEEKDAY(DATE(YEAR('Продажи'!$N71-WEEKDAY('Продажи'!$N71-1)+4),1,3))+5)/7)</f>
        <v>35</v>
      </c>
      <c r="U71" s="6"/>
    </row>
    <row r="72" ht="14.25" customHeight="1">
      <c r="E72" s="12" t="s">
        <v>2761</v>
      </c>
      <c r="F72" s="12" t="s">
        <v>2738</v>
      </c>
      <c r="G72" s="12" t="s">
        <v>2762</v>
      </c>
      <c r="H72" s="12">
        <v>800.0</v>
      </c>
      <c r="I72" s="12" t="s">
        <v>2715</v>
      </c>
      <c r="J72" s="12">
        <v>25.0</v>
      </c>
      <c r="K72" s="12">
        <v>20000.0</v>
      </c>
      <c r="L72" s="12">
        <v>0.03</v>
      </c>
      <c r="M72" s="12">
        <v>19400.0</v>
      </c>
      <c r="N72" s="15">
        <v>43034.0</v>
      </c>
      <c r="O72" s="12">
        <f>MONTH('Продажи'!$N72)</f>
        <v>10</v>
      </c>
      <c r="P72" s="12">
        <f>WEEKDAY('Продажи'!$N72,2)</f>
        <v>4</v>
      </c>
      <c r="Q72" s="12">
        <f>DAY('Продажи'!$N72)</f>
        <v>26</v>
      </c>
      <c r="R72" s="10"/>
      <c r="S72" s="22">
        <f>YEAR('Продажи'!$N72)</f>
        <v>2017</v>
      </c>
      <c r="T72" s="22">
        <f>INT(('Продажи'!$N72-DATE(YEAR('Продажи'!$N72-WEEKDAY('Продажи'!$N72-1)+4),1,3) + WEEKDAY(DATE(YEAR('Продажи'!$N72-WEEKDAY('Продажи'!$N72-1)+4),1,3))+5)/7)</f>
        <v>43</v>
      </c>
      <c r="U72" s="6"/>
    </row>
    <row r="73" ht="14.25" customHeight="1">
      <c r="E73" s="12" t="s">
        <v>2740</v>
      </c>
      <c r="F73" s="12" t="s">
        <v>2717</v>
      </c>
      <c r="G73" s="12" t="s">
        <v>2731</v>
      </c>
      <c r="H73" s="12">
        <v>759.0</v>
      </c>
      <c r="I73" s="12" t="s">
        <v>2711</v>
      </c>
      <c r="J73" s="12">
        <v>10.0</v>
      </c>
      <c r="K73" s="12">
        <v>7590.0</v>
      </c>
      <c r="L73" s="12">
        <v>0.0</v>
      </c>
      <c r="M73" s="12">
        <v>7590.0</v>
      </c>
      <c r="N73" s="15">
        <v>42117.0</v>
      </c>
      <c r="O73" s="12">
        <f>MONTH('Продажи'!$N73)</f>
        <v>4</v>
      </c>
      <c r="P73" s="12">
        <f>WEEKDAY('Продажи'!$N73,2)</f>
        <v>4</v>
      </c>
      <c r="Q73" s="12">
        <f>DAY('Продажи'!$N73)</f>
        <v>23</v>
      </c>
      <c r="R73" s="10"/>
      <c r="S73" s="22">
        <f>YEAR('Продажи'!$N73)</f>
        <v>2015</v>
      </c>
      <c r="T73" s="22">
        <f>INT(('Продажи'!$N73-DATE(YEAR('Продажи'!$N73-WEEKDAY('Продажи'!$N73-1)+4),1,3) + WEEKDAY(DATE(YEAR('Продажи'!$N73-WEEKDAY('Продажи'!$N73-1)+4),1,3))+5)/7)</f>
        <v>17</v>
      </c>
      <c r="U73" s="6"/>
    </row>
    <row r="74" ht="14.25" customHeight="1">
      <c r="E74" s="12" t="s">
        <v>2730</v>
      </c>
      <c r="F74" s="12" t="s">
        <v>2717</v>
      </c>
      <c r="G74" s="12" t="s">
        <v>2731</v>
      </c>
      <c r="H74" s="12">
        <v>759.0</v>
      </c>
      <c r="I74" s="12" t="s">
        <v>2711</v>
      </c>
      <c r="J74" s="12">
        <v>14.0</v>
      </c>
      <c r="K74" s="12">
        <v>10626.0</v>
      </c>
      <c r="L74" s="12">
        <v>0.0</v>
      </c>
      <c r="M74" s="12">
        <v>10626.0</v>
      </c>
      <c r="N74" s="15">
        <v>43356.0</v>
      </c>
      <c r="O74" s="12">
        <f>MONTH('Продажи'!$N74)</f>
        <v>9</v>
      </c>
      <c r="P74" s="12">
        <f>WEEKDAY('Продажи'!$N74,2)</f>
        <v>4</v>
      </c>
      <c r="Q74" s="12">
        <f>DAY('Продажи'!$N74)</f>
        <v>13</v>
      </c>
      <c r="R74" s="10"/>
      <c r="S74" s="22">
        <f>YEAR('Продажи'!$N74)</f>
        <v>2018</v>
      </c>
      <c r="T74" s="22">
        <f>INT(('Продажи'!$N74-DATE(YEAR('Продажи'!$N74-WEEKDAY('Продажи'!$N74-1)+4),1,3) + WEEKDAY(DATE(YEAR('Продажи'!$N74-WEEKDAY('Продажи'!$N74-1)+4),1,3))+5)/7)</f>
        <v>37</v>
      </c>
      <c r="U74" s="6"/>
    </row>
    <row r="75" ht="14.25" customHeight="1">
      <c r="E75" s="12" t="s">
        <v>2761</v>
      </c>
      <c r="F75" s="12" t="s">
        <v>2738</v>
      </c>
      <c r="G75" s="12" t="s">
        <v>2762</v>
      </c>
      <c r="H75" s="12">
        <v>800.0</v>
      </c>
      <c r="I75" s="12" t="s">
        <v>2715</v>
      </c>
      <c r="J75" s="12">
        <v>25.0</v>
      </c>
      <c r="K75" s="12">
        <v>20000.0</v>
      </c>
      <c r="L75" s="12">
        <v>0.03</v>
      </c>
      <c r="M75" s="12">
        <v>19400.0</v>
      </c>
      <c r="N75" s="15">
        <v>42119.0</v>
      </c>
      <c r="O75" s="12">
        <f>MONTH('Продажи'!$N75)</f>
        <v>4</v>
      </c>
      <c r="P75" s="12">
        <f>WEEKDAY('Продажи'!$N75,2)</f>
        <v>6</v>
      </c>
      <c r="Q75" s="12">
        <f>DAY('Продажи'!$N75)</f>
        <v>25</v>
      </c>
      <c r="R75" s="10"/>
      <c r="S75" s="22">
        <f>YEAR('Продажи'!$N75)</f>
        <v>2015</v>
      </c>
      <c r="T75" s="22">
        <f>INT(('Продажи'!$N75-DATE(YEAR('Продажи'!$N75-WEEKDAY('Продажи'!$N75-1)+4),1,3) + WEEKDAY(DATE(YEAR('Продажи'!$N75-WEEKDAY('Продажи'!$N75-1)+4),1,3))+5)/7)</f>
        <v>17</v>
      </c>
      <c r="U75" s="6"/>
    </row>
    <row r="76" ht="14.25" customHeight="1">
      <c r="E76" s="12" t="s">
        <v>2771</v>
      </c>
      <c r="F76" s="12" t="s">
        <v>2753</v>
      </c>
      <c r="G76" s="12" t="s">
        <v>2772</v>
      </c>
      <c r="H76" s="12">
        <v>887.0</v>
      </c>
      <c r="I76" s="12" t="s">
        <v>2711</v>
      </c>
      <c r="J76" s="12">
        <v>15.0</v>
      </c>
      <c r="K76" s="12">
        <v>13305.0</v>
      </c>
      <c r="L76" s="12">
        <v>0.0</v>
      </c>
      <c r="M76" s="12">
        <v>13305.0</v>
      </c>
      <c r="N76" s="15">
        <v>43360.0</v>
      </c>
      <c r="O76" s="12">
        <f>MONTH('Продажи'!$N76)</f>
        <v>9</v>
      </c>
      <c r="P76" s="12">
        <f>WEEKDAY('Продажи'!$N76,2)</f>
        <v>1</v>
      </c>
      <c r="Q76" s="12">
        <f>DAY('Продажи'!$N76)</f>
        <v>17</v>
      </c>
      <c r="R76" s="10"/>
      <c r="S76" s="22">
        <f>YEAR('Продажи'!$N76)</f>
        <v>2018</v>
      </c>
      <c r="T76" s="22">
        <f>INT(('Продажи'!$N76-DATE(YEAR('Продажи'!$N76-WEEKDAY('Продажи'!$N76-1)+4),1,3) + WEEKDAY(DATE(YEAR('Продажи'!$N76-WEEKDAY('Продажи'!$N76-1)+4),1,3))+5)/7)</f>
        <v>38</v>
      </c>
      <c r="U76" s="6"/>
    </row>
    <row r="77" ht="14.25" customHeight="1">
      <c r="E77" s="12" t="s">
        <v>2719</v>
      </c>
      <c r="F77" s="12" t="s">
        <v>2713</v>
      </c>
      <c r="G77" s="12" t="s">
        <v>2720</v>
      </c>
      <c r="H77" s="12">
        <v>1879.0</v>
      </c>
      <c r="I77" s="12" t="s">
        <v>2715</v>
      </c>
      <c r="J77" s="12">
        <v>15.0</v>
      </c>
      <c r="K77" s="12">
        <v>28185.0</v>
      </c>
      <c r="L77" s="12">
        <v>0.03</v>
      </c>
      <c r="M77" s="12">
        <v>27339.45</v>
      </c>
      <c r="N77" s="15">
        <v>43064.0</v>
      </c>
      <c r="O77" s="12">
        <f>MONTH('Продажи'!$N77)</f>
        <v>11</v>
      </c>
      <c r="P77" s="12">
        <f>WEEKDAY('Продажи'!$N77,2)</f>
        <v>6</v>
      </c>
      <c r="Q77" s="12">
        <f>DAY('Продажи'!$N77)</f>
        <v>25</v>
      </c>
      <c r="R77" s="10"/>
      <c r="S77" s="22">
        <f>YEAR('Продажи'!$N77)</f>
        <v>2017</v>
      </c>
      <c r="T77" s="22">
        <f>INT(('Продажи'!$N77-DATE(YEAR('Продажи'!$N77-WEEKDAY('Продажи'!$N77-1)+4),1,3) + WEEKDAY(DATE(YEAR('Продажи'!$N77-WEEKDAY('Продажи'!$N77-1)+4),1,3))+5)/7)</f>
        <v>47</v>
      </c>
      <c r="U77" s="6"/>
    </row>
    <row r="78" ht="14.25" customHeight="1">
      <c r="E78" s="12" t="s">
        <v>2757</v>
      </c>
      <c r="F78" s="12" t="s">
        <v>2710</v>
      </c>
      <c r="G78" s="12" t="s">
        <v>2758</v>
      </c>
      <c r="H78" s="12">
        <v>2211.0</v>
      </c>
      <c r="I78" s="12" t="s">
        <v>2711</v>
      </c>
      <c r="J78" s="12">
        <v>25.0</v>
      </c>
      <c r="K78" s="12">
        <v>55275.0</v>
      </c>
      <c r="L78" s="12">
        <v>0.09</v>
      </c>
      <c r="M78" s="12">
        <v>50300.25</v>
      </c>
      <c r="N78" s="15">
        <v>43792.0</v>
      </c>
      <c r="O78" s="12">
        <f>MONTH('Продажи'!$N78)</f>
        <v>11</v>
      </c>
      <c r="P78" s="12">
        <f>WEEKDAY('Продажи'!$N78,2)</f>
        <v>6</v>
      </c>
      <c r="Q78" s="12">
        <f>DAY('Продажи'!$N78)</f>
        <v>23</v>
      </c>
      <c r="R78" s="10"/>
      <c r="S78" s="22">
        <f>YEAR('Продажи'!$N78)</f>
        <v>2019</v>
      </c>
      <c r="T78" s="22">
        <f>INT(('Продажи'!$N78-DATE(YEAR('Продажи'!$N78-WEEKDAY('Продажи'!$N78-1)+4),1,3) + WEEKDAY(DATE(YEAR('Продажи'!$N78-WEEKDAY('Продажи'!$N78-1)+4),1,3))+5)/7)</f>
        <v>47</v>
      </c>
      <c r="U78" s="6"/>
    </row>
    <row r="79" ht="14.25" customHeight="1">
      <c r="E79" s="12" t="s">
        <v>2759</v>
      </c>
      <c r="F79" s="12" t="s">
        <v>2724</v>
      </c>
      <c r="G79" s="12" t="s">
        <v>2760</v>
      </c>
      <c r="H79" s="12">
        <v>1531.0</v>
      </c>
      <c r="I79" s="12" t="s">
        <v>2715</v>
      </c>
      <c r="J79" s="12">
        <v>15.0</v>
      </c>
      <c r="K79" s="12">
        <v>22965.0</v>
      </c>
      <c r="L79" s="12">
        <v>0.03</v>
      </c>
      <c r="M79" s="12">
        <v>22276.05</v>
      </c>
      <c r="N79" s="15">
        <v>43654.0</v>
      </c>
      <c r="O79" s="12">
        <f>MONTH('Продажи'!$N79)</f>
        <v>7</v>
      </c>
      <c r="P79" s="12">
        <f>WEEKDAY('Продажи'!$N79,2)</f>
        <v>1</v>
      </c>
      <c r="Q79" s="12">
        <f>DAY('Продажи'!$N79)</f>
        <v>8</v>
      </c>
      <c r="R79" s="10"/>
      <c r="S79" s="22">
        <f>YEAR('Продажи'!$N79)</f>
        <v>2019</v>
      </c>
      <c r="T79" s="22">
        <f>INT(('Продажи'!$N79-DATE(YEAR('Продажи'!$N79-WEEKDAY('Продажи'!$N79-1)+4),1,3) + WEEKDAY(DATE(YEAR('Продажи'!$N79-WEEKDAY('Продажи'!$N79-1)+4),1,3))+5)/7)</f>
        <v>28</v>
      </c>
      <c r="U79" s="6"/>
    </row>
    <row r="80" ht="14.25" customHeight="1">
      <c r="E80" s="12" t="s">
        <v>2755</v>
      </c>
      <c r="F80" s="12" t="s">
        <v>2756</v>
      </c>
      <c r="G80" s="12" t="s">
        <v>2756</v>
      </c>
      <c r="H80" s="12">
        <v>4889.0</v>
      </c>
      <c r="I80" s="12" t="s">
        <v>2711</v>
      </c>
      <c r="J80" s="12">
        <v>18.0</v>
      </c>
      <c r="K80" s="12">
        <v>88002.0</v>
      </c>
      <c r="L80" s="12">
        <v>0.12</v>
      </c>
      <c r="M80" s="12">
        <v>77441.76</v>
      </c>
      <c r="N80" s="15">
        <v>44185.0</v>
      </c>
      <c r="O80" s="12">
        <f>MONTH('Продажи'!$N80)</f>
        <v>12</v>
      </c>
      <c r="P80" s="12">
        <f>WEEKDAY('Продажи'!$N80,2)</f>
        <v>7</v>
      </c>
      <c r="Q80" s="12">
        <f>DAY('Продажи'!$N80)</f>
        <v>20</v>
      </c>
      <c r="R80" s="10"/>
      <c r="S80" s="22">
        <f>YEAR('Продажи'!$N80)</f>
        <v>2020</v>
      </c>
      <c r="T80" s="22">
        <f>INT(('Продажи'!$N80-DATE(YEAR('Продажи'!$N80-WEEKDAY('Продажи'!$N80-1)+4),1,3) + WEEKDAY(DATE(YEAR('Продажи'!$N80-WEEKDAY('Продажи'!$N80-1)+4),1,3))+5)/7)</f>
        <v>51</v>
      </c>
      <c r="U80" s="6"/>
    </row>
    <row r="81" ht="14.25" customHeight="1">
      <c r="E81" s="12" t="s">
        <v>2746</v>
      </c>
      <c r="F81" s="12" t="s">
        <v>2717</v>
      </c>
      <c r="G81" s="12" t="s">
        <v>2736</v>
      </c>
      <c r="H81" s="12">
        <v>967.0</v>
      </c>
      <c r="I81" s="12" t="s">
        <v>2711</v>
      </c>
      <c r="J81" s="12">
        <v>12.0</v>
      </c>
      <c r="K81" s="12">
        <v>11604.0</v>
      </c>
      <c r="L81" s="12">
        <v>0.0</v>
      </c>
      <c r="M81" s="12">
        <v>11604.0</v>
      </c>
      <c r="N81" s="15">
        <v>42169.0</v>
      </c>
      <c r="O81" s="12">
        <f>MONTH('Продажи'!$N81)</f>
        <v>6</v>
      </c>
      <c r="P81" s="12">
        <f>WEEKDAY('Продажи'!$N81,2)</f>
        <v>7</v>
      </c>
      <c r="Q81" s="12">
        <f>DAY('Продажи'!$N81)</f>
        <v>14</v>
      </c>
      <c r="R81" s="10"/>
      <c r="S81" s="22">
        <f>YEAR('Продажи'!$N81)</f>
        <v>2015</v>
      </c>
      <c r="T81" s="22">
        <f>INT(('Продажи'!$N81-DATE(YEAR('Продажи'!$N81-WEEKDAY('Продажи'!$N81-1)+4),1,3) + WEEKDAY(DATE(YEAR('Продажи'!$N81-WEEKDAY('Продажи'!$N81-1)+4),1,3))+5)/7)</f>
        <v>24</v>
      </c>
      <c r="U81" s="6"/>
    </row>
    <row r="82" ht="14.25" customHeight="1">
      <c r="E82" s="12" t="s">
        <v>2721</v>
      </c>
      <c r="F82" s="12" t="s">
        <v>2713</v>
      </c>
      <c r="G82" s="12" t="s">
        <v>2722</v>
      </c>
      <c r="H82" s="12">
        <v>847.0</v>
      </c>
      <c r="I82" s="12" t="s">
        <v>2715</v>
      </c>
      <c r="J82" s="12">
        <v>15.0</v>
      </c>
      <c r="K82" s="12">
        <v>12705.0</v>
      </c>
      <c r="L82" s="12">
        <v>0.0</v>
      </c>
      <c r="M82" s="12">
        <v>12705.0</v>
      </c>
      <c r="N82" s="15">
        <v>42888.0</v>
      </c>
      <c r="O82" s="12">
        <f>MONTH('Продажи'!$N82)</f>
        <v>6</v>
      </c>
      <c r="P82" s="12">
        <f>WEEKDAY('Продажи'!$N82,2)</f>
        <v>5</v>
      </c>
      <c r="Q82" s="12">
        <f>DAY('Продажи'!$N82)</f>
        <v>2</v>
      </c>
      <c r="R82" s="10"/>
      <c r="S82" s="22">
        <f>YEAR('Продажи'!$N82)</f>
        <v>2017</v>
      </c>
      <c r="T82" s="22">
        <f>INT(('Продажи'!$N82-DATE(YEAR('Продажи'!$N82-WEEKDAY('Продажи'!$N82-1)+4),1,3) + WEEKDAY(DATE(YEAR('Продажи'!$N82-WEEKDAY('Продажи'!$N82-1)+4),1,3))+5)/7)</f>
        <v>22</v>
      </c>
      <c r="U82" s="6"/>
    </row>
    <row r="83" ht="14.25" customHeight="1">
      <c r="E83" s="12" t="s">
        <v>2744</v>
      </c>
      <c r="F83" s="12" t="s">
        <v>2728</v>
      </c>
      <c r="G83" s="12" t="s">
        <v>2745</v>
      </c>
      <c r="H83" s="12">
        <v>1994.0</v>
      </c>
      <c r="I83" s="12" t="s">
        <v>2711</v>
      </c>
      <c r="J83" s="12">
        <v>12.0</v>
      </c>
      <c r="K83" s="12">
        <v>23928.0</v>
      </c>
      <c r="L83" s="12">
        <v>0.03</v>
      </c>
      <c r="M83" s="12">
        <v>23210.16</v>
      </c>
      <c r="N83" s="15">
        <v>43232.0</v>
      </c>
      <c r="O83" s="12">
        <f>MONTH('Продажи'!$N83)</f>
        <v>5</v>
      </c>
      <c r="P83" s="12">
        <f>WEEKDAY('Продажи'!$N83,2)</f>
        <v>6</v>
      </c>
      <c r="Q83" s="12">
        <f>DAY('Продажи'!$N83)</f>
        <v>12</v>
      </c>
      <c r="R83" s="10"/>
      <c r="S83" s="22">
        <f>YEAR('Продажи'!$N83)</f>
        <v>2018</v>
      </c>
      <c r="T83" s="22">
        <f>INT(('Продажи'!$N83-DATE(YEAR('Продажи'!$N83-WEEKDAY('Продажи'!$N83-1)+4),1,3) + WEEKDAY(DATE(YEAR('Продажи'!$N83-WEEKDAY('Продажи'!$N83-1)+4),1,3))+5)/7)</f>
        <v>19</v>
      </c>
      <c r="U83" s="6"/>
    </row>
    <row r="84" ht="14.25" customHeight="1">
      <c r="E84" s="12" t="s">
        <v>2716</v>
      </c>
      <c r="F84" s="12" t="s">
        <v>2717</v>
      </c>
      <c r="G84" s="12" t="s">
        <v>2718</v>
      </c>
      <c r="H84" s="12">
        <v>1182.0</v>
      </c>
      <c r="I84" s="12" t="s">
        <v>2715</v>
      </c>
      <c r="J84" s="12">
        <v>17.0</v>
      </c>
      <c r="K84" s="12">
        <v>20094.0</v>
      </c>
      <c r="L84" s="12">
        <v>0.03</v>
      </c>
      <c r="M84" s="12">
        <v>19491.18</v>
      </c>
      <c r="N84" s="15">
        <v>42558.0</v>
      </c>
      <c r="O84" s="12">
        <f>MONTH('Продажи'!$N84)</f>
        <v>7</v>
      </c>
      <c r="P84" s="12">
        <f>WEEKDAY('Продажи'!$N84,2)</f>
        <v>4</v>
      </c>
      <c r="Q84" s="12">
        <f>DAY('Продажи'!$N84)</f>
        <v>7</v>
      </c>
      <c r="R84" s="10"/>
      <c r="S84" s="22">
        <f>YEAR('Продажи'!$N84)</f>
        <v>2016</v>
      </c>
      <c r="T84" s="22">
        <f>INT(('Продажи'!$N84-DATE(YEAR('Продажи'!$N84-WEEKDAY('Продажи'!$N84-1)+4),1,3) + WEEKDAY(DATE(YEAR('Продажи'!$N84-WEEKDAY('Продажи'!$N84-1)+4),1,3))+5)/7)</f>
        <v>27</v>
      </c>
      <c r="U84" s="6"/>
    </row>
    <row r="85" ht="14.25" customHeight="1">
      <c r="E85" s="12" t="s">
        <v>2730</v>
      </c>
      <c r="F85" s="12" t="s">
        <v>2717</v>
      </c>
      <c r="G85" s="12" t="s">
        <v>2731</v>
      </c>
      <c r="H85" s="12">
        <v>759.0</v>
      </c>
      <c r="I85" s="12" t="s">
        <v>2711</v>
      </c>
      <c r="J85" s="12">
        <v>14.0</v>
      </c>
      <c r="K85" s="12">
        <v>10626.0</v>
      </c>
      <c r="L85" s="12">
        <v>0.0</v>
      </c>
      <c r="M85" s="12">
        <v>10626.0</v>
      </c>
      <c r="N85" s="15">
        <v>42181.0</v>
      </c>
      <c r="O85" s="12">
        <f>MONTH('Продажи'!$N85)</f>
        <v>6</v>
      </c>
      <c r="P85" s="12">
        <f>WEEKDAY('Продажи'!$N85,2)</f>
        <v>5</v>
      </c>
      <c r="Q85" s="12">
        <f>DAY('Продажи'!$N85)</f>
        <v>26</v>
      </c>
      <c r="R85" s="10"/>
      <c r="S85" s="22">
        <f>YEAR('Продажи'!$N85)</f>
        <v>2015</v>
      </c>
      <c r="T85" s="22">
        <f>INT(('Продажи'!$N85-DATE(YEAR('Продажи'!$N85-WEEKDAY('Продажи'!$N85-1)+4),1,3) + WEEKDAY(DATE(YEAR('Продажи'!$N85-WEEKDAY('Продажи'!$N85-1)+4),1,3))+5)/7)</f>
        <v>26</v>
      </c>
      <c r="U85" s="6"/>
    </row>
    <row r="86" ht="14.25" customHeight="1">
      <c r="E86" s="12" t="s">
        <v>2723</v>
      </c>
      <c r="F86" s="12" t="s">
        <v>2724</v>
      </c>
      <c r="G86" s="12" t="s">
        <v>2724</v>
      </c>
      <c r="H86" s="12">
        <v>770.0</v>
      </c>
      <c r="I86" s="12" t="s">
        <v>2715</v>
      </c>
      <c r="J86" s="12">
        <v>20.0</v>
      </c>
      <c r="K86" s="12">
        <v>15400.0</v>
      </c>
      <c r="L86" s="12">
        <v>0.03</v>
      </c>
      <c r="M86" s="12">
        <v>14938.0</v>
      </c>
      <c r="N86" s="15">
        <v>43403.0</v>
      </c>
      <c r="O86" s="12">
        <f>MONTH('Продажи'!$N86)</f>
        <v>10</v>
      </c>
      <c r="P86" s="12">
        <f>WEEKDAY('Продажи'!$N86,2)</f>
        <v>2</v>
      </c>
      <c r="Q86" s="12">
        <f>DAY('Продажи'!$N86)</f>
        <v>30</v>
      </c>
      <c r="R86" s="10"/>
      <c r="S86" s="22">
        <f>YEAR('Продажи'!$N86)</f>
        <v>2018</v>
      </c>
      <c r="T86" s="22">
        <f>INT(('Продажи'!$N86-DATE(YEAR('Продажи'!$N86-WEEKDAY('Продажи'!$N86-1)+4),1,3) + WEEKDAY(DATE(YEAR('Продажи'!$N86-WEEKDAY('Продажи'!$N86-1)+4),1,3))+5)/7)</f>
        <v>44</v>
      </c>
      <c r="U86" s="6"/>
    </row>
    <row r="87" ht="14.25" customHeight="1">
      <c r="E87" s="12" t="s">
        <v>2716</v>
      </c>
      <c r="F87" s="12" t="s">
        <v>2717</v>
      </c>
      <c r="G87" s="12" t="s">
        <v>2718</v>
      </c>
      <c r="H87" s="12">
        <v>1182.0</v>
      </c>
      <c r="I87" s="12" t="s">
        <v>2715</v>
      </c>
      <c r="J87" s="12">
        <v>17.0</v>
      </c>
      <c r="K87" s="12">
        <v>20094.0</v>
      </c>
      <c r="L87" s="12">
        <v>0.03</v>
      </c>
      <c r="M87" s="12">
        <v>19491.18</v>
      </c>
      <c r="N87" s="15">
        <v>43344.0</v>
      </c>
      <c r="O87" s="12">
        <f>MONTH('Продажи'!$N87)</f>
        <v>9</v>
      </c>
      <c r="P87" s="12">
        <f>WEEKDAY('Продажи'!$N87,2)</f>
        <v>6</v>
      </c>
      <c r="Q87" s="12">
        <f>DAY('Продажи'!$N87)</f>
        <v>1</v>
      </c>
      <c r="R87" s="10"/>
      <c r="S87" s="22">
        <f>YEAR('Продажи'!$N87)</f>
        <v>2018</v>
      </c>
      <c r="T87" s="22">
        <f>INT(('Продажи'!$N87-DATE(YEAR('Продажи'!$N87-WEEKDAY('Продажи'!$N87-1)+4),1,3) + WEEKDAY(DATE(YEAR('Продажи'!$N87-WEEKDAY('Продажи'!$N87-1)+4),1,3))+5)/7)</f>
        <v>35</v>
      </c>
      <c r="U87" s="6"/>
    </row>
    <row r="88" ht="14.25" customHeight="1">
      <c r="E88" s="12" t="s">
        <v>2747</v>
      </c>
      <c r="F88" s="12" t="s">
        <v>2728</v>
      </c>
      <c r="G88" s="12" t="s">
        <v>2745</v>
      </c>
      <c r="H88" s="12">
        <v>1994.0</v>
      </c>
      <c r="I88" s="12" t="s">
        <v>2711</v>
      </c>
      <c r="J88" s="12">
        <v>25.0</v>
      </c>
      <c r="K88" s="12">
        <v>49850.0</v>
      </c>
      <c r="L88" s="12">
        <v>0.06</v>
      </c>
      <c r="M88" s="12">
        <v>46859.0</v>
      </c>
      <c r="N88" s="15">
        <v>43134.0</v>
      </c>
      <c r="O88" s="12">
        <f>MONTH('Продажи'!$N88)</f>
        <v>2</v>
      </c>
      <c r="P88" s="12">
        <f>WEEKDAY('Продажи'!$N88,2)</f>
        <v>6</v>
      </c>
      <c r="Q88" s="12">
        <f>DAY('Продажи'!$N88)</f>
        <v>3</v>
      </c>
      <c r="R88" s="10"/>
      <c r="S88" s="22">
        <f>YEAR('Продажи'!$N88)</f>
        <v>2018</v>
      </c>
      <c r="T88" s="22">
        <f>INT(('Продажи'!$N88-DATE(YEAR('Продажи'!$N88-WEEKDAY('Продажи'!$N88-1)+4),1,3) + WEEKDAY(DATE(YEAR('Продажи'!$N88-WEEKDAY('Продажи'!$N88-1)+4),1,3))+5)/7)</f>
        <v>5</v>
      </c>
      <c r="U88" s="6"/>
    </row>
    <row r="89" ht="14.25" customHeight="1">
      <c r="E89" s="12" t="s">
        <v>2746</v>
      </c>
      <c r="F89" s="12" t="s">
        <v>2717</v>
      </c>
      <c r="G89" s="12" t="s">
        <v>2736</v>
      </c>
      <c r="H89" s="12">
        <v>967.0</v>
      </c>
      <c r="I89" s="12" t="s">
        <v>2711</v>
      </c>
      <c r="J89" s="12">
        <v>12.0</v>
      </c>
      <c r="K89" s="12">
        <v>11604.0</v>
      </c>
      <c r="L89" s="12">
        <v>0.0</v>
      </c>
      <c r="M89" s="12">
        <v>11604.0</v>
      </c>
      <c r="N89" s="15">
        <v>42261.0</v>
      </c>
      <c r="O89" s="12">
        <f>MONTH('Продажи'!$N89)</f>
        <v>9</v>
      </c>
      <c r="P89" s="12">
        <f>WEEKDAY('Продажи'!$N89,2)</f>
        <v>1</v>
      </c>
      <c r="Q89" s="12">
        <f>DAY('Продажи'!$N89)</f>
        <v>14</v>
      </c>
      <c r="R89" s="10"/>
      <c r="S89" s="22">
        <f>YEAR('Продажи'!$N89)</f>
        <v>2015</v>
      </c>
      <c r="T89" s="22">
        <f>INT(('Продажи'!$N89-DATE(YEAR('Продажи'!$N89-WEEKDAY('Продажи'!$N89-1)+4),1,3) + WEEKDAY(DATE(YEAR('Продажи'!$N89-WEEKDAY('Продажи'!$N89-1)+4),1,3))+5)/7)</f>
        <v>38</v>
      </c>
      <c r="U89" s="6"/>
    </row>
    <row r="90" ht="14.25" customHeight="1">
      <c r="E90" s="12" t="s">
        <v>2773</v>
      </c>
      <c r="F90" s="12" t="s">
        <v>2738</v>
      </c>
      <c r="G90" s="12" t="s">
        <v>2774</v>
      </c>
      <c r="H90" s="12">
        <v>1923.0</v>
      </c>
      <c r="I90" s="12" t="s">
        <v>2715</v>
      </c>
      <c r="J90" s="12">
        <v>25.0</v>
      </c>
      <c r="K90" s="12">
        <v>48075.0</v>
      </c>
      <c r="L90" s="12">
        <v>0.06</v>
      </c>
      <c r="M90" s="12">
        <v>45190.5</v>
      </c>
      <c r="N90" s="15">
        <v>44171.0</v>
      </c>
      <c r="O90" s="12">
        <f>MONTH('Продажи'!$N90)</f>
        <v>12</v>
      </c>
      <c r="P90" s="12">
        <f>WEEKDAY('Продажи'!$N90,2)</f>
        <v>7</v>
      </c>
      <c r="Q90" s="12">
        <f>DAY('Продажи'!$N90)</f>
        <v>6</v>
      </c>
      <c r="R90" s="10"/>
      <c r="S90" s="22">
        <f>YEAR('Продажи'!$N90)</f>
        <v>2020</v>
      </c>
      <c r="T90" s="22">
        <f>INT(('Продажи'!$N90-DATE(YEAR('Продажи'!$N90-WEEKDAY('Продажи'!$N90-1)+4),1,3) + WEEKDAY(DATE(YEAR('Продажи'!$N90-WEEKDAY('Продажи'!$N90-1)+4),1,3))+5)/7)</f>
        <v>49</v>
      </c>
      <c r="U90" s="6"/>
    </row>
    <row r="91" ht="14.25" customHeight="1">
      <c r="E91" s="12" t="s">
        <v>2709</v>
      </c>
      <c r="F91" s="12" t="s">
        <v>2710</v>
      </c>
      <c r="G91" s="12" t="s">
        <v>2710</v>
      </c>
      <c r="H91" s="12">
        <v>699.0</v>
      </c>
      <c r="I91" s="12" t="s">
        <v>2711</v>
      </c>
      <c r="J91" s="12">
        <v>10.0</v>
      </c>
      <c r="K91" s="12">
        <v>6990.0</v>
      </c>
      <c r="L91" s="12">
        <v>0.0</v>
      </c>
      <c r="M91" s="12">
        <v>6990.0</v>
      </c>
      <c r="N91" s="15">
        <v>43206.0</v>
      </c>
      <c r="O91" s="12">
        <f>MONTH('Продажи'!$N91)</f>
        <v>4</v>
      </c>
      <c r="P91" s="12">
        <f>WEEKDAY('Продажи'!$N91,2)</f>
        <v>1</v>
      </c>
      <c r="Q91" s="12">
        <f>DAY('Продажи'!$N91)</f>
        <v>16</v>
      </c>
      <c r="R91" s="10"/>
      <c r="S91" s="22">
        <f>YEAR('Продажи'!$N91)</f>
        <v>2018</v>
      </c>
      <c r="T91" s="22">
        <f>INT(('Продажи'!$N91-DATE(YEAR('Продажи'!$N91-WEEKDAY('Продажи'!$N91-1)+4),1,3) + WEEKDAY(DATE(YEAR('Продажи'!$N91-WEEKDAY('Продажи'!$N91-1)+4),1,3))+5)/7)</f>
        <v>16</v>
      </c>
      <c r="U91" s="6"/>
    </row>
    <row r="92" ht="14.25" customHeight="1">
      <c r="E92" s="12" t="s">
        <v>2775</v>
      </c>
      <c r="F92" s="12" t="s">
        <v>2753</v>
      </c>
      <c r="G92" s="12" t="s">
        <v>2776</v>
      </c>
      <c r="H92" s="12">
        <v>1228.0</v>
      </c>
      <c r="I92" s="12" t="s">
        <v>2715</v>
      </c>
      <c r="J92" s="12">
        <v>45.0</v>
      </c>
      <c r="K92" s="12">
        <v>55260.0</v>
      </c>
      <c r="L92" s="12">
        <v>0.09</v>
      </c>
      <c r="M92" s="12">
        <v>50286.6</v>
      </c>
      <c r="N92" s="15">
        <v>42367.0</v>
      </c>
      <c r="O92" s="12">
        <f>MONTH('Продажи'!$N92)</f>
        <v>12</v>
      </c>
      <c r="P92" s="12">
        <f>WEEKDAY('Продажи'!$N92,2)</f>
        <v>2</v>
      </c>
      <c r="Q92" s="12">
        <f>DAY('Продажи'!$N92)</f>
        <v>29</v>
      </c>
      <c r="R92" s="10"/>
      <c r="S92" s="22">
        <f>YEAR('Продажи'!$N92)</f>
        <v>2015</v>
      </c>
      <c r="T92" s="22">
        <f>INT(('Продажи'!$N92-DATE(YEAR('Продажи'!$N92-WEEKDAY('Продажи'!$N92-1)+4),1,3) + WEEKDAY(DATE(YEAR('Продажи'!$N92-WEEKDAY('Продажи'!$N92-1)+4),1,3))+5)/7)</f>
        <v>53</v>
      </c>
      <c r="U92" s="6"/>
    </row>
    <row r="93" ht="14.25" customHeight="1">
      <c r="E93" s="12" t="s">
        <v>2716</v>
      </c>
      <c r="F93" s="12" t="s">
        <v>2717</v>
      </c>
      <c r="G93" s="12" t="s">
        <v>2718</v>
      </c>
      <c r="H93" s="12">
        <v>1182.0</v>
      </c>
      <c r="I93" s="12" t="s">
        <v>2715</v>
      </c>
      <c r="J93" s="12">
        <v>17.0</v>
      </c>
      <c r="K93" s="12">
        <v>20094.0</v>
      </c>
      <c r="L93" s="12">
        <v>0.03</v>
      </c>
      <c r="M93" s="12">
        <v>19491.18</v>
      </c>
      <c r="N93" s="15">
        <v>43249.0</v>
      </c>
      <c r="O93" s="12">
        <f>MONTH('Продажи'!$N93)</f>
        <v>5</v>
      </c>
      <c r="P93" s="12">
        <f>WEEKDAY('Продажи'!$N93,2)</f>
        <v>2</v>
      </c>
      <c r="Q93" s="12">
        <f>DAY('Продажи'!$N93)</f>
        <v>29</v>
      </c>
      <c r="R93" s="10"/>
      <c r="S93" s="22">
        <f>YEAR('Продажи'!$N93)</f>
        <v>2018</v>
      </c>
      <c r="T93" s="22">
        <f>INT(('Продажи'!$N93-DATE(YEAR('Продажи'!$N93-WEEKDAY('Продажи'!$N93-1)+4),1,3) + WEEKDAY(DATE(YEAR('Продажи'!$N93-WEEKDAY('Продажи'!$N93-1)+4),1,3))+5)/7)</f>
        <v>22</v>
      </c>
      <c r="U93" s="6"/>
    </row>
    <row r="94" ht="14.25" customHeight="1">
      <c r="E94" s="12" t="s">
        <v>2727</v>
      </c>
      <c r="F94" s="12" t="s">
        <v>2728</v>
      </c>
      <c r="G94" s="12" t="s">
        <v>2729</v>
      </c>
      <c r="H94" s="12">
        <v>1994.0</v>
      </c>
      <c r="I94" s="12" t="s">
        <v>2711</v>
      </c>
      <c r="J94" s="12">
        <v>17.0</v>
      </c>
      <c r="K94" s="12">
        <v>33898.0</v>
      </c>
      <c r="L94" s="12">
        <v>0.06</v>
      </c>
      <c r="M94" s="12">
        <v>31864.12</v>
      </c>
      <c r="N94" s="15">
        <v>44072.0</v>
      </c>
      <c r="O94" s="12">
        <f>MONTH('Продажи'!$N94)</f>
        <v>8</v>
      </c>
      <c r="P94" s="12">
        <f>WEEKDAY('Продажи'!$N94,2)</f>
        <v>6</v>
      </c>
      <c r="Q94" s="12">
        <f>DAY('Продажи'!$N94)</f>
        <v>29</v>
      </c>
      <c r="R94" s="10"/>
      <c r="S94" s="22">
        <f>YEAR('Продажи'!$N94)</f>
        <v>2020</v>
      </c>
      <c r="T94" s="22">
        <f>INT(('Продажи'!$N94-DATE(YEAR('Продажи'!$N94-WEEKDAY('Продажи'!$N94-1)+4),1,3) + WEEKDAY(DATE(YEAR('Продажи'!$N94-WEEKDAY('Продажи'!$N94-1)+4),1,3))+5)/7)</f>
        <v>35</v>
      </c>
      <c r="U94" s="6"/>
    </row>
    <row r="95" ht="14.25" customHeight="1">
      <c r="E95" s="12" t="s">
        <v>2744</v>
      </c>
      <c r="F95" s="12" t="s">
        <v>2728</v>
      </c>
      <c r="G95" s="12" t="s">
        <v>2745</v>
      </c>
      <c r="H95" s="12">
        <v>1994.0</v>
      </c>
      <c r="I95" s="12" t="s">
        <v>2711</v>
      </c>
      <c r="J95" s="12">
        <v>12.0</v>
      </c>
      <c r="K95" s="12">
        <v>23928.0</v>
      </c>
      <c r="L95" s="12">
        <v>0.03</v>
      </c>
      <c r="M95" s="12">
        <v>23210.16</v>
      </c>
      <c r="N95" s="15">
        <v>43163.0</v>
      </c>
      <c r="O95" s="12">
        <f>MONTH('Продажи'!$N95)</f>
        <v>3</v>
      </c>
      <c r="P95" s="12">
        <f>WEEKDAY('Продажи'!$N95,2)</f>
        <v>7</v>
      </c>
      <c r="Q95" s="12">
        <f>DAY('Продажи'!$N95)</f>
        <v>4</v>
      </c>
      <c r="R95" s="10"/>
      <c r="S95" s="22">
        <f>YEAR('Продажи'!$N95)</f>
        <v>2018</v>
      </c>
      <c r="T95" s="22">
        <f>INT(('Продажи'!$N95-DATE(YEAR('Продажи'!$N95-WEEKDAY('Продажи'!$N95-1)+4),1,3) + WEEKDAY(DATE(YEAR('Продажи'!$N95-WEEKDAY('Продажи'!$N95-1)+4),1,3))+5)/7)</f>
        <v>9</v>
      </c>
      <c r="U95" s="6"/>
    </row>
    <row r="96" ht="14.25" customHeight="1">
      <c r="E96" s="12" t="s">
        <v>2737</v>
      </c>
      <c r="F96" s="12" t="s">
        <v>2738</v>
      </c>
      <c r="G96" s="12" t="s">
        <v>2739</v>
      </c>
      <c r="H96" s="12">
        <v>2199.0</v>
      </c>
      <c r="I96" s="12" t="s">
        <v>2715</v>
      </c>
      <c r="J96" s="12">
        <v>60.0</v>
      </c>
      <c r="K96" s="12">
        <v>131940.0</v>
      </c>
      <c r="L96" s="12">
        <v>0.15</v>
      </c>
      <c r="M96" s="12">
        <v>112149.0</v>
      </c>
      <c r="N96" s="15">
        <v>42266.0</v>
      </c>
      <c r="O96" s="12">
        <f>MONTH('Продажи'!$N96)</f>
        <v>9</v>
      </c>
      <c r="P96" s="12">
        <f>WEEKDAY('Продажи'!$N96,2)</f>
        <v>6</v>
      </c>
      <c r="Q96" s="12">
        <f>DAY('Продажи'!$N96)</f>
        <v>19</v>
      </c>
      <c r="R96" s="10"/>
      <c r="S96" s="22">
        <f>YEAR('Продажи'!$N96)</f>
        <v>2015</v>
      </c>
      <c r="T96" s="22">
        <f>INT(('Продажи'!$N96-DATE(YEAR('Продажи'!$N96-WEEKDAY('Продажи'!$N96-1)+4),1,3) + WEEKDAY(DATE(YEAR('Продажи'!$N96-WEEKDAY('Продажи'!$N96-1)+4),1,3))+5)/7)</f>
        <v>38</v>
      </c>
      <c r="U96" s="6"/>
    </row>
    <row r="97" ht="14.25" customHeight="1">
      <c r="E97" s="12" t="s">
        <v>2767</v>
      </c>
      <c r="F97" s="12" t="s">
        <v>2753</v>
      </c>
      <c r="G97" s="12" t="s">
        <v>2768</v>
      </c>
      <c r="H97" s="12">
        <v>617.0</v>
      </c>
      <c r="I97" s="12" t="s">
        <v>2711</v>
      </c>
      <c r="J97" s="12">
        <v>10.0</v>
      </c>
      <c r="K97" s="12">
        <v>6170.0</v>
      </c>
      <c r="L97" s="12">
        <v>0.0</v>
      </c>
      <c r="M97" s="12">
        <v>6170.0</v>
      </c>
      <c r="N97" s="15">
        <v>42211.0</v>
      </c>
      <c r="O97" s="12">
        <f>MONTH('Продажи'!$N97)</f>
        <v>7</v>
      </c>
      <c r="P97" s="12">
        <f>WEEKDAY('Продажи'!$N97,2)</f>
        <v>7</v>
      </c>
      <c r="Q97" s="12">
        <f>DAY('Продажи'!$N97)</f>
        <v>26</v>
      </c>
      <c r="R97" s="10"/>
      <c r="S97" s="22">
        <f>YEAR('Продажи'!$N97)</f>
        <v>2015</v>
      </c>
      <c r="T97" s="22">
        <f>INT(('Продажи'!$N97-DATE(YEAR('Продажи'!$N97-WEEKDAY('Продажи'!$N97-1)+4),1,3) + WEEKDAY(DATE(YEAR('Продажи'!$N97-WEEKDAY('Продажи'!$N97-1)+4),1,3))+5)/7)</f>
        <v>30</v>
      </c>
      <c r="U97" s="6"/>
    </row>
    <row r="98" ht="14.25" customHeight="1">
      <c r="E98" s="12" t="s">
        <v>2763</v>
      </c>
      <c r="F98" s="12" t="s">
        <v>2728</v>
      </c>
      <c r="G98" s="12" t="s">
        <v>2764</v>
      </c>
      <c r="H98" s="12">
        <v>1994.0</v>
      </c>
      <c r="I98" s="12" t="s">
        <v>2711</v>
      </c>
      <c r="J98" s="12">
        <v>10.0</v>
      </c>
      <c r="K98" s="12">
        <v>19940.0</v>
      </c>
      <c r="L98" s="12">
        <v>0.03</v>
      </c>
      <c r="M98" s="12">
        <v>19341.8</v>
      </c>
      <c r="N98" s="15">
        <v>44118.0</v>
      </c>
      <c r="O98" s="12">
        <f>MONTH('Продажи'!$N98)</f>
        <v>10</v>
      </c>
      <c r="P98" s="12">
        <f>WEEKDAY('Продажи'!$N98,2)</f>
        <v>3</v>
      </c>
      <c r="Q98" s="12">
        <f>DAY('Продажи'!$N98)</f>
        <v>14</v>
      </c>
      <c r="R98" s="10"/>
      <c r="S98" s="22">
        <f>YEAR('Продажи'!$N98)</f>
        <v>2020</v>
      </c>
      <c r="T98" s="22">
        <f>INT(('Продажи'!$N98-DATE(YEAR('Продажи'!$N98-WEEKDAY('Продажи'!$N98-1)+4),1,3) + WEEKDAY(DATE(YEAR('Продажи'!$N98-WEEKDAY('Продажи'!$N98-1)+4),1,3))+5)/7)</f>
        <v>42</v>
      </c>
      <c r="U98" s="6"/>
    </row>
    <row r="99" ht="14.25" customHeight="1">
      <c r="E99" s="12" t="s">
        <v>2771</v>
      </c>
      <c r="F99" s="12" t="s">
        <v>2753</v>
      </c>
      <c r="G99" s="12" t="s">
        <v>2772</v>
      </c>
      <c r="H99" s="12">
        <v>887.0</v>
      </c>
      <c r="I99" s="12" t="s">
        <v>2711</v>
      </c>
      <c r="J99" s="12">
        <v>15.0</v>
      </c>
      <c r="K99" s="12">
        <v>13305.0</v>
      </c>
      <c r="L99" s="12">
        <v>0.0</v>
      </c>
      <c r="M99" s="12">
        <v>13305.0</v>
      </c>
      <c r="N99" s="15">
        <v>42487.0</v>
      </c>
      <c r="O99" s="12">
        <f>MONTH('Продажи'!$N99)</f>
        <v>4</v>
      </c>
      <c r="P99" s="12">
        <f>WEEKDAY('Продажи'!$N99,2)</f>
        <v>3</v>
      </c>
      <c r="Q99" s="12">
        <f>DAY('Продажи'!$N99)</f>
        <v>27</v>
      </c>
      <c r="R99" s="10"/>
      <c r="S99" s="22">
        <f>YEAR('Продажи'!$N99)</f>
        <v>2016</v>
      </c>
      <c r="T99" s="22">
        <f>INT(('Продажи'!$N99-DATE(YEAR('Продажи'!$N99-WEEKDAY('Продажи'!$N99-1)+4),1,3) + WEEKDAY(DATE(YEAR('Продажи'!$N99-WEEKDAY('Продажи'!$N99-1)+4),1,3))+5)/7)</f>
        <v>17</v>
      </c>
      <c r="U99" s="6"/>
    </row>
    <row r="100" ht="14.25" customHeight="1">
      <c r="E100" s="12" t="s">
        <v>2779</v>
      </c>
      <c r="F100" s="12" t="s">
        <v>2753</v>
      </c>
      <c r="G100" s="12" t="s">
        <v>2768</v>
      </c>
      <c r="H100" s="12">
        <v>2197.0</v>
      </c>
      <c r="I100" s="12" t="s">
        <v>2715</v>
      </c>
      <c r="J100" s="12">
        <v>40.0</v>
      </c>
      <c r="K100" s="12">
        <v>87880.0</v>
      </c>
      <c r="L100" s="12">
        <v>0.12</v>
      </c>
      <c r="M100" s="12">
        <v>77334.4</v>
      </c>
      <c r="N100" s="15">
        <v>43469.0</v>
      </c>
      <c r="O100" s="12">
        <f>MONTH('Продажи'!$N100)</f>
        <v>1</v>
      </c>
      <c r="P100" s="12">
        <f>WEEKDAY('Продажи'!$N100,2)</f>
        <v>5</v>
      </c>
      <c r="Q100" s="12">
        <f>DAY('Продажи'!$N100)</f>
        <v>4</v>
      </c>
      <c r="R100" s="10"/>
      <c r="S100" s="22">
        <f>YEAR('Продажи'!$N100)</f>
        <v>2019</v>
      </c>
      <c r="T100" s="22">
        <f>INT(('Продажи'!$N100-DATE(YEAR('Продажи'!$N100-WEEKDAY('Продажи'!$N100-1)+4),1,3) + WEEKDAY(DATE(YEAR('Продажи'!$N100-WEEKDAY('Продажи'!$N100-1)+4),1,3))+5)/7)</f>
        <v>1</v>
      </c>
      <c r="U100" s="6"/>
    </row>
    <row r="101" ht="14.25" customHeight="1">
      <c r="E101" s="12" t="s">
        <v>2742</v>
      </c>
      <c r="F101" s="12" t="s">
        <v>2713</v>
      </c>
      <c r="G101" s="12" t="s">
        <v>2743</v>
      </c>
      <c r="H101" s="12">
        <v>912.0</v>
      </c>
      <c r="I101" s="12" t="s">
        <v>2715</v>
      </c>
      <c r="J101" s="12">
        <v>20.0</v>
      </c>
      <c r="K101" s="12">
        <v>18240.0</v>
      </c>
      <c r="L101" s="12">
        <v>0.0</v>
      </c>
      <c r="M101" s="12">
        <v>18240.0</v>
      </c>
      <c r="N101" s="15">
        <v>42730.0</v>
      </c>
      <c r="O101" s="12">
        <f>MONTH('Продажи'!$N101)</f>
        <v>12</v>
      </c>
      <c r="P101" s="12">
        <f>WEEKDAY('Продажи'!$N101,2)</f>
        <v>1</v>
      </c>
      <c r="Q101" s="12">
        <f>DAY('Продажи'!$N101)</f>
        <v>26</v>
      </c>
      <c r="R101" s="10"/>
      <c r="S101" s="22">
        <f>YEAR('Продажи'!$N101)</f>
        <v>2016</v>
      </c>
      <c r="T101" s="22">
        <f>INT(('Продажи'!$N101-DATE(YEAR('Продажи'!$N101-WEEKDAY('Продажи'!$N101-1)+4),1,3) + WEEKDAY(DATE(YEAR('Продажи'!$N101-WEEKDAY('Продажи'!$N101-1)+4),1,3))+5)/7)</f>
        <v>52</v>
      </c>
      <c r="U101" s="6"/>
    </row>
    <row r="102" ht="14.25" customHeight="1">
      <c r="E102" s="12" t="s">
        <v>2716</v>
      </c>
      <c r="F102" s="12" t="s">
        <v>2717</v>
      </c>
      <c r="G102" s="12" t="s">
        <v>2718</v>
      </c>
      <c r="H102" s="12">
        <v>1182.0</v>
      </c>
      <c r="I102" s="12" t="s">
        <v>2715</v>
      </c>
      <c r="J102" s="12">
        <v>17.0</v>
      </c>
      <c r="K102" s="12">
        <v>20094.0</v>
      </c>
      <c r="L102" s="12">
        <v>0.03</v>
      </c>
      <c r="M102" s="12">
        <v>19491.18</v>
      </c>
      <c r="N102" s="15">
        <v>43032.0</v>
      </c>
      <c r="O102" s="12">
        <f>MONTH('Продажи'!$N102)</f>
        <v>10</v>
      </c>
      <c r="P102" s="12">
        <f>WEEKDAY('Продажи'!$N102,2)</f>
        <v>2</v>
      </c>
      <c r="Q102" s="12">
        <f>DAY('Продажи'!$N102)</f>
        <v>24</v>
      </c>
      <c r="R102" s="10"/>
      <c r="S102" s="22">
        <f>YEAR('Продажи'!$N102)</f>
        <v>2017</v>
      </c>
      <c r="T102" s="22">
        <f>INT(('Продажи'!$N102-DATE(YEAR('Продажи'!$N102-WEEKDAY('Продажи'!$N102-1)+4),1,3) + WEEKDAY(DATE(YEAR('Продажи'!$N102-WEEKDAY('Продажи'!$N102-1)+4),1,3))+5)/7)</f>
        <v>43</v>
      </c>
      <c r="U102" s="6"/>
    </row>
    <row r="103" ht="14.25" customHeight="1">
      <c r="E103" s="12" t="s">
        <v>2740</v>
      </c>
      <c r="F103" s="12" t="s">
        <v>2717</v>
      </c>
      <c r="G103" s="12" t="s">
        <v>2731</v>
      </c>
      <c r="H103" s="12">
        <v>759.0</v>
      </c>
      <c r="I103" s="12" t="s">
        <v>2711</v>
      </c>
      <c r="J103" s="12">
        <v>10.0</v>
      </c>
      <c r="K103" s="12">
        <v>7590.0</v>
      </c>
      <c r="L103" s="12">
        <v>0.0</v>
      </c>
      <c r="M103" s="12">
        <v>7590.0</v>
      </c>
      <c r="N103" s="15">
        <v>42059.0</v>
      </c>
      <c r="O103" s="12">
        <f>MONTH('Продажи'!$N103)</f>
        <v>2</v>
      </c>
      <c r="P103" s="12">
        <f>WEEKDAY('Продажи'!$N103,2)</f>
        <v>2</v>
      </c>
      <c r="Q103" s="12">
        <f>DAY('Продажи'!$N103)</f>
        <v>24</v>
      </c>
      <c r="R103" s="10"/>
      <c r="S103" s="22">
        <f>YEAR('Продажи'!$N103)</f>
        <v>2015</v>
      </c>
      <c r="T103" s="22">
        <f>INT(('Продажи'!$N103-DATE(YEAR('Продажи'!$N103-WEEKDAY('Продажи'!$N103-1)+4),1,3) + WEEKDAY(DATE(YEAR('Продажи'!$N103-WEEKDAY('Продажи'!$N103-1)+4),1,3))+5)/7)</f>
        <v>9</v>
      </c>
      <c r="U103" s="6"/>
    </row>
    <row r="104" ht="14.25" customHeight="1">
      <c r="E104" s="12" t="s">
        <v>2767</v>
      </c>
      <c r="F104" s="12" t="s">
        <v>2753</v>
      </c>
      <c r="G104" s="12" t="s">
        <v>2768</v>
      </c>
      <c r="H104" s="12">
        <v>617.0</v>
      </c>
      <c r="I104" s="12" t="s">
        <v>2711</v>
      </c>
      <c r="J104" s="12">
        <v>25.0</v>
      </c>
      <c r="K104" s="12">
        <v>15425.0</v>
      </c>
      <c r="L104" s="12">
        <v>0.0</v>
      </c>
      <c r="M104" s="12">
        <v>15425.0</v>
      </c>
      <c r="N104" s="15">
        <v>43967.0</v>
      </c>
      <c r="O104" s="12">
        <f>MONTH('Продажи'!$N104)</f>
        <v>5</v>
      </c>
      <c r="P104" s="12">
        <f>WEEKDAY('Продажи'!$N104,2)</f>
        <v>6</v>
      </c>
      <c r="Q104" s="12">
        <f>DAY('Продажи'!$N104)</f>
        <v>16</v>
      </c>
      <c r="R104" s="10"/>
      <c r="S104" s="22">
        <f>YEAR('Продажи'!$N104)</f>
        <v>2020</v>
      </c>
      <c r="T104" s="22">
        <f>INT(('Продажи'!$N104-DATE(YEAR('Продажи'!$N104-WEEKDAY('Продажи'!$N104-1)+4),1,3) + WEEKDAY(DATE(YEAR('Продажи'!$N104-WEEKDAY('Продажи'!$N104-1)+4),1,3))+5)/7)</f>
        <v>20</v>
      </c>
      <c r="U104" s="6"/>
    </row>
    <row r="105" ht="14.25" customHeight="1">
      <c r="E105" s="12" t="s">
        <v>2744</v>
      </c>
      <c r="F105" s="12" t="s">
        <v>2728</v>
      </c>
      <c r="G105" s="12" t="s">
        <v>2745</v>
      </c>
      <c r="H105" s="12">
        <v>1994.0</v>
      </c>
      <c r="I105" s="12" t="s">
        <v>2711</v>
      </c>
      <c r="J105" s="12">
        <v>12.0</v>
      </c>
      <c r="K105" s="12">
        <v>23928.0</v>
      </c>
      <c r="L105" s="12">
        <v>0.03</v>
      </c>
      <c r="M105" s="12">
        <v>23210.16</v>
      </c>
      <c r="N105" s="15">
        <v>43504.0</v>
      </c>
      <c r="O105" s="12">
        <f>MONTH('Продажи'!$N105)</f>
        <v>2</v>
      </c>
      <c r="P105" s="12">
        <f>WEEKDAY('Продажи'!$N105,2)</f>
        <v>5</v>
      </c>
      <c r="Q105" s="12">
        <f>DAY('Продажи'!$N105)</f>
        <v>8</v>
      </c>
      <c r="R105" s="10"/>
      <c r="S105" s="22">
        <f>YEAR('Продажи'!$N105)</f>
        <v>2019</v>
      </c>
      <c r="T105" s="22">
        <f>INT(('Продажи'!$N105-DATE(YEAR('Продажи'!$N105-WEEKDAY('Продажи'!$N105-1)+4),1,3) + WEEKDAY(DATE(YEAR('Продажи'!$N105-WEEKDAY('Продажи'!$N105-1)+4),1,3))+5)/7)</f>
        <v>6</v>
      </c>
      <c r="U105" s="6"/>
    </row>
    <row r="106" ht="14.25" customHeight="1">
      <c r="E106" s="12" t="s">
        <v>2723</v>
      </c>
      <c r="F106" s="12" t="s">
        <v>2724</v>
      </c>
      <c r="G106" s="12" t="s">
        <v>2724</v>
      </c>
      <c r="H106" s="12">
        <v>770.0</v>
      </c>
      <c r="I106" s="12" t="s">
        <v>2715</v>
      </c>
      <c r="J106" s="12">
        <v>20.0</v>
      </c>
      <c r="K106" s="12">
        <v>15400.0</v>
      </c>
      <c r="L106" s="12">
        <v>0.03</v>
      </c>
      <c r="M106" s="12">
        <v>14938.0</v>
      </c>
      <c r="N106" s="15">
        <v>42225.0</v>
      </c>
      <c r="O106" s="12">
        <f>MONTH('Продажи'!$N106)</f>
        <v>8</v>
      </c>
      <c r="P106" s="12">
        <f>WEEKDAY('Продажи'!$N106,2)</f>
        <v>7</v>
      </c>
      <c r="Q106" s="12">
        <f>DAY('Продажи'!$N106)</f>
        <v>9</v>
      </c>
      <c r="R106" s="10"/>
      <c r="S106" s="22">
        <f>YEAR('Продажи'!$N106)</f>
        <v>2015</v>
      </c>
      <c r="T106" s="22">
        <f>INT(('Продажи'!$N106-DATE(YEAR('Продажи'!$N106-WEEKDAY('Продажи'!$N106-1)+4),1,3) + WEEKDAY(DATE(YEAR('Продажи'!$N106-WEEKDAY('Продажи'!$N106-1)+4),1,3))+5)/7)</f>
        <v>32</v>
      </c>
      <c r="U106" s="6"/>
    </row>
    <row r="107" ht="14.25" customHeight="1">
      <c r="E107" s="12" t="s">
        <v>2780</v>
      </c>
      <c r="F107" s="12" t="s">
        <v>2728</v>
      </c>
      <c r="G107" s="12" t="s">
        <v>2764</v>
      </c>
      <c r="H107" s="12">
        <v>1994.0</v>
      </c>
      <c r="I107" s="12" t="s">
        <v>2711</v>
      </c>
      <c r="J107" s="12">
        <v>40.0</v>
      </c>
      <c r="K107" s="12">
        <v>79760.0</v>
      </c>
      <c r="L107" s="12">
        <v>0.12</v>
      </c>
      <c r="M107" s="12">
        <v>70188.8</v>
      </c>
      <c r="N107" s="15">
        <v>42551.0</v>
      </c>
      <c r="O107" s="12">
        <f>MONTH('Продажи'!$N107)</f>
        <v>6</v>
      </c>
      <c r="P107" s="12">
        <f>WEEKDAY('Продажи'!$N107,2)</f>
        <v>4</v>
      </c>
      <c r="Q107" s="12">
        <f>DAY('Продажи'!$N107)</f>
        <v>30</v>
      </c>
      <c r="R107" s="10"/>
      <c r="S107" s="22">
        <f>YEAR('Продажи'!$N107)</f>
        <v>2016</v>
      </c>
      <c r="T107" s="22">
        <f>INT(('Продажи'!$N107-DATE(YEAR('Продажи'!$N107-WEEKDAY('Продажи'!$N107-1)+4),1,3) + WEEKDAY(DATE(YEAR('Продажи'!$N107-WEEKDAY('Продажи'!$N107-1)+4),1,3))+5)/7)</f>
        <v>26</v>
      </c>
      <c r="U107" s="6"/>
    </row>
    <row r="108" ht="14.25" customHeight="1">
      <c r="E108" s="12" t="s">
        <v>2742</v>
      </c>
      <c r="F108" s="12" t="s">
        <v>2713</v>
      </c>
      <c r="G108" s="12" t="s">
        <v>2743</v>
      </c>
      <c r="H108" s="12">
        <v>912.0</v>
      </c>
      <c r="I108" s="12" t="s">
        <v>2715</v>
      </c>
      <c r="J108" s="12">
        <v>20.0</v>
      </c>
      <c r="K108" s="12">
        <v>18240.0</v>
      </c>
      <c r="L108" s="12">
        <v>0.0</v>
      </c>
      <c r="M108" s="12">
        <v>18240.0</v>
      </c>
      <c r="N108" s="15">
        <v>42298.0</v>
      </c>
      <c r="O108" s="12">
        <f>MONTH('Продажи'!$N108)</f>
        <v>10</v>
      </c>
      <c r="P108" s="12">
        <f>WEEKDAY('Продажи'!$N108,2)</f>
        <v>3</v>
      </c>
      <c r="Q108" s="12">
        <f>DAY('Продажи'!$N108)</f>
        <v>21</v>
      </c>
      <c r="R108" s="10"/>
      <c r="S108" s="22">
        <f>YEAR('Продажи'!$N108)</f>
        <v>2015</v>
      </c>
      <c r="T108" s="22">
        <f>INT(('Продажи'!$N108-DATE(YEAR('Продажи'!$N108-WEEKDAY('Продажи'!$N108-1)+4),1,3) + WEEKDAY(DATE(YEAR('Продажи'!$N108-WEEKDAY('Продажи'!$N108-1)+4),1,3))+5)/7)</f>
        <v>43</v>
      </c>
      <c r="U108" s="6"/>
    </row>
    <row r="109" ht="14.25" customHeight="1">
      <c r="E109" s="12" t="s">
        <v>2779</v>
      </c>
      <c r="F109" s="12" t="s">
        <v>2753</v>
      </c>
      <c r="G109" s="12" t="s">
        <v>2768</v>
      </c>
      <c r="H109" s="12">
        <v>2197.0</v>
      </c>
      <c r="I109" s="12" t="s">
        <v>2715</v>
      </c>
      <c r="J109" s="12">
        <v>40.0</v>
      </c>
      <c r="K109" s="12">
        <v>87880.0</v>
      </c>
      <c r="L109" s="12">
        <v>0.12</v>
      </c>
      <c r="M109" s="12">
        <v>77334.4</v>
      </c>
      <c r="N109" s="15">
        <v>42344.0</v>
      </c>
      <c r="O109" s="12">
        <f>MONTH('Продажи'!$N109)</f>
        <v>12</v>
      </c>
      <c r="P109" s="12">
        <f>WEEKDAY('Продажи'!$N109,2)</f>
        <v>7</v>
      </c>
      <c r="Q109" s="12">
        <f>DAY('Продажи'!$N109)</f>
        <v>6</v>
      </c>
      <c r="R109" s="10"/>
      <c r="S109" s="22">
        <f>YEAR('Продажи'!$N109)</f>
        <v>2015</v>
      </c>
      <c r="T109" s="22">
        <f>INT(('Продажи'!$N109-DATE(YEAR('Продажи'!$N109-WEEKDAY('Продажи'!$N109-1)+4),1,3) + WEEKDAY(DATE(YEAR('Продажи'!$N109-WEEKDAY('Продажи'!$N109-1)+4),1,3))+5)/7)</f>
        <v>49</v>
      </c>
      <c r="U109" s="6"/>
    </row>
    <row r="110" ht="14.25" customHeight="1">
      <c r="E110" s="12" t="s">
        <v>2712</v>
      </c>
      <c r="F110" s="12" t="s">
        <v>2713</v>
      </c>
      <c r="G110" s="12" t="s">
        <v>2714</v>
      </c>
      <c r="H110" s="12">
        <v>1386.0</v>
      </c>
      <c r="I110" s="12" t="s">
        <v>2715</v>
      </c>
      <c r="J110" s="12">
        <v>20.0</v>
      </c>
      <c r="K110" s="12">
        <v>27720.0</v>
      </c>
      <c r="L110" s="12">
        <v>0.03</v>
      </c>
      <c r="M110" s="12">
        <v>26888.4</v>
      </c>
      <c r="N110" s="15">
        <v>42454.0</v>
      </c>
      <c r="O110" s="12">
        <f>MONTH('Продажи'!$N110)</f>
        <v>3</v>
      </c>
      <c r="P110" s="12">
        <f>WEEKDAY('Продажи'!$N110,2)</f>
        <v>5</v>
      </c>
      <c r="Q110" s="12">
        <f>DAY('Продажи'!$N110)</f>
        <v>25</v>
      </c>
      <c r="R110" s="10"/>
      <c r="S110" s="22">
        <f>YEAR('Продажи'!$N110)</f>
        <v>2016</v>
      </c>
      <c r="T110" s="22">
        <f>INT(('Продажи'!$N110-DATE(YEAR('Продажи'!$N110-WEEKDAY('Продажи'!$N110-1)+4),1,3) + WEEKDAY(DATE(YEAR('Продажи'!$N110-WEEKDAY('Продажи'!$N110-1)+4),1,3))+5)/7)</f>
        <v>12</v>
      </c>
      <c r="U110" s="6"/>
    </row>
    <row r="111" ht="14.25" customHeight="1">
      <c r="E111" s="12" t="s">
        <v>2755</v>
      </c>
      <c r="F111" s="12" t="s">
        <v>2756</v>
      </c>
      <c r="G111" s="12" t="s">
        <v>2756</v>
      </c>
      <c r="H111" s="12">
        <v>4889.0</v>
      </c>
      <c r="I111" s="12" t="s">
        <v>2711</v>
      </c>
      <c r="J111" s="12">
        <v>18.0</v>
      </c>
      <c r="K111" s="12">
        <v>88002.0</v>
      </c>
      <c r="L111" s="12">
        <v>0.12</v>
      </c>
      <c r="M111" s="12">
        <v>77441.76</v>
      </c>
      <c r="N111" s="15">
        <v>42524.0</v>
      </c>
      <c r="O111" s="12">
        <f>MONTH('Продажи'!$N111)</f>
        <v>6</v>
      </c>
      <c r="P111" s="12">
        <f>WEEKDAY('Продажи'!$N111,2)</f>
        <v>5</v>
      </c>
      <c r="Q111" s="12">
        <f>DAY('Продажи'!$N111)</f>
        <v>3</v>
      </c>
      <c r="R111" s="10"/>
      <c r="S111" s="22">
        <f>YEAR('Продажи'!$N111)</f>
        <v>2016</v>
      </c>
      <c r="T111" s="22">
        <f>INT(('Продажи'!$N111-DATE(YEAR('Продажи'!$N111-WEEKDAY('Продажи'!$N111-1)+4),1,3) + WEEKDAY(DATE(YEAR('Продажи'!$N111-WEEKDAY('Продажи'!$N111-1)+4),1,3))+5)/7)</f>
        <v>22</v>
      </c>
      <c r="U111" s="6"/>
    </row>
    <row r="112" ht="14.25" customHeight="1">
      <c r="E112" s="12" t="s">
        <v>2737</v>
      </c>
      <c r="F112" s="12" t="s">
        <v>2738</v>
      </c>
      <c r="G112" s="12" t="s">
        <v>2739</v>
      </c>
      <c r="H112" s="12">
        <v>2199.0</v>
      </c>
      <c r="I112" s="12" t="s">
        <v>2715</v>
      </c>
      <c r="J112" s="12">
        <v>60.0</v>
      </c>
      <c r="K112" s="12">
        <v>131940.0</v>
      </c>
      <c r="L112" s="12">
        <v>0.15</v>
      </c>
      <c r="M112" s="12">
        <v>112149.0</v>
      </c>
      <c r="N112" s="15">
        <v>43938.0</v>
      </c>
      <c r="O112" s="12">
        <f>MONTH('Продажи'!$N112)</f>
        <v>4</v>
      </c>
      <c r="P112" s="12">
        <f>WEEKDAY('Продажи'!$N112,2)</f>
        <v>5</v>
      </c>
      <c r="Q112" s="12">
        <f>DAY('Продажи'!$N112)</f>
        <v>17</v>
      </c>
      <c r="R112" s="10"/>
      <c r="S112" s="22">
        <f>YEAR('Продажи'!$N112)</f>
        <v>2020</v>
      </c>
      <c r="T112" s="22">
        <f>INT(('Продажи'!$N112-DATE(YEAR('Продажи'!$N112-WEEKDAY('Продажи'!$N112-1)+4),1,3) + WEEKDAY(DATE(YEAR('Продажи'!$N112-WEEKDAY('Продажи'!$N112-1)+4),1,3))+5)/7)</f>
        <v>16</v>
      </c>
      <c r="U112" s="6"/>
    </row>
    <row r="113" ht="14.25" customHeight="1">
      <c r="E113" s="12" t="s">
        <v>2730</v>
      </c>
      <c r="F113" s="12" t="s">
        <v>2717</v>
      </c>
      <c r="G113" s="12" t="s">
        <v>2731</v>
      </c>
      <c r="H113" s="12">
        <v>759.0</v>
      </c>
      <c r="I113" s="12" t="s">
        <v>2711</v>
      </c>
      <c r="J113" s="12">
        <v>14.0</v>
      </c>
      <c r="K113" s="12">
        <v>10626.0</v>
      </c>
      <c r="L113" s="12">
        <v>0.0</v>
      </c>
      <c r="M113" s="12">
        <v>10626.0</v>
      </c>
      <c r="N113" s="15">
        <v>43588.0</v>
      </c>
      <c r="O113" s="12">
        <f>MONTH('Продажи'!$N113)</f>
        <v>5</v>
      </c>
      <c r="P113" s="12">
        <f>WEEKDAY('Продажи'!$N113,2)</f>
        <v>5</v>
      </c>
      <c r="Q113" s="12">
        <f>DAY('Продажи'!$N113)</f>
        <v>3</v>
      </c>
      <c r="R113" s="10"/>
      <c r="S113" s="22">
        <f>YEAR('Продажи'!$N113)</f>
        <v>2019</v>
      </c>
      <c r="T113" s="22">
        <f>INT(('Продажи'!$N113-DATE(YEAR('Продажи'!$N113-WEEKDAY('Продажи'!$N113-1)+4),1,3) + WEEKDAY(DATE(YEAR('Продажи'!$N113-WEEKDAY('Продажи'!$N113-1)+4),1,3))+5)/7)</f>
        <v>18</v>
      </c>
      <c r="U113" s="6"/>
    </row>
    <row r="114" ht="14.25" customHeight="1">
      <c r="E114" s="12" t="s">
        <v>2746</v>
      </c>
      <c r="F114" s="12" t="s">
        <v>2717</v>
      </c>
      <c r="G114" s="12" t="s">
        <v>2736</v>
      </c>
      <c r="H114" s="12">
        <v>967.0</v>
      </c>
      <c r="I114" s="12" t="s">
        <v>2711</v>
      </c>
      <c r="J114" s="12">
        <v>12.0</v>
      </c>
      <c r="K114" s="12">
        <v>11604.0</v>
      </c>
      <c r="L114" s="12">
        <v>0.0</v>
      </c>
      <c r="M114" s="12">
        <v>11604.0</v>
      </c>
      <c r="N114" s="15">
        <v>42856.0</v>
      </c>
      <c r="O114" s="12">
        <f>MONTH('Продажи'!$N114)</f>
        <v>5</v>
      </c>
      <c r="P114" s="12">
        <f>WEEKDAY('Продажи'!$N114,2)</f>
        <v>1</v>
      </c>
      <c r="Q114" s="12">
        <f>DAY('Продажи'!$N114)</f>
        <v>1</v>
      </c>
      <c r="R114" s="10"/>
      <c r="S114" s="22">
        <f>YEAR('Продажи'!$N114)</f>
        <v>2017</v>
      </c>
      <c r="T114" s="22">
        <f>INT(('Продажи'!$N114-DATE(YEAR('Продажи'!$N114-WEEKDAY('Продажи'!$N114-1)+4),1,3) + WEEKDAY(DATE(YEAR('Продажи'!$N114-WEEKDAY('Продажи'!$N114-1)+4),1,3))+5)/7)</f>
        <v>18</v>
      </c>
      <c r="U114" s="6"/>
    </row>
    <row r="115" ht="14.25" customHeight="1">
      <c r="E115" s="12" t="s">
        <v>2773</v>
      </c>
      <c r="F115" s="12" t="s">
        <v>2738</v>
      </c>
      <c r="G115" s="12" t="s">
        <v>2774</v>
      </c>
      <c r="H115" s="12">
        <v>1923.0</v>
      </c>
      <c r="I115" s="12" t="s">
        <v>2715</v>
      </c>
      <c r="J115" s="12">
        <v>25.0</v>
      </c>
      <c r="K115" s="12">
        <v>48075.0</v>
      </c>
      <c r="L115" s="12">
        <v>0.06</v>
      </c>
      <c r="M115" s="12">
        <v>45190.5</v>
      </c>
      <c r="N115" s="15">
        <v>43923.0</v>
      </c>
      <c r="O115" s="12">
        <f>MONTH('Продажи'!$N115)</f>
        <v>4</v>
      </c>
      <c r="P115" s="12">
        <f>WEEKDAY('Продажи'!$N115,2)</f>
        <v>4</v>
      </c>
      <c r="Q115" s="12">
        <f>DAY('Продажи'!$N115)</f>
        <v>2</v>
      </c>
      <c r="R115" s="10"/>
      <c r="S115" s="22">
        <f>YEAR('Продажи'!$N115)</f>
        <v>2020</v>
      </c>
      <c r="T115" s="22">
        <f>INT(('Продажи'!$N115-DATE(YEAR('Продажи'!$N115-WEEKDAY('Продажи'!$N115-1)+4),1,3) + WEEKDAY(DATE(YEAR('Продажи'!$N115-WEEKDAY('Продажи'!$N115-1)+4),1,3))+5)/7)</f>
        <v>14</v>
      </c>
      <c r="U115" s="6"/>
    </row>
    <row r="116" ht="14.25" customHeight="1">
      <c r="E116" s="12" t="s">
        <v>2727</v>
      </c>
      <c r="F116" s="12" t="s">
        <v>2728</v>
      </c>
      <c r="G116" s="12" t="s">
        <v>2729</v>
      </c>
      <c r="H116" s="12">
        <v>1994.0</v>
      </c>
      <c r="I116" s="12" t="s">
        <v>2711</v>
      </c>
      <c r="J116" s="12">
        <v>17.0</v>
      </c>
      <c r="K116" s="12">
        <v>33898.0</v>
      </c>
      <c r="L116" s="12">
        <v>0.06</v>
      </c>
      <c r="M116" s="12">
        <v>31864.12</v>
      </c>
      <c r="N116" s="15">
        <v>42081.0</v>
      </c>
      <c r="O116" s="12">
        <f>MONTH('Продажи'!$N116)</f>
        <v>3</v>
      </c>
      <c r="P116" s="12">
        <f>WEEKDAY('Продажи'!$N116,2)</f>
        <v>3</v>
      </c>
      <c r="Q116" s="12">
        <f>DAY('Продажи'!$N116)</f>
        <v>18</v>
      </c>
      <c r="R116" s="10"/>
      <c r="S116" s="22">
        <f>YEAR('Продажи'!$N116)</f>
        <v>2015</v>
      </c>
      <c r="T116" s="22">
        <f>INT(('Продажи'!$N116-DATE(YEAR('Продажи'!$N116-WEEKDAY('Продажи'!$N116-1)+4),1,3) + WEEKDAY(DATE(YEAR('Продажи'!$N116-WEEKDAY('Продажи'!$N116-1)+4),1,3))+5)/7)</f>
        <v>12</v>
      </c>
      <c r="U116" s="6"/>
    </row>
    <row r="117" ht="14.25" customHeight="1">
      <c r="E117" s="12" t="s">
        <v>2709</v>
      </c>
      <c r="F117" s="12" t="s">
        <v>2710</v>
      </c>
      <c r="G117" s="12" t="s">
        <v>2710</v>
      </c>
      <c r="H117" s="12">
        <v>699.0</v>
      </c>
      <c r="I117" s="12" t="s">
        <v>2711</v>
      </c>
      <c r="J117" s="12">
        <v>10.0</v>
      </c>
      <c r="K117" s="12">
        <v>6990.0</v>
      </c>
      <c r="L117" s="12">
        <v>0.0</v>
      </c>
      <c r="M117" s="12">
        <v>6990.0</v>
      </c>
      <c r="N117" s="15">
        <v>43666.0</v>
      </c>
      <c r="O117" s="12">
        <f>MONTH('Продажи'!$N117)</f>
        <v>7</v>
      </c>
      <c r="P117" s="12">
        <f>WEEKDAY('Продажи'!$N117,2)</f>
        <v>6</v>
      </c>
      <c r="Q117" s="12">
        <f>DAY('Продажи'!$N117)</f>
        <v>20</v>
      </c>
      <c r="R117" s="10"/>
      <c r="S117" s="22">
        <f>YEAR('Продажи'!$N117)</f>
        <v>2019</v>
      </c>
      <c r="T117" s="22">
        <f>INT(('Продажи'!$N117-DATE(YEAR('Продажи'!$N117-WEEKDAY('Продажи'!$N117-1)+4),1,3) + WEEKDAY(DATE(YEAR('Продажи'!$N117-WEEKDAY('Продажи'!$N117-1)+4),1,3))+5)/7)</f>
        <v>29</v>
      </c>
      <c r="U117" s="6"/>
    </row>
    <row r="118" ht="14.25" customHeight="1">
      <c r="E118" s="12" t="s">
        <v>2709</v>
      </c>
      <c r="F118" s="12" t="s">
        <v>2710</v>
      </c>
      <c r="G118" s="12" t="s">
        <v>2710</v>
      </c>
      <c r="H118" s="12">
        <v>699.0</v>
      </c>
      <c r="I118" s="12" t="s">
        <v>2711</v>
      </c>
      <c r="J118" s="12">
        <v>10.0</v>
      </c>
      <c r="K118" s="12">
        <v>6990.0</v>
      </c>
      <c r="L118" s="12">
        <v>0.0</v>
      </c>
      <c r="M118" s="12">
        <v>6990.0</v>
      </c>
      <c r="N118" s="15">
        <v>42955.0</v>
      </c>
      <c r="O118" s="12">
        <f>MONTH('Продажи'!$N118)</f>
        <v>8</v>
      </c>
      <c r="P118" s="12">
        <f>WEEKDAY('Продажи'!$N118,2)</f>
        <v>2</v>
      </c>
      <c r="Q118" s="12">
        <f>DAY('Продажи'!$N118)</f>
        <v>8</v>
      </c>
      <c r="R118" s="10"/>
      <c r="S118" s="22">
        <f>YEAR('Продажи'!$N118)</f>
        <v>2017</v>
      </c>
      <c r="T118" s="22">
        <f>INT(('Продажи'!$N118-DATE(YEAR('Продажи'!$N118-WEEKDAY('Продажи'!$N118-1)+4),1,3) + WEEKDAY(DATE(YEAR('Продажи'!$N118-WEEKDAY('Продажи'!$N118-1)+4),1,3))+5)/7)</f>
        <v>32</v>
      </c>
      <c r="U118" s="6"/>
    </row>
    <row r="119" ht="14.25" customHeight="1">
      <c r="E119" s="12" t="s">
        <v>2709</v>
      </c>
      <c r="F119" s="12" t="s">
        <v>2710</v>
      </c>
      <c r="G119" s="12" t="s">
        <v>2710</v>
      </c>
      <c r="H119" s="12">
        <v>699.0</v>
      </c>
      <c r="I119" s="12" t="s">
        <v>2711</v>
      </c>
      <c r="J119" s="12">
        <v>10.0</v>
      </c>
      <c r="K119" s="12">
        <v>6990.0</v>
      </c>
      <c r="L119" s="12">
        <v>0.0</v>
      </c>
      <c r="M119" s="12">
        <v>6990.0</v>
      </c>
      <c r="N119" s="15">
        <v>42757.0</v>
      </c>
      <c r="O119" s="12">
        <f>MONTH('Продажи'!$N119)</f>
        <v>1</v>
      </c>
      <c r="P119" s="12">
        <f>WEEKDAY('Продажи'!$N119,2)</f>
        <v>7</v>
      </c>
      <c r="Q119" s="12">
        <f>DAY('Продажи'!$N119)</f>
        <v>22</v>
      </c>
      <c r="R119" s="10"/>
      <c r="S119" s="22">
        <f>YEAR('Продажи'!$N119)</f>
        <v>2017</v>
      </c>
      <c r="T119" s="22">
        <f>INT(('Продажи'!$N119-DATE(YEAR('Продажи'!$N119-WEEKDAY('Продажи'!$N119-1)+4),1,3) + WEEKDAY(DATE(YEAR('Продажи'!$N119-WEEKDAY('Продажи'!$N119-1)+4),1,3))+5)/7)</f>
        <v>3</v>
      </c>
      <c r="U119" s="6"/>
    </row>
    <row r="120" ht="14.25" customHeight="1">
      <c r="E120" s="12" t="s">
        <v>2759</v>
      </c>
      <c r="F120" s="12" t="s">
        <v>2724</v>
      </c>
      <c r="G120" s="12" t="s">
        <v>2760</v>
      </c>
      <c r="H120" s="12">
        <v>1531.0</v>
      </c>
      <c r="I120" s="12" t="s">
        <v>2715</v>
      </c>
      <c r="J120" s="12">
        <v>15.0</v>
      </c>
      <c r="K120" s="12">
        <v>22965.0</v>
      </c>
      <c r="L120" s="12">
        <v>0.03</v>
      </c>
      <c r="M120" s="12">
        <v>22276.05</v>
      </c>
      <c r="N120" s="15">
        <v>42847.0</v>
      </c>
      <c r="O120" s="12">
        <f>MONTH('Продажи'!$N120)</f>
        <v>4</v>
      </c>
      <c r="P120" s="12">
        <f>WEEKDAY('Продажи'!$N120,2)</f>
        <v>6</v>
      </c>
      <c r="Q120" s="12">
        <f>DAY('Продажи'!$N120)</f>
        <v>22</v>
      </c>
      <c r="R120" s="10"/>
      <c r="S120" s="22">
        <f>YEAR('Продажи'!$N120)</f>
        <v>2017</v>
      </c>
      <c r="T120" s="22">
        <f>INT(('Продажи'!$N120-DATE(YEAR('Продажи'!$N120-WEEKDAY('Продажи'!$N120-1)+4),1,3) + WEEKDAY(DATE(YEAR('Продажи'!$N120-WEEKDAY('Продажи'!$N120-1)+4),1,3))+5)/7)</f>
        <v>16</v>
      </c>
      <c r="U120" s="6"/>
    </row>
    <row r="121" ht="14.25" customHeight="1">
      <c r="E121" s="12" t="s">
        <v>2721</v>
      </c>
      <c r="F121" s="12" t="s">
        <v>2713</v>
      </c>
      <c r="G121" s="12" t="s">
        <v>2722</v>
      </c>
      <c r="H121" s="12">
        <v>847.0</v>
      </c>
      <c r="I121" s="12" t="s">
        <v>2715</v>
      </c>
      <c r="J121" s="12">
        <v>15.0</v>
      </c>
      <c r="K121" s="12">
        <v>12705.0</v>
      </c>
      <c r="L121" s="12">
        <v>0.0</v>
      </c>
      <c r="M121" s="12">
        <v>12705.0</v>
      </c>
      <c r="N121" s="15">
        <v>44133.0</v>
      </c>
      <c r="O121" s="12">
        <f>MONTH('Продажи'!$N121)</f>
        <v>10</v>
      </c>
      <c r="P121" s="12">
        <f>WEEKDAY('Продажи'!$N121,2)</f>
        <v>4</v>
      </c>
      <c r="Q121" s="12">
        <f>DAY('Продажи'!$N121)</f>
        <v>29</v>
      </c>
      <c r="R121" s="10"/>
      <c r="S121" s="22">
        <f>YEAR('Продажи'!$N121)</f>
        <v>2020</v>
      </c>
      <c r="T121" s="22">
        <f>INT(('Продажи'!$N121-DATE(YEAR('Продажи'!$N121-WEEKDAY('Продажи'!$N121-1)+4),1,3) + WEEKDAY(DATE(YEAR('Продажи'!$N121-WEEKDAY('Продажи'!$N121-1)+4),1,3))+5)/7)</f>
        <v>44</v>
      </c>
      <c r="U121" s="6"/>
    </row>
    <row r="122" ht="14.25" customHeight="1">
      <c r="E122" s="12" t="s">
        <v>2767</v>
      </c>
      <c r="F122" s="12" t="s">
        <v>2753</v>
      </c>
      <c r="G122" s="12" t="s">
        <v>2768</v>
      </c>
      <c r="H122" s="12">
        <v>617.0</v>
      </c>
      <c r="I122" s="12" t="s">
        <v>2711</v>
      </c>
      <c r="J122" s="12">
        <v>10.0</v>
      </c>
      <c r="K122" s="12">
        <v>6170.0</v>
      </c>
      <c r="L122" s="12">
        <v>0.0</v>
      </c>
      <c r="M122" s="12">
        <v>6170.0</v>
      </c>
      <c r="N122" s="15">
        <v>42196.0</v>
      </c>
      <c r="O122" s="12">
        <f>MONTH('Продажи'!$N122)</f>
        <v>7</v>
      </c>
      <c r="P122" s="12">
        <f>WEEKDAY('Продажи'!$N122,2)</f>
        <v>6</v>
      </c>
      <c r="Q122" s="12">
        <f>DAY('Продажи'!$N122)</f>
        <v>11</v>
      </c>
      <c r="R122" s="10"/>
      <c r="S122" s="22">
        <f>YEAR('Продажи'!$N122)</f>
        <v>2015</v>
      </c>
      <c r="T122" s="22">
        <f>INT(('Продажи'!$N122-DATE(YEAR('Продажи'!$N122-WEEKDAY('Продажи'!$N122-1)+4),1,3) + WEEKDAY(DATE(YEAR('Продажи'!$N122-WEEKDAY('Продажи'!$N122-1)+4),1,3))+5)/7)</f>
        <v>28</v>
      </c>
      <c r="U122" s="6"/>
    </row>
    <row r="123" ht="14.25" customHeight="1">
      <c r="E123" s="12" t="s">
        <v>2761</v>
      </c>
      <c r="F123" s="12" t="s">
        <v>2738</v>
      </c>
      <c r="G123" s="12" t="s">
        <v>2762</v>
      </c>
      <c r="H123" s="12">
        <v>800.0</v>
      </c>
      <c r="I123" s="12" t="s">
        <v>2715</v>
      </c>
      <c r="J123" s="12">
        <v>40.0</v>
      </c>
      <c r="K123" s="12">
        <v>32000.0</v>
      </c>
      <c r="L123" s="12">
        <v>0.03</v>
      </c>
      <c r="M123" s="12">
        <v>31040.0</v>
      </c>
      <c r="N123" s="15">
        <v>42449.0</v>
      </c>
      <c r="O123" s="12">
        <f>MONTH('Продажи'!$N123)</f>
        <v>3</v>
      </c>
      <c r="P123" s="12">
        <f>WEEKDAY('Продажи'!$N123,2)</f>
        <v>7</v>
      </c>
      <c r="Q123" s="12">
        <f>DAY('Продажи'!$N123)</f>
        <v>20</v>
      </c>
      <c r="R123" s="10"/>
      <c r="S123" s="22">
        <f>YEAR('Продажи'!$N123)</f>
        <v>2016</v>
      </c>
      <c r="T123" s="22">
        <f>INT(('Продажи'!$N123-DATE(YEAR('Продажи'!$N123-WEEKDAY('Продажи'!$N123-1)+4),1,3) + WEEKDAY(DATE(YEAR('Продажи'!$N123-WEEKDAY('Продажи'!$N123-1)+4),1,3))+5)/7)</f>
        <v>11</v>
      </c>
      <c r="U123" s="6"/>
    </row>
    <row r="124" ht="14.25" customHeight="1">
      <c r="E124" s="12" t="s">
        <v>2773</v>
      </c>
      <c r="F124" s="12" t="s">
        <v>2738</v>
      </c>
      <c r="G124" s="12" t="s">
        <v>2774</v>
      </c>
      <c r="H124" s="12">
        <v>1923.0</v>
      </c>
      <c r="I124" s="12" t="s">
        <v>2715</v>
      </c>
      <c r="J124" s="12">
        <v>35.0</v>
      </c>
      <c r="K124" s="12">
        <v>67305.0</v>
      </c>
      <c r="L124" s="12">
        <v>0.06</v>
      </c>
      <c r="M124" s="12">
        <v>63266.7</v>
      </c>
      <c r="N124" s="15">
        <v>43541.0</v>
      </c>
      <c r="O124" s="12">
        <f>MONTH('Продажи'!$N124)</f>
        <v>3</v>
      </c>
      <c r="P124" s="12">
        <f>WEEKDAY('Продажи'!$N124,2)</f>
        <v>7</v>
      </c>
      <c r="Q124" s="12">
        <f>DAY('Продажи'!$N124)</f>
        <v>17</v>
      </c>
      <c r="R124" s="10"/>
      <c r="S124" s="22">
        <f>YEAR('Продажи'!$N124)</f>
        <v>2019</v>
      </c>
      <c r="T124" s="22">
        <f>INT(('Продажи'!$N124-DATE(YEAR('Продажи'!$N124-WEEKDAY('Продажи'!$N124-1)+4),1,3) + WEEKDAY(DATE(YEAR('Продажи'!$N124-WEEKDAY('Продажи'!$N124-1)+4),1,3))+5)/7)</f>
        <v>11</v>
      </c>
      <c r="U124" s="6"/>
    </row>
    <row r="125" ht="14.25" customHeight="1">
      <c r="E125" s="12" t="s">
        <v>2723</v>
      </c>
      <c r="F125" s="12" t="s">
        <v>2724</v>
      </c>
      <c r="G125" s="12" t="s">
        <v>2724</v>
      </c>
      <c r="H125" s="12">
        <v>770.0</v>
      </c>
      <c r="I125" s="12" t="s">
        <v>2715</v>
      </c>
      <c r="J125" s="12">
        <v>20.0</v>
      </c>
      <c r="K125" s="12">
        <v>15400.0</v>
      </c>
      <c r="L125" s="12">
        <v>0.03</v>
      </c>
      <c r="M125" s="12">
        <v>14938.0</v>
      </c>
      <c r="N125" s="15">
        <v>42935.0</v>
      </c>
      <c r="O125" s="12">
        <f>MONTH('Продажи'!$N125)</f>
        <v>7</v>
      </c>
      <c r="P125" s="12">
        <f>WEEKDAY('Продажи'!$N125,2)</f>
        <v>3</v>
      </c>
      <c r="Q125" s="12">
        <f>DAY('Продажи'!$N125)</f>
        <v>19</v>
      </c>
      <c r="R125" s="10"/>
      <c r="S125" s="22">
        <f>YEAR('Продажи'!$N125)</f>
        <v>2017</v>
      </c>
      <c r="T125" s="22">
        <f>INT(('Продажи'!$N125-DATE(YEAR('Продажи'!$N125-WEEKDAY('Продажи'!$N125-1)+4),1,3) + WEEKDAY(DATE(YEAR('Продажи'!$N125-WEEKDAY('Продажи'!$N125-1)+4),1,3))+5)/7)</f>
        <v>29</v>
      </c>
      <c r="U125" s="6"/>
    </row>
    <row r="126" ht="14.25" customHeight="1">
      <c r="E126" s="12" t="s">
        <v>2775</v>
      </c>
      <c r="F126" s="12" t="s">
        <v>2753</v>
      </c>
      <c r="G126" s="12" t="s">
        <v>2776</v>
      </c>
      <c r="H126" s="12">
        <v>1228.0</v>
      </c>
      <c r="I126" s="12" t="s">
        <v>2715</v>
      </c>
      <c r="J126" s="12">
        <v>45.0</v>
      </c>
      <c r="K126" s="12">
        <v>55260.0</v>
      </c>
      <c r="L126" s="12">
        <v>0.09</v>
      </c>
      <c r="M126" s="12">
        <v>50286.6</v>
      </c>
      <c r="N126" s="15">
        <v>44168.0</v>
      </c>
      <c r="O126" s="12">
        <f>MONTH('Продажи'!$N126)</f>
        <v>12</v>
      </c>
      <c r="P126" s="12">
        <f>WEEKDAY('Продажи'!$N126,2)</f>
        <v>4</v>
      </c>
      <c r="Q126" s="12">
        <f>DAY('Продажи'!$N126)</f>
        <v>3</v>
      </c>
      <c r="R126" s="10"/>
      <c r="S126" s="22">
        <f>YEAR('Продажи'!$N126)</f>
        <v>2020</v>
      </c>
      <c r="T126" s="22">
        <f>INT(('Продажи'!$N126-DATE(YEAR('Продажи'!$N126-WEEKDAY('Продажи'!$N126-1)+4),1,3) + WEEKDAY(DATE(YEAR('Продажи'!$N126-WEEKDAY('Продажи'!$N126-1)+4),1,3))+5)/7)</f>
        <v>49</v>
      </c>
      <c r="U126" s="6"/>
    </row>
    <row r="127" ht="14.25" customHeight="1">
      <c r="E127" s="12" t="s">
        <v>2716</v>
      </c>
      <c r="F127" s="12" t="s">
        <v>2717</v>
      </c>
      <c r="G127" s="12" t="s">
        <v>2718</v>
      </c>
      <c r="H127" s="12">
        <v>1182.0</v>
      </c>
      <c r="I127" s="12" t="s">
        <v>2715</v>
      </c>
      <c r="J127" s="12">
        <v>17.0</v>
      </c>
      <c r="K127" s="12">
        <v>20094.0</v>
      </c>
      <c r="L127" s="12">
        <v>0.03</v>
      </c>
      <c r="M127" s="12">
        <v>19491.18</v>
      </c>
      <c r="N127" s="15">
        <v>43071.0</v>
      </c>
      <c r="O127" s="12">
        <f>MONTH('Продажи'!$N127)</f>
        <v>12</v>
      </c>
      <c r="P127" s="12">
        <f>WEEKDAY('Продажи'!$N127,2)</f>
        <v>6</v>
      </c>
      <c r="Q127" s="12">
        <f>DAY('Продажи'!$N127)</f>
        <v>2</v>
      </c>
      <c r="R127" s="10"/>
      <c r="S127" s="22">
        <f>YEAR('Продажи'!$N127)</f>
        <v>2017</v>
      </c>
      <c r="T127" s="22">
        <f>INT(('Продажи'!$N127-DATE(YEAR('Продажи'!$N127-WEEKDAY('Продажи'!$N127-1)+4),1,3) + WEEKDAY(DATE(YEAR('Продажи'!$N127-WEEKDAY('Продажи'!$N127-1)+4),1,3))+5)/7)</f>
        <v>48</v>
      </c>
      <c r="U127" s="6"/>
    </row>
    <row r="128" ht="14.25" customHeight="1">
      <c r="E128" s="12" t="s">
        <v>2765</v>
      </c>
      <c r="F128" s="12" t="s">
        <v>2733</v>
      </c>
      <c r="G128" s="12" t="s">
        <v>2766</v>
      </c>
      <c r="H128" s="12">
        <v>2198.0</v>
      </c>
      <c r="I128" s="12" t="s">
        <v>2711</v>
      </c>
      <c r="J128" s="12">
        <v>35.0</v>
      </c>
      <c r="K128" s="12">
        <v>76930.0</v>
      </c>
      <c r="L128" s="12">
        <v>0.12</v>
      </c>
      <c r="M128" s="12">
        <v>67698.4</v>
      </c>
      <c r="N128" s="15">
        <v>43787.0</v>
      </c>
      <c r="O128" s="12">
        <f>MONTH('Продажи'!$N128)</f>
        <v>11</v>
      </c>
      <c r="P128" s="12">
        <f>WEEKDAY('Продажи'!$N128,2)</f>
        <v>1</v>
      </c>
      <c r="Q128" s="12">
        <f>DAY('Продажи'!$N128)</f>
        <v>18</v>
      </c>
      <c r="R128" s="10"/>
      <c r="S128" s="22">
        <f>YEAR('Продажи'!$N128)</f>
        <v>2019</v>
      </c>
      <c r="T128" s="22">
        <f>INT(('Продажи'!$N128-DATE(YEAR('Продажи'!$N128-WEEKDAY('Продажи'!$N128-1)+4),1,3) + WEEKDAY(DATE(YEAR('Продажи'!$N128-WEEKDAY('Продажи'!$N128-1)+4),1,3))+5)/7)</f>
        <v>47</v>
      </c>
      <c r="U128" s="6"/>
    </row>
    <row r="129" ht="14.25" customHeight="1">
      <c r="E129" s="12" t="s">
        <v>2716</v>
      </c>
      <c r="F129" s="12" t="s">
        <v>2717</v>
      </c>
      <c r="G129" s="12" t="s">
        <v>2718</v>
      </c>
      <c r="H129" s="12">
        <v>1182.0</v>
      </c>
      <c r="I129" s="12" t="s">
        <v>2715</v>
      </c>
      <c r="J129" s="12">
        <v>17.0</v>
      </c>
      <c r="K129" s="12">
        <v>20094.0</v>
      </c>
      <c r="L129" s="12">
        <v>0.03</v>
      </c>
      <c r="M129" s="12">
        <v>19491.18</v>
      </c>
      <c r="N129" s="15">
        <v>43581.0</v>
      </c>
      <c r="O129" s="12">
        <f>MONTH('Продажи'!$N129)</f>
        <v>4</v>
      </c>
      <c r="P129" s="12">
        <f>WEEKDAY('Продажи'!$N129,2)</f>
        <v>5</v>
      </c>
      <c r="Q129" s="12">
        <f>DAY('Продажи'!$N129)</f>
        <v>26</v>
      </c>
      <c r="R129" s="10"/>
      <c r="S129" s="22">
        <f>YEAR('Продажи'!$N129)</f>
        <v>2019</v>
      </c>
      <c r="T129" s="22">
        <f>INT(('Продажи'!$N129-DATE(YEAR('Продажи'!$N129-WEEKDAY('Продажи'!$N129-1)+4),1,3) + WEEKDAY(DATE(YEAR('Продажи'!$N129-WEEKDAY('Продажи'!$N129-1)+4),1,3))+5)/7)</f>
        <v>17</v>
      </c>
      <c r="U129" s="6"/>
    </row>
    <row r="130" ht="14.25" customHeight="1">
      <c r="E130" s="12" t="s">
        <v>2740</v>
      </c>
      <c r="F130" s="12" t="s">
        <v>2717</v>
      </c>
      <c r="G130" s="12" t="s">
        <v>2731</v>
      </c>
      <c r="H130" s="12">
        <v>759.0</v>
      </c>
      <c r="I130" s="12" t="s">
        <v>2711</v>
      </c>
      <c r="J130" s="12">
        <v>10.0</v>
      </c>
      <c r="K130" s="12">
        <v>7590.0</v>
      </c>
      <c r="L130" s="12">
        <v>0.0</v>
      </c>
      <c r="M130" s="12">
        <v>7590.0</v>
      </c>
      <c r="N130" s="15">
        <v>44119.0</v>
      </c>
      <c r="O130" s="12">
        <f>MONTH('Продажи'!$N130)</f>
        <v>10</v>
      </c>
      <c r="P130" s="12">
        <f>WEEKDAY('Продажи'!$N130,2)</f>
        <v>4</v>
      </c>
      <c r="Q130" s="12">
        <f>DAY('Продажи'!$N130)</f>
        <v>15</v>
      </c>
      <c r="R130" s="10"/>
      <c r="S130" s="22">
        <f>YEAR('Продажи'!$N130)</f>
        <v>2020</v>
      </c>
      <c r="T130" s="22">
        <f>INT(('Продажи'!$N130-DATE(YEAR('Продажи'!$N130-WEEKDAY('Продажи'!$N130-1)+4),1,3) + WEEKDAY(DATE(YEAR('Продажи'!$N130-WEEKDAY('Продажи'!$N130-1)+4),1,3))+5)/7)</f>
        <v>42</v>
      </c>
      <c r="U130" s="6"/>
    </row>
    <row r="131" ht="14.25" customHeight="1">
      <c r="E131" s="12" t="s">
        <v>2771</v>
      </c>
      <c r="F131" s="12" t="s">
        <v>2753</v>
      </c>
      <c r="G131" s="12" t="s">
        <v>2772</v>
      </c>
      <c r="H131" s="12">
        <v>887.0</v>
      </c>
      <c r="I131" s="12" t="s">
        <v>2711</v>
      </c>
      <c r="J131" s="12">
        <v>15.0</v>
      </c>
      <c r="K131" s="12">
        <v>13305.0</v>
      </c>
      <c r="L131" s="12">
        <v>0.0</v>
      </c>
      <c r="M131" s="12">
        <v>13305.0</v>
      </c>
      <c r="N131" s="15">
        <v>44142.0</v>
      </c>
      <c r="O131" s="12">
        <f>MONTH('Продажи'!$N131)</f>
        <v>11</v>
      </c>
      <c r="P131" s="12">
        <f>WEEKDAY('Продажи'!$N131,2)</f>
        <v>6</v>
      </c>
      <c r="Q131" s="12">
        <f>DAY('Продажи'!$N131)</f>
        <v>7</v>
      </c>
      <c r="R131" s="10"/>
      <c r="S131" s="22">
        <f>YEAR('Продажи'!$N131)</f>
        <v>2020</v>
      </c>
      <c r="T131" s="22">
        <f>INT(('Продажи'!$N131-DATE(YEAR('Продажи'!$N131-WEEKDAY('Продажи'!$N131-1)+4),1,3) + WEEKDAY(DATE(YEAR('Продажи'!$N131-WEEKDAY('Продажи'!$N131-1)+4),1,3))+5)/7)</f>
        <v>45</v>
      </c>
      <c r="U131" s="6"/>
    </row>
    <row r="132" ht="14.25" customHeight="1">
      <c r="E132" s="12" t="s">
        <v>2765</v>
      </c>
      <c r="F132" s="12" t="s">
        <v>2733</v>
      </c>
      <c r="G132" s="12" t="s">
        <v>2766</v>
      </c>
      <c r="H132" s="12">
        <v>2198.0</v>
      </c>
      <c r="I132" s="12" t="s">
        <v>2711</v>
      </c>
      <c r="J132" s="12">
        <v>35.0</v>
      </c>
      <c r="K132" s="12">
        <v>76930.0</v>
      </c>
      <c r="L132" s="12">
        <v>0.12</v>
      </c>
      <c r="M132" s="12">
        <v>67698.4</v>
      </c>
      <c r="N132" s="15">
        <v>42931.0</v>
      </c>
      <c r="O132" s="12">
        <f>MONTH('Продажи'!$N132)</f>
        <v>7</v>
      </c>
      <c r="P132" s="12">
        <f>WEEKDAY('Продажи'!$N132,2)</f>
        <v>6</v>
      </c>
      <c r="Q132" s="12">
        <f>DAY('Продажи'!$N132)</f>
        <v>15</v>
      </c>
      <c r="R132" s="10"/>
      <c r="S132" s="22">
        <f>YEAR('Продажи'!$N132)</f>
        <v>2017</v>
      </c>
      <c r="T132" s="22">
        <f>INT(('Продажи'!$N132-DATE(YEAR('Продажи'!$N132-WEEKDAY('Продажи'!$N132-1)+4),1,3) + WEEKDAY(DATE(YEAR('Продажи'!$N132-WEEKDAY('Продажи'!$N132-1)+4),1,3))+5)/7)</f>
        <v>28</v>
      </c>
      <c r="U132" s="6"/>
    </row>
    <row r="133" ht="14.25" customHeight="1">
      <c r="E133" s="12" t="s">
        <v>2737</v>
      </c>
      <c r="F133" s="12" t="s">
        <v>2738</v>
      </c>
      <c r="G133" s="12" t="s">
        <v>2739</v>
      </c>
      <c r="H133" s="12">
        <v>2199.0</v>
      </c>
      <c r="I133" s="12" t="s">
        <v>2715</v>
      </c>
      <c r="J133" s="12">
        <v>60.0</v>
      </c>
      <c r="K133" s="12">
        <v>131940.0</v>
      </c>
      <c r="L133" s="12">
        <v>0.15</v>
      </c>
      <c r="M133" s="12">
        <v>112149.0</v>
      </c>
      <c r="N133" s="15">
        <v>43925.0</v>
      </c>
      <c r="O133" s="12">
        <f>MONTH('Продажи'!$N133)</f>
        <v>4</v>
      </c>
      <c r="P133" s="12">
        <f>WEEKDAY('Продажи'!$N133,2)</f>
        <v>6</v>
      </c>
      <c r="Q133" s="12">
        <f>DAY('Продажи'!$N133)</f>
        <v>4</v>
      </c>
      <c r="R133" s="10"/>
      <c r="S133" s="22">
        <f>YEAR('Продажи'!$N133)</f>
        <v>2020</v>
      </c>
      <c r="T133" s="22">
        <f>INT(('Продажи'!$N133-DATE(YEAR('Продажи'!$N133-WEEKDAY('Продажи'!$N133-1)+4),1,3) + WEEKDAY(DATE(YEAR('Продажи'!$N133-WEEKDAY('Продажи'!$N133-1)+4),1,3))+5)/7)</f>
        <v>14</v>
      </c>
      <c r="U133" s="6"/>
    </row>
    <row r="134" ht="14.25" customHeight="1">
      <c r="E134" s="12" t="s">
        <v>2721</v>
      </c>
      <c r="F134" s="12" t="s">
        <v>2713</v>
      </c>
      <c r="G134" s="12" t="s">
        <v>2722</v>
      </c>
      <c r="H134" s="12">
        <v>847.0</v>
      </c>
      <c r="I134" s="12" t="s">
        <v>2715</v>
      </c>
      <c r="J134" s="12">
        <v>15.0</v>
      </c>
      <c r="K134" s="12">
        <v>12705.0</v>
      </c>
      <c r="L134" s="12">
        <v>0.0</v>
      </c>
      <c r="M134" s="12">
        <v>12705.0</v>
      </c>
      <c r="N134" s="15">
        <v>43508.0</v>
      </c>
      <c r="O134" s="12">
        <f>MONTH('Продажи'!$N134)</f>
        <v>2</v>
      </c>
      <c r="P134" s="12">
        <f>WEEKDAY('Продажи'!$N134,2)</f>
        <v>2</v>
      </c>
      <c r="Q134" s="12">
        <f>DAY('Продажи'!$N134)</f>
        <v>12</v>
      </c>
      <c r="R134" s="10"/>
      <c r="S134" s="22">
        <f>YEAR('Продажи'!$N134)</f>
        <v>2019</v>
      </c>
      <c r="T134" s="22">
        <f>INT(('Продажи'!$N134-DATE(YEAR('Продажи'!$N134-WEEKDAY('Продажи'!$N134-1)+4),1,3) + WEEKDAY(DATE(YEAR('Продажи'!$N134-WEEKDAY('Продажи'!$N134-1)+4),1,3))+5)/7)</f>
        <v>7</v>
      </c>
      <c r="U134" s="6"/>
    </row>
    <row r="135" ht="14.25" customHeight="1">
      <c r="E135" s="12" t="s">
        <v>2727</v>
      </c>
      <c r="F135" s="12" t="s">
        <v>2728</v>
      </c>
      <c r="G135" s="12" t="s">
        <v>2729</v>
      </c>
      <c r="H135" s="12">
        <v>1994.0</v>
      </c>
      <c r="I135" s="12" t="s">
        <v>2711</v>
      </c>
      <c r="J135" s="12">
        <v>17.0</v>
      </c>
      <c r="K135" s="12">
        <v>33898.0</v>
      </c>
      <c r="L135" s="12">
        <v>0.06</v>
      </c>
      <c r="M135" s="12">
        <v>31864.12</v>
      </c>
      <c r="N135" s="15">
        <v>42619.0</v>
      </c>
      <c r="O135" s="12">
        <f>MONTH('Продажи'!$N135)</f>
        <v>9</v>
      </c>
      <c r="P135" s="12">
        <f>WEEKDAY('Продажи'!$N135,2)</f>
        <v>2</v>
      </c>
      <c r="Q135" s="12">
        <f>DAY('Продажи'!$N135)</f>
        <v>6</v>
      </c>
      <c r="R135" s="10"/>
      <c r="S135" s="22">
        <f>YEAR('Продажи'!$N135)</f>
        <v>2016</v>
      </c>
      <c r="T135" s="22">
        <f>INT(('Продажи'!$N135-DATE(YEAR('Продажи'!$N135-WEEKDAY('Продажи'!$N135-1)+4),1,3) + WEEKDAY(DATE(YEAR('Продажи'!$N135-WEEKDAY('Продажи'!$N135-1)+4),1,3))+5)/7)</f>
        <v>36</v>
      </c>
      <c r="U135" s="6"/>
    </row>
    <row r="136" ht="14.25" customHeight="1">
      <c r="E136" s="12" t="s">
        <v>2735</v>
      </c>
      <c r="F136" s="12" t="s">
        <v>2717</v>
      </c>
      <c r="G136" s="12" t="s">
        <v>2736</v>
      </c>
      <c r="H136" s="12">
        <v>967.0</v>
      </c>
      <c r="I136" s="12" t="s">
        <v>2711</v>
      </c>
      <c r="J136" s="12">
        <v>8.0</v>
      </c>
      <c r="K136" s="12">
        <v>7736.0</v>
      </c>
      <c r="L136" s="12">
        <v>0.0</v>
      </c>
      <c r="M136" s="12">
        <v>7736.0</v>
      </c>
      <c r="N136" s="15">
        <v>42354.0</v>
      </c>
      <c r="O136" s="12">
        <f>MONTH('Продажи'!$N136)</f>
        <v>12</v>
      </c>
      <c r="P136" s="12">
        <f>WEEKDAY('Продажи'!$N136,2)</f>
        <v>3</v>
      </c>
      <c r="Q136" s="12">
        <f>DAY('Продажи'!$N136)</f>
        <v>16</v>
      </c>
      <c r="R136" s="10"/>
      <c r="S136" s="22">
        <f>YEAR('Продажи'!$N136)</f>
        <v>2015</v>
      </c>
      <c r="T136" s="22">
        <f>INT(('Продажи'!$N136-DATE(YEAR('Продажи'!$N136-WEEKDAY('Продажи'!$N136-1)+4),1,3) + WEEKDAY(DATE(YEAR('Продажи'!$N136-WEEKDAY('Продажи'!$N136-1)+4),1,3))+5)/7)</f>
        <v>51</v>
      </c>
      <c r="U136" s="6"/>
    </row>
    <row r="137" ht="14.25" customHeight="1">
      <c r="E137" s="12" t="s">
        <v>2749</v>
      </c>
      <c r="F137" s="12" t="s">
        <v>2750</v>
      </c>
      <c r="G137" s="12" t="s">
        <v>2751</v>
      </c>
      <c r="H137" s="12">
        <v>843.0</v>
      </c>
      <c r="I137" s="12" t="s">
        <v>2711</v>
      </c>
      <c r="J137" s="12">
        <v>10.0</v>
      </c>
      <c r="K137" s="12">
        <v>8430.0</v>
      </c>
      <c r="L137" s="12">
        <v>0.0</v>
      </c>
      <c r="M137" s="12">
        <v>8430.0</v>
      </c>
      <c r="N137" s="15">
        <v>42367.0</v>
      </c>
      <c r="O137" s="12">
        <f>MONTH('Продажи'!$N137)</f>
        <v>12</v>
      </c>
      <c r="P137" s="12">
        <f>WEEKDAY('Продажи'!$N137,2)</f>
        <v>2</v>
      </c>
      <c r="Q137" s="12">
        <f>DAY('Продажи'!$N137)</f>
        <v>29</v>
      </c>
      <c r="R137" s="10"/>
      <c r="S137" s="22">
        <f>YEAR('Продажи'!$N137)</f>
        <v>2015</v>
      </c>
      <c r="T137" s="22">
        <f>INT(('Продажи'!$N137-DATE(YEAR('Продажи'!$N137-WEEKDAY('Продажи'!$N137-1)+4),1,3) + WEEKDAY(DATE(YEAR('Продажи'!$N137-WEEKDAY('Продажи'!$N137-1)+4),1,3))+5)/7)</f>
        <v>53</v>
      </c>
      <c r="U137" s="6"/>
    </row>
    <row r="138" ht="14.25" customHeight="1">
      <c r="E138" s="12" t="s">
        <v>2748</v>
      </c>
      <c r="F138" s="12" t="s">
        <v>2717</v>
      </c>
      <c r="G138" s="12" t="s">
        <v>2717</v>
      </c>
      <c r="H138" s="12">
        <v>807.0</v>
      </c>
      <c r="I138" s="12" t="s">
        <v>2715</v>
      </c>
      <c r="J138" s="12">
        <v>18.0</v>
      </c>
      <c r="K138" s="12">
        <v>14526.0</v>
      </c>
      <c r="L138" s="12">
        <v>0.0</v>
      </c>
      <c r="M138" s="12">
        <v>14526.0</v>
      </c>
      <c r="N138" s="15">
        <v>43893.0</v>
      </c>
      <c r="O138" s="12">
        <f>MONTH('Продажи'!$N138)</f>
        <v>3</v>
      </c>
      <c r="P138" s="12">
        <f>WEEKDAY('Продажи'!$N138,2)</f>
        <v>2</v>
      </c>
      <c r="Q138" s="12">
        <f>DAY('Продажи'!$N138)</f>
        <v>3</v>
      </c>
      <c r="R138" s="10"/>
      <c r="S138" s="22">
        <f>YEAR('Продажи'!$N138)</f>
        <v>2020</v>
      </c>
      <c r="T138" s="22">
        <f>INT(('Продажи'!$N138-DATE(YEAR('Продажи'!$N138-WEEKDAY('Продажи'!$N138-1)+4),1,3) + WEEKDAY(DATE(YEAR('Продажи'!$N138-WEEKDAY('Продажи'!$N138-1)+4),1,3))+5)/7)</f>
        <v>10</v>
      </c>
      <c r="U138" s="6"/>
    </row>
    <row r="139" ht="14.25" customHeight="1">
      <c r="E139" s="12" t="s">
        <v>2761</v>
      </c>
      <c r="F139" s="12" t="s">
        <v>2738</v>
      </c>
      <c r="G139" s="12" t="s">
        <v>2762</v>
      </c>
      <c r="H139" s="12">
        <v>800.0</v>
      </c>
      <c r="I139" s="12" t="s">
        <v>2715</v>
      </c>
      <c r="J139" s="12">
        <v>40.0</v>
      </c>
      <c r="K139" s="12">
        <v>32000.0</v>
      </c>
      <c r="L139" s="12">
        <v>0.03</v>
      </c>
      <c r="M139" s="12">
        <v>31040.0</v>
      </c>
      <c r="N139" s="15">
        <v>42717.0</v>
      </c>
      <c r="O139" s="12">
        <f>MONTH('Продажи'!$N139)</f>
        <v>12</v>
      </c>
      <c r="P139" s="12">
        <f>WEEKDAY('Продажи'!$N139,2)</f>
        <v>2</v>
      </c>
      <c r="Q139" s="12">
        <f>DAY('Продажи'!$N139)</f>
        <v>13</v>
      </c>
      <c r="R139" s="10"/>
      <c r="S139" s="22">
        <f>YEAR('Продажи'!$N139)</f>
        <v>2016</v>
      </c>
      <c r="T139" s="22">
        <f>INT(('Продажи'!$N139-DATE(YEAR('Продажи'!$N139-WEEKDAY('Продажи'!$N139-1)+4),1,3) + WEEKDAY(DATE(YEAR('Продажи'!$N139-WEEKDAY('Продажи'!$N139-1)+4),1,3))+5)/7)</f>
        <v>50</v>
      </c>
      <c r="U139" s="6"/>
    </row>
    <row r="140" ht="14.25" customHeight="1">
      <c r="E140" s="12" t="s">
        <v>2709</v>
      </c>
      <c r="F140" s="12" t="s">
        <v>2710</v>
      </c>
      <c r="G140" s="12" t="s">
        <v>2710</v>
      </c>
      <c r="H140" s="12">
        <v>699.0</v>
      </c>
      <c r="I140" s="12" t="s">
        <v>2711</v>
      </c>
      <c r="J140" s="12">
        <v>10.0</v>
      </c>
      <c r="K140" s="12">
        <v>6990.0</v>
      </c>
      <c r="L140" s="12">
        <v>0.0</v>
      </c>
      <c r="M140" s="12">
        <v>6990.0</v>
      </c>
      <c r="N140" s="15">
        <v>42424.0</v>
      </c>
      <c r="O140" s="12">
        <f>MONTH('Продажи'!$N140)</f>
        <v>2</v>
      </c>
      <c r="P140" s="12">
        <f>WEEKDAY('Продажи'!$N140,2)</f>
        <v>3</v>
      </c>
      <c r="Q140" s="12">
        <f>DAY('Продажи'!$N140)</f>
        <v>24</v>
      </c>
      <c r="R140" s="10"/>
      <c r="S140" s="22">
        <f>YEAR('Продажи'!$N140)</f>
        <v>2016</v>
      </c>
      <c r="T140" s="22">
        <f>INT(('Продажи'!$N140-DATE(YEAR('Продажи'!$N140-WEEKDAY('Продажи'!$N140-1)+4),1,3) + WEEKDAY(DATE(YEAR('Продажи'!$N140-WEEKDAY('Продажи'!$N140-1)+4),1,3))+5)/7)</f>
        <v>8</v>
      </c>
      <c r="U140" s="6"/>
    </row>
    <row r="141" ht="14.25" customHeight="1">
      <c r="E141" s="12" t="s">
        <v>2749</v>
      </c>
      <c r="F141" s="12" t="s">
        <v>2750</v>
      </c>
      <c r="G141" s="12" t="s">
        <v>2751</v>
      </c>
      <c r="H141" s="12">
        <v>843.0</v>
      </c>
      <c r="I141" s="12" t="s">
        <v>2711</v>
      </c>
      <c r="J141" s="12">
        <v>10.0</v>
      </c>
      <c r="K141" s="12">
        <v>8430.0</v>
      </c>
      <c r="L141" s="12">
        <v>0.0</v>
      </c>
      <c r="M141" s="12">
        <v>8430.0</v>
      </c>
      <c r="N141" s="15">
        <v>43975.0</v>
      </c>
      <c r="O141" s="12">
        <f>MONTH('Продажи'!$N141)</f>
        <v>5</v>
      </c>
      <c r="P141" s="12">
        <f>WEEKDAY('Продажи'!$N141,2)</f>
        <v>7</v>
      </c>
      <c r="Q141" s="12">
        <f>DAY('Продажи'!$N141)</f>
        <v>24</v>
      </c>
      <c r="R141" s="10"/>
      <c r="S141" s="22">
        <f>YEAR('Продажи'!$N141)</f>
        <v>2020</v>
      </c>
      <c r="T141" s="22">
        <f>INT(('Продажи'!$N141-DATE(YEAR('Продажи'!$N141-WEEKDAY('Продажи'!$N141-1)+4),1,3) + WEEKDAY(DATE(YEAR('Продажи'!$N141-WEEKDAY('Продажи'!$N141-1)+4),1,3))+5)/7)</f>
        <v>21</v>
      </c>
      <c r="U141" s="6"/>
    </row>
    <row r="142" ht="14.25" customHeight="1">
      <c r="E142" s="12" t="s">
        <v>2712</v>
      </c>
      <c r="F142" s="12" t="s">
        <v>2713</v>
      </c>
      <c r="G142" s="12" t="s">
        <v>2714</v>
      </c>
      <c r="H142" s="12">
        <v>1386.0</v>
      </c>
      <c r="I142" s="12" t="s">
        <v>2715</v>
      </c>
      <c r="J142" s="12">
        <v>20.0</v>
      </c>
      <c r="K142" s="12">
        <v>27720.0</v>
      </c>
      <c r="L142" s="12">
        <v>0.03</v>
      </c>
      <c r="M142" s="12">
        <v>26888.4</v>
      </c>
      <c r="N142" s="15">
        <v>43541.0</v>
      </c>
      <c r="O142" s="12">
        <f>MONTH('Продажи'!$N142)</f>
        <v>3</v>
      </c>
      <c r="P142" s="12">
        <f>WEEKDAY('Продажи'!$N142,2)</f>
        <v>7</v>
      </c>
      <c r="Q142" s="12">
        <f>DAY('Продажи'!$N142)</f>
        <v>17</v>
      </c>
      <c r="R142" s="10"/>
      <c r="S142" s="22">
        <f>YEAR('Продажи'!$N142)</f>
        <v>2019</v>
      </c>
      <c r="T142" s="22">
        <f>INT(('Продажи'!$N142-DATE(YEAR('Продажи'!$N142-WEEKDAY('Продажи'!$N142-1)+4),1,3) + WEEKDAY(DATE(YEAR('Продажи'!$N142-WEEKDAY('Продажи'!$N142-1)+4),1,3))+5)/7)</f>
        <v>11</v>
      </c>
      <c r="U142" s="6"/>
    </row>
    <row r="143" ht="14.25" customHeight="1">
      <c r="E143" s="12" t="s">
        <v>2737</v>
      </c>
      <c r="F143" s="12" t="s">
        <v>2738</v>
      </c>
      <c r="G143" s="12" t="s">
        <v>2739</v>
      </c>
      <c r="H143" s="12">
        <v>2199.0</v>
      </c>
      <c r="I143" s="12" t="s">
        <v>2715</v>
      </c>
      <c r="J143" s="12">
        <v>55.0</v>
      </c>
      <c r="K143" s="12">
        <v>120945.0</v>
      </c>
      <c r="L143" s="12">
        <v>0.15</v>
      </c>
      <c r="M143" s="12">
        <v>102803.25</v>
      </c>
      <c r="N143" s="15">
        <v>44082.0</v>
      </c>
      <c r="O143" s="12">
        <f>MONTH('Продажи'!$N143)</f>
        <v>9</v>
      </c>
      <c r="P143" s="12">
        <f>WEEKDAY('Продажи'!$N143,2)</f>
        <v>2</v>
      </c>
      <c r="Q143" s="12">
        <f>DAY('Продажи'!$N143)</f>
        <v>8</v>
      </c>
      <c r="R143" s="10"/>
      <c r="S143" s="22">
        <f>YEAR('Продажи'!$N143)</f>
        <v>2020</v>
      </c>
      <c r="T143" s="22">
        <f>INT(('Продажи'!$N143-DATE(YEAR('Продажи'!$N143-WEEKDAY('Продажи'!$N143-1)+4),1,3) + WEEKDAY(DATE(YEAR('Продажи'!$N143-WEEKDAY('Продажи'!$N143-1)+4),1,3))+5)/7)</f>
        <v>37</v>
      </c>
      <c r="U143" s="6"/>
    </row>
    <row r="144" ht="14.25" customHeight="1">
      <c r="E144" s="12" t="s">
        <v>2730</v>
      </c>
      <c r="F144" s="12" t="s">
        <v>2717</v>
      </c>
      <c r="G144" s="12" t="s">
        <v>2731</v>
      </c>
      <c r="H144" s="12">
        <v>759.0</v>
      </c>
      <c r="I144" s="12" t="s">
        <v>2711</v>
      </c>
      <c r="J144" s="12">
        <v>14.0</v>
      </c>
      <c r="K144" s="12">
        <v>10626.0</v>
      </c>
      <c r="L144" s="12">
        <v>0.0</v>
      </c>
      <c r="M144" s="12">
        <v>10626.0</v>
      </c>
      <c r="N144" s="15">
        <v>43606.0</v>
      </c>
      <c r="O144" s="12">
        <f>MONTH('Продажи'!$N144)</f>
        <v>5</v>
      </c>
      <c r="P144" s="12">
        <f>WEEKDAY('Продажи'!$N144,2)</f>
        <v>2</v>
      </c>
      <c r="Q144" s="12">
        <f>DAY('Продажи'!$N144)</f>
        <v>21</v>
      </c>
      <c r="R144" s="10"/>
      <c r="S144" s="22">
        <f>YEAR('Продажи'!$N144)</f>
        <v>2019</v>
      </c>
      <c r="T144" s="22">
        <f>INT(('Продажи'!$N144-DATE(YEAR('Продажи'!$N144-WEEKDAY('Продажи'!$N144-1)+4),1,3) + WEEKDAY(DATE(YEAR('Продажи'!$N144-WEEKDAY('Продажи'!$N144-1)+4),1,3))+5)/7)</f>
        <v>21</v>
      </c>
      <c r="U144" s="6"/>
    </row>
    <row r="145" ht="14.25" customHeight="1">
      <c r="E145" s="12" t="s">
        <v>2773</v>
      </c>
      <c r="F145" s="12" t="s">
        <v>2738</v>
      </c>
      <c r="G145" s="12" t="s">
        <v>2774</v>
      </c>
      <c r="H145" s="12">
        <v>1923.0</v>
      </c>
      <c r="I145" s="12" t="s">
        <v>2715</v>
      </c>
      <c r="J145" s="12">
        <v>25.0</v>
      </c>
      <c r="K145" s="12">
        <v>48075.0</v>
      </c>
      <c r="L145" s="12">
        <v>0.06</v>
      </c>
      <c r="M145" s="12">
        <v>45190.5</v>
      </c>
      <c r="N145" s="15">
        <v>43066.0</v>
      </c>
      <c r="O145" s="12">
        <f>MONTH('Продажи'!$N145)</f>
        <v>11</v>
      </c>
      <c r="P145" s="12">
        <f>WEEKDAY('Продажи'!$N145,2)</f>
        <v>1</v>
      </c>
      <c r="Q145" s="12">
        <f>DAY('Продажи'!$N145)</f>
        <v>27</v>
      </c>
      <c r="R145" s="10"/>
      <c r="S145" s="22">
        <f>YEAR('Продажи'!$N145)</f>
        <v>2017</v>
      </c>
      <c r="T145" s="22">
        <f>INT(('Продажи'!$N145-DATE(YEAR('Продажи'!$N145-WEEKDAY('Продажи'!$N145-1)+4),1,3) + WEEKDAY(DATE(YEAR('Продажи'!$N145-WEEKDAY('Продажи'!$N145-1)+4),1,3))+5)/7)</f>
        <v>48</v>
      </c>
      <c r="U145" s="6"/>
    </row>
    <row r="146" ht="14.25" customHeight="1">
      <c r="E146" s="12" t="s">
        <v>2767</v>
      </c>
      <c r="F146" s="12" t="s">
        <v>2753</v>
      </c>
      <c r="G146" s="12" t="s">
        <v>2768</v>
      </c>
      <c r="H146" s="12">
        <v>617.0</v>
      </c>
      <c r="I146" s="12" t="s">
        <v>2711</v>
      </c>
      <c r="J146" s="12">
        <v>10.0</v>
      </c>
      <c r="K146" s="12">
        <v>6170.0</v>
      </c>
      <c r="L146" s="12">
        <v>0.0</v>
      </c>
      <c r="M146" s="12">
        <v>6170.0</v>
      </c>
      <c r="N146" s="15">
        <v>42904.0</v>
      </c>
      <c r="O146" s="12">
        <f>MONTH('Продажи'!$N146)</f>
        <v>6</v>
      </c>
      <c r="P146" s="12">
        <f>WEEKDAY('Продажи'!$N146,2)</f>
        <v>7</v>
      </c>
      <c r="Q146" s="12">
        <f>DAY('Продажи'!$N146)</f>
        <v>18</v>
      </c>
      <c r="R146" s="10"/>
      <c r="S146" s="22">
        <f>YEAR('Продажи'!$N146)</f>
        <v>2017</v>
      </c>
      <c r="T146" s="22">
        <f>INT(('Продажи'!$N146-DATE(YEAR('Продажи'!$N146-WEEKDAY('Продажи'!$N146-1)+4),1,3) + WEEKDAY(DATE(YEAR('Продажи'!$N146-WEEKDAY('Продажи'!$N146-1)+4),1,3))+5)/7)</f>
        <v>24</v>
      </c>
      <c r="U146" s="6"/>
    </row>
    <row r="147" ht="14.25" customHeight="1">
      <c r="E147" s="12" t="s">
        <v>2781</v>
      </c>
      <c r="F147" s="12" t="s">
        <v>2717</v>
      </c>
      <c r="G147" s="12" t="s">
        <v>2782</v>
      </c>
      <c r="H147" s="12">
        <v>3197.0</v>
      </c>
      <c r="I147" s="12" t="s">
        <v>2711</v>
      </c>
      <c r="J147" s="12">
        <v>6.0</v>
      </c>
      <c r="K147" s="12">
        <v>19182.0</v>
      </c>
      <c r="L147" s="12">
        <v>0.03</v>
      </c>
      <c r="M147" s="12">
        <v>18606.54</v>
      </c>
      <c r="N147" s="15">
        <v>44190.0</v>
      </c>
      <c r="O147" s="12">
        <f>MONTH('Продажи'!$N147)</f>
        <v>12</v>
      </c>
      <c r="P147" s="12">
        <f>WEEKDAY('Продажи'!$N147,2)</f>
        <v>5</v>
      </c>
      <c r="Q147" s="12">
        <f>DAY('Продажи'!$N147)</f>
        <v>25</v>
      </c>
      <c r="R147" s="10"/>
      <c r="S147" s="22">
        <f>YEAR('Продажи'!$N147)</f>
        <v>2020</v>
      </c>
      <c r="T147" s="22">
        <f>INT(('Продажи'!$N147-DATE(YEAR('Продажи'!$N147-WEEKDAY('Продажи'!$N147-1)+4),1,3) + WEEKDAY(DATE(YEAR('Продажи'!$N147-WEEKDAY('Продажи'!$N147-1)+4),1,3))+5)/7)</f>
        <v>52</v>
      </c>
      <c r="U147" s="6"/>
    </row>
    <row r="148" ht="14.25" customHeight="1">
      <c r="E148" s="12" t="s">
        <v>2747</v>
      </c>
      <c r="F148" s="12" t="s">
        <v>2728</v>
      </c>
      <c r="G148" s="12" t="s">
        <v>2745</v>
      </c>
      <c r="H148" s="12">
        <v>1994.0</v>
      </c>
      <c r="I148" s="12" t="s">
        <v>2711</v>
      </c>
      <c r="J148" s="12">
        <v>25.0</v>
      </c>
      <c r="K148" s="12">
        <v>49850.0</v>
      </c>
      <c r="L148" s="12">
        <v>0.06</v>
      </c>
      <c r="M148" s="12">
        <v>46859.0</v>
      </c>
      <c r="N148" s="15">
        <v>43214.0</v>
      </c>
      <c r="O148" s="12">
        <f>MONTH('Продажи'!$N148)</f>
        <v>4</v>
      </c>
      <c r="P148" s="12">
        <f>WEEKDAY('Продажи'!$N148,2)</f>
        <v>2</v>
      </c>
      <c r="Q148" s="12">
        <f>DAY('Продажи'!$N148)</f>
        <v>24</v>
      </c>
      <c r="R148" s="10"/>
      <c r="S148" s="22">
        <f>YEAR('Продажи'!$N148)</f>
        <v>2018</v>
      </c>
      <c r="T148" s="22">
        <f>INT(('Продажи'!$N148-DATE(YEAR('Продажи'!$N148-WEEKDAY('Продажи'!$N148-1)+4),1,3) + WEEKDAY(DATE(YEAR('Продажи'!$N148-WEEKDAY('Продажи'!$N148-1)+4),1,3))+5)/7)</f>
        <v>17</v>
      </c>
      <c r="U148" s="6"/>
    </row>
    <row r="149" ht="14.25" customHeight="1">
      <c r="E149" s="12" t="s">
        <v>2730</v>
      </c>
      <c r="F149" s="12" t="s">
        <v>2717</v>
      </c>
      <c r="G149" s="12" t="s">
        <v>2731</v>
      </c>
      <c r="H149" s="12">
        <v>759.0</v>
      </c>
      <c r="I149" s="12" t="s">
        <v>2711</v>
      </c>
      <c r="J149" s="12">
        <v>14.0</v>
      </c>
      <c r="K149" s="12">
        <v>10626.0</v>
      </c>
      <c r="L149" s="12">
        <v>0.0</v>
      </c>
      <c r="M149" s="12">
        <v>10626.0</v>
      </c>
      <c r="N149" s="15">
        <v>43883.0</v>
      </c>
      <c r="O149" s="12">
        <f>MONTH('Продажи'!$N149)</f>
        <v>2</v>
      </c>
      <c r="P149" s="12">
        <f>WEEKDAY('Продажи'!$N149,2)</f>
        <v>6</v>
      </c>
      <c r="Q149" s="12">
        <f>DAY('Продажи'!$N149)</f>
        <v>22</v>
      </c>
      <c r="R149" s="10"/>
      <c r="S149" s="22">
        <f>YEAR('Продажи'!$N149)</f>
        <v>2020</v>
      </c>
      <c r="T149" s="22">
        <f>INT(('Продажи'!$N149-DATE(YEAR('Продажи'!$N149-WEEKDAY('Продажи'!$N149-1)+4),1,3) + WEEKDAY(DATE(YEAR('Продажи'!$N149-WEEKDAY('Продажи'!$N149-1)+4),1,3))+5)/7)</f>
        <v>8</v>
      </c>
      <c r="U149" s="6"/>
    </row>
    <row r="150" ht="14.25" customHeight="1">
      <c r="E150" s="12" t="s">
        <v>2773</v>
      </c>
      <c r="F150" s="12" t="s">
        <v>2738</v>
      </c>
      <c r="G150" s="12" t="s">
        <v>2774</v>
      </c>
      <c r="H150" s="12">
        <v>1923.0</v>
      </c>
      <c r="I150" s="12" t="s">
        <v>2715</v>
      </c>
      <c r="J150" s="12">
        <v>35.0</v>
      </c>
      <c r="K150" s="12">
        <v>67305.0</v>
      </c>
      <c r="L150" s="12">
        <v>0.06</v>
      </c>
      <c r="M150" s="12">
        <v>63266.7</v>
      </c>
      <c r="N150" s="15">
        <v>43184.0</v>
      </c>
      <c r="O150" s="12">
        <f>MONTH('Продажи'!$N150)</f>
        <v>3</v>
      </c>
      <c r="P150" s="12">
        <f>WEEKDAY('Продажи'!$N150,2)</f>
        <v>7</v>
      </c>
      <c r="Q150" s="12">
        <f>DAY('Продажи'!$N150)</f>
        <v>25</v>
      </c>
      <c r="R150" s="10"/>
      <c r="S150" s="22">
        <f>YEAR('Продажи'!$N150)</f>
        <v>2018</v>
      </c>
      <c r="T150" s="22">
        <f>INT(('Продажи'!$N150-DATE(YEAR('Продажи'!$N150-WEEKDAY('Продажи'!$N150-1)+4),1,3) + WEEKDAY(DATE(YEAR('Продажи'!$N150-WEEKDAY('Продажи'!$N150-1)+4),1,3))+5)/7)</f>
        <v>12</v>
      </c>
      <c r="U150" s="6"/>
    </row>
    <row r="151" ht="14.25" customHeight="1">
      <c r="E151" s="12" t="s">
        <v>2775</v>
      </c>
      <c r="F151" s="12" t="s">
        <v>2753</v>
      </c>
      <c r="G151" s="12" t="s">
        <v>2776</v>
      </c>
      <c r="H151" s="12">
        <v>1228.0</v>
      </c>
      <c r="I151" s="12" t="s">
        <v>2715</v>
      </c>
      <c r="J151" s="12">
        <v>45.0</v>
      </c>
      <c r="K151" s="12">
        <v>55260.0</v>
      </c>
      <c r="L151" s="12">
        <v>0.09</v>
      </c>
      <c r="M151" s="12">
        <v>50286.6</v>
      </c>
      <c r="N151" s="15">
        <v>43402.0</v>
      </c>
      <c r="O151" s="12">
        <f>MONTH('Продажи'!$N151)</f>
        <v>10</v>
      </c>
      <c r="P151" s="12">
        <f>WEEKDAY('Продажи'!$N151,2)</f>
        <v>1</v>
      </c>
      <c r="Q151" s="12">
        <f>DAY('Продажи'!$N151)</f>
        <v>29</v>
      </c>
      <c r="R151" s="10"/>
      <c r="S151" s="22">
        <f>YEAR('Продажи'!$N151)</f>
        <v>2018</v>
      </c>
      <c r="T151" s="22">
        <f>INT(('Продажи'!$N151-DATE(YEAR('Продажи'!$N151-WEEKDAY('Продажи'!$N151-1)+4),1,3) + WEEKDAY(DATE(YEAR('Продажи'!$N151-WEEKDAY('Продажи'!$N151-1)+4),1,3))+5)/7)</f>
        <v>44</v>
      </c>
      <c r="U151" s="6"/>
    </row>
    <row r="152" ht="14.25" customHeight="1">
      <c r="E152" s="12" t="s">
        <v>2769</v>
      </c>
      <c r="F152" s="12" t="s">
        <v>2750</v>
      </c>
      <c r="G152" s="12" t="s">
        <v>2770</v>
      </c>
      <c r="H152" s="12">
        <v>843.0</v>
      </c>
      <c r="I152" s="12" t="s">
        <v>2711</v>
      </c>
      <c r="J152" s="12">
        <v>5.0</v>
      </c>
      <c r="K152" s="12">
        <v>4215.0</v>
      </c>
      <c r="L152" s="12">
        <v>0.0</v>
      </c>
      <c r="M152" s="12">
        <v>4215.0</v>
      </c>
      <c r="N152" s="15">
        <v>42636.0</v>
      </c>
      <c r="O152" s="12">
        <f>MONTH('Продажи'!$N152)</f>
        <v>9</v>
      </c>
      <c r="P152" s="12">
        <f>WEEKDAY('Продажи'!$N152,2)</f>
        <v>5</v>
      </c>
      <c r="Q152" s="12">
        <f>DAY('Продажи'!$N152)</f>
        <v>23</v>
      </c>
      <c r="R152" s="10"/>
      <c r="S152" s="22">
        <f>YEAR('Продажи'!$N152)</f>
        <v>2016</v>
      </c>
      <c r="T152" s="22">
        <f>INT(('Продажи'!$N152-DATE(YEAR('Продажи'!$N152-WEEKDAY('Продажи'!$N152-1)+4),1,3) + WEEKDAY(DATE(YEAR('Продажи'!$N152-WEEKDAY('Продажи'!$N152-1)+4),1,3))+5)/7)</f>
        <v>38</v>
      </c>
      <c r="U152" s="6"/>
    </row>
    <row r="153" ht="14.25" customHeight="1">
      <c r="E153" s="12" t="s">
        <v>2757</v>
      </c>
      <c r="F153" s="12" t="s">
        <v>2710</v>
      </c>
      <c r="G153" s="12" t="s">
        <v>2758</v>
      </c>
      <c r="H153" s="12">
        <v>2211.0</v>
      </c>
      <c r="I153" s="12" t="s">
        <v>2711</v>
      </c>
      <c r="J153" s="12">
        <v>25.0</v>
      </c>
      <c r="K153" s="12">
        <v>55275.0</v>
      </c>
      <c r="L153" s="12">
        <v>0.09</v>
      </c>
      <c r="M153" s="12">
        <v>50300.25</v>
      </c>
      <c r="N153" s="15">
        <v>43797.0</v>
      </c>
      <c r="O153" s="12">
        <f>MONTH('Продажи'!$N153)</f>
        <v>11</v>
      </c>
      <c r="P153" s="12">
        <f>WEEKDAY('Продажи'!$N153,2)</f>
        <v>4</v>
      </c>
      <c r="Q153" s="12">
        <f>DAY('Продажи'!$N153)</f>
        <v>28</v>
      </c>
      <c r="R153" s="10"/>
      <c r="S153" s="22">
        <f>YEAR('Продажи'!$N153)</f>
        <v>2019</v>
      </c>
      <c r="T153" s="22">
        <f>INT(('Продажи'!$N153-DATE(YEAR('Продажи'!$N153-WEEKDAY('Продажи'!$N153-1)+4),1,3) + WEEKDAY(DATE(YEAR('Продажи'!$N153-WEEKDAY('Продажи'!$N153-1)+4),1,3))+5)/7)</f>
        <v>48</v>
      </c>
      <c r="U153" s="6"/>
    </row>
    <row r="154" ht="14.25" customHeight="1">
      <c r="E154" s="12" t="s">
        <v>2709</v>
      </c>
      <c r="F154" s="12" t="s">
        <v>2710</v>
      </c>
      <c r="G154" s="12" t="s">
        <v>2710</v>
      </c>
      <c r="H154" s="12">
        <v>699.0</v>
      </c>
      <c r="I154" s="12" t="s">
        <v>2711</v>
      </c>
      <c r="J154" s="12">
        <v>10.0</v>
      </c>
      <c r="K154" s="12">
        <v>6990.0</v>
      </c>
      <c r="L154" s="12">
        <v>0.0</v>
      </c>
      <c r="M154" s="12">
        <v>6990.0</v>
      </c>
      <c r="N154" s="15">
        <v>42513.0</v>
      </c>
      <c r="O154" s="12">
        <f>MONTH('Продажи'!$N154)</f>
        <v>5</v>
      </c>
      <c r="P154" s="12">
        <f>WEEKDAY('Продажи'!$N154,2)</f>
        <v>1</v>
      </c>
      <c r="Q154" s="12">
        <f>DAY('Продажи'!$N154)</f>
        <v>23</v>
      </c>
      <c r="R154" s="10"/>
      <c r="S154" s="22">
        <f>YEAR('Продажи'!$N154)</f>
        <v>2016</v>
      </c>
      <c r="T154" s="22">
        <f>INT(('Продажи'!$N154-DATE(YEAR('Продажи'!$N154-WEEKDAY('Продажи'!$N154-1)+4),1,3) + WEEKDAY(DATE(YEAR('Продажи'!$N154-WEEKDAY('Продажи'!$N154-1)+4),1,3))+5)/7)</f>
        <v>21</v>
      </c>
      <c r="U154" s="6"/>
    </row>
    <row r="155" ht="14.25" customHeight="1">
      <c r="E155" s="12" t="s">
        <v>2732</v>
      </c>
      <c r="F155" s="12" t="s">
        <v>2733</v>
      </c>
      <c r="G155" s="12" t="s">
        <v>2734</v>
      </c>
      <c r="H155" s="12">
        <v>957.0</v>
      </c>
      <c r="I155" s="12" t="s">
        <v>2715</v>
      </c>
      <c r="J155" s="12">
        <v>25.0</v>
      </c>
      <c r="K155" s="12">
        <v>23925.0</v>
      </c>
      <c r="L155" s="12">
        <v>0.03</v>
      </c>
      <c r="M155" s="12">
        <v>23207.25</v>
      </c>
      <c r="N155" s="15">
        <v>42464.0</v>
      </c>
      <c r="O155" s="12">
        <f>MONTH('Продажи'!$N155)</f>
        <v>4</v>
      </c>
      <c r="P155" s="12">
        <f>WEEKDAY('Продажи'!$N155,2)</f>
        <v>1</v>
      </c>
      <c r="Q155" s="12">
        <f>DAY('Продажи'!$N155)</f>
        <v>4</v>
      </c>
      <c r="R155" s="10"/>
      <c r="S155" s="22">
        <f>YEAR('Продажи'!$N155)</f>
        <v>2016</v>
      </c>
      <c r="T155" s="22">
        <f>INT(('Продажи'!$N155-DATE(YEAR('Продажи'!$N155-WEEKDAY('Продажи'!$N155-1)+4),1,3) + WEEKDAY(DATE(YEAR('Продажи'!$N155-WEEKDAY('Продажи'!$N155-1)+4),1,3))+5)/7)</f>
        <v>14</v>
      </c>
      <c r="U155" s="6"/>
    </row>
    <row r="156" ht="14.25" customHeight="1">
      <c r="E156" s="12" t="s">
        <v>2773</v>
      </c>
      <c r="F156" s="12" t="s">
        <v>2738</v>
      </c>
      <c r="G156" s="12" t="s">
        <v>2774</v>
      </c>
      <c r="H156" s="12">
        <v>1923.0</v>
      </c>
      <c r="I156" s="12" t="s">
        <v>2715</v>
      </c>
      <c r="J156" s="12">
        <v>25.0</v>
      </c>
      <c r="K156" s="12">
        <v>48075.0</v>
      </c>
      <c r="L156" s="12">
        <v>0.06</v>
      </c>
      <c r="M156" s="12">
        <v>45190.5</v>
      </c>
      <c r="N156" s="15">
        <v>42028.0</v>
      </c>
      <c r="O156" s="12">
        <f>MONTH('Продажи'!$N156)</f>
        <v>1</v>
      </c>
      <c r="P156" s="12">
        <f>WEEKDAY('Продажи'!$N156,2)</f>
        <v>6</v>
      </c>
      <c r="Q156" s="12">
        <f>DAY('Продажи'!$N156)</f>
        <v>24</v>
      </c>
      <c r="R156" s="10"/>
      <c r="S156" s="22">
        <f>YEAR('Продажи'!$N156)</f>
        <v>2015</v>
      </c>
      <c r="T156" s="22">
        <f>INT(('Продажи'!$N156-DATE(YEAR('Продажи'!$N156-WEEKDAY('Продажи'!$N156-1)+4),1,3) + WEEKDAY(DATE(YEAR('Продажи'!$N156-WEEKDAY('Продажи'!$N156-1)+4),1,3))+5)/7)</f>
        <v>4</v>
      </c>
      <c r="U156" s="6"/>
    </row>
    <row r="157" ht="14.25" customHeight="1">
      <c r="E157" s="12" t="s">
        <v>2749</v>
      </c>
      <c r="F157" s="12" t="s">
        <v>2750</v>
      </c>
      <c r="G157" s="12" t="s">
        <v>2751</v>
      </c>
      <c r="H157" s="12">
        <v>843.0</v>
      </c>
      <c r="I157" s="12" t="s">
        <v>2711</v>
      </c>
      <c r="J157" s="12">
        <v>10.0</v>
      </c>
      <c r="K157" s="12">
        <v>8430.0</v>
      </c>
      <c r="L157" s="12">
        <v>0.0</v>
      </c>
      <c r="M157" s="12">
        <v>8430.0</v>
      </c>
      <c r="N157" s="15">
        <v>42553.0</v>
      </c>
      <c r="O157" s="12">
        <f>MONTH('Продажи'!$N157)</f>
        <v>7</v>
      </c>
      <c r="P157" s="12">
        <f>WEEKDAY('Продажи'!$N157,2)</f>
        <v>6</v>
      </c>
      <c r="Q157" s="12">
        <f>DAY('Продажи'!$N157)</f>
        <v>2</v>
      </c>
      <c r="R157" s="10"/>
      <c r="S157" s="22">
        <f>YEAR('Продажи'!$N157)</f>
        <v>2016</v>
      </c>
      <c r="T157" s="22">
        <f>INT(('Продажи'!$N157-DATE(YEAR('Продажи'!$N157-WEEKDAY('Продажи'!$N157-1)+4),1,3) + WEEKDAY(DATE(YEAR('Продажи'!$N157-WEEKDAY('Продажи'!$N157-1)+4),1,3))+5)/7)</f>
        <v>26</v>
      </c>
      <c r="U157" s="6"/>
    </row>
    <row r="158" ht="14.25" customHeight="1">
      <c r="E158" s="12" t="s">
        <v>2709</v>
      </c>
      <c r="F158" s="12" t="s">
        <v>2710</v>
      </c>
      <c r="G158" s="12" t="s">
        <v>2710</v>
      </c>
      <c r="H158" s="12">
        <v>699.0</v>
      </c>
      <c r="I158" s="12" t="s">
        <v>2711</v>
      </c>
      <c r="J158" s="12">
        <v>10.0</v>
      </c>
      <c r="K158" s="12">
        <v>6990.0</v>
      </c>
      <c r="L158" s="12">
        <v>0.0</v>
      </c>
      <c r="M158" s="12">
        <v>6990.0</v>
      </c>
      <c r="N158" s="15">
        <v>42135.0</v>
      </c>
      <c r="O158" s="12">
        <f>MONTH('Продажи'!$N158)</f>
        <v>5</v>
      </c>
      <c r="P158" s="12">
        <f>WEEKDAY('Продажи'!$N158,2)</f>
        <v>1</v>
      </c>
      <c r="Q158" s="12">
        <f>DAY('Продажи'!$N158)</f>
        <v>11</v>
      </c>
      <c r="R158" s="10"/>
      <c r="S158" s="22">
        <f>YEAR('Продажи'!$N158)</f>
        <v>2015</v>
      </c>
      <c r="T158" s="22">
        <f>INT(('Продажи'!$N158-DATE(YEAR('Продажи'!$N158-WEEKDAY('Продажи'!$N158-1)+4),1,3) + WEEKDAY(DATE(YEAR('Продажи'!$N158-WEEKDAY('Продажи'!$N158-1)+4),1,3))+5)/7)</f>
        <v>20</v>
      </c>
      <c r="U158" s="6"/>
    </row>
    <row r="159" ht="14.25" customHeight="1">
      <c r="E159" s="12" t="s">
        <v>2723</v>
      </c>
      <c r="F159" s="12" t="s">
        <v>2724</v>
      </c>
      <c r="G159" s="12" t="s">
        <v>2724</v>
      </c>
      <c r="H159" s="12">
        <v>770.0</v>
      </c>
      <c r="I159" s="12" t="s">
        <v>2715</v>
      </c>
      <c r="J159" s="12">
        <v>20.0</v>
      </c>
      <c r="K159" s="12">
        <v>15400.0</v>
      </c>
      <c r="L159" s="12">
        <v>0.03</v>
      </c>
      <c r="M159" s="12">
        <v>14938.0</v>
      </c>
      <c r="N159" s="15">
        <v>42018.0</v>
      </c>
      <c r="O159" s="12">
        <f>MONTH('Продажи'!$N159)</f>
        <v>1</v>
      </c>
      <c r="P159" s="12">
        <f>WEEKDAY('Продажи'!$N159,2)</f>
        <v>3</v>
      </c>
      <c r="Q159" s="12">
        <f>DAY('Продажи'!$N159)</f>
        <v>14</v>
      </c>
      <c r="R159" s="10"/>
      <c r="S159" s="22">
        <f>YEAR('Продажи'!$N159)</f>
        <v>2015</v>
      </c>
      <c r="T159" s="22">
        <f>INT(('Продажи'!$N159-DATE(YEAR('Продажи'!$N159-WEEKDAY('Продажи'!$N159-1)+4),1,3) + WEEKDAY(DATE(YEAR('Продажи'!$N159-WEEKDAY('Продажи'!$N159-1)+4),1,3))+5)/7)</f>
        <v>3</v>
      </c>
      <c r="U159" s="6"/>
    </row>
    <row r="160" ht="14.25" customHeight="1">
      <c r="E160" s="12" t="s">
        <v>2716</v>
      </c>
      <c r="F160" s="12" t="s">
        <v>2717</v>
      </c>
      <c r="G160" s="12" t="s">
        <v>2718</v>
      </c>
      <c r="H160" s="12">
        <v>1182.0</v>
      </c>
      <c r="I160" s="12" t="s">
        <v>2715</v>
      </c>
      <c r="J160" s="12">
        <v>17.0</v>
      </c>
      <c r="K160" s="12">
        <v>20094.0</v>
      </c>
      <c r="L160" s="12">
        <v>0.03</v>
      </c>
      <c r="M160" s="12">
        <v>19491.18</v>
      </c>
      <c r="N160" s="15">
        <v>43596.0</v>
      </c>
      <c r="O160" s="12">
        <f>MONTH('Продажи'!$N160)</f>
        <v>5</v>
      </c>
      <c r="P160" s="12">
        <f>WEEKDAY('Продажи'!$N160,2)</f>
        <v>6</v>
      </c>
      <c r="Q160" s="12">
        <f>DAY('Продажи'!$N160)</f>
        <v>11</v>
      </c>
      <c r="R160" s="10"/>
      <c r="S160" s="22">
        <f>YEAR('Продажи'!$N160)</f>
        <v>2019</v>
      </c>
      <c r="T160" s="22">
        <f>INT(('Продажи'!$N160-DATE(YEAR('Продажи'!$N160-WEEKDAY('Продажи'!$N160-1)+4),1,3) + WEEKDAY(DATE(YEAR('Продажи'!$N160-WEEKDAY('Продажи'!$N160-1)+4),1,3))+5)/7)</f>
        <v>19</v>
      </c>
      <c r="U160" s="6"/>
    </row>
    <row r="161" ht="14.25" customHeight="1">
      <c r="E161" s="12" t="s">
        <v>2732</v>
      </c>
      <c r="F161" s="12" t="s">
        <v>2733</v>
      </c>
      <c r="G161" s="12" t="s">
        <v>2734</v>
      </c>
      <c r="H161" s="12">
        <v>957.0</v>
      </c>
      <c r="I161" s="12" t="s">
        <v>2715</v>
      </c>
      <c r="J161" s="12">
        <v>25.0</v>
      </c>
      <c r="K161" s="12">
        <v>23925.0</v>
      </c>
      <c r="L161" s="12">
        <v>0.03</v>
      </c>
      <c r="M161" s="12">
        <v>23207.25</v>
      </c>
      <c r="N161" s="15">
        <v>42127.0</v>
      </c>
      <c r="O161" s="12">
        <f>MONTH('Продажи'!$N161)</f>
        <v>5</v>
      </c>
      <c r="P161" s="12">
        <f>WEEKDAY('Продажи'!$N161,2)</f>
        <v>7</v>
      </c>
      <c r="Q161" s="12">
        <f>DAY('Продажи'!$N161)</f>
        <v>3</v>
      </c>
      <c r="R161" s="10"/>
      <c r="S161" s="22">
        <f>YEAR('Продажи'!$N161)</f>
        <v>2015</v>
      </c>
      <c r="T161" s="22">
        <f>INT(('Продажи'!$N161-DATE(YEAR('Продажи'!$N161-WEEKDAY('Продажи'!$N161-1)+4),1,3) + WEEKDAY(DATE(YEAR('Продажи'!$N161-WEEKDAY('Продажи'!$N161-1)+4),1,3))+5)/7)</f>
        <v>18</v>
      </c>
      <c r="U161" s="6"/>
    </row>
    <row r="162" ht="14.25" customHeight="1">
      <c r="E162" s="12" t="s">
        <v>2757</v>
      </c>
      <c r="F162" s="12" t="s">
        <v>2710</v>
      </c>
      <c r="G162" s="12" t="s">
        <v>2783</v>
      </c>
      <c r="H162" s="12">
        <v>2211.0</v>
      </c>
      <c r="I162" s="12" t="s">
        <v>2711</v>
      </c>
      <c r="J162" s="12">
        <v>25.0</v>
      </c>
      <c r="K162" s="12">
        <v>55275.0</v>
      </c>
      <c r="L162" s="12">
        <v>0.09</v>
      </c>
      <c r="M162" s="12">
        <v>50300.25</v>
      </c>
      <c r="N162" s="15">
        <v>42403.0</v>
      </c>
      <c r="O162" s="12">
        <f>MONTH('Продажи'!$N162)</f>
        <v>2</v>
      </c>
      <c r="P162" s="12">
        <f>WEEKDAY('Продажи'!$N162,2)</f>
        <v>3</v>
      </c>
      <c r="Q162" s="12">
        <f>DAY('Продажи'!$N162)</f>
        <v>3</v>
      </c>
      <c r="R162" s="10"/>
      <c r="S162" s="22">
        <f>YEAR('Продажи'!$N162)</f>
        <v>2016</v>
      </c>
      <c r="T162" s="22">
        <f>INT(('Продажи'!$N162-DATE(YEAR('Продажи'!$N162-WEEKDAY('Продажи'!$N162-1)+4),1,3) + WEEKDAY(DATE(YEAR('Продажи'!$N162-WEEKDAY('Продажи'!$N162-1)+4),1,3))+5)/7)</f>
        <v>5</v>
      </c>
      <c r="U162" s="6"/>
    </row>
    <row r="163" ht="14.25" customHeight="1">
      <c r="E163" s="12" t="s">
        <v>2719</v>
      </c>
      <c r="F163" s="12" t="s">
        <v>2713</v>
      </c>
      <c r="G163" s="12" t="s">
        <v>2720</v>
      </c>
      <c r="H163" s="12">
        <v>1879.0</v>
      </c>
      <c r="I163" s="12" t="s">
        <v>2715</v>
      </c>
      <c r="J163" s="12">
        <v>15.0</v>
      </c>
      <c r="K163" s="12">
        <v>28185.0</v>
      </c>
      <c r="L163" s="12">
        <v>0.03</v>
      </c>
      <c r="M163" s="12">
        <v>27339.45</v>
      </c>
      <c r="N163" s="15">
        <v>42514.0</v>
      </c>
      <c r="O163" s="12">
        <f>MONTH('Продажи'!$N163)</f>
        <v>5</v>
      </c>
      <c r="P163" s="12">
        <f>WEEKDAY('Продажи'!$N163,2)</f>
        <v>2</v>
      </c>
      <c r="Q163" s="12">
        <f>DAY('Продажи'!$N163)</f>
        <v>24</v>
      </c>
      <c r="R163" s="10"/>
      <c r="S163" s="22">
        <f>YEAR('Продажи'!$N163)</f>
        <v>2016</v>
      </c>
      <c r="T163" s="22">
        <f>INT(('Продажи'!$N163-DATE(YEAR('Продажи'!$N163-WEEKDAY('Продажи'!$N163-1)+4),1,3) + WEEKDAY(DATE(YEAR('Продажи'!$N163-WEEKDAY('Продажи'!$N163-1)+4),1,3))+5)/7)</f>
        <v>21</v>
      </c>
      <c r="U163" s="6"/>
    </row>
    <row r="164" ht="14.25" customHeight="1">
      <c r="E164" s="12" t="s">
        <v>2730</v>
      </c>
      <c r="F164" s="12" t="s">
        <v>2717</v>
      </c>
      <c r="G164" s="12" t="s">
        <v>2731</v>
      </c>
      <c r="H164" s="12">
        <v>759.0</v>
      </c>
      <c r="I164" s="12" t="s">
        <v>2711</v>
      </c>
      <c r="J164" s="12">
        <v>14.0</v>
      </c>
      <c r="K164" s="12">
        <v>10626.0</v>
      </c>
      <c r="L164" s="12">
        <v>0.0</v>
      </c>
      <c r="M164" s="12">
        <v>10626.0</v>
      </c>
      <c r="N164" s="15">
        <v>42982.0</v>
      </c>
      <c r="O164" s="12">
        <f>MONTH('Продажи'!$N164)</f>
        <v>9</v>
      </c>
      <c r="P164" s="12">
        <f>WEEKDAY('Продажи'!$N164,2)</f>
        <v>1</v>
      </c>
      <c r="Q164" s="12">
        <f>DAY('Продажи'!$N164)</f>
        <v>4</v>
      </c>
      <c r="R164" s="10"/>
      <c r="S164" s="22">
        <f>YEAR('Продажи'!$N164)</f>
        <v>2017</v>
      </c>
      <c r="T164" s="22">
        <f>INT(('Продажи'!$N164-DATE(YEAR('Продажи'!$N164-WEEKDAY('Продажи'!$N164-1)+4),1,3) + WEEKDAY(DATE(YEAR('Продажи'!$N164-WEEKDAY('Продажи'!$N164-1)+4),1,3))+5)/7)</f>
        <v>36</v>
      </c>
      <c r="U164" s="6"/>
    </row>
    <row r="165" ht="14.25" customHeight="1">
      <c r="E165" s="12" t="s">
        <v>2730</v>
      </c>
      <c r="F165" s="12" t="s">
        <v>2717</v>
      </c>
      <c r="G165" s="12" t="s">
        <v>2731</v>
      </c>
      <c r="H165" s="12">
        <v>759.0</v>
      </c>
      <c r="I165" s="12" t="s">
        <v>2711</v>
      </c>
      <c r="J165" s="12">
        <v>14.0</v>
      </c>
      <c r="K165" s="12">
        <v>10626.0</v>
      </c>
      <c r="L165" s="12">
        <v>0.0</v>
      </c>
      <c r="M165" s="12">
        <v>10626.0</v>
      </c>
      <c r="N165" s="15">
        <v>43614.0</v>
      </c>
      <c r="O165" s="12">
        <f>MONTH('Продажи'!$N165)</f>
        <v>5</v>
      </c>
      <c r="P165" s="12">
        <f>WEEKDAY('Продажи'!$N165,2)</f>
        <v>3</v>
      </c>
      <c r="Q165" s="12">
        <f>DAY('Продажи'!$N165)</f>
        <v>29</v>
      </c>
      <c r="R165" s="10"/>
      <c r="S165" s="22">
        <f>YEAR('Продажи'!$N165)</f>
        <v>2019</v>
      </c>
      <c r="T165" s="22">
        <f>INT(('Продажи'!$N165-DATE(YEAR('Продажи'!$N165-WEEKDAY('Продажи'!$N165-1)+4),1,3) + WEEKDAY(DATE(YEAR('Продажи'!$N165-WEEKDAY('Продажи'!$N165-1)+4),1,3))+5)/7)</f>
        <v>22</v>
      </c>
      <c r="U165" s="6"/>
    </row>
    <row r="166" ht="14.25" customHeight="1">
      <c r="E166" s="12" t="s">
        <v>2752</v>
      </c>
      <c r="F166" s="12" t="s">
        <v>2753</v>
      </c>
      <c r="G166" s="12" t="s">
        <v>2754</v>
      </c>
      <c r="H166" s="12">
        <v>620.0</v>
      </c>
      <c r="I166" s="12" t="s">
        <v>2711</v>
      </c>
      <c r="J166" s="12">
        <v>30.0</v>
      </c>
      <c r="K166" s="12">
        <v>18600.0</v>
      </c>
      <c r="L166" s="12">
        <v>0.03</v>
      </c>
      <c r="M166" s="12">
        <v>18042.0</v>
      </c>
      <c r="N166" s="15">
        <v>42412.0</v>
      </c>
      <c r="O166" s="12">
        <f>MONTH('Продажи'!$N166)</f>
        <v>2</v>
      </c>
      <c r="P166" s="12">
        <f>WEEKDAY('Продажи'!$N166,2)</f>
        <v>5</v>
      </c>
      <c r="Q166" s="12">
        <f>DAY('Продажи'!$N166)</f>
        <v>12</v>
      </c>
      <c r="R166" s="10"/>
      <c r="S166" s="22">
        <f>YEAR('Продажи'!$N166)</f>
        <v>2016</v>
      </c>
      <c r="T166" s="22">
        <f>INT(('Продажи'!$N166-DATE(YEAR('Продажи'!$N166-WEEKDAY('Продажи'!$N166-1)+4),1,3) + WEEKDAY(DATE(YEAR('Продажи'!$N166-WEEKDAY('Продажи'!$N166-1)+4),1,3))+5)/7)</f>
        <v>6</v>
      </c>
      <c r="U166" s="6"/>
    </row>
    <row r="167" ht="14.25" customHeight="1">
      <c r="E167" s="12" t="s">
        <v>2755</v>
      </c>
      <c r="F167" s="12" t="s">
        <v>2756</v>
      </c>
      <c r="G167" s="12" t="s">
        <v>2756</v>
      </c>
      <c r="H167" s="12">
        <v>4889.0</v>
      </c>
      <c r="I167" s="12" t="s">
        <v>2711</v>
      </c>
      <c r="J167" s="12">
        <v>18.0</v>
      </c>
      <c r="K167" s="12">
        <v>88002.0</v>
      </c>
      <c r="L167" s="12">
        <v>0.12</v>
      </c>
      <c r="M167" s="12">
        <v>77441.76</v>
      </c>
      <c r="N167" s="15">
        <v>43878.0</v>
      </c>
      <c r="O167" s="12">
        <f>MONTH('Продажи'!$N167)</f>
        <v>2</v>
      </c>
      <c r="P167" s="12">
        <f>WEEKDAY('Продажи'!$N167,2)</f>
        <v>1</v>
      </c>
      <c r="Q167" s="12">
        <f>DAY('Продажи'!$N167)</f>
        <v>17</v>
      </c>
      <c r="R167" s="10"/>
      <c r="S167" s="22">
        <f>YEAR('Продажи'!$N167)</f>
        <v>2020</v>
      </c>
      <c r="T167" s="22">
        <f>INT(('Продажи'!$N167-DATE(YEAR('Продажи'!$N167-WEEKDAY('Продажи'!$N167-1)+4),1,3) + WEEKDAY(DATE(YEAR('Продажи'!$N167-WEEKDAY('Продажи'!$N167-1)+4),1,3))+5)/7)</f>
        <v>8</v>
      </c>
      <c r="U167" s="6"/>
    </row>
    <row r="168" ht="14.25" customHeight="1">
      <c r="E168" s="12" t="s">
        <v>2761</v>
      </c>
      <c r="F168" s="12" t="s">
        <v>2738</v>
      </c>
      <c r="G168" s="12" t="s">
        <v>2762</v>
      </c>
      <c r="H168" s="12">
        <v>800.0</v>
      </c>
      <c r="I168" s="12" t="s">
        <v>2715</v>
      </c>
      <c r="J168" s="12">
        <v>25.0</v>
      </c>
      <c r="K168" s="12">
        <v>20000.0</v>
      </c>
      <c r="L168" s="12">
        <v>0.03</v>
      </c>
      <c r="M168" s="12">
        <v>19400.0</v>
      </c>
      <c r="N168" s="15">
        <v>43160.0</v>
      </c>
      <c r="O168" s="12">
        <f>MONTH('Продажи'!$N168)</f>
        <v>3</v>
      </c>
      <c r="P168" s="12">
        <f>WEEKDAY('Продажи'!$N168,2)</f>
        <v>4</v>
      </c>
      <c r="Q168" s="12">
        <f>DAY('Продажи'!$N168)</f>
        <v>1</v>
      </c>
      <c r="R168" s="10"/>
      <c r="S168" s="22">
        <f>YEAR('Продажи'!$N168)</f>
        <v>2018</v>
      </c>
      <c r="T168" s="22">
        <f>INT(('Продажи'!$N168-DATE(YEAR('Продажи'!$N168-WEEKDAY('Продажи'!$N168-1)+4),1,3) + WEEKDAY(DATE(YEAR('Продажи'!$N168-WEEKDAY('Продажи'!$N168-1)+4),1,3))+5)/7)</f>
        <v>9</v>
      </c>
      <c r="U168" s="6"/>
    </row>
    <row r="169" ht="14.25" customHeight="1">
      <c r="E169" s="12" t="s">
        <v>2748</v>
      </c>
      <c r="F169" s="12" t="s">
        <v>2717</v>
      </c>
      <c r="G169" s="12" t="s">
        <v>2717</v>
      </c>
      <c r="H169" s="12">
        <v>807.0</v>
      </c>
      <c r="I169" s="12" t="s">
        <v>2715</v>
      </c>
      <c r="J169" s="12">
        <v>18.0</v>
      </c>
      <c r="K169" s="12">
        <v>14526.0</v>
      </c>
      <c r="L169" s="12">
        <v>0.0</v>
      </c>
      <c r="M169" s="12">
        <v>14526.0</v>
      </c>
      <c r="N169" s="15">
        <v>42948.0</v>
      </c>
      <c r="O169" s="12">
        <f>MONTH('Продажи'!$N169)</f>
        <v>8</v>
      </c>
      <c r="P169" s="12">
        <f>WEEKDAY('Продажи'!$N169,2)</f>
        <v>2</v>
      </c>
      <c r="Q169" s="12">
        <f>DAY('Продажи'!$N169)</f>
        <v>1</v>
      </c>
      <c r="R169" s="10"/>
      <c r="S169" s="22">
        <f>YEAR('Продажи'!$N169)</f>
        <v>2017</v>
      </c>
      <c r="T169" s="22">
        <f>INT(('Продажи'!$N169-DATE(YEAR('Продажи'!$N169-WEEKDAY('Продажи'!$N169-1)+4),1,3) + WEEKDAY(DATE(YEAR('Продажи'!$N169-WEEKDAY('Продажи'!$N169-1)+4),1,3))+5)/7)</f>
        <v>31</v>
      </c>
      <c r="U169" s="6"/>
    </row>
    <row r="170" ht="14.25" customHeight="1">
      <c r="E170" s="12" t="s">
        <v>2716</v>
      </c>
      <c r="F170" s="12" t="s">
        <v>2717</v>
      </c>
      <c r="G170" s="12" t="s">
        <v>2718</v>
      </c>
      <c r="H170" s="12">
        <v>1182.0</v>
      </c>
      <c r="I170" s="12" t="s">
        <v>2715</v>
      </c>
      <c r="J170" s="12">
        <v>17.0</v>
      </c>
      <c r="K170" s="12">
        <v>20094.0</v>
      </c>
      <c r="L170" s="12">
        <v>0.03</v>
      </c>
      <c r="M170" s="12">
        <v>19491.18</v>
      </c>
      <c r="N170" s="15">
        <v>42887.0</v>
      </c>
      <c r="O170" s="12">
        <f>MONTH('Продажи'!$N170)</f>
        <v>6</v>
      </c>
      <c r="P170" s="12">
        <f>WEEKDAY('Продажи'!$N170,2)</f>
        <v>4</v>
      </c>
      <c r="Q170" s="12">
        <f>DAY('Продажи'!$N170)</f>
        <v>1</v>
      </c>
      <c r="R170" s="10"/>
      <c r="S170" s="22">
        <f>YEAR('Продажи'!$N170)</f>
        <v>2017</v>
      </c>
      <c r="T170" s="22">
        <f>INT(('Продажи'!$N170-DATE(YEAR('Продажи'!$N170-WEEKDAY('Продажи'!$N170-1)+4),1,3) + WEEKDAY(DATE(YEAR('Продажи'!$N170-WEEKDAY('Продажи'!$N170-1)+4),1,3))+5)/7)</f>
        <v>22</v>
      </c>
      <c r="U170" s="6"/>
    </row>
    <row r="171" ht="14.25" customHeight="1">
      <c r="E171" s="12" t="s">
        <v>2721</v>
      </c>
      <c r="F171" s="12" t="s">
        <v>2713</v>
      </c>
      <c r="G171" s="12" t="s">
        <v>2722</v>
      </c>
      <c r="H171" s="12">
        <v>847.0</v>
      </c>
      <c r="I171" s="12" t="s">
        <v>2715</v>
      </c>
      <c r="J171" s="12">
        <v>15.0</v>
      </c>
      <c r="K171" s="12">
        <v>12705.0</v>
      </c>
      <c r="L171" s="12">
        <v>0.0</v>
      </c>
      <c r="M171" s="12">
        <v>12705.0</v>
      </c>
      <c r="N171" s="15">
        <v>43964.0</v>
      </c>
      <c r="O171" s="12">
        <f>MONTH('Продажи'!$N171)</f>
        <v>5</v>
      </c>
      <c r="P171" s="12">
        <f>WEEKDAY('Продажи'!$N171,2)</f>
        <v>3</v>
      </c>
      <c r="Q171" s="12">
        <f>DAY('Продажи'!$N171)</f>
        <v>13</v>
      </c>
      <c r="R171" s="10"/>
      <c r="S171" s="22">
        <f>YEAR('Продажи'!$N171)</f>
        <v>2020</v>
      </c>
      <c r="T171" s="22">
        <f>INT(('Продажи'!$N171-DATE(YEAR('Продажи'!$N171-WEEKDAY('Продажи'!$N171-1)+4),1,3) + WEEKDAY(DATE(YEAR('Продажи'!$N171-WEEKDAY('Продажи'!$N171-1)+4),1,3))+5)/7)</f>
        <v>20</v>
      </c>
      <c r="U171" s="6"/>
    </row>
    <row r="172" ht="14.25" customHeight="1">
      <c r="E172" s="12" t="s">
        <v>2769</v>
      </c>
      <c r="F172" s="12" t="s">
        <v>2750</v>
      </c>
      <c r="G172" s="12" t="s">
        <v>2770</v>
      </c>
      <c r="H172" s="12">
        <v>843.0</v>
      </c>
      <c r="I172" s="12" t="s">
        <v>2711</v>
      </c>
      <c r="J172" s="12">
        <v>5.0</v>
      </c>
      <c r="K172" s="12">
        <v>4215.0</v>
      </c>
      <c r="L172" s="12">
        <v>0.0</v>
      </c>
      <c r="M172" s="12">
        <v>4215.0</v>
      </c>
      <c r="N172" s="15">
        <v>43729.0</v>
      </c>
      <c r="O172" s="12">
        <f>MONTH('Продажи'!$N172)</f>
        <v>9</v>
      </c>
      <c r="P172" s="12">
        <f>WEEKDAY('Продажи'!$N172,2)</f>
        <v>6</v>
      </c>
      <c r="Q172" s="12">
        <f>DAY('Продажи'!$N172)</f>
        <v>21</v>
      </c>
      <c r="R172" s="10"/>
      <c r="S172" s="22">
        <f>YEAR('Продажи'!$N172)</f>
        <v>2019</v>
      </c>
      <c r="T172" s="22">
        <f>INT(('Продажи'!$N172-DATE(YEAR('Продажи'!$N172-WEEKDAY('Продажи'!$N172-1)+4),1,3) + WEEKDAY(DATE(YEAR('Продажи'!$N172-WEEKDAY('Продажи'!$N172-1)+4),1,3))+5)/7)</f>
        <v>38</v>
      </c>
      <c r="U172" s="6"/>
    </row>
    <row r="173" ht="14.25" customHeight="1">
      <c r="E173" s="12" t="s">
        <v>2773</v>
      </c>
      <c r="F173" s="12" t="s">
        <v>2738</v>
      </c>
      <c r="G173" s="12" t="s">
        <v>2774</v>
      </c>
      <c r="H173" s="12">
        <v>1923.0</v>
      </c>
      <c r="I173" s="12" t="s">
        <v>2715</v>
      </c>
      <c r="J173" s="12">
        <v>25.0</v>
      </c>
      <c r="K173" s="12">
        <v>48075.0</v>
      </c>
      <c r="L173" s="12">
        <v>0.06</v>
      </c>
      <c r="M173" s="12">
        <v>45190.5</v>
      </c>
      <c r="N173" s="15">
        <v>43599.0</v>
      </c>
      <c r="O173" s="12">
        <f>MONTH('Продажи'!$N173)</f>
        <v>5</v>
      </c>
      <c r="P173" s="12">
        <f>WEEKDAY('Продажи'!$N173,2)</f>
        <v>2</v>
      </c>
      <c r="Q173" s="12">
        <f>DAY('Продажи'!$N173)</f>
        <v>14</v>
      </c>
      <c r="R173" s="10"/>
      <c r="S173" s="22">
        <f>YEAR('Продажи'!$N173)</f>
        <v>2019</v>
      </c>
      <c r="T173" s="22">
        <f>INT(('Продажи'!$N173-DATE(YEAR('Продажи'!$N173-WEEKDAY('Продажи'!$N173-1)+4),1,3) + WEEKDAY(DATE(YEAR('Продажи'!$N173-WEEKDAY('Продажи'!$N173-1)+4),1,3))+5)/7)</f>
        <v>20</v>
      </c>
      <c r="U173" s="6"/>
    </row>
    <row r="174" ht="14.25" customHeight="1">
      <c r="E174" s="12" t="s">
        <v>2742</v>
      </c>
      <c r="F174" s="12" t="s">
        <v>2713</v>
      </c>
      <c r="G174" s="12" t="s">
        <v>2743</v>
      </c>
      <c r="H174" s="12">
        <v>912.0</v>
      </c>
      <c r="I174" s="12" t="s">
        <v>2715</v>
      </c>
      <c r="J174" s="12">
        <v>20.0</v>
      </c>
      <c r="K174" s="12">
        <v>18240.0</v>
      </c>
      <c r="L174" s="12">
        <v>0.0</v>
      </c>
      <c r="M174" s="12">
        <v>18240.0</v>
      </c>
      <c r="N174" s="15">
        <v>44093.0</v>
      </c>
      <c r="O174" s="12">
        <f>MONTH('Продажи'!$N174)</f>
        <v>9</v>
      </c>
      <c r="P174" s="12">
        <f>WEEKDAY('Продажи'!$N174,2)</f>
        <v>6</v>
      </c>
      <c r="Q174" s="12">
        <f>DAY('Продажи'!$N174)</f>
        <v>19</v>
      </c>
      <c r="R174" s="10"/>
      <c r="S174" s="22">
        <f>YEAR('Продажи'!$N174)</f>
        <v>2020</v>
      </c>
      <c r="T174" s="22">
        <f>INT(('Продажи'!$N174-DATE(YEAR('Продажи'!$N174-WEEKDAY('Продажи'!$N174-1)+4),1,3) + WEEKDAY(DATE(YEAR('Продажи'!$N174-WEEKDAY('Продажи'!$N174-1)+4),1,3))+5)/7)</f>
        <v>38</v>
      </c>
      <c r="U174" s="6"/>
    </row>
    <row r="175" ht="14.25" customHeight="1">
      <c r="E175" s="12" t="s">
        <v>2740</v>
      </c>
      <c r="F175" s="12" t="s">
        <v>2717</v>
      </c>
      <c r="G175" s="12" t="s">
        <v>2731</v>
      </c>
      <c r="H175" s="12">
        <v>759.0</v>
      </c>
      <c r="I175" s="12" t="s">
        <v>2711</v>
      </c>
      <c r="J175" s="12">
        <v>10.0</v>
      </c>
      <c r="K175" s="12">
        <v>7590.0</v>
      </c>
      <c r="L175" s="12">
        <v>0.0</v>
      </c>
      <c r="M175" s="12">
        <v>7590.0</v>
      </c>
      <c r="N175" s="15">
        <v>43519.0</v>
      </c>
      <c r="O175" s="12">
        <f>MONTH('Продажи'!$N175)</f>
        <v>2</v>
      </c>
      <c r="P175" s="12">
        <f>WEEKDAY('Продажи'!$N175,2)</f>
        <v>6</v>
      </c>
      <c r="Q175" s="12">
        <f>DAY('Продажи'!$N175)</f>
        <v>23</v>
      </c>
      <c r="R175" s="10"/>
      <c r="S175" s="22">
        <f>YEAR('Продажи'!$N175)</f>
        <v>2019</v>
      </c>
      <c r="T175" s="22">
        <f>INT(('Продажи'!$N175-DATE(YEAR('Продажи'!$N175-WEEKDAY('Продажи'!$N175-1)+4),1,3) + WEEKDAY(DATE(YEAR('Продажи'!$N175-WEEKDAY('Продажи'!$N175-1)+4),1,3))+5)/7)</f>
        <v>8</v>
      </c>
      <c r="U175" s="6"/>
    </row>
    <row r="176" ht="14.25" customHeight="1">
      <c r="E176" s="12" t="s">
        <v>2749</v>
      </c>
      <c r="F176" s="12" t="s">
        <v>2750</v>
      </c>
      <c r="G176" s="12" t="s">
        <v>2751</v>
      </c>
      <c r="H176" s="12">
        <v>843.0</v>
      </c>
      <c r="I176" s="12" t="s">
        <v>2711</v>
      </c>
      <c r="J176" s="12">
        <v>10.0</v>
      </c>
      <c r="K176" s="12">
        <v>8430.0</v>
      </c>
      <c r="L176" s="12">
        <v>0.0</v>
      </c>
      <c r="M176" s="12">
        <v>8430.0</v>
      </c>
      <c r="N176" s="15">
        <v>42440.0</v>
      </c>
      <c r="O176" s="12">
        <f>MONTH('Продажи'!$N176)</f>
        <v>3</v>
      </c>
      <c r="P176" s="12">
        <f>WEEKDAY('Продажи'!$N176,2)</f>
        <v>5</v>
      </c>
      <c r="Q176" s="12">
        <f>DAY('Продажи'!$N176)</f>
        <v>11</v>
      </c>
      <c r="R176" s="10"/>
      <c r="S176" s="22">
        <f>YEAR('Продажи'!$N176)</f>
        <v>2016</v>
      </c>
      <c r="T176" s="22">
        <f>INT(('Продажи'!$N176-DATE(YEAR('Продажи'!$N176-WEEKDAY('Продажи'!$N176-1)+4),1,3) + WEEKDAY(DATE(YEAR('Продажи'!$N176-WEEKDAY('Продажи'!$N176-1)+4),1,3))+5)/7)</f>
        <v>10</v>
      </c>
      <c r="U176" s="6"/>
    </row>
    <row r="177" ht="14.25" customHeight="1">
      <c r="E177" s="12" t="s">
        <v>2757</v>
      </c>
      <c r="F177" s="12" t="s">
        <v>2710</v>
      </c>
      <c r="G177" s="12" t="s">
        <v>2783</v>
      </c>
      <c r="H177" s="12">
        <v>2211.0</v>
      </c>
      <c r="I177" s="12" t="s">
        <v>2711</v>
      </c>
      <c r="J177" s="12">
        <v>25.0</v>
      </c>
      <c r="K177" s="12">
        <v>55275.0</v>
      </c>
      <c r="L177" s="12">
        <v>0.09</v>
      </c>
      <c r="M177" s="12">
        <v>50300.25</v>
      </c>
      <c r="N177" s="15">
        <v>42993.0</v>
      </c>
      <c r="O177" s="12">
        <f>MONTH('Продажи'!$N177)</f>
        <v>9</v>
      </c>
      <c r="P177" s="12">
        <f>WEEKDAY('Продажи'!$N177,2)</f>
        <v>5</v>
      </c>
      <c r="Q177" s="12">
        <f>DAY('Продажи'!$N177)</f>
        <v>15</v>
      </c>
      <c r="R177" s="10"/>
      <c r="S177" s="22">
        <f>YEAR('Продажи'!$N177)</f>
        <v>2017</v>
      </c>
      <c r="T177" s="22">
        <f>INT(('Продажи'!$N177-DATE(YEAR('Продажи'!$N177-WEEKDAY('Продажи'!$N177-1)+4),1,3) + WEEKDAY(DATE(YEAR('Продажи'!$N177-WEEKDAY('Продажи'!$N177-1)+4),1,3))+5)/7)</f>
        <v>37</v>
      </c>
      <c r="U177" s="6"/>
    </row>
    <row r="178" ht="14.25" customHeight="1">
      <c r="E178" s="12" t="s">
        <v>2761</v>
      </c>
      <c r="F178" s="12" t="s">
        <v>2738</v>
      </c>
      <c r="G178" s="12" t="s">
        <v>2762</v>
      </c>
      <c r="H178" s="12">
        <v>800.0</v>
      </c>
      <c r="I178" s="12" t="s">
        <v>2715</v>
      </c>
      <c r="J178" s="12">
        <v>25.0</v>
      </c>
      <c r="K178" s="12">
        <v>20000.0</v>
      </c>
      <c r="L178" s="12">
        <v>0.03</v>
      </c>
      <c r="M178" s="12">
        <v>19400.0</v>
      </c>
      <c r="N178" s="15">
        <v>42968.0</v>
      </c>
      <c r="O178" s="12">
        <f>MONTH('Продажи'!$N178)</f>
        <v>8</v>
      </c>
      <c r="P178" s="12">
        <f>WEEKDAY('Продажи'!$N178,2)</f>
        <v>1</v>
      </c>
      <c r="Q178" s="12">
        <f>DAY('Продажи'!$N178)</f>
        <v>21</v>
      </c>
      <c r="R178" s="10"/>
      <c r="S178" s="22">
        <f>YEAR('Продажи'!$N178)</f>
        <v>2017</v>
      </c>
      <c r="T178" s="22">
        <f>INT(('Продажи'!$N178-DATE(YEAR('Продажи'!$N178-WEEKDAY('Продажи'!$N178-1)+4),1,3) + WEEKDAY(DATE(YEAR('Продажи'!$N178-WEEKDAY('Продажи'!$N178-1)+4),1,3))+5)/7)</f>
        <v>34</v>
      </c>
      <c r="U178" s="6"/>
    </row>
    <row r="179" ht="14.25" customHeight="1">
      <c r="E179" s="12" t="s">
        <v>2737</v>
      </c>
      <c r="F179" s="12" t="s">
        <v>2738</v>
      </c>
      <c r="G179" s="12" t="s">
        <v>2739</v>
      </c>
      <c r="H179" s="12">
        <v>2199.0</v>
      </c>
      <c r="I179" s="12" t="s">
        <v>2715</v>
      </c>
      <c r="J179" s="12">
        <v>60.0</v>
      </c>
      <c r="K179" s="12">
        <v>131940.0</v>
      </c>
      <c r="L179" s="12">
        <v>0.15</v>
      </c>
      <c r="M179" s="12">
        <v>112149.0</v>
      </c>
      <c r="N179" s="15">
        <v>43788.0</v>
      </c>
      <c r="O179" s="12">
        <f>MONTH('Продажи'!$N179)</f>
        <v>11</v>
      </c>
      <c r="P179" s="12">
        <f>WEEKDAY('Продажи'!$N179,2)</f>
        <v>2</v>
      </c>
      <c r="Q179" s="12">
        <f>DAY('Продажи'!$N179)</f>
        <v>19</v>
      </c>
      <c r="R179" s="10"/>
      <c r="S179" s="22">
        <f>YEAR('Продажи'!$N179)</f>
        <v>2019</v>
      </c>
      <c r="T179" s="22">
        <f>INT(('Продажи'!$N179-DATE(YEAR('Продажи'!$N179-WEEKDAY('Продажи'!$N179-1)+4),1,3) + WEEKDAY(DATE(YEAR('Продажи'!$N179-WEEKDAY('Продажи'!$N179-1)+4),1,3))+5)/7)</f>
        <v>47</v>
      </c>
      <c r="U179" s="6"/>
    </row>
    <row r="180" ht="14.25" customHeight="1">
      <c r="E180" s="12" t="s">
        <v>2761</v>
      </c>
      <c r="F180" s="12" t="s">
        <v>2738</v>
      </c>
      <c r="G180" s="12" t="s">
        <v>2762</v>
      </c>
      <c r="H180" s="12">
        <v>800.0</v>
      </c>
      <c r="I180" s="12" t="s">
        <v>2715</v>
      </c>
      <c r="J180" s="12">
        <v>25.0</v>
      </c>
      <c r="K180" s="12">
        <v>20000.0</v>
      </c>
      <c r="L180" s="12">
        <v>0.03</v>
      </c>
      <c r="M180" s="12">
        <v>19400.0</v>
      </c>
      <c r="N180" s="15">
        <v>43626.0</v>
      </c>
      <c r="O180" s="12">
        <f>MONTH('Продажи'!$N180)</f>
        <v>6</v>
      </c>
      <c r="P180" s="12">
        <f>WEEKDAY('Продажи'!$N180,2)</f>
        <v>1</v>
      </c>
      <c r="Q180" s="12">
        <f>DAY('Продажи'!$N180)</f>
        <v>10</v>
      </c>
      <c r="R180" s="10"/>
      <c r="S180" s="22">
        <f>YEAR('Продажи'!$N180)</f>
        <v>2019</v>
      </c>
      <c r="T180" s="22">
        <f>INT(('Продажи'!$N180-DATE(YEAR('Продажи'!$N180-WEEKDAY('Продажи'!$N180-1)+4),1,3) + WEEKDAY(DATE(YEAR('Продажи'!$N180-WEEKDAY('Продажи'!$N180-1)+4),1,3))+5)/7)</f>
        <v>24</v>
      </c>
      <c r="U180" s="6"/>
    </row>
    <row r="181" ht="14.25" customHeight="1">
      <c r="E181" s="12" t="s">
        <v>2769</v>
      </c>
      <c r="F181" s="12" t="s">
        <v>2750</v>
      </c>
      <c r="G181" s="12" t="s">
        <v>2770</v>
      </c>
      <c r="H181" s="12">
        <v>843.0</v>
      </c>
      <c r="I181" s="12" t="s">
        <v>2711</v>
      </c>
      <c r="J181" s="12">
        <v>5.0</v>
      </c>
      <c r="K181" s="12">
        <v>4215.0</v>
      </c>
      <c r="L181" s="12">
        <v>0.0</v>
      </c>
      <c r="M181" s="12">
        <v>4215.0</v>
      </c>
      <c r="N181" s="15">
        <v>42182.0</v>
      </c>
      <c r="O181" s="12">
        <f>MONTH('Продажи'!$N181)</f>
        <v>6</v>
      </c>
      <c r="P181" s="12">
        <f>WEEKDAY('Продажи'!$N181,2)</f>
        <v>6</v>
      </c>
      <c r="Q181" s="12">
        <f>DAY('Продажи'!$N181)</f>
        <v>27</v>
      </c>
      <c r="R181" s="10"/>
      <c r="S181" s="22">
        <f>YEAR('Продажи'!$N181)</f>
        <v>2015</v>
      </c>
      <c r="T181" s="22">
        <f>INT(('Продажи'!$N181-DATE(YEAR('Продажи'!$N181-WEEKDAY('Продажи'!$N181-1)+4),1,3) + WEEKDAY(DATE(YEAR('Продажи'!$N181-WEEKDAY('Продажи'!$N181-1)+4),1,3))+5)/7)</f>
        <v>26</v>
      </c>
      <c r="U181" s="6"/>
    </row>
    <row r="182" ht="14.25" customHeight="1">
      <c r="E182" s="12" t="s">
        <v>2780</v>
      </c>
      <c r="F182" s="12" t="s">
        <v>2728</v>
      </c>
      <c r="G182" s="12" t="s">
        <v>2764</v>
      </c>
      <c r="H182" s="12">
        <v>1994.0</v>
      </c>
      <c r="I182" s="12" t="s">
        <v>2711</v>
      </c>
      <c r="J182" s="12">
        <v>40.0</v>
      </c>
      <c r="K182" s="12">
        <v>79760.0</v>
      </c>
      <c r="L182" s="12">
        <v>0.12</v>
      </c>
      <c r="M182" s="12">
        <v>70188.8</v>
      </c>
      <c r="N182" s="15">
        <v>43718.0</v>
      </c>
      <c r="O182" s="12">
        <f>MONTH('Продажи'!$N182)</f>
        <v>9</v>
      </c>
      <c r="P182" s="12">
        <f>WEEKDAY('Продажи'!$N182,2)</f>
        <v>2</v>
      </c>
      <c r="Q182" s="12">
        <f>DAY('Продажи'!$N182)</f>
        <v>10</v>
      </c>
      <c r="R182" s="10"/>
      <c r="S182" s="22">
        <f>YEAR('Продажи'!$N182)</f>
        <v>2019</v>
      </c>
      <c r="T182" s="22">
        <f>INT(('Продажи'!$N182-DATE(YEAR('Продажи'!$N182-WEEKDAY('Продажи'!$N182-1)+4),1,3) + WEEKDAY(DATE(YEAR('Продажи'!$N182-WEEKDAY('Продажи'!$N182-1)+4),1,3))+5)/7)</f>
        <v>37</v>
      </c>
      <c r="U182" s="6"/>
    </row>
    <row r="183" ht="14.25" customHeight="1">
      <c r="E183" s="12" t="s">
        <v>2740</v>
      </c>
      <c r="F183" s="12" t="s">
        <v>2717</v>
      </c>
      <c r="G183" s="12" t="s">
        <v>2741</v>
      </c>
      <c r="H183" s="12">
        <v>3197.0</v>
      </c>
      <c r="I183" s="12" t="s">
        <v>2711</v>
      </c>
      <c r="J183" s="12">
        <v>10.0</v>
      </c>
      <c r="K183" s="12">
        <v>31970.0</v>
      </c>
      <c r="L183" s="12">
        <v>0.0</v>
      </c>
      <c r="M183" s="12">
        <v>31970.0</v>
      </c>
      <c r="N183" s="15">
        <v>43782.0</v>
      </c>
      <c r="O183" s="12">
        <f>MONTH('Продажи'!$N183)</f>
        <v>11</v>
      </c>
      <c r="P183" s="12">
        <f>WEEKDAY('Продажи'!$N183,2)</f>
        <v>3</v>
      </c>
      <c r="Q183" s="12">
        <f>DAY('Продажи'!$N183)</f>
        <v>13</v>
      </c>
      <c r="R183" s="10"/>
      <c r="S183" s="22">
        <f>YEAR('Продажи'!$N183)</f>
        <v>2019</v>
      </c>
      <c r="T183" s="22">
        <f>INT(('Продажи'!$N183-DATE(YEAR('Продажи'!$N183-WEEKDAY('Продажи'!$N183-1)+4),1,3) + WEEKDAY(DATE(YEAR('Продажи'!$N183-WEEKDAY('Продажи'!$N183-1)+4),1,3))+5)/7)</f>
        <v>46</v>
      </c>
      <c r="U183" s="6"/>
    </row>
    <row r="184" ht="14.25" customHeight="1">
      <c r="E184" s="12" t="s">
        <v>2737</v>
      </c>
      <c r="F184" s="12" t="s">
        <v>2738</v>
      </c>
      <c r="G184" s="12" t="s">
        <v>2739</v>
      </c>
      <c r="H184" s="12">
        <v>2199.0</v>
      </c>
      <c r="I184" s="12" t="s">
        <v>2715</v>
      </c>
      <c r="J184" s="12">
        <v>55.0</v>
      </c>
      <c r="K184" s="12">
        <v>120945.0</v>
      </c>
      <c r="L184" s="12">
        <v>0.15</v>
      </c>
      <c r="M184" s="12">
        <v>102803.25</v>
      </c>
      <c r="N184" s="15">
        <v>42446.0</v>
      </c>
      <c r="O184" s="12">
        <f>MONTH('Продажи'!$N184)</f>
        <v>3</v>
      </c>
      <c r="P184" s="12">
        <f>WEEKDAY('Продажи'!$N184,2)</f>
        <v>4</v>
      </c>
      <c r="Q184" s="12">
        <f>DAY('Продажи'!$N184)</f>
        <v>17</v>
      </c>
      <c r="R184" s="10"/>
      <c r="S184" s="22">
        <f>YEAR('Продажи'!$N184)</f>
        <v>2016</v>
      </c>
      <c r="T184" s="22">
        <f>INT(('Продажи'!$N184-DATE(YEAR('Продажи'!$N184-WEEKDAY('Продажи'!$N184-1)+4),1,3) + WEEKDAY(DATE(YEAR('Продажи'!$N184-WEEKDAY('Продажи'!$N184-1)+4),1,3))+5)/7)</f>
        <v>11</v>
      </c>
      <c r="U184" s="6"/>
    </row>
    <row r="185" ht="14.25" customHeight="1">
      <c r="E185" s="12" t="s">
        <v>2727</v>
      </c>
      <c r="F185" s="12" t="s">
        <v>2728</v>
      </c>
      <c r="G185" s="12" t="s">
        <v>2729</v>
      </c>
      <c r="H185" s="12">
        <v>1994.0</v>
      </c>
      <c r="I185" s="12" t="s">
        <v>2711</v>
      </c>
      <c r="J185" s="12">
        <v>17.0</v>
      </c>
      <c r="K185" s="12">
        <v>33898.0</v>
      </c>
      <c r="L185" s="12">
        <v>0.06</v>
      </c>
      <c r="M185" s="12">
        <v>31864.12</v>
      </c>
      <c r="N185" s="15">
        <v>43675.0</v>
      </c>
      <c r="O185" s="12">
        <f>MONTH('Продажи'!$N185)</f>
        <v>7</v>
      </c>
      <c r="P185" s="12">
        <f>WEEKDAY('Продажи'!$N185,2)</f>
        <v>1</v>
      </c>
      <c r="Q185" s="12">
        <f>DAY('Продажи'!$N185)</f>
        <v>29</v>
      </c>
      <c r="R185" s="10"/>
      <c r="S185" s="22">
        <f>YEAR('Продажи'!$N185)</f>
        <v>2019</v>
      </c>
      <c r="T185" s="22">
        <f>INT(('Продажи'!$N185-DATE(YEAR('Продажи'!$N185-WEEKDAY('Продажи'!$N185-1)+4),1,3) + WEEKDAY(DATE(YEAR('Продажи'!$N185-WEEKDAY('Продажи'!$N185-1)+4),1,3))+5)/7)</f>
        <v>31</v>
      </c>
      <c r="U185" s="6"/>
    </row>
    <row r="186" ht="14.25" customHeight="1">
      <c r="E186" s="12" t="s">
        <v>2725</v>
      </c>
      <c r="F186" s="12" t="s">
        <v>2710</v>
      </c>
      <c r="G186" s="12" t="s">
        <v>2726</v>
      </c>
      <c r="H186" s="12">
        <v>2645.0</v>
      </c>
      <c r="I186" s="12" t="s">
        <v>2711</v>
      </c>
      <c r="J186" s="12">
        <v>50.0</v>
      </c>
      <c r="K186" s="12">
        <v>132250.0</v>
      </c>
      <c r="L186" s="12">
        <v>0.15</v>
      </c>
      <c r="M186" s="12">
        <v>112412.5</v>
      </c>
      <c r="N186" s="15">
        <v>42304.0</v>
      </c>
      <c r="O186" s="12">
        <f>MONTH('Продажи'!$N186)</f>
        <v>10</v>
      </c>
      <c r="P186" s="12">
        <f>WEEKDAY('Продажи'!$N186,2)</f>
        <v>2</v>
      </c>
      <c r="Q186" s="12">
        <f>DAY('Продажи'!$N186)</f>
        <v>27</v>
      </c>
      <c r="R186" s="10"/>
      <c r="S186" s="22">
        <f>YEAR('Продажи'!$N186)</f>
        <v>2015</v>
      </c>
      <c r="T186" s="22">
        <f>INT(('Продажи'!$N186-DATE(YEAR('Продажи'!$N186-WEEKDAY('Продажи'!$N186-1)+4),1,3) + WEEKDAY(DATE(YEAR('Продажи'!$N186-WEEKDAY('Продажи'!$N186-1)+4),1,3))+5)/7)</f>
        <v>44</v>
      </c>
      <c r="U186" s="6"/>
    </row>
    <row r="187" ht="14.25" customHeight="1">
      <c r="E187" s="12" t="s">
        <v>2771</v>
      </c>
      <c r="F187" s="12" t="s">
        <v>2753</v>
      </c>
      <c r="G187" s="12" t="s">
        <v>2772</v>
      </c>
      <c r="H187" s="12">
        <v>887.0</v>
      </c>
      <c r="I187" s="12" t="s">
        <v>2711</v>
      </c>
      <c r="J187" s="12">
        <v>15.0</v>
      </c>
      <c r="K187" s="12">
        <v>13305.0</v>
      </c>
      <c r="L187" s="12">
        <v>0.0</v>
      </c>
      <c r="M187" s="12">
        <v>13305.0</v>
      </c>
      <c r="N187" s="15">
        <v>43330.0</v>
      </c>
      <c r="O187" s="12">
        <f>MONTH('Продажи'!$N187)</f>
        <v>8</v>
      </c>
      <c r="P187" s="12">
        <f>WEEKDAY('Продажи'!$N187,2)</f>
        <v>6</v>
      </c>
      <c r="Q187" s="12">
        <f>DAY('Продажи'!$N187)</f>
        <v>18</v>
      </c>
      <c r="R187" s="10"/>
      <c r="S187" s="22">
        <f>YEAR('Продажи'!$N187)</f>
        <v>2018</v>
      </c>
      <c r="T187" s="22">
        <f>INT(('Продажи'!$N187-DATE(YEAR('Продажи'!$N187-WEEKDAY('Продажи'!$N187-1)+4),1,3) + WEEKDAY(DATE(YEAR('Продажи'!$N187-WEEKDAY('Продажи'!$N187-1)+4),1,3))+5)/7)</f>
        <v>33</v>
      </c>
      <c r="U187" s="6"/>
    </row>
    <row r="188" ht="14.25" customHeight="1">
      <c r="E188" s="12" t="s">
        <v>2780</v>
      </c>
      <c r="F188" s="12" t="s">
        <v>2728</v>
      </c>
      <c r="G188" s="12" t="s">
        <v>2764</v>
      </c>
      <c r="H188" s="12">
        <v>1994.0</v>
      </c>
      <c r="I188" s="12" t="s">
        <v>2711</v>
      </c>
      <c r="J188" s="12">
        <v>40.0</v>
      </c>
      <c r="K188" s="12">
        <v>79760.0</v>
      </c>
      <c r="L188" s="12">
        <v>0.12</v>
      </c>
      <c r="M188" s="12">
        <v>70188.8</v>
      </c>
      <c r="N188" s="15">
        <v>42365.0</v>
      </c>
      <c r="O188" s="12">
        <f>MONTH('Продажи'!$N188)</f>
        <v>12</v>
      </c>
      <c r="P188" s="12">
        <f>WEEKDAY('Продажи'!$N188,2)</f>
        <v>7</v>
      </c>
      <c r="Q188" s="12">
        <f>DAY('Продажи'!$N188)</f>
        <v>27</v>
      </c>
      <c r="R188" s="10"/>
      <c r="S188" s="22">
        <f>YEAR('Продажи'!$N188)</f>
        <v>2015</v>
      </c>
      <c r="T188" s="22">
        <f>INT(('Продажи'!$N188-DATE(YEAR('Продажи'!$N188-WEEKDAY('Продажи'!$N188-1)+4),1,3) + WEEKDAY(DATE(YEAR('Продажи'!$N188-WEEKDAY('Продажи'!$N188-1)+4),1,3))+5)/7)</f>
        <v>52</v>
      </c>
      <c r="U188" s="6"/>
    </row>
    <row r="189" ht="14.25" customHeight="1">
      <c r="E189" s="12" t="s">
        <v>2752</v>
      </c>
      <c r="F189" s="12" t="s">
        <v>2753</v>
      </c>
      <c r="G189" s="12" t="s">
        <v>2754</v>
      </c>
      <c r="H189" s="12">
        <v>620.0</v>
      </c>
      <c r="I189" s="12" t="s">
        <v>2711</v>
      </c>
      <c r="J189" s="12">
        <v>30.0</v>
      </c>
      <c r="K189" s="12">
        <v>18600.0</v>
      </c>
      <c r="L189" s="12">
        <v>0.03</v>
      </c>
      <c r="M189" s="12">
        <v>18042.0</v>
      </c>
      <c r="N189" s="15">
        <v>42165.0</v>
      </c>
      <c r="O189" s="12">
        <f>MONTH('Продажи'!$N189)</f>
        <v>6</v>
      </c>
      <c r="P189" s="12">
        <f>WEEKDAY('Продажи'!$N189,2)</f>
        <v>3</v>
      </c>
      <c r="Q189" s="12">
        <f>DAY('Продажи'!$N189)</f>
        <v>10</v>
      </c>
      <c r="R189" s="10"/>
      <c r="S189" s="22">
        <f>YEAR('Продажи'!$N189)</f>
        <v>2015</v>
      </c>
      <c r="T189" s="22">
        <f>INT(('Продажи'!$N189-DATE(YEAR('Продажи'!$N189-WEEKDAY('Продажи'!$N189-1)+4),1,3) + WEEKDAY(DATE(YEAR('Продажи'!$N189-WEEKDAY('Продажи'!$N189-1)+4),1,3))+5)/7)</f>
        <v>24</v>
      </c>
      <c r="U189" s="6"/>
    </row>
    <row r="190" ht="14.25" customHeight="1">
      <c r="E190" s="12" t="s">
        <v>2737</v>
      </c>
      <c r="F190" s="12" t="s">
        <v>2738</v>
      </c>
      <c r="G190" s="12" t="s">
        <v>2739</v>
      </c>
      <c r="H190" s="12">
        <v>2199.0</v>
      </c>
      <c r="I190" s="12" t="s">
        <v>2715</v>
      </c>
      <c r="J190" s="12">
        <v>60.0</v>
      </c>
      <c r="K190" s="12">
        <v>131940.0</v>
      </c>
      <c r="L190" s="12">
        <v>0.15</v>
      </c>
      <c r="M190" s="12">
        <v>112149.0</v>
      </c>
      <c r="N190" s="15">
        <v>42978.0</v>
      </c>
      <c r="O190" s="12">
        <f>MONTH('Продажи'!$N190)</f>
        <v>8</v>
      </c>
      <c r="P190" s="12">
        <f>WEEKDAY('Продажи'!$N190,2)</f>
        <v>4</v>
      </c>
      <c r="Q190" s="12">
        <f>DAY('Продажи'!$N190)</f>
        <v>31</v>
      </c>
      <c r="R190" s="10"/>
      <c r="S190" s="22">
        <f>YEAR('Продажи'!$N190)</f>
        <v>2017</v>
      </c>
      <c r="T190" s="22">
        <f>INT(('Продажи'!$N190-DATE(YEAR('Продажи'!$N190-WEEKDAY('Продажи'!$N190-1)+4),1,3) + WEEKDAY(DATE(YEAR('Продажи'!$N190-WEEKDAY('Продажи'!$N190-1)+4),1,3))+5)/7)</f>
        <v>35</v>
      </c>
      <c r="U190" s="6"/>
    </row>
    <row r="191" ht="14.25" customHeight="1">
      <c r="E191" s="12" t="s">
        <v>2767</v>
      </c>
      <c r="F191" s="12" t="s">
        <v>2753</v>
      </c>
      <c r="G191" s="12" t="s">
        <v>2768</v>
      </c>
      <c r="H191" s="12">
        <v>617.0</v>
      </c>
      <c r="I191" s="12" t="s">
        <v>2711</v>
      </c>
      <c r="J191" s="12">
        <v>25.0</v>
      </c>
      <c r="K191" s="12">
        <v>15425.0</v>
      </c>
      <c r="L191" s="12">
        <v>0.0</v>
      </c>
      <c r="M191" s="12">
        <v>15425.0</v>
      </c>
      <c r="N191" s="15">
        <v>42061.0</v>
      </c>
      <c r="O191" s="12">
        <f>MONTH('Продажи'!$N191)</f>
        <v>2</v>
      </c>
      <c r="P191" s="12">
        <f>WEEKDAY('Продажи'!$N191,2)</f>
        <v>4</v>
      </c>
      <c r="Q191" s="12">
        <f>DAY('Продажи'!$N191)</f>
        <v>26</v>
      </c>
      <c r="R191" s="10"/>
      <c r="S191" s="22">
        <f>YEAR('Продажи'!$N191)</f>
        <v>2015</v>
      </c>
      <c r="T191" s="22">
        <f>INT(('Продажи'!$N191-DATE(YEAR('Продажи'!$N191-WEEKDAY('Продажи'!$N191-1)+4),1,3) + WEEKDAY(DATE(YEAR('Продажи'!$N191-WEEKDAY('Продажи'!$N191-1)+4),1,3))+5)/7)</f>
        <v>9</v>
      </c>
      <c r="U191" s="6"/>
    </row>
    <row r="192" ht="14.25" customHeight="1">
      <c r="E192" s="12" t="s">
        <v>2784</v>
      </c>
      <c r="F192" s="12" t="s">
        <v>2738</v>
      </c>
      <c r="G192" s="12" t="s">
        <v>2785</v>
      </c>
      <c r="H192" s="12">
        <v>876.0</v>
      </c>
      <c r="I192" s="12" t="s">
        <v>2711</v>
      </c>
      <c r="J192" s="12">
        <v>20.0</v>
      </c>
      <c r="K192" s="12">
        <v>17520.0</v>
      </c>
      <c r="L192" s="12">
        <v>0.03</v>
      </c>
      <c r="M192" s="12">
        <v>16994.4</v>
      </c>
      <c r="N192" s="15">
        <v>42061.0</v>
      </c>
      <c r="O192" s="12">
        <f>MONTH('Продажи'!$N192)</f>
        <v>2</v>
      </c>
      <c r="P192" s="12">
        <f>WEEKDAY('Продажи'!$N192,2)</f>
        <v>4</v>
      </c>
      <c r="Q192" s="12">
        <f>DAY('Продажи'!$N192)</f>
        <v>26</v>
      </c>
      <c r="R192" s="10"/>
      <c r="S192" s="22">
        <f>YEAR('Продажи'!$N192)</f>
        <v>2015</v>
      </c>
      <c r="T192" s="22">
        <f>INT(('Продажи'!$N192-DATE(YEAR('Продажи'!$N192-WEEKDAY('Продажи'!$N192-1)+4),1,3) + WEEKDAY(DATE(YEAR('Продажи'!$N192-WEEKDAY('Продажи'!$N192-1)+4),1,3))+5)/7)</f>
        <v>9</v>
      </c>
      <c r="U192" s="6"/>
    </row>
    <row r="193" ht="14.25" customHeight="1">
      <c r="E193" s="12" t="s">
        <v>2755</v>
      </c>
      <c r="F193" s="12" t="s">
        <v>2756</v>
      </c>
      <c r="G193" s="12" t="s">
        <v>2756</v>
      </c>
      <c r="H193" s="12">
        <v>4889.0</v>
      </c>
      <c r="I193" s="12" t="s">
        <v>2711</v>
      </c>
      <c r="J193" s="12">
        <v>18.0</v>
      </c>
      <c r="K193" s="12">
        <v>88002.0</v>
      </c>
      <c r="L193" s="12">
        <v>0.12</v>
      </c>
      <c r="M193" s="12">
        <v>77441.76</v>
      </c>
      <c r="N193" s="15">
        <v>43922.0</v>
      </c>
      <c r="O193" s="12">
        <f>MONTH('Продажи'!$N193)</f>
        <v>4</v>
      </c>
      <c r="P193" s="12">
        <f>WEEKDAY('Продажи'!$N193,2)</f>
        <v>3</v>
      </c>
      <c r="Q193" s="12">
        <f>DAY('Продажи'!$N193)</f>
        <v>1</v>
      </c>
      <c r="R193" s="10"/>
      <c r="S193" s="22">
        <f>YEAR('Продажи'!$N193)</f>
        <v>2020</v>
      </c>
      <c r="T193" s="22">
        <f>INT(('Продажи'!$N193-DATE(YEAR('Продажи'!$N193-WEEKDAY('Продажи'!$N193-1)+4),1,3) + WEEKDAY(DATE(YEAR('Продажи'!$N193-WEEKDAY('Продажи'!$N193-1)+4),1,3))+5)/7)</f>
        <v>14</v>
      </c>
      <c r="U193" s="6"/>
    </row>
    <row r="194" ht="14.25" customHeight="1">
      <c r="E194" s="12" t="s">
        <v>2757</v>
      </c>
      <c r="F194" s="12" t="s">
        <v>2710</v>
      </c>
      <c r="G194" s="12" t="s">
        <v>2783</v>
      </c>
      <c r="H194" s="12">
        <v>2211.0</v>
      </c>
      <c r="I194" s="12" t="s">
        <v>2711</v>
      </c>
      <c r="J194" s="12">
        <v>25.0</v>
      </c>
      <c r="K194" s="12">
        <v>55275.0</v>
      </c>
      <c r="L194" s="12">
        <v>0.09</v>
      </c>
      <c r="M194" s="12">
        <v>50300.25</v>
      </c>
      <c r="N194" s="15">
        <v>43778.0</v>
      </c>
      <c r="O194" s="12">
        <f>MONTH('Продажи'!$N194)</f>
        <v>11</v>
      </c>
      <c r="P194" s="12">
        <f>WEEKDAY('Продажи'!$N194,2)</f>
        <v>6</v>
      </c>
      <c r="Q194" s="12">
        <f>DAY('Продажи'!$N194)</f>
        <v>9</v>
      </c>
      <c r="R194" s="10"/>
      <c r="S194" s="22">
        <f>YEAR('Продажи'!$N194)</f>
        <v>2019</v>
      </c>
      <c r="T194" s="22">
        <f>INT(('Продажи'!$N194-DATE(YEAR('Продажи'!$N194-WEEKDAY('Продажи'!$N194-1)+4),1,3) + WEEKDAY(DATE(YEAR('Продажи'!$N194-WEEKDAY('Продажи'!$N194-1)+4),1,3))+5)/7)</f>
        <v>45</v>
      </c>
      <c r="U194" s="6"/>
    </row>
    <row r="195" ht="14.25" customHeight="1">
      <c r="E195" s="12" t="s">
        <v>2786</v>
      </c>
      <c r="F195" s="12" t="s">
        <v>2724</v>
      </c>
      <c r="G195" s="12" t="s">
        <v>2787</v>
      </c>
      <c r="H195" s="12">
        <v>1730.0</v>
      </c>
      <c r="I195" s="12" t="s">
        <v>2715</v>
      </c>
      <c r="J195" s="12">
        <v>5.0</v>
      </c>
      <c r="K195" s="12">
        <v>8650.0</v>
      </c>
      <c r="L195" s="12">
        <v>0.0</v>
      </c>
      <c r="M195" s="12">
        <v>8650.0</v>
      </c>
      <c r="N195" s="15">
        <v>43893.0</v>
      </c>
      <c r="O195" s="12">
        <f>MONTH('Продажи'!$N195)</f>
        <v>3</v>
      </c>
      <c r="P195" s="12">
        <f>WEEKDAY('Продажи'!$N195,2)</f>
        <v>2</v>
      </c>
      <c r="Q195" s="12">
        <f>DAY('Продажи'!$N195)</f>
        <v>3</v>
      </c>
      <c r="R195" s="10"/>
      <c r="S195" s="22">
        <f>YEAR('Продажи'!$N195)</f>
        <v>2020</v>
      </c>
      <c r="T195" s="22">
        <f>INT(('Продажи'!$N195-DATE(YEAR('Продажи'!$N195-WEEKDAY('Продажи'!$N195-1)+4),1,3) + WEEKDAY(DATE(YEAR('Продажи'!$N195-WEEKDAY('Продажи'!$N195-1)+4),1,3))+5)/7)</f>
        <v>10</v>
      </c>
      <c r="U195" s="6"/>
    </row>
    <row r="196" ht="14.25" customHeight="1">
      <c r="E196" s="12" t="s">
        <v>2761</v>
      </c>
      <c r="F196" s="12" t="s">
        <v>2738</v>
      </c>
      <c r="G196" s="12" t="s">
        <v>2762</v>
      </c>
      <c r="H196" s="12">
        <v>800.0</v>
      </c>
      <c r="I196" s="12" t="s">
        <v>2715</v>
      </c>
      <c r="J196" s="12">
        <v>25.0</v>
      </c>
      <c r="K196" s="12">
        <v>20000.0</v>
      </c>
      <c r="L196" s="12">
        <v>0.03</v>
      </c>
      <c r="M196" s="12">
        <v>19400.0</v>
      </c>
      <c r="N196" s="15">
        <v>43080.0</v>
      </c>
      <c r="O196" s="12">
        <f>MONTH('Продажи'!$N196)</f>
        <v>12</v>
      </c>
      <c r="P196" s="12">
        <f>WEEKDAY('Продажи'!$N196,2)</f>
        <v>1</v>
      </c>
      <c r="Q196" s="12">
        <f>DAY('Продажи'!$N196)</f>
        <v>11</v>
      </c>
      <c r="R196" s="10"/>
      <c r="S196" s="22">
        <f>YEAR('Продажи'!$N196)</f>
        <v>2017</v>
      </c>
      <c r="T196" s="22">
        <f>INT(('Продажи'!$N196-DATE(YEAR('Продажи'!$N196-WEEKDAY('Продажи'!$N196-1)+4),1,3) + WEEKDAY(DATE(YEAR('Продажи'!$N196-WEEKDAY('Продажи'!$N196-1)+4),1,3))+5)/7)</f>
        <v>50</v>
      </c>
      <c r="U196" s="6"/>
    </row>
    <row r="197" ht="14.25" customHeight="1">
      <c r="E197" s="12" t="s">
        <v>2727</v>
      </c>
      <c r="F197" s="12" t="s">
        <v>2728</v>
      </c>
      <c r="G197" s="12" t="s">
        <v>2729</v>
      </c>
      <c r="H197" s="12">
        <v>1994.0</v>
      </c>
      <c r="I197" s="12" t="s">
        <v>2711</v>
      </c>
      <c r="J197" s="12">
        <v>17.0</v>
      </c>
      <c r="K197" s="12">
        <v>33898.0</v>
      </c>
      <c r="L197" s="12">
        <v>0.06</v>
      </c>
      <c r="M197" s="12">
        <v>31864.12</v>
      </c>
      <c r="N197" s="15">
        <v>43045.0</v>
      </c>
      <c r="O197" s="12">
        <f>MONTH('Продажи'!$N197)</f>
        <v>11</v>
      </c>
      <c r="P197" s="12">
        <f>WEEKDAY('Продажи'!$N197,2)</f>
        <v>1</v>
      </c>
      <c r="Q197" s="12">
        <f>DAY('Продажи'!$N197)</f>
        <v>6</v>
      </c>
      <c r="R197" s="10"/>
      <c r="S197" s="22">
        <f>YEAR('Продажи'!$N197)</f>
        <v>2017</v>
      </c>
      <c r="T197" s="22">
        <f>INT(('Продажи'!$N197-DATE(YEAR('Продажи'!$N197-WEEKDAY('Продажи'!$N197-1)+4),1,3) + WEEKDAY(DATE(YEAR('Продажи'!$N197-WEEKDAY('Продажи'!$N197-1)+4),1,3))+5)/7)</f>
        <v>45</v>
      </c>
      <c r="U197" s="6"/>
    </row>
    <row r="198" ht="14.25" customHeight="1">
      <c r="E198" s="12" t="s">
        <v>2716</v>
      </c>
      <c r="F198" s="12" t="s">
        <v>2717</v>
      </c>
      <c r="G198" s="12" t="s">
        <v>2718</v>
      </c>
      <c r="H198" s="12">
        <v>1182.0</v>
      </c>
      <c r="I198" s="12" t="s">
        <v>2715</v>
      </c>
      <c r="J198" s="12">
        <v>17.0</v>
      </c>
      <c r="K198" s="12">
        <v>20094.0</v>
      </c>
      <c r="L198" s="12">
        <v>0.03</v>
      </c>
      <c r="M198" s="12">
        <v>19491.18</v>
      </c>
      <c r="N198" s="15">
        <v>42505.0</v>
      </c>
      <c r="O198" s="12">
        <f>MONTH('Продажи'!$N198)</f>
        <v>5</v>
      </c>
      <c r="P198" s="12">
        <f>WEEKDAY('Продажи'!$N198,2)</f>
        <v>7</v>
      </c>
      <c r="Q198" s="12">
        <f>DAY('Продажи'!$N198)</f>
        <v>15</v>
      </c>
      <c r="R198" s="10"/>
      <c r="S198" s="22">
        <f>YEAR('Продажи'!$N198)</f>
        <v>2016</v>
      </c>
      <c r="T198" s="22">
        <f>INT(('Продажи'!$N198-DATE(YEAR('Продажи'!$N198-WEEKDAY('Продажи'!$N198-1)+4),1,3) + WEEKDAY(DATE(YEAR('Продажи'!$N198-WEEKDAY('Продажи'!$N198-1)+4),1,3))+5)/7)</f>
        <v>19</v>
      </c>
      <c r="U198" s="6"/>
    </row>
    <row r="199" ht="14.25" customHeight="1">
      <c r="E199" s="12" t="s">
        <v>2740</v>
      </c>
      <c r="F199" s="12" t="s">
        <v>2717</v>
      </c>
      <c r="G199" s="12" t="s">
        <v>2741</v>
      </c>
      <c r="H199" s="12">
        <v>3197.0</v>
      </c>
      <c r="I199" s="12" t="s">
        <v>2711</v>
      </c>
      <c r="J199" s="12">
        <v>10.0</v>
      </c>
      <c r="K199" s="12">
        <v>31970.0</v>
      </c>
      <c r="L199" s="12">
        <v>0.0</v>
      </c>
      <c r="M199" s="12">
        <v>31970.0</v>
      </c>
      <c r="N199" s="15">
        <v>42662.0</v>
      </c>
      <c r="O199" s="12">
        <f>MONTH('Продажи'!$N199)</f>
        <v>10</v>
      </c>
      <c r="P199" s="12">
        <f>WEEKDAY('Продажи'!$N199,2)</f>
        <v>3</v>
      </c>
      <c r="Q199" s="12">
        <f>DAY('Продажи'!$N199)</f>
        <v>19</v>
      </c>
      <c r="R199" s="10"/>
      <c r="S199" s="22">
        <f>YEAR('Продажи'!$N199)</f>
        <v>2016</v>
      </c>
      <c r="T199" s="22">
        <f>INT(('Продажи'!$N199-DATE(YEAR('Продажи'!$N199-WEEKDAY('Продажи'!$N199-1)+4),1,3) + WEEKDAY(DATE(YEAR('Продажи'!$N199-WEEKDAY('Продажи'!$N199-1)+4),1,3))+5)/7)</f>
        <v>42</v>
      </c>
      <c r="U199" s="6"/>
    </row>
    <row r="200" ht="14.25" customHeight="1">
      <c r="E200" s="12" t="s">
        <v>2740</v>
      </c>
      <c r="F200" s="12" t="s">
        <v>2717</v>
      </c>
      <c r="G200" s="12" t="s">
        <v>2731</v>
      </c>
      <c r="H200" s="12">
        <v>759.0</v>
      </c>
      <c r="I200" s="12" t="s">
        <v>2711</v>
      </c>
      <c r="J200" s="12">
        <v>10.0</v>
      </c>
      <c r="K200" s="12">
        <v>7590.0</v>
      </c>
      <c r="L200" s="12">
        <v>0.0</v>
      </c>
      <c r="M200" s="12">
        <v>7590.0</v>
      </c>
      <c r="N200" s="15">
        <v>43484.0</v>
      </c>
      <c r="O200" s="12">
        <f>MONTH('Продажи'!$N200)</f>
        <v>1</v>
      </c>
      <c r="P200" s="12">
        <f>WEEKDAY('Продажи'!$N200,2)</f>
        <v>6</v>
      </c>
      <c r="Q200" s="12">
        <f>DAY('Продажи'!$N200)</f>
        <v>19</v>
      </c>
      <c r="R200" s="10"/>
      <c r="S200" s="22">
        <f>YEAR('Продажи'!$N200)</f>
        <v>2019</v>
      </c>
      <c r="T200" s="22">
        <f>INT(('Продажи'!$N200-DATE(YEAR('Продажи'!$N200-WEEKDAY('Продажи'!$N200-1)+4),1,3) + WEEKDAY(DATE(YEAR('Продажи'!$N200-WEEKDAY('Продажи'!$N200-1)+4),1,3))+5)/7)</f>
        <v>3</v>
      </c>
      <c r="U200" s="6"/>
    </row>
    <row r="201" ht="14.25" customHeight="1">
      <c r="E201" s="12" t="s">
        <v>2727</v>
      </c>
      <c r="F201" s="12" t="s">
        <v>2728</v>
      </c>
      <c r="G201" s="12" t="s">
        <v>2729</v>
      </c>
      <c r="H201" s="12">
        <v>1994.0</v>
      </c>
      <c r="I201" s="12" t="s">
        <v>2711</v>
      </c>
      <c r="J201" s="12">
        <v>17.0</v>
      </c>
      <c r="K201" s="12">
        <v>33898.0</v>
      </c>
      <c r="L201" s="12">
        <v>0.06</v>
      </c>
      <c r="M201" s="12">
        <v>31864.12</v>
      </c>
      <c r="N201" s="15">
        <v>43401.0</v>
      </c>
      <c r="O201" s="12">
        <f>MONTH('Продажи'!$N201)</f>
        <v>10</v>
      </c>
      <c r="P201" s="12">
        <f>WEEKDAY('Продажи'!$N201,2)</f>
        <v>7</v>
      </c>
      <c r="Q201" s="12">
        <f>DAY('Продажи'!$N201)</f>
        <v>28</v>
      </c>
      <c r="R201" s="10"/>
      <c r="S201" s="22">
        <f>YEAR('Продажи'!$N201)</f>
        <v>2018</v>
      </c>
      <c r="T201" s="22">
        <f>INT(('Продажи'!$N201-DATE(YEAR('Продажи'!$N201-WEEKDAY('Продажи'!$N201-1)+4),1,3) + WEEKDAY(DATE(YEAR('Продажи'!$N201-WEEKDAY('Продажи'!$N201-1)+4),1,3))+5)/7)</f>
        <v>43</v>
      </c>
      <c r="U201" s="6"/>
    </row>
    <row r="202" ht="14.25" customHeight="1">
      <c r="E202" s="12" t="s">
        <v>2730</v>
      </c>
      <c r="F202" s="12" t="s">
        <v>2717</v>
      </c>
      <c r="G202" s="12" t="s">
        <v>2731</v>
      </c>
      <c r="H202" s="12">
        <v>759.0</v>
      </c>
      <c r="I202" s="12" t="s">
        <v>2711</v>
      </c>
      <c r="J202" s="12">
        <v>14.0</v>
      </c>
      <c r="K202" s="12">
        <v>10626.0</v>
      </c>
      <c r="L202" s="12">
        <v>0.0</v>
      </c>
      <c r="M202" s="12">
        <v>10626.0</v>
      </c>
      <c r="N202" s="15">
        <v>43674.0</v>
      </c>
      <c r="O202" s="12">
        <f>MONTH('Продажи'!$N202)</f>
        <v>7</v>
      </c>
      <c r="P202" s="12">
        <f>WEEKDAY('Продажи'!$N202,2)</f>
        <v>7</v>
      </c>
      <c r="Q202" s="12">
        <f>DAY('Продажи'!$N202)</f>
        <v>28</v>
      </c>
      <c r="R202" s="10"/>
      <c r="S202" s="22">
        <f>YEAR('Продажи'!$N202)</f>
        <v>2019</v>
      </c>
      <c r="T202" s="22">
        <f>INT(('Продажи'!$N202-DATE(YEAR('Продажи'!$N202-WEEKDAY('Продажи'!$N202-1)+4),1,3) + WEEKDAY(DATE(YEAR('Продажи'!$N202-WEEKDAY('Продажи'!$N202-1)+4),1,3))+5)/7)</f>
        <v>30</v>
      </c>
      <c r="U202" s="6"/>
    </row>
    <row r="203" ht="14.25" customHeight="1">
      <c r="E203" s="12" t="s">
        <v>2735</v>
      </c>
      <c r="F203" s="12" t="s">
        <v>2717</v>
      </c>
      <c r="G203" s="12" t="s">
        <v>2736</v>
      </c>
      <c r="H203" s="12">
        <v>967.0</v>
      </c>
      <c r="I203" s="12" t="s">
        <v>2711</v>
      </c>
      <c r="J203" s="12">
        <v>8.0</v>
      </c>
      <c r="K203" s="12">
        <v>7736.0</v>
      </c>
      <c r="L203" s="12">
        <v>0.0</v>
      </c>
      <c r="M203" s="12">
        <v>7736.0</v>
      </c>
      <c r="N203" s="15">
        <v>43387.0</v>
      </c>
      <c r="O203" s="12">
        <f>MONTH('Продажи'!$N203)</f>
        <v>10</v>
      </c>
      <c r="P203" s="12">
        <f>WEEKDAY('Продажи'!$N203,2)</f>
        <v>7</v>
      </c>
      <c r="Q203" s="12">
        <f>DAY('Продажи'!$N203)</f>
        <v>14</v>
      </c>
      <c r="R203" s="10"/>
      <c r="S203" s="22">
        <f>YEAR('Продажи'!$N203)</f>
        <v>2018</v>
      </c>
      <c r="T203" s="22">
        <f>INT(('Продажи'!$N203-DATE(YEAR('Продажи'!$N203-WEEKDAY('Продажи'!$N203-1)+4),1,3) + WEEKDAY(DATE(YEAR('Продажи'!$N203-WEEKDAY('Продажи'!$N203-1)+4),1,3))+5)/7)</f>
        <v>41</v>
      </c>
      <c r="U203" s="6"/>
    </row>
    <row r="204" ht="14.25" customHeight="1">
      <c r="E204" s="12" t="s">
        <v>2757</v>
      </c>
      <c r="F204" s="12" t="s">
        <v>2710</v>
      </c>
      <c r="G204" s="12" t="s">
        <v>2783</v>
      </c>
      <c r="H204" s="12">
        <v>2211.0</v>
      </c>
      <c r="I204" s="12" t="s">
        <v>2711</v>
      </c>
      <c r="J204" s="12">
        <v>25.0</v>
      </c>
      <c r="K204" s="12">
        <v>55275.0</v>
      </c>
      <c r="L204" s="12">
        <v>0.09</v>
      </c>
      <c r="M204" s="12">
        <v>50300.25</v>
      </c>
      <c r="N204" s="15">
        <v>43105.0</v>
      </c>
      <c r="O204" s="12">
        <f>MONTH('Продажи'!$N204)</f>
        <v>1</v>
      </c>
      <c r="P204" s="12">
        <f>WEEKDAY('Продажи'!$N204,2)</f>
        <v>5</v>
      </c>
      <c r="Q204" s="12">
        <f>DAY('Продажи'!$N204)</f>
        <v>5</v>
      </c>
      <c r="R204" s="10"/>
      <c r="S204" s="22">
        <f>YEAR('Продажи'!$N204)</f>
        <v>2018</v>
      </c>
      <c r="T204" s="22">
        <f>INT(('Продажи'!$N204-DATE(YEAR('Продажи'!$N204-WEEKDAY('Продажи'!$N204-1)+4),1,3) + WEEKDAY(DATE(YEAR('Продажи'!$N204-WEEKDAY('Продажи'!$N204-1)+4),1,3))+5)/7)</f>
        <v>1</v>
      </c>
      <c r="U204" s="6"/>
    </row>
    <row r="205" ht="14.25" customHeight="1">
      <c r="E205" s="12" t="s">
        <v>2761</v>
      </c>
      <c r="F205" s="12" t="s">
        <v>2738</v>
      </c>
      <c r="G205" s="12" t="s">
        <v>2762</v>
      </c>
      <c r="H205" s="12">
        <v>800.0</v>
      </c>
      <c r="I205" s="12" t="s">
        <v>2715</v>
      </c>
      <c r="J205" s="12">
        <v>25.0</v>
      </c>
      <c r="K205" s="12">
        <v>20000.0</v>
      </c>
      <c r="L205" s="12">
        <v>0.03</v>
      </c>
      <c r="M205" s="12">
        <v>19400.0</v>
      </c>
      <c r="N205" s="15">
        <v>42007.0</v>
      </c>
      <c r="O205" s="12">
        <f>MONTH('Продажи'!$N205)</f>
        <v>1</v>
      </c>
      <c r="P205" s="12">
        <f>WEEKDAY('Продажи'!$N205,2)</f>
        <v>6</v>
      </c>
      <c r="Q205" s="12">
        <f>DAY('Продажи'!$N205)</f>
        <v>3</v>
      </c>
      <c r="R205" s="10"/>
      <c r="S205" s="22">
        <f>YEAR('Продажи'!$N205)</f>
        <v>2015</v>
      </c>
      <c r="T205" s="22">
        <f>INT(('Продажи'!$N205-DATE(YEAR('Продажи'!$N205-WEEKDAY('Продажи'!$N205-1)+4),1,3) + WEEKDAY(DATE(YEAR('Продажи'!$N205-WEEKDAY('Продажи'!$N205-1)+4),1,3))+5)/7)</f>
        <v>1</v>
      </c>
      <c r="U205" s="6"/>
    </row>
    <row r="206" ht="14.25" customHeight="1">
      <c r="E206" s="12" t="s">
        <v>2723</v>
      </c>
      <c r="F206" s="12" t="s">
        <v>2724</v>
      </c>
      <c r="G206" s="12" t="s">
        <v>2724</v>
      </c>
      <c r="H206" s="12">
        <v>770.0</v>
      </c>
      <c r="I206" s="12" t="s">
        <v>2715</v>
      </c>
      <c r="J206" s="12">
        <v>20.0</v>
      </c>
      <c r="K206" s="12">
        <v>15400.0</v>
      </c>
      <c r="L206" s="12">
        <v>0.03</v>
      </c>
      <c r="M206" s="12">
        <v>14938.0</v>
      </c>
      <c r="N206" s="15">
        <v>42536.0</v>
      </c>
      <c r="O206" s="12">
        <f>MONTH('Продажи'!$N206)</f>
        <v>6</v>
      </c>
      <c r="P206" s="12">
        <f>WEEKDAY('Продажи'!$N206,2)</f>
        <v>3</v>
      </c>
      <c r="Q206" s="12">
        <f>DAY('Продажи'!$N206)</f>
        <v>15</v>
      </c>
      <c r="R206" s="10"/>
      <c r="S206" s="22">
        <f>YEAR('Продажи'!$N206)</f>
        <v>2016</v>
      </c>
      <c r="T206" s="22">
        <f>INT(('Продажи'!$N206-DATE(YEAR('Продажи'!$N206-WEEKDAY('Продажи'!$N206-1)+4),1,3) + WEEKDAY(DATE(YEAR('Продажи'!$N206-WEEKDAY('Продажи'!$N206-1)+4),1,3))+5)/7)</f>
        <v>24</v>
      </c>
      <c r="U206" s="6"/>
    </row>
    <row r="207" ht="14.25" customHeight="1">
      <c r="E207" s="12" t="s">
        <v>2775</v>
      </c>
      <c r="F207" s="12" t="s">
        <v>2753</v>
      </c>
      <c r="G207" s="12" t="s">
        <v>2776</v>
      </c>
      <c r="H207" s="12">
        <v>1228.0</v>
      </c>
      <c r="I207" s="12" t="s">
        <v>2715</v>
      </c>
      <c r="J207" s="12">
        <v>45.0</v>
      </c>
      <c r="K207" s="12">
        <v>55260.0</v>
      </c>
      <c r="L207" s="12">
        <v>0.09</v>
      </c>
      <c r="M207" s="12">
        <v>50286.6</v>
      </c>
      <c r="N207" s="15">
        <v>42842.0</v>
      </c>
      <c r="O207" s="12">
        <f>MONTH('Продажи'!$N207)</f>
        <v>4</v>
      </c>
      <c r="P207" s="12">
        <f>WEEKDAY('Продажи'!$N207,2)</f>
        <v>1</v>
      </c>
      <c r="Q207" s="12">
        <f>DAY('Продажи'!$N207)</f>
        <v>17</v>
      </c>
      <c r="R207" s="10"/>
      <c r="S207" s="22">
        <f>YEAR('Продажи'!$N207)</f>
        <v>2017</v>
      </c>
      <c r="T207" s="22">
        <f>INT(('Продажи'!$N207-DATE(YEAR('Продажи'!$N207-WEEKDAY('Продажи'!$N207-1)+4),1,3) + WEEKDAY(DATE(YEAR('Продажи'!$N207-WEEKDAY('Продажи'!$N207-1)+4),1,3))+5)/7)</f>
        <v>16</v>
      </c>
      <c r="U207" s="6"/>
    </row>
    <row r="208" ht="14.25" customHeight="1">
      <c r="E208" s="12" t="s">
        <v>2773</v>
      </c>
      <c r="F208" s="12" t="s">
        <v>2738</v>
      </c>
      <c r="G208" s="12" t="s">
        <v>2774</v>
      </c>
      <c r="H208" s="12">
        <v>1923.0</v>
      </c>
      <c r="I208" s="12" t="s">
        <v>2715</v>
      </c>
      <c r="J208" s="12">
        <v>25.0</v>
      </c>
      <c r="K208" s="12">
        <v>48075.0</v>
      </c>
      <c r="L208" s="12">
        <v>0.06</v>
      </c>
      <c r="M208" s="12">
        <v>45190.5</v>
      </c>
      <c r="N208" s="15">
        <v>43334.0</v>
      </c>
      <c r="O208" s="12">
        <f>MONTH('Продажи'!$N208)</f>
        <v>8</v>
      </c>
      <c r="P208" s="12">
        <f>WEEKDAY('Продажи'!$N208,2)</f>
        <v>3</v>
      </c>
      <c r="Q208" s="12">
        <f>DAY('Продажи'!$N208)</f>
        <v>22</v>
      </c>
      <c r="R208" s="10"/>
      <c r="S208" s="22">
        <f>YEAR('Продажи'!$N208)</f>
        <v>2018</v>
      </c>
      <c r="T208" s="22">
        <f>INT(('Продажи'!$N208-DATE(YEAR('Продажи'!$N208-WEEKDAY('Продажи'!$N208-1)+4),1,3) + WEEKDAY(DATE(YEAR('Продажи'!$N208-WEEKDAY('Продажи'!$N208-1)+4),1,3))+5)/7)</f>
        <v>34</v>
      </c>
      <c r="U208" s="6"/>
    </row>
    <row r="209" ht="14.25" customHeight="1">
      <c r="E209" s="12" t="s">
        <v>2712</v>
      </c>
      <c r="F209" s="12" t="s">
        <v>2713</v>
      </c>
      <c r="G209" s="12" t="s">
        <v>2714</v>
      </c>
      <c r="H209" s="12">
        <v>1386.0</v>
      </c>
      <c r="I209" s="12" t="s">
        <v>2715</v>
      </c>
      <c r="J209" s="12">
        <v>20.0</v>
      </c>
      <c r="K209" s="12">
        <v>27720.0</v>
      </c>
      <c r="L209" s="12">
        <v>0.03</v>
      </c>
      <c r="M209" s="12">
        <v>26888.4</v>
      </c>
      <c r="N209" s="15">
        <v>43773.0</v>
      </c>
      <c r="O209" s="12">
        <f>MONTH('Продажи'!$N209)</f>
        <v>11</v>
      </c>
      <c r="P209" s="12">
        <f>WEEKDAY('Продажи'!$N209,2)</f>
        <v>1</v>
      </c>
      <c r="Q209" s="12">
        <f>DAY('Продажи'!$N209)</f>
        <v>4</v>
      </c>
      <c r="R209" s="10"/>
      <c r="S209" s="22">
        <f>YEAR('Продажи'!$N209)</f>
        <v>2019</v>
      </c>
      <c r="T209" s="22">
        <f>INT(('Продажи'!$N209-DATE(YEAR('Продажи'!$N209-WEEKDAY('Продажи'!$N209-1)+4),1,3) + WEEKDAY(DATE(YEAR('Продажи'!$N209-WEEKDAY('Продажи'!$N209-1)+4),1,3))+5)/7)</f>
        <v>45</v>
      </c>
      <c r="U209" s="6"/>
    </row>
    <row r="210" ht="14.25" customHeight="1">
      <c r="E210" s="12" t="s">
        <v>2759</v>
      </c>
      <c r="F210" s="12" t="s">
        <v>2724</v>
      </c>
      <c r="G210" s="12" t="s">
        <v>2760</v>
      </c>
      <c r="H210" s="12">
        <v>1531.0</v>
      </c>
      <c r="I210" s="12" t="s">
        <v>2715</v>
      </c>
      <c r="J210" s="12">
        <v>15.0</v>
      </c>
      <c r="K210" s="12">
        <v>22965.0</v>
      </c>
      <c r="L210" s="12">
        <v>0.03</v>
      </c>
      <c r="M210" s="12">
        <v>22276.05</v>
      </c>
      <c r="N210" s="15">
        <v>42703.0</v>
      </c>
      <c r="O210" s="12">
        <f>MONTH('Продажи'!$N210)</f>
        <v>11</v>
      </c>
      <c r="P210" s="12">
        <f>WEEKDAY('Продажи'!$N210,2)</f>
        <v>2</v>
      </c>
      <c r="Q210" s="12">
        <f>DAY('Продажи'!$N210)</f>
        <v>29</v>
      </c>
      <c r="R210" s="10"/>
      <c r="S210" s="22">
        <f>YEAR('Продажи'!$N210)</f>
        <v>2016</v>
      </c>
      <c r="T210" s="22">
        <f>INT(('Продажи'!$N210-DATE(YEAR('Продажи'!$N210-WEEKDAY('Продажи'!$N210-1)+4),1,3) + WEEKDAY(DATE(YEAR('Продажи'!$N210-WEEKDAY('Продажи'!$N210-1)+4),1,3))+5)/7)</f>
        <v>48</v>
      </c>
      <c r="U210" s="6"/>
    </row>
    <row r="211" ht="14.25" customHeight="1">
      <c r="E211" s="12" t="s">
        <v>2761</v>
      </c>
      <c r="F211" s="12" t="s">
        <v>2738</v>
      </c>
      <c r="G211" s="12" t="s">
        <v>2762</v>
      </c>
      <c r="H211" s="12">
        <v>800.0</v>
      </c>
      <c r="I211" s="12" t="s">
        <v>2715</v>
      </c>
      <c r="J211" s="12">
        <v>40.0</v>
      </c>
      <c r="K211" s="12">
        <v>32000.0</v>
      </c>
      <c r="L211" s="12">
        <v>0.03</v>
      </c>
      <c r="M211" s="12">
        <v>31040.0</v>
      </c>
      <c r="N211" s="15">
        <v>42315.0</v>
      </c>
      <c r="O211" s="12">
        <f>MONTH('Продажи'!$N211)</f>
        <v>11</v>
      </c>
      <c r="P211" s="12">
        <f>WEEKDAY('Продажи'!$N211,2)</f>
        <v>6</v>
      </c>
      <c r="Q211" s="12">
        <f>DAY('Продажи'!$N211)</f>
        <v>7</v>
      </c>
      <c r="R211" s="10"/>
      <c r="S211" s="22">
        <f>YEAR('Продажи'!$N211)</f>
        <v>2015</v>
      </c>
      <c r="T211" s="22">
        <f>INT(('Продажи'!$N211-DATE(YEAR('Продажи'!$N211-WEEKDAY('Продажи'!$N211-1)+4),1,3) + WEEKDAY(DATE(YEAR('Продажи'!$N211-WEEKDAY('Продажи'!$N211-1)+4),1,3))+5)/7)</f>
        <v>45</v>
      </c>
      <c r="U211" s="6"/>
    </row>
    <row r="212" ht="14.25" customHeight="1">
      <c r="E212" s="12" t="s">
        <v>2716</v>
      </c>
      <c r="F212" s="12" t="s">
        <v>2717</v>
      </c>
      <c r="G212" s="12" t="s">
        <v>2718</v>
      </c>
      <c r="H212" s="12">
        <v>1182.0</v>
      </c>
      <c r="I212" s="12" t="s">
        <v>2715</v>
      </c>
      <c r="J212" s="12">
        <v>17.0</v>
      </c>
      <c r="K212" s="12">
        <v>20094.0</v>
      </c>
      <c r="L212" s="12">
        <v>0.03</v>
      </c>
      <c r="M212" s="12">
        <v>19491.18</v>
      </c>
      <c r="N212" s="15">
        <v>42276.0</v>
      </c>
      <c r="O212" s="12">
        <f>MONTH('Продажи'!$N212)</f>
        <v>9</v>
      </c>
      <c r="P212" s="12">
        <f>WEEKDAY('Продажи'!$N212,2)</f>
        <v>2</v>
      </c>
      <c r="Q212" s="12">
        <f>DAY('Продажи'!$N212)</f>
        <v>29</v>
      </c>
      <c r="R212" s="10"/>
      <c r="S212" s="22">
        <f>YEAR('Продажи'!$N212)</f>
        <v>2015</v>
      </c>
      <c r="T212" s="22">
        <f>INT(('Продажи'!$N212-DATE(YEAR('Продажи'!$N212-WEEKDAY('Продажи'!$N212-1)+4),1,3) + WEEKDAY(DATE(YEAR('Продажи'!$N212-WEEKDAY('Продажи'!$N212-1)+4),1,3))+5)/7)</f>
        <v>40</v>
      </c>
      <c r="U212" s="6"/>
    </row>
    <row r="213" ht="14.25" customHeight="1">
      <c r="E213" s="12" t="s">
        <v>2732</v>
      </c>
      <c r="F213" s="12" t="s">
        <v>2733</v>
      </c>
      <c r="G213" s="12" t="s">
        <v>2734</v>
      </c>
      <c r="H213" s="12">
        <v>957.0</v>
      </c>
      <c r="I213" s="12" t="s">
        <v>2715</v>
      </c>
      <c r="J213" s="12">
        <v>25.0</v>
      </c>
      <c r="K213" s="12">
        <v>23925.0</v>
      </c>
      <c r="L213" s="12">
        <v>0.03</v>
      </c>
      <c r="M213" s="12">
        <v>23207.25</v>
      </c>
      <c r="N213" s="15">
        <v>42236.0</v>
      </c>
      <c r="O213" s="12">
        <f>MONTH('Продажи'!$N213)</f>
        <v>8</v>
      </c>
      <c r="P213" s="12">
        <f>WEEKDAY('Продажи'!$N213,2)</f>
        <v>4</v>
      </c>
      <c r="Q213" s="12">
        <f>DAY('Продажи'!$N213)</f>
        <v>20</v>
      </c>
      <c r="R213" s="10"/>
      <c r="S213" s="22">
        <f>YEAR('Продажи'!$N213)</f>
        <v>2015</v>
      </c>
      <c r="T213" s="22">
        <f>INT(('Продажи'!$N213-DATE(YEAR('Продажи'!$N213-WEEKDAY('Продажи'!$N213-1)+4),1,3) + WEEKDAY(DATE(YEAR('Продажи'!$N213-WEEKDAY('Продажи'!$N213-1)+4),1,3))+5)/7)</f>
        <v>34</v>
      </c>
      <c r="U213" s="6"/>
    </row>
    <row r="214" ht="14.25" customHeight="1">
      <c r="E214" s="12" t="s">
        <v>2755</v>
      </c>
      <c r="F214" s="12" t="s">
        <v>2756</v>
      </c>
      <c r="G214" s="12" t="s">
        <v>2756</v>
      </c>
      <c r="H214" s="12">
        <v>4889.0</v>
      </c>
      <c r="I214" s="12" t="s">
        <v>2711</v>
      </c>
      <c r="J214" s="12">
        <v>18.0</v>
      </c>
      <c r="K214" s="12">
        <v>88002.0</v>
      </c>
      <c r="L214" s="12">
        <v>0.12</v>
      </c>
      <c r="M214" s="12">
        <v>77441.76</v>
      </c>
      <c r="N214" s="15">
        <v>43678.0</v>
      </c>
      <c r="O214" s="12">
        <f>MONTH('Продажи'!$N214)</f>
        <v>8</v>
      </c>
      <c r="P214" s="12">
        <f>WEEKDAY('Продажи'!$N214,2)</f>
        <v>4</v>
      </c>
      <c r="Q214" s="12">
        <f>DAY('Продажи'!$N214)</f>
        <v>1</v>
      </c>
      <c r="R214" s="10"/>
      <c r="S214" s="22">
        <f>YEAR('Продажи'!$N214)</f>
        <v>2019</v>
      </c>
      <c r="T214" s="22">
        <f>INT(('Продажи'!$N214-DATE(YEAR('Продажи'!$N214-WEEKDAY('Продажи'!$N214-1)+4),1,3) + WEEKDAY(DATE(YEAR('Продажи'!$N214-WEEKDAY('Продажи'!$N214-1)+4),1,3))+5)/7)</f>
        <v>31</v>
      </c>
      <c r="U214" s="6"/>
    </row>
    <row r="215" ht="14.25" customHeight="1">
      <c r="E215" s="12" t="s">
        <v>2763</v>
      </c>
      <c r="F215" s="12" t="s">
        <v>2728</v>
      </c>
      <c r="G215" s="12" t="s">
        <v>2764</v>
      </c>
      <c r="H215" s="12">
        <v>1994.0</v>
      </c>
      <c r="I215" s="12" t="s">
        <v>2711</v>
      </c>
      <c r="J215" s="12">
        <v>10.0</v>
      </c>
      <c r="K215" s="12">
        <v>19940.0</v>
      </c>
      <c r="L215" s="12">
        <v>0.03</v>
      </c>
      <c r="M215" s="12">
        <v>19341.8</v>
      </c>
      <c r="N215" s="15">
        <v>43213.0</v>
      </c>
      <c r="O215" s="12">
        <f>MONTH('Продажи'!$N215)</f>
        <v>4</v>
      </c>
      <c r="P215" s="12">
        <f>WEEKDAY('Продажи'!$N215,2)</f>
        <v>1</v>
      </c>
      <c r="Q215" s="12">
        <f>DAY('Продажи'!$N215)</f>
        <v>23</v>
      </c>
      <c r="R215" s="10"/>
      <c r="S215" s="22">
        <f>YEAR('Продажи'!$N215)</f>
        <v>2018</v>
      </c>
      <c r="T215" s="22">
        <f>INT(('Продажи'!$N215-DATE(YEAR('Продажи'!$N215-WEEKDAY('Продажи'!$N215-1)+4),1,3) + WEEKDAY(DATE(YEAR('Продажи'!$N215-WEEKDAY('Продажи'!$N215-1)+4),1,3))+5)/7)</f>
        <v>17</v>
      </c>
      <c r="U215" s="6"/>
    </row>
    <row r="216" ht="14.25" customHeight="1">
      <c r="E216" s="12" t="s">
        <v>2771</v>
      </c>
      <c r="F216" s="12" t="s">
        <v>2753</v>
      </c>
      <c r="G216" s="12" t="s">
        <v>2772</v>
      </c>
      <c r="H216" s="12">
        <v>887.0</v>
      </c>
      <c r="I216" s="12" t="s">
        <v>2711</v>
      </c>
      <c r="J216" s="12">
        <v>15.0</v>
      </c>
      <c r="K216" s="12">
        <v>13305.0</v>
      </c>
      <c r="L216" s="12">
        <v>0.0</v>
      </c>
      <c r="M216" s="12">
        <v>13305.0</v>
      </c>
      <c r="N216" s="15">
        <v>43215.0</v>
      </c>
      <c r="O216" s="12">
        <f>MONTH('Продажи'!$N216)</f>
        <v>4</v>
      </c>
      <c r="P216" s="12">
        <f>WEEKDAY('Продажи'!$N216,2)</f>
        <v>3</v>
      </c>
      <c r="Q216" s="12">
        <f>DAY('Продажи'!$N216)</f>
        <v>25</v>
      </c>
      <c r="R216" s="10"/>
      <c r="S216" s="22">
        <f>YEAR('Продажи'!$N216)</f>
        <v>2018</v>
      </c>
      <c r="T216" s="22">
        <f>INT(('Продажи'!$N216-DATE(YEAR('Продажи'!$N216-WEEKDAY('Продажи'!$N216-1)+4),1,3) + WEEKDAY(DATE(YEAR('Продажи'!$N216-WEEKDAY('Продажи'!$N216-1)+4),1,3))+5)/7)</f>
        <v>17</v>
      </c>
      <c r="U216" s="6"/>
    </row>
    <row r="217" ht="14.25" customHeight="1">
      <c r="E217" s="12" t="s">
        <v>2719</v>
      </c>
      <c r="F217" s="12" t="s">
        <v>2713</v>
      </c>
      <c r="G217" s="12" t="s">
        <v>2720</v>
      </c>
      <c r="H217" s="12">
        <v>1879.0</v>
      </c>
      <c r="I217" s="12" t="s">
        <v>2715</v>
      </c>
      <c r="J217" s="12">
        <v>15.0</v>
      </c>
      <c r="K217" s="12">
        <v>28185.0</v>
      </c>
      <c r="L217" s="12">
        <v>0.03</v>
      </c>
      <c r="M217" s="12">
        <v>27339.45</v>
      </c>
      <c r="N217" s="15">
        <v>42211.0</v>
      </c>
      <c r="O217" s="12">
        <f>MONTH('Продажи'!$N217)</f>
        <v>7</v>
      </c>
      <c r="P217" s="12">
        <f>WEEKDAY('Продажи'!$N217,2)</f>
        <v>7</v>
      </c>
      <c r="Q217" s="12">
        <f>DAY('Продажи'!$N217)</f>
        <v>26</v>
      </c>
      <c r="R217" s="10"/>
      <c r="S217" s="22">
        <f>YEAR('Продажи'!$N217)</f>
        <v>2015</v>
      </c>
      <c r="T217" s="22">
        <f>INT(('Продажи'!$N217-DATE(YEAR('Продажи'!$N217-WEEKDAY('Продажи'!$N217-1)+4),1,3) + WEEKDAY(DATE(YEAR('Продажи'!$N217-WEEKDAY('Продажи'!$N217-1)+4),1,3))+5)/7)</f>
        <v>30</v>
      </c>
      <c r="U217" s="6"/>
    </row>
    <row r="218" ht="14.25" customHeight="1">
      <c r="E218" s="12" t="s">
        <v>2771</v>
      </c>
      <c r="F218" s="12" t="s">
        <v>2753</v>
      </c>
      <c r="G218" s="12" t="s">
        <v>2772</v>
      </c>
      <c r="H218" s="12">
        <v>887.0</v>
      </c>
      <c r="I218" s="12" t="s">
        <v>2711</v>
      </c>
      <c r="J218" s="12">
        <v>15.0</v>
      </c>
      <c r="K218" s="12">
        <v>13305.0</v>
      </c>
      <c r="L218" s="12">
        <v>0.0</v>
      </c>
      <c r="M218" s="12">
        <v>13305.0</v>
      </c>
      <c r="N218" s="15">
        <v>43034.0</v>
      </c>
      <c r="O218" s="12">
        <f>MONTH('Продажи'!$N218)</f>
        <v>10</v>
      </c>
      <c r="P218" s="12">
        <f>WEEKDAY('Продажи'!$N218,2)</f>
        <v>4</v>
      </c>
      <c r="Q218" s="12">
        <f>DAY('Продажи'!$N218)</f>
        <v>26</v>
      </c>
      <c r="R218" s="10"/>
      <c r="S218" s="22">
        <f>YEAR('Продажи'!$N218)</f>
        <v>2017</v>
      </c>
      <c r="T218" s="22">
        <f>INT(('Продажи'!$N218-DATE(YEAR('Продажи'!$N218-WEEKDAY('Продажи'!$N218-1)+4),1,3) + WEEKDAY(DATE(YEAR('Продажи'!$N218-WEEKDAY('Продажи'!$N218-1)+4),1,3))+5)/7)</f>
        <v>43</v>
      </c>
      <c r="U218" s="6"/>
    </row>
    <row r="219" ht="14.25" customHeight="1">
      <c r="E219" s="12" t="s">
        <v>2727</v>
      </c>
      <c r="F219" s="12" t="s">
        <v>2728</v>
      </c>
      <c r="G219" s="12" t="s">
        <v>2729</v>
      </c>
      <c r="H219" s="12">
        <v>1994.0</v>
      </c>
      <c r="I219" s="12" t="s">
        <v>2711</v>
      </c>
      <c r="J219" s="12">
        <v>17.0</v>
      </c>
      <c r="K219" s="12">
        <v>33898.0</v>
      </c>
      <c r="L219" s="12">
        <v>0.06</v>
      </c>
      <c r="M219" s="12">
        <v>31864.12</v>
      </c>
      <c r="N219" s="15">
        <v>43694.0</v>
      </c>
      <c r="O219" s="12">
        <f>MONTH('Продажи'!$N219)</f>
        <v>8</v>
      </c>
      <c r="P219" s="12">
        <f>WEEKDAY('Продажи'!$N219,2)</f>
        <v>6</v>
      </c>
      <c r="Q219" s="12">
        <f>DAY('Продажи'!$N219)</f>
        <v>17</v>
      </c>
      <c r="R219" s="10"/>
      <c r="S219" s="22">
        <f>YEAR('Продажи'!$N219)</f>
        <v>2019</v>
      </c>
      <c r="T219" s="22">
        <f>INT(('Продажи'!$N219-DATE(YEAR('Продажи'!$N219-WEEKDAY('Продажи'!$N219-1)+4),1,3) + WEEKDAY(DATE(YEAR('Продажи'!$N219-WEEKDAY('Продажи'!$N219-1)+4),1,3))+5)/7)</f>
        <v>33</v>
      </c>
      <c r="U219" s="6"/>
    </row>
    <row r="220" ht="14.25" customHeight="1">
      <c r="E220" s="12" t="s">
        <v>2712</v>
      </c>
      <c r="F220" s="12" t="s">
        <v>2713</v>
      </c>
      <c r="G220" s="12" t="s">
        <v>2714</v>
      </c>
      <c r="H220" s="12">
        <v>1386.0</v>
      </c>
      <c r="I220" s="12" t="s">
        <v>2715</v>
      </c>
      <c r="J220" s="12">
        <v>20.0</v>
      </c>
      <c r="K220" s="12">
        <v>27720.0</v>
      </c>
      <c r="L220" s="12">
        <v>0.03</v>
      </c>
      <c r="M220" s="12">
        <v>26888.4</v>
      </c>
      <c r="N220" s="15">
        <v>43061.0</v>
      </c>
      <c r="O220" s="12">
        <f>MONTH('Продажи'!$N220)</f>
        <v>11</v>
      </c>
      <c r="P220" s="12">
        <f>WEEKDAY('Продажи'!$N220,2)</f>
        <v>3</v>
      </c>
      <c r="Q220" s="12">
        <f>DAY('Продажи'!$N220)</f>
        <v>22</v>
      </c>
      <c r="R220" s="10"/>
      <c r="S220" s="22">
        <f>YEAR('Продажи'!$N220)</f>
        <v>2017</v>
      </c>
      <c r="T220" s="22">
        <f>INT(('Продажи'!$N220-DATE(YEAR('Продажи'!$N220-WEEKDAY('Продажи'!$N220-1)+4),1,3) + WEEKDAY(DATE(YEAR('Продажи'!$N220-WEEKDAY('Продажи'!$N220-1)+4),1,3))+5)/7)</f>
        <v>47</v>
      </c>
      <c r="U220" s="6"/>
    </row>
    <row r="221" ht="14.25" customHeight="1">
      <c r="E221" s="12" t="s">
        <v>2757</v>
      </c>
      <c r="F221" s="12" t="s">
        <v>2710</v>
      </c>
      <c r="G221" s="12" t="s">
        <v>2783</v>
      </c>
      <c r="H221" s="12">
        <v>2211.0</v>
      </c>
      <c r="I221" s="12" t="s">
        <v>2711</v>
      </c>
      <c r="J221" s="12">
        <v>25.0</v>
      </c>
      <c r="K221" s="12">
        <v>55275.0</v>
      </c>
      <c r="L221" s="12">
        <v>0.09</v>
      </c>
      <c r="M221" s="12">
        <v>50300.25</v>
      </c>
      <c r="N221" s="15">
        <v>43544.0</v>
      </c>
      <c r="O221" s="12">
        <f>MONTH('Продажи'!$N221)</f>
        <v>3</v>
      </c>
      <c r="P221" s="12">
        <f>WEEKDAY('Продажи'!$N221,2)</f>
        <v>3</v>
      </c>
      <c r="Q221" s="12">
        <f>DAY('Продажи'!$N221)</f>
        <v>20</v>
      </c>
      <c r="R221" s="10"/>
      <c r="S221" s="22">
        <f>YEAR('Продажи'!$N221)</f>
        <v>2019</v>
      </c>
      <c r="T221" s="22">
        <f>INT(('Продажи'!$N221-DATE(YEAR('Продажи'!$N221-WEEKDAY('Продажи'!$N221-1)+4),1,3) + WEEKDAY(DATE(YEAR('Продажи'!$N221-WEEKDAY('Продажи'!$N221-1)+4),1,3))+5)/7)</f>
        <v>12</v>
      </c>
      <c r="U221" s="6"/>
    </row>
    <row r="222" ht="14.25" customHeight="1">
      <c r="E222" s="12" t="s">
        <v>2730</v>
      </c>
      <c r="F222" s="12" t="s">
        <v>2717</v>
      </c>
      <c r="G222" s="12" t="s">
        <v>2731</v>
      </c>
      <c r="H222" s="12">
        <v>759.0</v>
      </c>
      <c r="I222" s="12" t="s">
        <v>2711</v>
      </c>
      <c r="J222" s="12">
        <v>14.0</v>
      </c>
      <c r="K222" s="12">
        <v>10626.0</v>
      </c>
      <c r="L222" s="12">
        <v>0.0</v>
      </c>
      <c r="M222" s="12">
        <v>10626.0</v>
      </c>
      <c r="N222" s="15">
        <v>42955.0</v>
      </c>
      <c r="O222" s="12">
        <f>MONTH('Продажи'!$N222)</f>
        <v>8</v>
      </c>
      <c r="P222" s="12">
        <f>WEEKDAY('Продажи'!$N222,2)</f>
        <v>2</v>
      </c>
      <c r="Q222" s="12">
        <f>DAY('Продажи'!$N222)</f>
        <v>8</v>
      </c>
      <c r="R222" s="10"/>
      <c r="S222" s="22">
        <f>YEAR('Продажи'!$N222)</f>
        <v>2017</v>
      </c>
      <c r="T222" s="22">
        <f>INT(('Продажи'!$N222-DATE(YEAR('Продажи'!$N222-WEEKDAY('Продажи'!$N222-1)+4),1,3) + WEEKDAY(DATE(YEAR('Продажи'!$N222-WEEKDAY('Продажи'!$N222-1)+4),1,3))+5)/7)</f>
        <v>32</v>
      </c>
      <c r="U222" s="6"/>
    </row>
    <row r="223" ht="14.25" customHeight="1">
      <c r="E223" s="12" t="s">
        <v>2757</v>
      </c>
      <c r="F223" s="12" t="s">
        <v>2710</v>
      </c>
      <c r="G223" s="12" t="s">
        <v>2783</v>
      </c>
      <c r="H223" s="12">
        <v>2211.0</v>
      </c>
      <c r="I223" s="12" t="s">
        <v>2711</v>
      </c>
      <c r="J223" s="12">
        <v>25.0</v>
      </c>
      <c r="K223" s="12">
        <v>55275.0</v>
      </c>
      <c r="L223" s="12">
        <v>0.09</v>
      </c>
      <c r="M223" s="12">
        <v>50300.25</v>
      </c>
      <c r="N223" s="15">
        <v>43145.0</v>
      </c>
      <c r="O223" s="12">
        <f>MONTH('Продажи'!$N223)</f>
        <v>2</v>
      </c>
      <c r="P223" s="12">
        <f>WEEKDAY('Продажи'!$N223,2)</f>
        <v>3</v>
      </c>
      <c r="Q223" s="12">
        <f>DAY('Продажи'!$N223)</f>
        <v>14</v>
      </c>
      <c r="R223" s="10"/>
      <c r="S223" s="22">
        <f>YEAR('Продажи'!$N223)</f>
        <v>2018</v>
      </c>
      <c r="T223" s="22">
        <f>INT(('Продажи'!$N223-DATE(YEAR('Продажи'!$N223-WEEKDAY('Продажи'!$N223-1)+4),1,3) + WEEKDAY(DATE(YEAR('Продажи'!$N223-WEEKDAY('Продажи'!$N223-1)+4),1,3))+5)/7)</f>
        <v>7</v>
      </c>
      <c r="U223" s="6"/>
    </row>
    <row r="224" ht="14.25" customHeight="1">
      <c r="E224" s="12" t="s">
        <v>2742</v>
      </c>
      <c r="F224" s="12" t="s">
        <v>2713</v>
      </c>
      <c r="G224" s="12" t="s">
        <v>2743</v>
      </c>
      <c r="H224" s="12">
        <v>912.0</v>
      </c>
      <c r="I224" s="12" t="s">
        <v>2715</v>
      </c>
      <c r="J224" s="12">
        <v>15.0</v>
      </c>
      <c r="K224" s="12">
        <v>13680.0</v>
      </c>
      <c r="L224" s="12">
        <v>0.0</v>
      </c>
      <c r="M224" s="12">
        <v>13680.0</v>
      </c>
      <c r="N224" s="15">
        <v>43618.0</v>
      </c>
      <c r="O224" s="12">
        <f>MONTH('Продажи'!$N224)</f>
        <v>6</v>
      </c>
      <c r="P224" s="12">
        <f>WEEKDAY('Продажи'!$N224,2)</f>
        <v>7</v>
      </c>
      <c r="Q224" s="12">
        <f>DAY('Продажи'!$N224)</f>
        <v>2</v>
      </c>
      <c r="R224" s="10"/>
      <c r="S224" s="22">
        <f>YEAR('Продажи'!$N224)</f>
        <v>2019</v>
      </c>
      <c r="T224" s="22">
        <f>INT(('Продажи'!$N224-DATE(YEAR('Продажи'!$N224-WEEKDAY('Продажи'!$N224-1)+4),1,3) + WEEKDAY(DATE(YEAR('Продажи'!$N224-WEEKDAY('Продажи'!$N224-1)+4),1,3))+5)/7)</f>
        <v>22</v>
      </c>
      <c r="U224" s="6"/>
    </row>
    <row r="225" ht="14.25" customHeight="1">
      <c r="E225" s="12" t="s">
        <v>2757</v>
      </c>
      <c r="F225" s="12" t="s">
        <v>2710</v>
      </c>
      <c r="G225" s="12" t="s">
        <v>2783</v>
      </c>
      <c r="H225" s="12">
        <v>2211.0</v>
      </c>
      <c r="I225" s="12" t="s">
        <v>2711</v>
      </c>
      <c r="J225" s="12">
        <v>25.0</v>
      </c>
      <c r="K225" s="12">
        <v>55275.0</v>
      </c>
      <c r="L225" s="12">
        <v>0.09</v>
      </c>
      <c r="M225" s="12">
        <v>50300.25</v>
      </c>
      <c r="N225" s="15">
        <v>43388.0</v>
      </c>
      <c r="O225" s="12">
        <f>MONTH('Продажи'!$N225)</f>
        <v>10</v>
      </c>
      <c r="P225" s="12">
        <f>WEEKDAY('Продажи'!$N225,2)</f>
        <v>1</v>
      </c>
      <c r="Q225" s="12">
        <f>DAY('Продажи'!$N225)</f>
        <v>15</v>
      </c>
      <c r="R225" s="10"/>
      <c r="S225" s="22">
        <f>YEAR('Продажи'!$N225)</f>
        <v>2018</v>
      </c>
      <c r="T225" s="22">
        <f>INT(('Продажи'!$N225-DATE(YEAR('Продажи'!$N225-WEEKDAY('Продажи'!$N225-1)+4),1,3) + WEEKDAY(DATE(YEAR('Продажи'!$N225-WEEKDAY('Продажи'!$N225-1)+4),1,3))+5)/7)</f>
        <v>42</v>
      </c>
      <c r="U225" s="6"/>
    </row>
    <row r="226" ht="14.25" customHeight="1">
      <c r="E226" s="12" t="s">
        <v>2761</v>
      </c>
      <c r="F226" s="12" t="s">
        <v>2738</v>
      </c>
      <c r="G226" s="12" t="s">
        <v>2762</v>
      </c>
      <c r="H226" s="12">
        <v>800.0</v>
      </c>
      <c r="I226" s="12" t="s">
        <v>2715</v>
      </c>
      <c r="J226" s="12">
        <v>25.0</v>
      </c>
      <c r="K226" s="12">
        <v>20000.0</v>
      </c>
      <c r="L226" s="12">
        <v>0.03</v>
      </c>
      <c r="M226" s="12">
        <v>19400.0</v>
      </c>
      <c r="N226" s="15">
        <v>43128.0</v>
      </c>
      <c r="O226" s="12">
        <f>MONTH('Продажи'!$N226)</f>
        <v>1</v>
      </c>
      <c r="P226" s="12">
        <f>WEEKDAY('Продажи'!$N226,2)</f>
        <v>7</v>
      </c>
      <c r="Q226" s="12">
        <f>DAY('Продажи'!$N226)</f>
        <v>28</v>
      </c>
      <c r="R226" s="10"/>
      <c r="S226" s="22">
        <f>YEAR('Продажи'!$N226)</f>
        <v>2018</v>
      </c>
      <c r="T226" s="22">
        <f>INT(('Продажи'!$N226-DATE(YEAR('Продажи'!$N226-WEEKDAY('Продажи'!$N226-1)+4),1,3) + WEEKDAY(DATE(YEAR('Продажи'!$N226-WEEKDAY('Продажи'!$N226-1)+4),1,3))+5)/7)</f>
        <v>4</v>
      </c>
      <c r="U226" s="6"/>
    </row>
    <row r="227" ht="14.25" customHeight="1">
      <c r="E227" s="12" t="s">
        <v>2773</v>
      </c>
      <c r="F227" s="12" t="s">
        <v>2738</v>
      </c>
      <c r="G227" s="12" t="s">
        <v>2774</v>
      </c>
      <c r="H227" s="12">
        <v>1923.0</v>
      </c>
      <c r="I227" s="12" t="s">
        <v>2715</v>
      </c>
      <c r="J227" s="12">
        <v>25.0</v>
      </c>
      <c r="K227" s="12">
        <v>48075.0</v>
      </c>
      <c r="L227" s="12">
        <v>0.06</v>
      </c>
      <c r="M227" s="12">
        <v>45190.5</v>
      </c>
      <c r="N227" s="15">
        <v>43089.0</v>
      </c>
      <c r="O227" s="12">
        <f>MONTH('Продажи'!$N227)</f>
        <v>12</v>
      </c>
      <c r="P227" s="12">
        <f>WEEKDAY('Продажи'!$N227,2)</f>
        <v>3</v>
      </c>
      <c r="Q227" s="12">
        <f>DAY('Продажи'!$N227)</f>
        <v>20</v>
      </c>
      <c r="R227" s="10"/>
      <c r="S227" s="22">
        <f>YEAR('Продажи'!$N227)</f>
        <v>2017</v>
      </c>
      <c r="T227" s="22">
        <f>INT(('Продажи'!$N227-DATE(YEAR('Продажи'!$N227-WEEKDAY('Продажи'!$N227-1)+4),1,3) + WEEKDAY(DATE(YEAR('Продажи'!$N227-WEEKDAY('Продажи'!$N227-1)+4),1,3))+5)/7)</f>
        <v>51</v>
      </c>
      <c r="U227" s="6"/>
    </row>
    <row r="228" ht="14.25" customHeight="1">
      <c r="E228" s="12" t="s">
        <v>2759</v>
      </c>
      <c r="F228" s="12" t="s">
        <v>2724</v>
      </c>
      <c r="G228" s="12" t="s">
        <v>2760</v>
      </c>
      <c r="H228" s="12">
        <v>1531.0</v>
      </c>
      <c r="I228" s="12" t="s">
        <v>2715</v>
      </c>
      <c r="J228" s="12">
        <v>15.0</v>
      </c>
      <c r="K228" s="12">
        <v>22965.0</v>
      </c>
      <c r="L228" s="12">
        <v>0.03</v>
      </c>
      <c r="M228" s="12">
        <v>22276.05</v>
      </c>
      <c r="N228" s="15">
        <v>42043.0</v>
      </c>
      <c r="O228" s="12">
        <f>MONTH('Продажи'!$N228)</f>
        <v>2</v>
      </c>
      <c r="P228" s="12">
        <f>WEEKDAY('Продажи'!$N228,2)</f>
        <v>7</v>
      </c>
      <c r="Q228" s="12">
        <f>DAY('Продажи'!$N228)</f>
        <v>8</v>
      </c>
      <c r="R228" s="10"/>
      <c r="S228" s="22">
        <f>YEAR('Продажи'!$N228)</f>
        <v>2015</v>
      </c>
      <c r="T228" s="22">
        <f>INT(('Продажи'!$N228-DATE(YEAR('Продажи'!$N228-WEEKDAY('Продажи'!$N228-1)+4),1,3) + WEEKDAY(DATE(YEAR('Продажи'!$N228-WEEKDAY('Продажи'!$N228-1)+4),1,3))+5)/7)</f>
        <v>6</v>
      </c>
      <c r="U228" s="6"/>
    </row>
    <row r="229" ht="14.25" customHeight="1">
      <c r="E229" s="12" t="s">
        <v>2775</v>
      </c>
      <c r="F229" s="12" t="s">
        <v>2753</v>
      </c>
      <c r="G229" s="12" t="s">
        <v>2776</v>
      </c>
      <c r="H229" s="12">
        <v>1228.0</v>
      </c>
      <c r="I229" s="12" t="s">
        <v>2715</v>
      </c>
      <c r="J229" s="12">
        <v>45.0</v>
      </c>
      <c r="K229" s="12">
        <v>55260.0</v>
      </c>
      <c r="L229" s="12">
        <v>0.09</v>
      </c>
      <c r="M229" s="12">
        <v>50286.6</v>
      </c>
      <c r="N229" s="15">
        <v>44034.0</v>
      </c>
      <c r="O229" s="12">
        <f>MONTH('Продажи'!$N229)</f>
        <v>7</v>
      </c>
      <c r="P229" s="12">
        <f>WEEKDAY('Продажи'!$N229,2)</f>
        <v>3</v>
      </c>
      <c r="Q229" s="12">
        <f>DAY('Продажи'!$N229)</f>
        <v>22</v>
      </c>
      <c r="R229" s="10"/>
      <c r="S229" s="22">
        <f>YEAR('Продажи'!$N229)</f>
        <v>2020</v>
      </c>
      <c r="T229" s="22">
        <f>INT(('Продажи'!$N229-DATE(YEAR('Продажи'!$N229-WEEKDAY('Продажи'!$N229-1)+4),1,3) + WEEKDAY(DATE(YEAR('Продажи'!$N229-WEEKDAY('Продажи'!$N229-1)+4),1,3))+5)/7)</f>
        <v>30</v>
      </c>
      <c r="U229" s="6"/>
    </row>
    <row r="230" ht="14.25" customHeight="1">
      <c r="E230" s="12" t="s">
        <v>2721</v>
      </c>
      <c r="F230" s="12" t="s">
        <v>2713</v>
      </c>
      <c r="G230" s="12" t="s">
        <v>2722</v>
      </c>
      <c r="H230" s="12">
        <v>847.0</v>
      </c>
      <c r="I230" s="12" t="s">
        <v>2715</v>
      </c>
      <c r="J230" s="12">
        <v>15.0</v>
      </c>
      <c r="K230" s="12">
        <v>12705.0</v>
      </c>
      <c r="L230" s="12">
        <v>0.0</v>
      </c>
      <c r="M230" s="12">
        <v>12705.0</v>
      </c>
      <c r="N230" s="15">
        <v>42792.0</v>
      </c>
      <c r="O230" s="12">
        <f>MONTH('Продажи'!$N230)</f>
        <v>2</v>
      </c>
      <c r="P230" s="12">
        <f>WEEKDAY('Продажи'!$N230,2)</f>
        <v>7</v>
      </c>
      <c r="Q230" s="12">
        <f>DAY('Продажи'!$N230)</f>
        <v>26</v>
      </c>
      <c r="R230" s="10"/>
      <c r="S230" s="22">
        <f>YEAR('Продажи'!$N230)</f>
        <v>2017</v>
      </c>
      <c r="T230" s="22">
        <f>INT(('Продажи'!$N230-DATE(YEAR('Продажи'!$N230-WEEKDAY('Продажи'!$N230-1)+4),1,3) + WEEKDAY(DATE(YEAR('Продажи'!$N230-WEEKDAY('Продажи'!$N230-1)+4),1,3))+5)/7)</f>
        <v>8</v>
      </c>
      <c r="U230" s="6"/>
    </row>
    <row r="231" ht="14.25" customHeight="1">
      <c r="E231" s="12" t="s">
        <v>2769</v>
      </c>
      <c r="F231" s="12" t="s">
        <v>2750</v>
      </c>
      <c r="G231" s="12" t="s">
        <v>2770</v>
      </c>
      <c r="H231" s="12">
        <v>843.0</v>
      </c>
      <c r="I231" s="12" t="s">
        <v>2711</v>
      </c>
      <c r="J231" s="12">
        <v>5.0</v>
      </c>
      <c r="K231" s="12">
        <v>4215.0</v>
      </c>
      <c r="L231" s="12">
        <v>0.0</v>
      </c>
      <c r="M231" s="12">
        <v>4215.0</v>
      </c>
      <c r="N231" s="15">
        <v>42468.0</v>
      </c>
      <c r="O231" s="12">
        <f>MONTH('Продажи'!$N231)</f>
        <v>4</v>
      </c>
      <c r="P231" s="12">
        <f>WEEKDAY('Продажи'!$N231,2)</f>
        <v>5</v>
      </c>
      <c r="Q231" s="12">
        <f>DAY('Продажи'!$N231)</f>
        <v>8</v>
      </c>
      <c r="R231" s="10"/>
      <c r="S231" s="22">
        <f>YEAR('Продажи'!$N231)</f>
        <v>2016</v>
      </c>
      <c r="T231" s="22">
        <f>INT(('Продажи'!$N231-DATE(YEAR('Продажи'!$N231-WEEKDAY('Продажи'!$N231-1)+4),1,3) + WEEKDAY(DATE(YEAR('Продажи'!$N231-WEEKDAY('Продажи'!$N231-1)+4),1,3))+5)/7)</f>
        <v>14</v>
      </c>
      <c r="U231" s="6"/>
    </row>
    <row r="232" ht="14.25" customHeight="1">
      <c r="E232" s="12" t="s">
        <v>2719</v>
      </c>
      <c r="F232" s="12" t="s">
        <v>2713</v>
      </c>
      <c r="G232" s="12" t="s">
        <v>2720</v>
      </c>
      <c r="H232" s="12">
        <v>1879.0</v>
      </c>
      <c r="I232" s="12" t="s">
        <v>2715</v>
      </c>
      <c r="J232" s="12">
        <v>15.0</v>
      </c>
      <c r="K232" s="12">
        <v>28185.0</v>
      </c>
      <c r="L232" s="12">
        <v>0.03</v>
      </c>
      <c r="M232" s="12">
        <v>27339.45</v>
      </c>
      <c r="N232" s="15">
        <v>43150.0</v>
      </c>
      <c r="O232" s="12">
        <f>MONTH('Продажи'!$N232)</f>
        <v>2</v>
      </c>
      <c r="P232" s="12">
        <f>WEEKDAY('Продажи'!$N232,2)</f>
        <v>1</v>
      </c>
      <c r="Q232" s="12">
        <f>DAY('Продажи'!$N232)</f>
        <v>19</v>
      </c>
      <c r="R232" s="10"/>
      <c r="S232" s="22">
        <f>YEAR('Продажи'!$N232)</f>
        <v>2018</v>
      </c>
      <c r="T232" s="22">
        <f>INT(('Продажи'!$N232-DATE(YEAR('Продажи'!$N232-WEEKDAY('Продажи'!$N232-1)+4),1,3) + WEEKDAY(DATE(YEAR('Продажи'!$N232-WEEKDAY('Продажи'!$N232-1)+4),1,3))+5)/7)</f>
        <v>8</v>
      </c>
      <c r="U232" s="6"/>
    </row>
    <row r="233" ht="14.25" customHeight="1">
      <c r="E233" s="12" t="s">
        <v>2716</v>
      </c>
      <c r="F233" s="12" t="s">
        <v>2717</v>
      </c>
      <c r="G233" s="12" t="s">
        <v>2718</v>
      </c>
      <c r="H233" s="12">
        <v>1182.0</v>
      </c>
      <c r="I233" s="12" t="s">
        <v>2715</v>
      </c>
      <c r="J233" s="12">
        <v>17.0</v>
      </c>
      <c r="K233" s="12">
        <v>20094.0</v>
      </c>
      <c r="L233" s="12">
        <v>0.03</v>
      </c>
      <c r="M233" s="12">
        <v>19491.18</v>
      </c>
      <c r="N233" s="15">
        <v>44023.0</v>
      </c>
      <c r="O233" s="12">
        <f>MONTH('Продажи'!$N233)</f>
        <v>7</v>
      </c>
      <c r="P233" s="12">
        <f>WEEKDAY('Продажи'!$N233,2)</f>
        <v>6</v>
      </c>
      <c r="Q233" s="12">
        <f>DAY('Продажи'!$N233)</f>
        <v>11</v>
      </c>
      <c r="R233" s="10"/>
      <c r="S233" s="22">
        <f>YEAR('Продажи'!$N233)</f>
        <v>2020</v>
      </c>
      <c r="T233" s="22">
        <f>INT(('Продажи'!$N233-DATE(YEAR('Продажи'!$N233-WEEKDAY('Продажи'!$N233-1)+4),1,3) + WEEKDAY(DATE(YEAR('Продажи'!$N233-WEEKDAY('Продажи'!$N233-1)+4),1,3))+5)/7)</f>
        <v>28</v>
      </c>
      <c r="U233" s="6"/>
    </row>
    <row r="234" ht="14.25" customHeight="1">
      <c r="E234" s="12" t="s">
        <v>2716</v>
      </c>
      <c r="F234" s="12" t="s">
        <v>2717</v>
      </c>
      <c r="G234" s="12" t="s">
        <v>2718</v>
      </c>
      <c r="H234" s="12">
        <v>1182.0</v>
      </c>
      <c r="I234" s="12" t="s">
        <v>2715</v>
      </c>
      <c r="J234" s="12">
        <v>17.0</v>
      </c>
      <c r="K234" s="12">
        <v>20094.0</v>
      </c>
      <c r="L234" s="12">
        <v>0.03</v>
      </c>
      <c r="M234" s="12">
        <v>19491.18</v>
      </c>
      <c r="N234" s="15">
        <v>42187.0</v>
      </c>
      <c r="O234" s="12">
        <f>MONTH('Продажи'!$N234)</f>
        <v>7</v>
      </c>
      <c r="P234" s="12">
        <f>WEEKDAY('Продажи'!$N234,2)</f>
        <v>4</v>
      </c>
      <c r="Q234" s="12">
        <f>DAY('Продажи'!$N234)</f>
        <v>2</v>
      </c>
      <c r="R234" s="10"/>
      <c r="S234" s="22">
        <f>YEAR('Продажи'!$N234)</f>
        <v>2015</v>
      </c>
      <c r="T234" s="22">
        <f>INT(('Продажи'!$N234-DATE(YEAR('Продажи'!$N234-WEEKDAY('Продажи'!$N234-1)+4),1,3) + WEEKDAY(DATE(YEAR('Продажи'!$N234-WEEKDAY('Продажи'!$N234-1)+4),1,3))+5)/7)</f>
        <v>27</v>
      </c>
      <c r="U234" s="6"/>
    </row>
    <row r="235" ht="14.25" customHeight="1">
      <c r="E235" s="12" t="s">
        <v>2730</v>
      </c>
      <c r="F235" s="12" t="s">
        <v>2717</v>
      </c>
      <c r="G235" s="12" t="s">
        <v>2731</v>
      </c>
      <c r="H235" s="12">
        <v>759.0</v>
      </c>
      <c r="I235" s="12" t="s">
        <v>2711</v>
      </c>
      <c r="J235" s="12">
        <v>14.0</v>
      </c>
      <c r="K235" s="12">
        <v>10626.0</v>
      </c>
      <c r="L235" s="12">
        <v>0.0</v>
      </c>
      <c r="M235" s="12">
        <v>10626.0</v>
      </c>
      <c r="N235" s="15">
        <v>42400.0</v>
      </c>
      <c r="O235" s="12">
        <f>MONTH('Продажи'!$N235)</f>
        <v>1</v>
      </c>
      <c r="P235" s="12">
        <f>WEEKDAY('Продажи'!$N235,2)</f>
        <v>7</v>
      </c>
      <c r="Q235" s="12">
        <f>DAY('Продажи'!$N235)</f>
        <v>31</v>
      </c>
      <c r="R235" s="10"/>
      <c r="S235" s="22">
        <f>YEAR('Продажи'!$N235)</f>
        <v>2016</v>
      </c>
      <c r="T235" s="22">
        <f>INT(('Продажи'!$N235-DATE(YEAR('Продажи'!$N235-WEEKDAY('Продажи'!$N235-1)+4),1,3) + WEEKDAY(DATE(YEAR('Продажи'!$N235-WEEKDAY('Продажи'!$N235-1)+4),1,3))+5)/7)</f>
        <v>4</v>
      </c>
      <c r="U235" s="6"/>
    </row>
    <row r="236" ht="14.25" customHeight="1">
      <c r="E236" s="12" t="s">
        <v>2757</v>
      </c>
      <c r="F236" s="12" t="s">
        <v>2710</v>
      </c>
      <c r="G236" s="12" t="s">
        <v>2783</v>
      </c>
      <c r="H236" s="12">
        <v>2211.0</v>
      </c>
      <c r="I236" s="12" t="s">
        <v>2711</v>
      </c>
      <c r="J236" s="12">
        <v>25.0</v>
      </c>
      <c r="K236" s="12">
        <v>55275.0</v>
      </c>
      <c r="L236" s="12">
        <v>0.09</v>
      </c>
      <c r="M236" s="12">
        <v>50300.25</v>
      </c>
      <c r="N236" s="15">
        <v>42093.0</v>
      </c>
      <c r="O236" s="12">
        <f>MONTH('Продажи'!$N236)</f>
        <v>3</v>
      </c>
      <c r="P236" s="12">
        <f>WEEKDAY('Продажи'!$N236,2)</f>
        <v>1</v>
      </c>
      <c r="Q236" s="12">
        <f>DAY('Продажи'!$N236)</f>
        <v>30</v>
      </c>
      <c r="R236" s="10"/>
      <c r="S236" s="22">
        <f>YEAR('Продажи'!$N236)</f>
        <v>2015</v>
      </c>
      <c r="T236" s="22">
        <f>INT(('Продажи'!$N236-DATE(YEAR('Продажи'!$N236-WEEKDAY('Продажи'!$N236-1)+4),1,3) + WEEKDAY(DATE(YEAR('Продажи'!$N236-WEEKDAY('Продажи'!$N236-1)+4),1,3))+5)/7)</f>
        <v>14</v>
      </c>
      <c r="U236" s="6"/>
    </row>
    <row r="237" ht="14.25" customHeight="1">
      <c r="E237" s="12" t="s">
        <v>2771</v>
      </c>
      <c r="F237" s="12" t="s">
        <v>2753</v>
      </c>
      <c r="G237" s="12" t="s">
        <v>2772</v>
      </c>
      <c r="H237" s="12">
        <v>887.0</v>
      </c>
      <c r="I237" s="12" t="s">
        <v>2711</v>
      </c>
      <c r="J237" s="12">
        <v>15.0</v>
      </c>
      <c r="K237" s="12">
        <v>13305.0</v>
      </c>
      <c r="L237" s="12">
        <v>0.0</v>
      </c>
      <c r="M237" s="12">
        <v>13305.0</v>
      </c>
      <c r="N237" s="15">
        <v>42767.0</v>
      </c>
      <c r="O237" s="12">
        <f>MONTH('Продажи'!$N237)</f>
        <v>2</v>
      </c>
      <c r="P237" s="12">
        <f>WEEKDAY('Продажи'!$N237,2)</f>
        <v>3</v>
      </c>
      <c r="Q237" s="12">
        <f>DAY('Продажи'!$N237)</f>
        <v>1</v>
      </c>
      <c r="R237" s="10"/>
      <c r="S237" s="22">
        <f>YEAR('Продажи'!$N237)</f>
        <v>2017</v>
      </c>
      <c r="T237" s="22">
        <f>INT(('Продажи'!$N237-DATE(YEAR('Продажи'!$N237-WEEKDAY('Продажи'!$N237-1)+4),1,3) + WEEKDAY(DATE(YEAR('Продажи'!$N237-WEEKDAY('Продажи'!$N237-1)+4),1,3))+5)/7)</f>
        <v>5</v>
      </c>
      <c r="U237" s="6"/>
    </row>
    <row r="238" ht="14.25" customHeight="1">
      <c r="E238" s="12" t="s">
        <v>2747</v>
      </c>
      <c r="F238" s="12" t="s">
        <v>2728</v>
      </c>
      <c r="G238" s="12" t="s">
        <v>2745</v>
      </c>
      <c r="H238" s="12">
        <v>1994.0</v>
      </c>
      <c r="I238" s="12" t="s">
        <v>2711</v>
      </c>
      <c r="J238" s="12">
        <v>25.0</v>
      </c>
      <c r="K238" s="12">
        <v>49850.0</v>
      </c>
      <c r="L238" s="12">
        <v>0.06</v>
      </c>
      <c r="M238" s="12">
        <v>46859.0</v>
      </c>
      <c r="N238" s="15">
        <v>43806.0</v>
      </c>
      <c r="O238" s="12">
        <f>MONTH('Продажи'!$N238)</f>
        <v>12</v>
      </c>
      <c r="P238" s="12">
        <f>WEEKDAY('Продажи'!$N238,2)</f>
        <v>6</v>
      </c>
      <c r="Q238" s="12">
        <f>DAY('Продажи'!$N238)</f>
        <v>7</v>
      </c>
      <c r="R238" s="10"/>
      <c r="S238" s="22">
        <f>YEAR('Продажи'!$N238)</f>
        <v>2019</v>
      </c>
      <c r="T238" s="22">
        <f>INT(('Продажи'!$N238-DATE(YEAR('Продажи'!$N238-WEEKDAY('Продажи'!$N238-1)+4),1,3) + WEEKDAY(DATE(YEAR('Продажи'!$N238-WEEKDAY('Продажи'!$N238-1)+4),1,3))+5)/7)</f>
        <v>49</v>
      </c>
      <c r="U238" s="6"/>
    </row>
    <row r="239" ht="14.25" customHeight="1">
      <c r="E239" s="12" t="s">
        <v>2721</v>
      </c>
      <c r="F239" s="12" t="s">
        <v>2713</v>
      </c>
      <c r="G239" s="12" t="s">
        <v>2722</v>
      </c>
      <c r="H239" s="12">
        <v>847.0</v>
      </c>
      <c r="I239" s="12" t="s">
        <v>2715</v>
      </c>
      <c r="J239" s="12">
        <v>15.0</v>
      </c>
      <c r="K239" s="12">
        <v>12705.0</v>
      </c>
      <c r="L239" s="12">
        <v>0.0</v>
      </c>
      <c r="M239" s="12">
        <v>12705.0</v>
      </c>
      <c r="N239" s="15">
        <v>43058.0</v>
      </c>
      <c r="O239" s="12">
        <f>MONTH('Продажи'!$N239)</f>
        <v>11</v>
      </c>
      <c r="P239" s="12">
        <f>WEEKDAY('Продажи'!$N239,2)</f>
        <v>7</v>
      </c>
      <c r="Q239" s="12">
        <f>DAY('Продажи'!$N239)</f>
        <v>19</v>
      </c>
      <c r="R239" s="10"/>
      <c r="S239" s="22">
        <f>YEAR('Продажи'!$N239)</f>
        <v>2017</v>
      </c>
      <c r="T239" s="22">
        <f>INT(('Продажи'!$N239-DATE(YEAR('Продажи'!$N239-WEEKDAY('Продажи'!$N239-1)+4),1,3) + WEEKDAY(DATE(YEAR('Продажи'!$N239-WEEKDAY('Продажи'!$N239-1)+4),1,3))+5)/7)</f>
        <v>46</v>
      </c>
      <c r="U239" s="6"/>
    </row>
    <row r="240" ht="14.25" customHeight="1">
      <c r="E240" s="12" t="s">
        <v>2757</v>
      </c>
      <c r="F240" s="12" t="s">
        <v>2710</v>
      </c>
      <c r="G240" s="12" t="s">
        <v>2783</v>
      </c>
      <c r="H240" s="12">
        <v>2211.0</v>
      </c>
      <c r="I240" s="12" t="s">
        <v>2711</v>
      </c>
      <c r="J240" s="12">
        <v>25.0</v>
      </c>
      <c r="K240" s="12">
        <v>55275.0</v>
      </c>
      <c r="L240" s="12">
        <v>0.09</v>
      </c>
      <c r="M240" s="12">
        <v>50300.25</v>
      </c>
      <c r="N240" s="15">
        <v>42039.0</v>
      </c>
      <c r="O240" s="12">
        <f>MONTH('Продажи'!$N240)</f>
        <v>2</v>
      </c>
      <c r="P240" s="12">
        <f>WEEKDAY('Продажи'!$N240,2)</f>
        <v>3</v>
      </c>
      <c r="Q240" s="12">
        <f>DAY('Продажи'!$N240)</f>
        <v>4</v>
      </c>
      <c r="R240" s="10"/>
      <c r="S240" s="22">
        <f>YEAR('Продажи'!$N240)</f>
        <v>2015</v>
      </c>
      <c r="T240" s="22">
        <f>INT(('Продажи'!$N240-DATE(YEAR('Продажи'!$N240-WEEKDAY('Продажи'!$N240-1)+4),1,3) + WEEKDAY(DATE(YEAR('Продажи'!$N240-WEEKDAY('Продажи'!$N240-1)+4),1,3))+5)/7)</f>
        <v>6</v>
      </c>
      <c r="U240" s="6"/>
    </row>
    <row r="241" ht="14.25" customHeight="1">
      <c r="E241" s="12" t="s">
        <v>2712</v>
      </c>
      <c r="F241" s="12" t="s">
        <v>2713</v>
      </c>
      <c r="G241" s="12" t="s">
        <v>2714</v>
      </c>
      <c r="H241" s="12">
        <v>1386.0</v>
      </c>
      <c r="I241" s="12" t="s">
        <v>2715</v>
      </c>
      <c r="J241" s="12">
        <v>20.0</v>
      </c>
      <c r="K241" s="12">
        <v>27720.0</v>
      </c>
      <c r="L241" s="12">
        <v>0.03</v>
      </c>
      <c r="M241" s="12">
        <v>26888.4</v>
      </c>
      <c r="N241" s="15">
        <v>42552.0</v>
      </c>
      <c r="O241" s="12">
        <f>MONTH('Продажи'!$N241)</f>
        <v>7</v>
      </c>
      <c r="P241" s="12">
        <f>WEEKDAY('Продажи'!$N241,2)</f>
        <v>5</v>
      </c>
      <c r="Q241" s="12">
        <f>DAY('Продажи'!$N241)</f>
        <v>1</v>
      </c>
      <c r="R241" s="10"/>
      <c r="S241" s="22">
        <f>YEAR('Продажи'!$N241)</f>
        <v>2016</v>
      </c>
      <c r="T241" s="22">
        <f>INT(('Продажи'!$N241-DATE(YEAR('Продажи'!$N241-WEEKDAY('Продажи'!$N241-1)+4),1,3) + WEEKDAY(DATE(YEAR('Продажи'!$N241-WEEKDAY('Продажи'!$N241-1)+4),1,3))+5)/7)</f>
        <v>26</v>
      </c>
      <c r="U241" s="6"/>
    </row>
    <row r="242" ht="14.25" customHeight="1">
      <c r="E242" s="12" t="s">
        <v>2742</v>
      </c>
      <c r="F242" s="12" t="s">
        <v>2713</v>
      </c>
      <c r="G242" s="12" t="s">
        <v>2743</v>
      </c>
      <c r="H242" s="12">
        <v>912.0</v>
      </c>
      <c r="I242" s="12" t="s">
        <v>2715</v>
      </c>
      <c r="J242" s="12">
        <v>20.0</v>
      </c>
      <c r="K242" s="12">
        <v>18240.0</v>
      </c>
      <c r="L242" s="12">
        <v>0.0</v>
      </c>
      <c r="M242" s="12">
        <v>18240.0</v>
      </c>
      <c r="N242" s="15">
        <v>43542.0</v>
      </c>
      <c r="O242" s="12">
        <f>MONTH('Продажи'!$N242)</f>
        <v>3</v>
      </c>
      <c r="P242" s="12">
        <f>WEEKDAY('Продажи'!$N242,2)</f>
        <v>1</v>
      </c>
      <c r="Q242" s="12">
        <f>DAY('Продажи'!$N242)</f>
        <v>18</v>
      </c>
      <c r="R242" s="10"/>
      <c r="S242" s="22">
        <f>YEAR('Продажи'!$N242)</f>
        <v>2019</v>
      </c>
      <c r="T242" s="22">
        <f>INT(('Продажи'!$N242-DATE(YEAR('Продажи'!$N242-WEEKDAY('Продажи'!$N242-1)+4),1,3) + WEEKDAY(DATE(YEAR('Продажи'!$N242-WEEKDAY('Продажи'!$N242-1)+4),1,3))+5)/7)</f>
        <v>12</v>
      </c>
      <c r="U242" s="6"/>
    </row>
    <row r="243" ht="14.25" customHeight="1">
      <c r="E243" s="12" t="s">
        <v>2786</v>
      </c>
      <c r="F243" s="12" t="s">
        <v>2724</v>
      </c>
      <c r="G243" s="12" t="s">
        <v>2787</v>
      </c>
      <c r="H243" s="12">
        <v>1730.0</v>
      </c>
      <c r="I243" s="12" t="s">
        <v>2715</v>
      </c>
      <c r="J243" s="12">
        <v>5.0</v>
      </c>
      <c r="K243" s="12">
        <v>8650.0</v>
      </c>
      <c r="L243" s="12">
        <v>0.0</v>
      </c>
      <c r="M243" s="12">
        <v>8650.0</v>
      </c>
      <c r="N243" s="15">
        <v>42230.0</v>
      </c>
      <c r="O243" s="12">
        <f>MONTH('Продажи'!$N243)</f>
        <v>8</v>
      </c>
      <c r="P243" s="12">
        <f>WEEKDAY('Продажи'!$N243,2)</f>
        <v>5</v>
      </c>
      <c r="Q243" s="12">
        <f>DAY('Продажи'!$N243)</f>
        <v>14</v>
      </c>
      <c r="R243" s="10"/>
      <c r="S243" s="22">
        <f>YEAR('Продажи'!$N243)</f>
        <v>2015</v>
      </c>
      <c r="T243" s="22">
        <f>INT(('Продажи'!$N243-DATE(YEAR('Продажи'!$N243-WEEKDAY('Продажи'!$N243-1)+4),1,3) + WEEKDAY(DATE(YEAR('Продажи'!$N243-WEEKDAY('Продажи'!$N243-1)+4),1,3))+5)/7)</f>
        <v>33</v>
      </c>
      <c r="U243" s="6"/>
    </row>
    <row r="244" ht="14.25" customHeight="1">
      <c r="E244" s="12" t="s">
        <v>2709</v>
      </c>
      <c r="F244" s="12" t="s">
        <v>2710</v>
      </c>
      <c r="G244" s="12" t="s">
        <v>2710</v>
      </c>
      <c r="H244" s="12">
        <v>699.0</v>
      </c>
      <c r="I244" s="12" t="s">
        <v>2711</v>
      </c>
      <c r="J244" s="12">
        <v>10.0</v>
      </c>
      <c r="K244" s="12">
        <v>6990.0</v>
      </c>
      <c r="L244" s="12">
        <v>0.0</v>
      </c>
      <c r="M244" s="12">
        <v>6990.0</v>
      </c>
      <c r="N244" s="15">
        <v>43042.0</v>
      </c>
      <c r="O244" s="12">
        <f>MONTH('Продажи'!$N244)</f>
        <v>11</v>
      </c>
      <c r="P244" s="12">
        <f>WEEKDAY('Продажи'!$N244,2)</f>
        <v>5</v>
      </c>
      <c r="Q244" s="12">
        <f>DAY('Продажи'!$N244)</f>
        <v>3</v>
      </c>
      <c r="R244" s="10"/>
      <c r="S244" s="22">
        <f>YEAR('Продажи'!$N244)</f>
        <v>2017</v>
      </c>
      <c r="T244" s="22">
        <f>INT(('Продажи'!$N244-DATE(YEAR('Продажи'!$N244-WEEKDAY('Продажи'!$N244-1)+4),1,3) + WEEKDAY(DATE(YEAR('Продажи'!$N244-WEEKDAY('Продажи'!$N244-1)+4),1,3))+5)/7)</f>
        <v>44</v>
      </c>
      <c r="U244" s="6"/>
    </row>
    <row r="245" ht="14.25" customHeight="1">
      <c r="E245" s="12" t="s">
        <v>2786</v>
      </c>
      <c r="F245" s="12" t="s">
        <v>2724</v>
      </c>
      <c r="G245" s="12" t="s">
        <v>2787</v>
      </c>
      <c r="H245" s="12">
        <v>1730.0</v>
      </c>
      <c r="I245" s="12" t="s">
        <v>2715</v>
      </c>
      <c r="J245" s="12">
        <v>5.0</v>
      </c>
      <c r="K245" s="12">
        <v>8650.0</v>
      </c>
      <c r="L245" s="12">
        <v>0.0</v>
      </c>
      <c r="M245" s="12">
        <v>8650.0</v>
      </c>
      <c r="N245" s="15">
        <v>42299.0</v>
      </c>
      <c r="O245" s="12">
        <f>MONTH('Продажи'!$N245)</f>
        <v>10</v>
      </c>
      <c r="P245" s="12">
        <f>WEEKDAY('Продажи'!$N245,2)</f>
        <v>4</v>
      </c>
      <c r="Q245" s="12">
        <f>DAY('Продажи'!$N245)</f>
        <v>22</v>
      </c>
      <c r="R245" s="10"/>
      <c r="S245" s="22">
        <f>YEAR('Продажи'!$N245)</f>
        <v>2015</v>
      </c>
      <c r="T245" s="22">
        <f>INT(('Продажи'!$N245-DATE(YEAR('Продажи'!$N245-WEEKDAY('Продажи'!$N245-1)+4),1,3) + WEEKDAY(DATE(YEAR('Продажи'!$N245-WEEKDAY('Продажи'!$N245-1)+4),1,3))+5)/7)</f>
        <v>43</v>
      </c>
      <c r="U245" s="6"/>
    </row>
    <row r="246" ht="14.25" customHeight="1">
      <c r="E246" s="12" t="s">
        <v>2723</v>
      </c>
      <c r="F246" s="12" t="s">
        <v>2724</v>
      </c>
      <c r="G246" s="12" t="s">
        <v>2724</v>
      </c>
      <c r="H246" s="12">
        <v>770.0</v>
      </c>
      <c r="I246" s="12" t="s">
        <v>2715</v>
      </c>
      <c r="J246" s="12">
        <v>20.0</v>
      </c>
      <c r="K246" s="12">
        <v>15400.0</v>
      </c>
      <c r="L246" s="12">
        <v>0.03</v>
      </c>
      <c r="M246" s="12">
        <v>14938.0</v>
      </c>
      <c r="N246" s="15">
        <v>44040.0</v>
      </c>
      <c r="O246" s="12">
        <f>MONTH('Продажи'!$N246)</f>
        <v>7</v>
      </c>
      <c r="P246" s="12">
        <f>WEEKDAY('Продажи'!$N246,2)</f>
        <v>2</v>
      </c>
      <c r="Q246" s="12">
        <f>DAY('Продажи'!$N246)</f>
        <v>28</v>
      </c>
      <c r="R246" s="10"/>
      <c r="S246" s="22">
        <f>YEAR('Продажи'!$N246)</f>
        <v>2020</v>
      </c>
      <c r="T246" s="22">
        <f>INT(('Продажи'!$N246-DATE(YEAR('Продажи'!$N246-WEEKDAY('Продажи'!$N246-1)+4),1,3) + WEEKDAY(DATE(YEAR('Продажи'!$N246-WEEKDAY('Продажи'!$N246-1)+4),1,3))+5)/7)</f>
        <v>31</v>
      </c>
      <c r="U246" s="6"/>
    </row>
    <row r="247" ht="14.25" customHeight="1">
      <c r="E247" s="12" t="s">
        <v>2723</v>
      </c>
      <c r="F247" s="12" t="s">
        <v>2724</v>
      </c>
      <c r="G247" s="12" t="s">
        <v>2724</v>
      </c>
      <c r="H247" s="12">
        <v>770.0</v>
      </c>
      <c r="I247" s="12" t="s">
        <v>2715</v>
      </c>
      <c r="J247" s="12">
        <v>20.0</v>
      </c>
      <c r="K247" s="12">
        <v>15400.0</v>
      </c>
      <c r="L247" s="12">
        <v>0.03</v>
      </c>
      <c r="M247" s="12">
        <v>14938.0</v>
      </c>
      <c r="N247" s="15">
        <v>43255.0</v>
      </c>
      <c r="O247" s="12">
        <f>MONTH('Продажи'!$N247)</f>
        <v>6</v>
      </c>
      <c r="P247" s="12">
        <f>WEEKDAY('Продажи'!$N247,2)</f>
        <v>1</v>
      </c>
      <c r="Q247" s="12">
        <f>DAY('Продажи'!$N247)</f>
        <v>4</v>
      </c>
      <c r="R247" s="10"/>
      <c r="S247" s="22">
        <f>YEAR('Продажи'!$N247)</f>
        <v>2018</v>
      </c>
      <c r="T247" s="22">
        <f>INT(('Продажи'!$N247-DATE(YEAR('Продажи'!$N247-WEEKDAY('Продажи'!$N247-1)+4),1,3) + WEEKDAY(DATE(YEAR('Продажи'!$N247-WEEKDAY('Продажи'!$N247-1)+4),1,3))+5)/7)</f>
        <v>23</v>
      </c>
      <c r="U247" s="6"/>
    </row>
    <row r="248" ht="14.25" customHeight="1">
      <c r="E248" s="12" t="s">
        <v>2747</v>
      </c>
      <c r="F248" s="12" t="s">
        <v>2728</v>
      </c>
      <c r="G248" s="12" t="s">
        <v>2745</v>
      </c>
      <c r="H248" s="12">
        <v>1994.0</v>
      </c>
      <c r="I248" s="12" t="s">
        <v>2711</v>
      </c>
      <c r="J248" s="12">
        <v>25.0</v>
      </c>
      <c r="K248" s="12">
        <v>49850.0</v>
      </c>
      <c r="L248" s="12">
        <v>0.06</v>
      </c>
      <c r="M248" s="12">
        <v>46859.0</v>
      </c>
      <c r="N248" s="15">
        <v>43924.0</v>
      </c>
      <c r="O248" s="12">
        <f>MONTH('Продажи'!$N248)</f>
        <v>4</v>
      </c>
      <c r="P248" s="12">
        <f>WEEKDAY('Продажи'!$N248,2)</f>
        <v>5</v>
      </c>
      <c r="Q248" s="12">
        <f>DAY('Продажи'!$N248)</f>
        <v>3</v>
      </c>
      <c r="R248" s="10"/>
      <c r="S248" s="22">
        <f>YEAR('Продажи'!$N248)</f>
        <v>2020</v>
      </c>
      <c r="T248" s="22">
        <f>INT(('Продажи'!$N248-DATE(YEAR('Продажи'!$N248-WEEKDAY('Продажи'!$N248-1)+4),1,3) + WEEKDAY(DATE(YEAR('Продажи'!$N248-WEEKDAY('Продажи'!$N248-1)+4),1,3))+5)/7)</f>
        <v>14</v>
      </c>
      <c r="U248" s="6"/>
    </row>
    <row r="249" ht="14.25" customHeight="1">
      <c r="E249" s="12" t="s">
        <v>2744</v>
      </c>
      <c r="F249" s="12" t="s">
        <v>2728</v>
      </c>
      <c r="G249" s="12" t="s">
        <v>2745</v>
      </c>
      <c r="H249" s="12">
        <v>1994.0</v>
      </c>
      <c r="I249" s="12" t="s">
        <v>2711</v>
      </c>
      <c r="J249" s="12">
        <v>12.0</v>
      </c>
      <c r="K249" s="12">
        <v>23928.0</v>
      </c>
      <c r="L249" s="12">
        <v>0.03</v>
      </c>
      <c r="M249" s="12">
        <v>23210.16</v>
      </c>
      <c r="N249" s="15">
        <v>43137.0</v>
      </c>
      <c r="O249" s="12">
        <f>MONTH('Продажи'!$N249)</f>
        <v>2</v>
      </c>
      <c r="P249" s="12">
        <f>WEEKDAY('Продажи'!$N249,2)</f>
        <v>2</v>
      </c>
      <c r="Q249" s="12">
        <f>DAY('Продажи'!$N249)</f>
        <v>6</v>
      </c>
      <c r="R249" s="10"/>
      <c r="S249" s="22">
        <f>YEAR('Продажи'!$N249)</f>
        <v>2018</v>
      </c>
      <c r="T249" s="22">
        <f>INT(('Продажи'!$N249-DATE(YEAR('Продажи'!$N249-WEEKDAY('Продажи'!$N249-1)+4),1,3) + WEEKDAY(DATE(YEAR('Продажи'!$N249-WEEKDAY('Продажи'!$N249-1)+4),1,3))+5)/7)</f>
        <v>6</v>
      </c>
      <c r="U249" s="6"/>
    </row>
    <row r="250" ht="14.25" customHeight="1">
      <c r="E250" s="12" t="s">
        <v>2780</v>
      </c>
      <c r="F250" s="12" t="s">
        <v>2728</v>
      </c>
      <c r="G250" s="12" t="s">
        <v>2764</v>
      </c>
      <c r="H250" s="12">
        <v>1994.0</v>
      </c>
      <c r="I250" s="12" t="s">
        <v>2711</v>
      </c>
      <c r="J250" s="12">
        <v>40.0</v>
      </c>
      <c r="K250" s="12">
        <v>79760.0</v>
      </c>
      <c r="L250" s="12">
        <v>0.12</v>
      </c>
      <c r="M250" s="12">
        <v>70188.8</v>
      </c>
      <c r="N250" s="15">
        <v>43874.0</v>
      </c>
      <c r="O250" s="12">
        <f>MONTH('Продажи'!$N250)</f>
        <v>2</v>
      </c>
      <c r="P250" s="12">
        <f>WEEKDAY('Продажи'!$N250,2)</f>
        <v>4</v>
      </c>
      <c r="Q250" s="12">
        <f>DAY('Продажи'!$N250)</f>
        <v>13</v>
      </c>
      <c r="R250" s="10"/>
      <c r="S250" s="22">
        <f>YEAR('Продажи'!$N250)</f>
        <v>2020</v>
      </c>
      <c r="T250" s="22">
        <f>INT(('Продажи'!$N250-DATE(YEAR('Продажи'!$N250-WEEKDAY('Продажи'!$N250-1)+4),1,3) + WEEKDAY(DATE(YEAR('Продажи'!$N250-WEEKDAY('Продажи'!$N250-1)+4),1,3))+5)/7)</f>
        <v>7</v>
      </c>
      <c r="U250" s="6"/>
    </row>
    <row r="251" ht="14.25" customHeight="1">
      <c r="E251" s="12" t="s">
        <v>2742</v>
      </c>
      <c r="F251" s="12" t="s">
        <v>2713</v>
      </c>
      <c r="G251" s="12" t="s">
        <v>2743</v>
      </c>
      <c r="H251" s="12">
        <v>912.0</v>
      </c>
      <c r="I251" s="12" t="s">
        <v>2715</v>
      </c>
      <c r="J251" s="12">
        <v>15.0</v>
      </c>
      <c r="K251" s="12">
        <v>13680.0</v>
      </c>
      <c r="L251" s="12">
        <v>0.0</v>
      </c>
      <c r="M251" s="12">
        <v>13680.0</v>
      </c>
      <c r="N251" s="15">
        <v>42681.0</v>
      </c>
      <c r="O251" s="12">
        <f>MONTH('Продажи'!$N251)</f>
        <v>11</v>
      </c>
      <c r="P251" s="12">
        <f>WEEKDAY('Продажи'!$N251,2)</f>
        <v>1</v>
      </c>
      <c r="Q251" s="12">
        <f>DAY('Продажи'!$N251)</f>
        <v>7</v>
      </c>
      <c r="R251" s="10"/>
      <c r="S251" s="22">
        <f>YEAR('Продажи'!$N251)</f>
        <v>2016</v>
      </c>
      <c r="T251" s="22">
        <f>INT(('Продажи'!$N251-DATE(YEAR('Продажи'!$N251-WEEKDAY('Продажи'!$N251-1)+4),1,3) + WEEKDAY(DATE(YEAR('Продажи'!$N251-WEEKDAY('Продажи'!$N251-1)+4),1,3))+5)/7)</f>
        <v>45</v>
      </c>
      <c r="U251" s="6"/>
    </row>
    <row r="252" ht="14.25" customHeight="1">
      <c r="E252" s="12" t="s">
        <v>2784</v>
      </c>
      <c r="F252" s="12" t="s">
        <v>2738</v>
      </c>
      <c r="G252" s="12" t="s">
        <v>2785</v>
      </c>
      <c r="H252" s="12">
        <v>876.0</v>
      </c>
      <c r="I252" s="12" t="s">
        <v>2711</v>
      </c>
      <c r="J252" s="12">
        <v>20.0</v>
      </c>
      <c r="K252" s="12">
        <v>17520.0</v>
      </c>
      <c r="L252" s="12">
        <v>0.03</v>
      </c>
      <c r="M252" s="12">
        <v>16994.4</v>
      </c>
      <c r="N252" s="15">
        <v>43534.0</v>
      </c>
      <c r="O252" s="12">
        <f>MONTH('Продажи'!$N252)</f>
        <v>3</v>
      </c>
      <c r="P252" s="12">
        <f>WEEKDAY('Продажи'!$N252,2)</f>
        <v>7</v>
      </c>
      <c r="Q252" s="12">
        <f>DAY('Продажи'!$N252)</f>
        <v>10</v>
      </c>
      <c r="R252" s="10"/>
      <c r="S252" s="22">
        <f>YEAR('Продажи'!$N252)</f>
        <v>2019</v>
      </c>
      <c r="T252" s="22">
        <f>INT(('Продажи'!$N252-DATE(YEAR('Продажи'!$N252-WEEKDAY('Продажи'!$N252-1)+4),1,3) + WEEKDAY(DATE(YEAR('Продажи'!$N252-WEEKDAY('Продажи'!$N252-1)+4),1,3))+5)/7)</f>
        <v>10</v>
      </c>
      <c r="U252" s="6"/>
    </row>
    <row r="253" ht="14.25" customHeight="1">
      <c r="E253" s="12" t="s">
        <v>2721</v>
      </c>
      <c r="F253" s="12" t="s">
        <v>2713</v>
      </c>
      <c r="G253" s="12" t="s">
        <v>2722</v>
      </c>
      <c r="H253" s="12">
        <v>847.0</v>
      </c>
      <c r="I253" s="12" t="s">
        <v>2715</v>
      </c>
      <c r="J253" s="12">
        <v>15.0</v>
      </c>
      <c r="K253" s="12">
        <v>12705.0</v>
      </c>
      <c r="L253" s="12">
        <v>0.0</v>
      </c>
      <c r="M253" s="12">
        <v>12705.0</v>
      </c>
      <c r="N253" s="15">
        <v>43927.0</v>
      </c>
      <c r="O253" s="12">
        <f>MONTH('Продажи'!$N253)</f>
        <v>4</v>
      </c>
      <c r="P253" s="12">
        <f>WEEKDAY('Продажи'!$N253,2)</f>
        <v>1</v>
      </c>
      <c r="Q253" s="12">
        <f>DAY('Продажи'!$N253)</f>
        <v>6</v>
      </c>
      <c r="R253" s="10"/>
      <c r="S253" s="22">
        <f>YEAR('Продажи'!$N253)</f>
        <v>2020</v>
      </c>
      <c r="T253" s="22">
        <f>INT(('Продажи'!$N253-DATE(YEAR('Продажи'!$N253-WEEKDAY('Продажи'!$N253-1)+4),1,3) + WEEKDAY(DATE(YEAR('Продажи'!$N253-WEEKDAY('Продажи'!$N253-1)+4),1,3))+5)/7)</f>
        <v>15</v>
      </c>
      <c r="U253" s="6"/>
    </row>
    <row r="254" ht="14.25" customHeight="1">
      <c r="E254" s="12" t="s">
        <v>2757</v>
      </c>
      <c r="F254" s="12" t="s">
        <v>2710</v>
      </c>
      <c r="G254" s="12" t="s">
        <v>2783</v>
      </c>
      <c r="H254" s="12">
        <v>2211.0</v>
      </c>
      <c r="I254" s="12" t="s">
        <v>2711</v>
      </c>
      <c r="J254" s="12">
        <v>25.0</v>
      </c>
      <c r="K254" s="12">
        <v>55275.0</v>
      </c>
      <c r="L254" s="12">
        <v>0.09</v>
      </c>
      <c r="M254" s="12">
        <v>50300.25</v>
      </c>
      <c r="N254" s="15">
        <v>42550.0</v>
      </c>
      <c r="O254" s="12">
        <f>MONTH('Продажи'!$N254)</f>
        <v>6</v>
      </c>
      <c r="P254" s="12">
        <f>WEEKDAY('Продажи'!$N254,2)</f>
        <v>3</v>
      </c>
      <c r="Q254" s="12">
        <f>DAY('Продажи'!$N254)</f>
        <v>29</v>
      </c>
      <c r="R254" s="10"/>
      <c r="S254" s="22">
        <f>YEAR('Продажи'!$N254)</f>
        <v>2016</v>
      </c>
      <c r="T254" s="22">
        <f>INT(('Продажи'!$N254-DATE(YEAR('Продажи'!$N254-WEEKDAY('Продажи'!$N254-1)+4),1,3) + WEEKDAY(DATE(YEAR('Продажи'!$N254-WEEKDAY('Продажи'!$N254-1)+4),1,3))+5)/7)</f>
        <v>26</v>
      </c>
      <c r="U254" s="6"/>
    </row>
    <row r="255" ht="14.25" customHeight="1">
      <c r="E255" s="12" t="s">
        <v>2757</v>
      </c>
      <c r="F255" s="12" t="s">
        <v>2710</v>
      </c>
      <c r="G255" s="12" t="s">
        <v>2783</v>
      </c>
      <c r="H255" s="12">
        <v>2211.0</v>
      </c>
      <c r="I255" s="12" t="s">
        <v>2711</v>
      </c>
      <c r="J255" s="12">
        <v>25.0</v>
      </c>
      <c r="K255" s="12">
        <v>55275.0</v>
      </c>
      <c r="L255" s="12">
        <v>0.09</v>
      </c>
      <c r="M255" s="12">
        <v>50300.25</v>
      </c>
      <c r="N255" s="15">
        <v>44057.0</v>
      </c>
      <c r="O255" s="12">
        <f>MONTH('Продажи'!$N255)</f>
        <v>8</v>
      </c>
      <c r="P255" s="12">
        <f>WEEKDAY('Продажи'!$N255,2)</f>
        <v>5</v>
      </c>
      <c r="Q255" s="12">
        <f>DAY('Продажи'!$N255)</f>
        <v>14</v>
      </c>
      <c r="R255" s="10"/>
      <c r="S255" s="22">
        <f>YEAR('Продажи'!$N255)</f>
        <v>2020</v>
      </c>
      <c r="T255" s="22">
        <f>INT(('Продажи'!$N255-DATE(YEAR('Продажи'!$N255-WEEKDAY('Продажи'!$N255-1)+4),1,3) + WEEKDAY(DATE(YEAR('Продажи'!$N255-WEEKDAY('Продажи'!$N255-1)+4),1,3))+5)/7)</f>
        <v>33</v>
      </c>
      <c r="U255" s="6"/>
    </row>
    <row r="256" ht="14.25" customHeight="1">
      <c r="E256" s="12" t="s">
        <v>2761</v>
      </c>
      <c r="F256" s="12" t="s">
        <v>2738</v>
      </c>
      <c r="G256" s="12" t="s">
        <v>2762</v>
      </c>
      <c r="H256" s="12">
        <v>800.0</v>
      </c>
      <c r="I256" s="12" t="s">
        <v>2715</v>
      </c>
      <c r="J256" s="12">
        <v>25.0</v>
      </c>
      <c r="K256" s="12">
        <v>20000.0</v>
      </c>
      <c r="L256" s="12">
        <v>0.03</v>
      </c>
      <c r="M256" s="12">
        <v>19400.0</v>
      </c>
      <c r="N256" s="15">
        <v>42520.0</v>
      </c>
      <c r="O256" s="12">
        <f>MONTH('Продажи'!$N256)</f>
        <v>5</v>
      </c>
      <c r="P256" s="12">
        <f>WEEKDAY('Продажи'!$N256,2)</f>
        <v>1</v>
      </c>
      <c r="Q256" s="12">
        <f>DAY('Продажи'!$N256)</f>
        <v>30</v>
      </c>
      <c r="R256" s="10"/>
      <c r="S256" s="22">
        <f>YEAR('Продажи'!$N256)</f>
        <v>2016</v>
      </c>
      <c r="T256" s="22">
        <f>INT(('Продажи'!$N256-DATE(YEAR('Продажи'!$N256-WEEKDAY('Продажи'!$N256-1)+4),1,3) + WEEKDAY(DATE(YEAR('Продажи'!$N256-WEEKDAY('Продажи'!$N256-1)+4),1,3))+5)/7)</f>
        <v>22</v>
      </c>
      <c r="U256" s="6"/>
    </row>
    <row r="257" ht="14.25" customHeight="1">
      <c r="E257" s="12" t="s">
        <v>2781</v>
      </c>
      <c r="F257" s="12" t="s">
        <v>2717</v>
      </c>
      <c r="G257" s="12" t="s">
        <v>2782</v>
      </c>
      <c r="H257" s="12">
        <v>3197.0</v>
      </c>
      <c r="I257" s="12" t="s">
        <v>2711</v>
      </c>
      <c r="J257" s="12">
        <v>6.0</v>
      </c>
      <c r="K257" s="12">
        <v>19182.0</v>
      </c>
      <c r="L257" s="12">
        <v>0.03</v>
      </c>
      <c r="M257" s="12">
        <v>18606.54</v>
      </c>
      <c r="N257" s="15">
        <v>43902.0</v>
      </c>
      <c r="O257" s="12">
        <f>MONTH('Продажи'!$N257)</f>
        <v>3</v>
      </c>
      <c r="P257" s="12">
        <f>WEEKDAY('Продажи'!$N257,2)</f>
        <v>4</v>
      </c>
      <c r="Q257" s="12">
        <f>DAY('Продажи'!$N257)</f>
        <v>12</v>
      </c>
      <c r="R257" s="10"/>
      <c r="S257" s="22">
        <f>YEAR('Продажи'!$N257)</f>
        <v>2020</v>
      </c>
      <c r="T257" s="22">
        <f>INT(('Продажи'!$N257-DATE(YEAR('Продажи'!$N257-WEEKDAY('Продажи'!$N257-1)+4),1,3) + WEEKDAY(DATE(YEAR('Продажи'!$N257-WEEKDAY('Продажи'!$N257-1)+4),1,3))+5)/7)</f>
        <v>11</v>
      </c>
      <c r="U257" s="6"/>
    </row>
    <row r="258" ht="14.25" customHeight="1">
      <c r="E258" s="12" t="s">
        <v>2755</v>
      </c>
      <c r="F258" s="12" t="s">
        <v>2756</v>
      </c>
      <c r="G258" s="12" t="s">
        <v>2756</v>
      </c>
      <c r="H258" s="12">
        <v>4889.0</v>
      </c>
      <c r="I258" s="12" t="s">
        <v>2711</v>
      </c>
      <c r="J258" s="12">
        <v>18.0</v>
      </c>
      <c r="K258" s="12">
        <v>88002.0</v>
      </c>
      <c r="L258" s="12">
        <v>0.12</v>
      </c>
      <c r="M258" s="12">
        <v>77441.76</v>
      </c>
      <c r="N258" s="15">
        <v>43769.0</v>
      </c>
      <c r="O258" s="12">
        <f>MONTH('Продажи'!$N258)</f>
        <v>10</v>
      </c>
      <c r="P258" s="12">
        <f>WEEKDAY('Продажи'!$N258,2)</f>
        <v>4</v>
      </c>
      <c r="Q258" s="12">
        <f>DAY('Продажи'!$N258)</f>
        <v>31</v>
      </c>
      <c r="R258" s="10"/>
      <c r="S258" s="22">
        <f>YEAR('Продажи'!$N258)</f>
        <v>2019</v>
      </c>
      <c r="T258" s="22">
        <f>INT(('Продажи'!$N258-DATE(YEAR('Продажи'!$N258-WEEKDAY('Продажи'!$N258-1)+4),1,3) + WEEKDAY(DATE(YEAR('Продажи'!$N258-WEEKDAY('Продажи'!$N258-1)+4),1,3))+5)/7)</f>
        <v>44</v>
      </c>
      <c r="U258" s="6"/>
    </row>
    <row r="259" ht="14.25" customHeight="1">
      <c r="E259" s="12" t="s">
        <v>2721</v>
      </c>
      <c r="F259" s="12" t="s">
        <v>2713</v>
      </c>
      <c r="G259" s="12" t="s">
        <v>2722</v>
      </c>
      <c r="H259" s="12">
        <v>847.0</v>
      </c>
      <c r="I259" s="12" t="s">
        <v>2715</v>
      </c>
      <c r="J259" s="12">
        <v>15.0</v>
      </c>
      <c r="K259" s="12">
        <v>12705.0</v>
      </c>
      <c r="L259" s="12">
        <v>0.0</v>
      </c>
      <c r="M259" s="12">
        <v>12705.0</v>
      </c>
      <c r="N259" s="15">
        <v>42825.0</v>
      </c>
      <c r="O259" s="12">
        <f>MONTH('Продажи'!$N259)</f>
        <v>3</v>
      </c>
      <c r="P259" s="12">
        <f>WEEKDAY('Продажи'!$N259,2)</f>
        <v>5</v>
      </c>
      <c r="Q259" s="12">
        <f>DAY('Продажи'!$N259)</f>
        <v>31</v>
      </c>
      <c r="R259" s="10"/>
      <c r="S259" s="22">
        <f>YEAR('Продажи'!$N259)</f>
        <v>2017</v>
      </c>
      <c r="T259" s="22">
        <f>INT(('Продажи'!$N259-DATE(YEAR('Продажи'!$N259-WEEKDAY('Продажи'!$N259-1)+4),1,3) + WEEKDAY(DATE(YEAR('Продажи'!$N259-WEEKDAY('Продажи'!$N259-1)+4),1,3))+5)/7)</f>
        <v>13</v>
      </c>
      <c r="U259" s="6"/>
    </row>
    <row r="260" ht="14.25" customHeight="1">
      <c r="E260" s="12" t="s">
        <v>2732</v>
      </c>
      <c r="F260" s="12" t="s">
        <v>2733</v>
      </c>
      <c r="G260" s="12" t="s">
        <v>2734</v>
      </c>
      <c r="H260" s="12">
        <v>957.0</v>
      </c>
      <c r="I260" s="12" t="s">
        <v>2715</v>
      </c>
      <c r="J260" s="12">
        <v>25.0</v>
      </c>
      <c r="K260" s="12">
        <v>23925.0</v>
      </c>
      <c r="L260" s="12">
        <v>0.03</v>
      </c>
      <c r="M260" s="12">
        <v>23207.25</v>
      </c>
      <c r="N260" s="15">
        <v>42406.0</v>
      </c>
      <c r="O260" s="12">
        <f>MONTH('Продажи'!$N260)</f>
        <v>2</v>
      </c>
      <c r="P260" s="12">
        <f>WEEKDAY('Продажи'!$N260,2)</f>
        <v>6</v>
      </c>
      <c r="Q260" s="12">
        <f>DAY('Продажи'!$N260)</f>
        <v>6</v>
      </c>
      <c r="R260" s="10"/>
      <c r="S260" s="22">
        <f>YEAR('Продажи'!$N260)</f>
        <v>2016</v>
      </c>
      <c r="T260" s="22">
        <f>INT(('Продажи'!$N260-DATE(YEAR('Продажи'!$N260-WEEKDAY('Продажи'!$N260-1)+4),1,3) + WEEKDAY(DATE(YEAR('Продажи'!$N260-WEEKDAY('Продажи'!$N260-1)+4),1,3))+5)/7)</f>
        <v>5</v>
      </c>
      <c r="U260" s="6"/>
    </row>
    <row r="261" ht="14.25" customHeight="1">
      <c r="E261" s="12" t="s">
        <v>2749</v>
      </c>
      <c r="F261" s="12" t="s">
        <v>2750</v>
      </c>
      <c r="G261" s="12" t="s">
        <v>2751</v>
      </c>
      <c r="H261" s="12">
        <v>843.0</v>
      </c>
      <c r="I261" s="12" t="s">
        <v>2711</v>
      </c>
      <c r="J261" s="12">
        <v>10.0</v>
      </c>
      <c r="K261" s="12">
        <v>8430.0</v>
      </c>
      <c r="L261" s="12">
        <v>0.0</v>
      </c>
      <c r="M261" s="12">
        <v>8430.0</v>
      </c>
      <c r="N261" s="15">
        <v>43743.0</v>
      </c>
      <c r="O261" s="12">
        <f>MONTH('Продажи'!$N261)</f>
        <v>10</v>
      </c>
      <c r="P261" s="12">
        <f>WEEKDAY('Продажи'!$N261,2)</f>
        <v>6</v>
      </c>
      <c r="Q261" s="12">
        <f>DAY('Продажи'!$N261)</f>
        <v>5</v>
      </c>
      <c r="R261" s="10"/>
      <c r="S261" s="22">
        <f>YEAR('Продажи'!$N261)</f>
        <v>2019</v>
      </c>
      <c r="T261" s="22">
        <f>INT(('Продажи'!$N261-DATE(YEAR('Продажи'!$N261-WEEKDAY('Продажи'!$N261-1)+4),1,3) + WEEKDAY(DATE(YEAR('Продажи'!$N261-WEEKDAY('Продажи'!$N261-1)+4),1,3))+5)/7)</f>
        <v>40</v>
      </c>
      <c r="U261" s="6"/>
    </row>
    <row r="262" ht="14.25" customHeight="1">
      <c r="E262" s="12" t="s">
        <v>2780</v>
      </c>
      <c r="F262" s="12" t="s">
        <v>2728</v>
      </c>
      <c r="G262" s="12" t="s">
        <v>2764</v>
      </c>
      <c r="H262" s="12">
        <v>1994.0</v>
      </c>
      <c r="I262" s="12" t="s">
        <v>2711</v>
      </c>
      <c r="J262" s="12">
        <v>40.0</v>
      </c>
      <c r="K262" s="12">
        <v>79760.0</v>
      </c>
      <c r="L262" s="12">
        <v>0.12</v>
      </c>
      <c r="M262" s="12">
        <v>70188.8</v>
      </c>
      <c r="N262" s="15">
        <v>42748.0</v>
      </c>
      <c r="O262" s="12">
        <f>MONTH('Продажи'!$N262)</f>
        <v>1</v>
      </c>
      <c r="P262" s="12">
        <f>WEEKDAY('Продажи'!$N262,2)</f>
        <v>5</v>
      </c>
      <c r="Q262" s="12">
        <f>DAY('Продажи'!$N262)</f>
        <v>13</v>
      </c>
      <c r="R262" s="10"/>
      <c r="S262" s="22">
        <f>YEAR('Продажи'!$N262)</f>
        <v>2017</v>
      </c>
      <c r="T262" s="22">
        <f>INT(('Продажи'!$N262-DATE(YEAR('Продажи'!$N262-WEEKDAY('Продажи'!$N262-1)+4),1,3) + WEEKDAY(DATE(YEAR('Продажи'!$N262-WEEKDAY('Продажи'!$N262-1)+4),1,3))+5)/7)</f>
        <v>2</v>
      </c>
      <c r="U262" s="6"/>
    </row>
    <row r="263" ht="14.25" customHeight="1">
      <c r="E263" s="12" t="s">
        <v>2740</v>
      </c>
      <c r="F263" s="12" t="s">
        <v>2717</v>
      </c>
      <c r="G263" s="12" t="s">
        <v>2731</v>
      </c>
      <c r="H263" s="12">
        <v>759.0</v>
      </c>
      <c r="I263" s="12" t="s">
        <v>2711</v>
      </c>
      <c r="J263" s="12">
        <v>10.0</v>
      </c>
      <c r="K263" s="12">
        <v>7590.0</v>
      </c>
      <c r="L263" s="12">
        <v>0.0</v>
      </c>
      <c r="M263" s="12">
        <v>7590.0</v>
      </c>
      <c r="N263" s="15">
        <v>42681.0</v>
      </c>
      <c r="O263" s="12">
        <f>MONTH('Продажи'!$N263)</f>
        <v>11</v>
      </c>
      <c r="P263" s="12">
        <f>WEEKDAY('Продажи'!$N263,2)</f>
        <v>1</v>
      </c>
      <c r="Q263" s="12">
        <f>DAY('Продажи'!$N263)</f>
        <v>7</v>
      </c>
      <c r="R263" s="10"/>
      <c r="S263" s="22">
        <f>YEAR('Продажи'!$N263)</f>
        <v>2016</v>
      </c>
      <c r="T263" s="22">
        <f>INT(('Продажи'!$N263-DATE(YEAR('Продажи'!$N263-WEEKDAY('Продажи'!$N263-1)+4),1,3) + WEEKDAY(DATE(YEAR('Продажи'!$N263-WEEKDAY('Продажи'!$N263-1)+4),1,3))+5)/7)</f>
        <v>45</v>
      </c>
      <c r="U263" s="6"/>
    </row>
    <row r="264" ht="14.25" customHeight="1">
      <c r="E264" s="12" t="s">
        <v>2773</v>
      </c>
      <c r="F264" s="12" t="s">
        <v>2738</v>
      </c>
      <c r="G264" s="12" t="s">
        <v>2774</v>
      </c>
      <c r="H264" s="12">
        <v>1923.0</v>
      </c>
      <c r="I264" s="12" t="s">
        <v>2715</v>
      </c>
      <c r="J264" s="12">
        <v>25.0</v>
      </c>
      <c r="K264" s="12">
        <v>48075.0</v>
      </c>
      <c r="L264" s="12">
        <v>0.06</v>
      </c>
      <c r="M264" s="12">
        <v>45190.5</v>
      </c>
      <c r="N264" s="15">
        <v>43016.0</v>
      </c>
      <c r="O264" s="12">
        <f>MONTH('Продажи'!$N264)</f>
        <v>10</v>
      </c>
      <c r="P264" s="12">
        <f>WEEKDAY('Продажи'!$N264,2)</f>
        <v>7</v>
      </c>
      <c r="Q264" s="12">
        <f>DAY('Продажи'!$N264)</f>
        <v>8</v>
      </c>
      <c r="R264" s="10"/>
      <c r="S264" s="22">
        <f>YEAR('Продажи'!$N264)</f>
        <v>2017</v>
      </c>
      <c r="T264" s="22">
        <f>INT(('Продажи'!$N264-DATE(YEAR('Продажи'!$N264-WEEKDAY('Продажи'!$N264-1)+4),1,3) + WEEKDAY(DATE(YEAR('Продажи'!$N264-WEEKDAY('Продажи'!$N264-1)+4),1,3))+5)/7)</f>
        <v>40</v>
      </c>
      <c r="U264" s="6"/>
    </row>
    <row r="265" ht="14.25" customHeight="1">
      <c r="E265" s="12" t="s">
        <v>2757</v>
      </c>
      <c r="F265" s="12" t="s">
        <v>2710</v>
      </c>
      <c r="G265" s="12" t="s">
        <v>2758</v>
      </c>
      <c r="H265" s="12">
        <v>2211.0</v>
      </c>
      <c r="I265" s="12" t="s">
        <v>2711</v>
      </c>
      <c r="J265" s="12">
        <v>25.0</v>
      </c>
      <c r="K265" s="12">
        <v>55275.0</v>
      </c>
      <c r="L265" s="12">
        <v>0.09</v>
      </c>
      <c r="M265" s="12">
        <v>50300.25</v>
      </c>
      <c r="N265" s="15">
        <v>42523.0</v>
      </c>
      <c r="O265" s="12">
        <f>MONTH('Продажи'!$N265)</f>
        <v>6</v>
      </c>
      <c r="P265" s="12">
        <f>WEEKDAY('Продажи'!$N265,2)</f>
        <v>4</v>
      </c>
      <c r="Q265" s="12">
        <f>DAY('Продажи'!$N265)</f>
        <v>2</v>
      </c>
      <c r="R265" s="10"/>
      <c r="S265" s="22">
        <f>YEAR('Продажи'!$N265)</f>
        <v>2016</v>
      </c>
      <c r="T265" s="22">
        <f>INT(('Продажи'!$N265-DATE(YEAR('Продажи'!$N265-WEEKDAY('Продажи'!$N265-1)+4),1,3) + WEEKDAY(DATE(YEAR('Продажи'!$N265-WEEKDAY('Продажи'!$N265-1)+4),1,3))+5)/7)</f>
        <v>22</v>
      </c>
      <c r="U265" s="6"/>
    </row>
    <row r="266" ht="14.25" customHeight="1">
      <c r="E266" s="12" t="s">
        <v>2721</v>
      </c>
      <c r="F266" s="12" t="s">
        <v>2713</v>
      </c>
      <c r="G266" s="12" t="s">
        <v>2722</v>
      </c>
      <c r="H266" s="12">
        <v>847.0</v>
      </c>
      <c r="I266" s="12" t="s">
        <v>2715</v>
      </c>
      <c r="J266" s="12">
        <v>15.0</v>
      </c>
      <c r="K266" s="12">
        <v>12705.0</v>
      </c>
      <c r="L266" s="12">
        <v>0.0</v>
      </c>
      <c r="M266" s="12">
        <v>12705.0</v>
      </c>
      <c r="N266" s="15">
        <v>42022.0</v>
      </c>
      <c r="O266" s="12">
        <f>MONTH('Продажи'!$N266)</f>
        <v>1</v>
      </c>
      <c r="P266" s="12">
        <f>WEEKDAY('Продажи'!$N266,2)</f>
        <v>7</v>
      </c>
      <c r="Q266" s="12">
        <f>DAY('Продажи'!$N266)</f>
        <v>18</v>
      </c>
      <c r="R266" s="10"/>
      <c r="S266" s="22">
        <f>YEAR('Продажи'!$N266)</f>
        <v>2015</v>
      </c>
      <c r="T266" s="22">
        <f>INT(('Продажи'!$N266-DATE(YEAR('Продажи'!$N266-WEEKDAY('Продажи'!$N266-1)+4),1,3) + WEEKDAY(DATE(YEAR('Продажи'!$N266-WEEKDAY('Продажи'!$N266-1)+4),1,3))+5)/7)</f>
        <v>3</v>
      </c>
      <c r="U266" s="6"/>
    </row>
    <row r="267" ht="14.25" customHeight="1">
      <c r="E267" s="12" t="s">
        <v>2742</v>
      </c>
      <c r="F267" s="12" t="s">
        <v>2713</v>
      </c>
      <c r="G267" s="12" t="s">
        <v>2743</v>
      </c>
      <c r="H267" s="12">
        <v>912.0</v>
      </c>
      <c r="I267" s="12" t="s">
        <v>2715</v>
      </c>
      <c r="J267" s="12">
        <v>15.0</v>
      </c>
      <c r="K267" s="12">
        <v>13680.0</v>
      </c>
      <c r="L267" s="12">
        <v>0.0</v>
      </c>
      <c r="M267" s="12">
        <v>13680.0</v>
      </c>
      <c r="N267" s="15">
        <v>42892.0</v>
      </c>
      <c r="O267" s="12">
        <f>MONTH('Продажи'!$N267)</f>
        <v>6</v>
      </c>
      <c r="P267" s="12">
        <f>WEEKDAY('Продажи'!$N267,2)</f>
        <v>2</v>
      </c>
      <c r="Q267" s="12">
        <f>DAY('Продажи'!$N267)</f>
        <v>6</v>
      </c>
      <c r="R267" s="10"/>
      <c r="S267" s="22">
        <f>YEAR('Продажи'!$N267)</f>
        <v>2017</v>
      </c>
      <c r="T267" s="22">
        <f>INT(('Продажи'!$N267-DATE(YEAR('Продажи'!$N267-WEEKDAY('Продажи'!$N267-1)+4),1,3) + WEEKDAY(DATE(YEAR('Продажи'!$N267-WEEKDAY('Продажи'!$N267-1)+4),1,3))+5)/7)</f>
        <v>23</v>
      </c>
      <c r="U267" s="6"/>
    </row>
    <row r="268" ht="14.25" customHeight="1">
      <c r="E268" s="12" t="s">
        <v>2767</v>
      </c>
      <c r="F268" s="12" t="s">
        <v>2753</v>
      </c>
      <c r="G268" s="12" t="s">
        <v>2768</v>
      </c>
      <c r="H268" s="12">
        <v>617.0</v>
      </c>
      <c r="I268" s="12" t="s">
        <v>2711</v>
      </c>
      <c r="J268" s="12">
        <v>10.0</v>
      </c>
      <c r="K268" s="12">
        <v>6170.0</v>
      </c>
      <c r="L268" s="12">
        <v>0.0</v>
      </c>
      <c r="M268" s="12">
        <v>6170.0</v>
      </c>
      <c r="N268" s="15">
        <v>43778.0</v>
      </c>
      <c r="O268" s="12">
        <f>MONTH('Продажи'!$N268)</f>
        <v>11</v>
      </c>
      <c r="P268" s="12">
        <f>WEEKDAY('Продажи'!$N268,2)</f>
        <v>6</v>
      </c>
      <c r="Q268" s="12">
        <f>DAY('Продажи'!$N268)</f>
        <v>9</v>
      </c>
      <c r="R268" s="10"/>
      <c r="S268" s="22">
        <f>YEAR('Продажи'!$N268)</f>
        <v>2019</v>
      </c>
      <c r="T268" s="22">
        <f>INT(('Продажи'!$N268-DATE(YEAR('Продажи'!$N268-WEEKDAY('Продажи'!$N268-1)+4),1,3) + WEEKDAY(DATE(YEAR('Продажи'!$N268-WEEKDAY('Продажи'!$N268-1)+4),1,3))+5)/7)</f>
        <v>45</v>
      </c>
      <c r="U268" s="6"/>
    </row>
    <row r="269" ht="14.25" customHeight="1">
      <c r="E269" s="12" t="s">
        <v>2742</v>
      </c>
      <c r="F269" s="12" t="s">
        <v>2713</v>
      </c>
      <c r="G269" s="12" t="s">
        <v>2743</v>
      </c>
      <c r="H269" s="12">
        <v>912.0</v>
      </c>
      <c r="I269" s="12" t="s">
        <v>2715</v>
      </c>
      <c r="J269" s="12">
        <v>15.0</v>
      </c>
      <c r="K269" s="12">
        <v>13680.0</v>
      </c>
      <c r="L269" s="12">
        <v>0.0</v>
      </c>
      <c r="M269" s="12">
        <v>13680.0</v>
      </c>
      <c r="N269" s="15">
        <v>42037.0</v>
      </c>
      <c r="O269" s="12">
        <f>MONTH('Продажи'!$N269)</f>
        <v>2</v>
      </c>
      <c r="P269" s="12">
        <f>WEEKDAY('Продажи'!$N269,2)</f>
        <v>1</v>
      </c>
      <c r="Q269" s="12">
        <f>DAY('Продажи'!$N269)</f>
        <v>2</v>
      </c>
      <c r="R269" s="10"/>
      <c r="S269" s="22">
        <f>YEAR('Продажи'!$N269)</f>
        <v>2015</v>
      </c>
      <c r="T269" s="22">
        <f>INT(('Продажи'!$N269-DATE(YEAR('Продажи'!$N269-WEEKDAY('Продажи'!$N269-1)+4),1,3) + WEEKDAY(DATE(YEAR('Продажи'!$N269-WEEKDAY('Продажи'!$N269-1)+4),1,3))+5)/7)</f>
        <v>6</v>
      </c>
      <c r="U269" s="6"/>
    </row>
    <row r="270" ht="14.25" customHeight="1">
      <c r="E270" s="12" t="s">
        <v>2755</v>
      </c>
      <c r="F270" s="12" t="s">
        <v>2756</v>
      </c>
      <c r="G270" s="12" t="s">
        <v>2756</v>
      </c>
      <c r="H270" s="12">
        <v>4889.0</v>
      </c>
      <c r="I270" s="12" t="s">
        <v>2711</v>
      </c>
      <c r="J270" s="12">
        <v>18.0</v>
      </c>
      <c r="K270" s="12">
        <v>88002.0</v>
      </c>
      <c r="L270" s="12">
        <v>0.12</v>
      </c>
      <c r="M270" s="12">
        <v>77441.76</v>
      </c>
      <c r="N270" s="15">
        <v>43526.0</v>
      </c>
      <c r="O270" s="12">
        <f>MONTH('Продажи'!$N270)</f>
        <v>3</v>
      </c>
      <c r="P270" s="12">
        <f>WEEKDAY('Продажи'!$N270,2)</f>
        <v>6</v>
      </c>
      <c r="Q270" s="12">
        <f>DAY('Продажи'!$N270)</f>
        <v>2</v>
      </c>
      <c r="R270" s="10"/>
      <c r="S270" s="22">
        <f>YEAR('Продажи'!$N270)</f>
        <v>2019</v>
      </c>
      <c r="T270" s="22">
        <f>INT(('Продажи'!$N270-DATE(YEAR('Продажи'!$N270-WEEKDAY('Продажи'!$N270-1)+4),1,3) + WEEKDAY(DATE(YEAR('Продажи'!$N270-WEEKDAY('Продажи'!$N270-1)+4),1,3))+5)/7)</f>
        <v>9</v>
      </c>
      <c r="U270" s="6"/>
    </row>
    <row r="271" ht="14.25" customHeight="1">
      <c r="E271" s="12" t="s">
        <v>2740</v>
      </c>
      <c r="F271" s="12" t="s">
        <v>2717</v>
      </c>
      <c r="G271" s="12" t="s">
        <v>2741</v>
      </c>
      <c r="H271" s="12">
        <v>3197.0</v>
      </c>
      <c r="I271" s="12" t="s">
        <v>2711</v>
      </c>
      <c r="J271" s="12">
        <v>10.0</v>
      </c>
      <c r="K271" s="12">
        <v>31970.0</v>
      </c>
      <c r="L271" s="12">
        <v>0.0</v>
      </c>
      <c r="M271" s="12">
        <v>31970.0</v>
      </c>
      <c r="N271" s="15">
        <v>42694.0</v>
      </c>
      <c r="O271" s="12">
        <f>MONTH('Продажи'!$N271)</f>
        <v>11</v>
      </c>
      <c r="P271" s="12">
        <f>WEEKDAY('Продажи'!$N271,2)</f>
        <v>7</v>
      </c>
      <c r="Q271" s="12">
        <f>DAY('Продажи'!$N271)</f>
        <v>20</v>
      </c>
      <c r="R271" s="10"/>
      <c r="S271" s="22">
        <f>YEAR('Продажи'!$N271)</f>
        <v>2016</v>
      </c>
      <c r="T271" s="22">
        <f>INT(('Продажи'!$N271-DATE(YEAR('Продажи'!$N271-WEEKDAY('Продажи'!$N271-1)+4),1,3) + WEEKDAY(DATE(YEAR('Продажи'!$N271-WEEKDAY('Продажи'!$N271-1)+4),1,3))+5)/7)</f>
        <v>46</v>
      </c>
      <c r="U271" s="6"/>
    </row>
    <row r="272" ht="14.25" customHeight="1">
      <c r="E272" s="12" t="s">
        <v>2755</v>
      </c>
      <c r="F272" s="12" t="s">
        <v>2756</v>
      </c>
      <c r="G272" s="12" t="s">
        <v>2756</v>
      </c>
      <c r="H272" s="12">
        <v>4889.0</v>
      </c>
      <c r="I272" s="12" t="s">
        <v>2711</v>
      </c>
      <c r="J272" s="12">
        <v>18.0</v>
      </c>
      <c r="K272" s="12">
        <v>88002.0</v>
      </c>
      <c r="L272" s="12">
        <v>0.12</v>
      </c>
      <c r="M272" s="12">
        <v>77441.76</v>
      </c>
      <c r="N272" s="15">
        <v>42401.0</v>
      </c>
      <c r="O272" s="12">
        <f>MONTH('Продажи'!$N272)</f>
        <v>2</v>
      </c>
      <c r="P272" s="12">
        <f>WEEKDAY('Продажи'!$N272,2)</f>
        <v>1</v>
      </c>
      <c r="Q272" s="12">
        <f>DAY('Продажи'!$N272)</f>
        <v>1</v>
      </c>
      <c r="R272" s="10"/>
      <c r="S272" s="22">
        <f>YEAR('Продажи'!$N272)</f>
        <v>2016</v>
      </c>
      <c r="T272" s="22">
        <f>INT(('Продажи'!$N272-DATE(YEAR('Продажи'!$N272-WEEKDAY('Продажи'!$N272-1)+4),1,3) + WEEKDAY(DATE(YEAR('Продажи'!$N272-WEEKDAY('Продажи'!$N272-1)+4),1,3))+5)/7)</f>
        <v>5</v>
      </c>
      <c r="U272" s="6"/>
    </row>
    <row r="273" ht="14.25" customHeight="1">
      <c r="E273" s="12" t="s">
        <v>2740</v>
      </c>
      <c r="F273" s="12" t="s">
        <v>2717</v>
      </c>
      <c r="G273" s="12" t="s">
        <v>2741</v>
      </c>
      <c r="H273" s="12">
        <v>3197.0</v>
      </c>
      <c r="I273" s="12" t="s">
        <v>2711</v>
      </c>
      <c r="J273" s="12">
        <v>10.0</v>
      </c>
      <c r="K273" s="12">
        <v>31970.0</v>
      </c>
      <c r="L273" s="12">
        <v>0.0</v>
      </c>
      <c r="M273" s="12">
        <v>31970.0</v>
      </c>
      <c r="N273" s="15">
        <v>44033.0</v>
      </c>
      <c r="O273" s="12">
        <f>MONTH('Продажи'!$N273)</f>
        <v>7</v>
      </c>
      <c r="P273" s="12">
        <f>WEEKDAY('Продажи'!$N273,2)</f>
        <v>2</v>
      </c>
      <c r="Q273" s="12">
        <f>DAY('Продажи'!$N273)</f>
        <v>21</v>
      </c>
      <c r="R273" s="10"/>
      <c r="S273" s="22">
        <f>YEAR('Продажи'!$N273)</f>
        <v>2020</v>
      </c>
      <c r="T273" s="22">
        <f>INT(('Продажи'!$N273-DATE(YEAR('Продажи'!$N273-WEEKDAY('Продажи'!$N273-1)+4),1,3) + WEEKDAY(DATE(YEAR('Продажи'!$N273-WEEKDAY('Продажи'!$N273-1)+4),1,3))+5)/7)</f>
        <v>30</v>
      </c>
      <c r="U273" s="6"/>
    </row>
    <row r="274" ht="14.25" customHeight="1">
      <c r="E274" s="12" t="s">
        <v>2725</v>
      </c>
      <c r="F274" s="12" t="s">
        <v>2710</v>
      </c>
      <c r="G274" s="12" t="s">
        <v>2726</v>
      </c>
      <c r="H274" s="12">
        <v>2645.0</v>
      </c>
      <c r="I274" s="12" t="s">
        <v>2711</v>
      </c>
      <c r="J274" s="12">
        <v>50.0</v>
      </c>
      <c r="K274" s="12">
        <v>132250.0</v>
      </c>
      <c r="L274" s="12">
        <v>0.15</v>
      </c>
      <c r="M274" s="12">
        <v>112412.5</v>
      </c>
      <c r="N274" s="15">
        <v>43576.0</v>
      </c>
      <c r="O274" s="12">
        <f>MONTH('Продажи'!$N274)</f>
        <v>4</v>
      </c>
      <c r="P274" s="12">
        <f>WEEKDAY('Продажи'!$N274,2)</f>
        <v>7</v>
      </c>
      <c r="Q274" s="12">
        <f>DAY('Продажи'!$N274)</f>
        <v>21</v>
      </c>
      <c r="R274" s="10"/>
      <c r="S274" s="22">
        <f>YEAR('Продажи'!$N274)</f>
        <v>2019</v>
      </c>
      <c r="T274" s="22">
        <f>INT(('Продажи'!$N274-DATE(YEAR('Продажи'!$N274-WEEKDAY('Продажи'!$N274-1)+4),1,3) + WEEKDAY(DATE(YEAR('Продажи'!$N274-WEEKDAY('Продажи'!$N274-1)+4),1,3))+5)/7)</f>
        <v>16</v>
      </c>
      <c r="U274" s="6"/>
    </row>
    <row r="275" ht="14.25" customHeight="1">
      <c r="E275" s="12" t="s">
        <v>2732</v>
      </c>
      <c r="F275" s="12" t="s">
        <v>2733</v>
      </c>
      <c r="G275" s="12" t="s">
        <v>2734</v>
      </c>
      <c r="H275" s="12">
        <v>957.0</v>
      </c>
      <c r="I275" s="12" t="s">
        <v>2715</v>
      </c>
      <c r="J275" s="12">
        <v>25.0</v>
      </c>
      <c r="K275" s="12">
        <v>23925.0</v>
      </c>
      <c r="L275" s="12">
        <v>0.03</v>
      </c>
      <c r="M275" s="12">
        <v>23207.25</v>
      </c>
      <c r="N275" s="15">
        <v>43623.0</v>
      </c>
      <c r="O275" s="12">
        <f>MONTH('Продажи'!$N275)</f>
        <v>6</v>
      </c>
      <c r="P275" s="12">
        <f>WEEKDAY('Продажи'!$N275,2)</f>
        <v>5</v>
      </c>
      <c r="Q275" s="12">
        <f>DAY('Продажи'!$N275)</f>
        <v>7</v>
      </c>
      <c r="R275" s="10"/>
      <c r="S275" s="22">
        <f>YEAR('Продажи'!$N275)</f>
        <v>2019</v>
      </c>
      <c r="T275" s="22">
        <f>INT(('Продажи'!$N275-DATE(YEAR('Продажи'!$N275-WEEKDAY('Продажи'!$N275-1)+4),1,3) + WEEKDAY(DATE(YEAR('Продажи'!$N275-WEEKDAY('Продажи'!$N275-1)+4),1,3))+5)/7)</f>
        <v>23</v>
      </c>
      <c r="U275" s="6"/>
    </row>
    <row r="276" ht="14.25" customHeight="1">
      <c r="E276" s="12" t="s">
        <v>2709</v>
      </c>
      <c r="F276" s="12" t="s">
        <v>2710</v>
      </c>
      <c r="G276" s="12" t="s">
        <v>2710</v>
      </c>
      <c r="H276" s="12">
        <v>699.0</v>
      </c>
      <c r="I276" s="12" t="s">
        <v>2711</v>
      </c>
      <c r="J276" s="12">
        <v>10.0</v>
      </c>
      <c r="K276" s="12">
        <v>6990.0</v>
      </c>
      <c r="L276" s="12">
        <v>0.0</v>
      </c>
      <c r="M276" s="12">
        <v>6990.0</v>
      </c>
      <c r="N276" s="15">
        <v>42030.0</v>
      </c>
      <c r="O276" s="12">
        <f>MONTH('Продажи'!$N276)</f>
        <v>1</v>
      </c>
      <c r="P276" s="12">
        <f>WEEKDAY('Продажи'!$N276,2)</f>
        <v>1</v>
      </c>
      <c r="Q276" s="12">
        <f>DAY('Продажи'!$N276)</f>
        <v>26</v>
      </c>
      <c r="R276" s="10"/>
      <c r="S276" s="22">
        <f>YEAR('Продажи'!$N276)</f>
        <v>2015</v>
      </c>
      <c r="T276" s="22">
        <f>INT(('Продажи'!$N276-DATE(YEAR('Продажи'!$N276-WEEKDAY('Продажи'!$N276-1)+4),1,3) + WEEKDAY(DATE(YEAR('Продажи'!$N276-WEEKDAY('Продажи'!$N276-1)+4),1,3))+5)/7)</f>
        <v>5</v>
      </c>
      <c r="U276" s="6"/>
    </row>
    <row r="277" ht="14.25" customHeight="1">
      <c r="E277" s="12" t="s">
        <v>2771</v>
      </c>
      <c r="F277" s="12" t="s">
        <v>2753</v>
      </c>
      <c r="G277" s="12" t="s">
        <v>2772</v>
      </c>
      <c r="H277" s="12">
        <v>887.0</v>
      </c>
      <c r="I277" s="12" t="s">
        <v>2711</v>
      </c>
      <c r="J277" s="12">
        <v>15.0</v>
      </c>
      <c r="K277" s="12">
        <v>13305.0</v>
      </c>
      <c r="L277" s="12">
        <v>0.0</v>
      </c>
      <c r="M277" s="12">
        <v>13305.0</v>
      </c>
      <c r="N277" s="15">
        <v>43566.0</v>
      </c>
      <c r="O277" s="12">
        <f>MONTH('Продажи'!$N277)</f>
        <v>4</v>
      </c>
      <c r="P277" s="12">
        <f>WEEKDAY('Продажи'!$N277,2)</f>
        <v>4</v>
      </c>
      <c r="Q277" s="12">
        <f>DAY('Продажи'!$N277)</f>
        <v>11</v>
      </c>
      <c r="R277" s="10"/>
      <c r="S277" s="22">
        <f>YEAR('Продажи'!$N277)</f>
        <v>2019</v>
      </c>
      <c r="T277" s="22">
        <f>INT(('Продажи'!$N277-DATE(YEAR('Продажи'!$N277-WEEKDAY('Продажи'!$N277-1)+4),1,3) + WEEKDAY(DATE(YEAR('Продажи'!$N277-WEEKDAY('Продажи'!$N277-1)+4),1,3))+5)/7)</f>
        <v>15</v>
      </c>
      <c r="U277" s="6"/>
    </row>
    <row r="278" ht="14.25" customHeight="1">
      <c r="E278" s="12" t="s">
        <v>2742</v>
      </c>
      <c r="F278" s="12" t="s">
        <v>2713</v>
      </c>
      <c r="G278" s="12" t="s">
        <v>2743</v>
      </c>
      <c r="H278" s="12">
        <v>912.0</v>
      </c>
      <c r="I278" s="12" t="s">
        <v>2715</v>
      </c>
      <c r="J278" s="12">
        <v>20.0</v>
      </c>
      <c r="K278" s="12">
        <v>18240.0</v>
      </c>
      <c r="L278" s="12">
        <v>0.0</v>
      </c>
      <c r="M278" s="12">
        <v>18240.0</v>
      </c>
      <c r="N278" s="15">
        <v>42481.0</v>
      </c>
      <c r="O278" s="12">
        <f>MONTH('Продажи'!$N278)</f>
        <v>4</v>
      </c>
      <c r="P278" s="12">
        <f>WEEKDAY('Продажи'!$N278,2)</f>
        <v>4</v>
      </c>
      <c r="Q278" s="12">
        <f>DAY('Продажи'!$N278)</f>
        <v>21</v>
      </c>
      <c r="R278" s="10"/>
      <c r="S278" s="22">
        <f>YEAR('Продажи'!$N278)</f>
        <v>2016</v>
      </c>
      <c r="T278" s="22">
        <f>INT(('Продажи'!$N278-DATE(YEAR('Продажи'!$N278-WEEKDAY('Продажи'!$N278-1)+4),1,3) + WEEKDAY(DATE(YEAR('Продажи'!$N278-WEEKDAY('Продажи'!$N278-1)+4),1,3))+5)/7)</f>
        <v>16</v>
      </c>
      <c r="U278" s="6"/>
    </row>
    <row r="279" ht="14.25" customHeight="1">
      <c r="E279" s="12" t="s">
        <v>2761</v>
      </c>
      <c r="F279" s="12" t="s">
        <v>2738</v>
      </c>
      <c r="G279" s="12" t="s">
        <v>2762</v>
      </c>
      <c r="H279" s="12">
        <v>800.0</v>
      </c>
      <c r="I279" s="12" t="s">
        <v>2715</v>
      </c>
      <c r="J279" s="12">
        <v>25.0</v>
      </c>
      <c r="K279" s="12">
        <v>20000.0</v>
      </c>
      <c r="L279" s="12">
        <v>0.03</v>
      </c>
      <c r="M279" s="12">
        <v>19400.0</v>
      </c>
      <c r="N279" s="15">
        <v>43643.0</v>
      </c>
      <c r="O279" s="12">
        <f>MONTH('Продажи'!$N279)</f>
        <v>6</v>
      </c>
      <c r="P279" s="12">
        <f>WEEKDAY('Продажи'!$N279,2)</f>
        <v>4</v>
      </c>
      <c r="Q279" s="12">
        <f>DAY('Продажи'!$N279)</f>
        <v>27</v>
      </c>
      <c r="R279" s="10"/>
      <c r="S279" s="22">
        <f>YEAR('Продажи'!$N279)</f>
        <v>2019</v>
      </c>
      <c r="T279" s="22">
        <f>INT(('Продажи'!$N279-DATE(YEAR('Продажи'!$N279-WEEKDAY('Продажи'!$N279-1)+4),1,3) + WEEKDAY(DATE(YEAR('Продажи'!$N279-WEEKDAY('Продажи'!$N279-1)+4),1,3))+5)/7)</f>
        <v>26</v>
      </c>
      <c r="U279" s="6"/>
    </row>
    <row r="280" ht="14.25" customHeight="1">
      <c r="E280" s="12" t="s">
        <v>2747</v>
      </c>
      <c r="F280" s="12" t="s">
        <v>2728</v>
      </c>
      <c r="G280" s="12" t="s">
        <v>2745</v>
      </c>
      <c r="H280" s="12">
        <v>1994.0</v>
      </c>
      <c r="I280" s="12" t="s">
        <v>2711</v>
      </c>
      <c r="J280" s="12">
        <v>25.0</v>
      </c>
      <c r="K280" s="12">
        <v>49850.0</v>
      </c>
      <c r="L280" s="12">
        <v>0.06</v>
      </c>
      <c r="M280" s="12">
        <v>46859.0</v>
      </c>
      <c r="N280" s="15">
        <v>42692.0</v>
      </c>
      <c r="O280" s="12">
        <f>MONTH('Продажи'!$N280)</f>
        <v>11</v>
      </c>
      <c r="P280" s="12">
        <f>WEEKDAY('Продажи'!$N280,2)</f>
        <v>5</v>
      </c>
      <c r="Q280" s="12">
        <f>DAY('Продажи'!$N280)</f>
        <v>18</v>
      </c>
      <c r="R280" s="10"/>
      <c r="S280" s="22">
        <f>YEAR('Продажи'!$N280)</f>
        <v>2016</v>
      </c>
      <c r="T280" s="22">
        <f>INT(('Продажи'!$N280-DATE(YEAR('Продажи'!$N280-WEEKDAY('Продажи'!$N280-1)+4),1,3) + WEEKDAY(DATE(YEAR('Продажи'!$N280-WEEKDAY('Продажи'!$N280-1)+4),1,3))+5)/7)</f>
        <v>46</v>
      </c>
      <c r="U280" s="6"/>
    </row>
    <row r="281" ht="14.25" customHeight="1">
      <c r="E281" s="12" t="s">
        <v>2742</v>
      </c>
      <c r="F281" s="12" t="s">
        <v>2713</v>
      </c>
      <c r="G281" s="12" t="s">
        <v>2743</v>
      </c>
      <c r="H281" s="12">
        <v>912.0</v>
      </c>
      <c r="I281" s="12" t="s">
        <v>2715</v>
      </c>
      <c r="J281" s="12">
        <v>15.0</v>
      </c>
      <c r="K281" s="12">
        <v>13680.0</v>
      </c>
      <c r="L281" s="12">
        <v>0.0</v>
      </c>
      <c r="M281" s="12">
        <v>13680.0</v>
      </c>
      <c r="N281" s="15">
        <v>43308.0</v>
      </c>
      <c r="O281" s="12">
        <f>MONTH('Продажи'!$N281)</f>
        <v>7</v>
      </c>
      <c r="P281" s="12">
        <f>WEEKDAY('Продажи'!$N281,2)</f>
        <v>5</v>
      </c>
      <c r="Q281" s="12">
        <f>DAY('Продажи'!$N281)</f>
        <v>27</v>
      </c>
      <c r="R281" s="10"/>
      <c r="S281" s="22">
        <f>YEAR('Продажи'!$N281)</f>
        <v>2018</v>
      </c>
      <c r="T281" s="22">
        <f>INT(('Продажи'!$N281-DATE(YEAR('Продажи'!$N281-WEEKDAY('Продажи'!$N281-1)+4),1,3) + WEEKDAY(DATE(YEAR('Продажи'!$N281-WEEKDAY('Продажи'!$N281-1)+4),1,3))+5)/7)</f>
        <v>30</v>
      </c>
      <c r="U281" s="6"/>
    </row>
    <row r="282" ht="14.25" customHeight="1">
      <c r="E282" s="12" t="s">
        <v>2748</v>
      </c>
      <c r="F282" s="12" t="s">
        <v>2717</v>
      </c>
      <c r="G282" s="12" t="s">
        <v>2717</v>
      </c>
      <c r="H282" s="12">
        <v>807.0</v>
      </c>
      <c r="I282" s="12" t="s">
        <v>2715</v>
      </c>
      <c r="J282" s="12">
        <v>18.0</v>
      </c>
      <c r="K282" s="12">
        <v>14526.0</v>
      </c>
      <c r="L282" s="12">
        <v>0.0</v>
      </c>
      <c r="M282" s="12">
        <v>14526.0</v>
      </c>
      <c r="N282" s="15">
        <v>42034.0</v>
      </c>
      <c r="O282" s="12">
        <f>MONTH('Продажи'!$N282)</f>
        <v>1</v>
      </c>
      <c r="P282" s="12">
        <f>WEEKDAY('Продажи'!$N282,2)</f>
        <v>5</v>
      </c>
      <c r="Q282" s="12">
        <f>DAY('Продажи'!$N282)</f>
        <v>30</v>
      </c>
      <c r="R282" s="10"/>
      <c r="S282" s="22">
        <f>YEAR('Продажи'!$N282)</f>
        <v>2015</v>
      </c>
      <c r="T282" s="22">
        <f>INT(('Продажи'!$N282-DATE(YEAR('Продажи'!$N282-WEEKDAY('Продажи'!$N282-1)+4),1,3) + WEEKDAY(DATE(YEAR('Продажи'!$N282-WEEKDAY('Продажи'!$N282-1)+4),1,3))+5)/7)</f>
        <v>5</v>
      </c>
      <c r="U282" s="6"/>
    </row>
    <row r="283" ht="14.25" customHeight="1">
      <c r="E283" s="12" t="s">
        <v>2757</v>
      </c>
      <c r="F283" s="12" t="s">
        <v>2710</v>
      </c>
      <c r="G283" s="12" t="s">
        <v>2783</v>
      </c>
      <c r="H283" s="12">
        <v>2211.0</v>
      </c>
      <c r="I283" s="12" t="s">
        <v>2711</v>
      </c>
      <c r="J283" s="12">
        <v>25.0</v>
      </c>
      <c r="K283" s="12">
        <v>55275.0</v>
      </c>
      <c r="L283" s="12">
        <v>0.09</v>
      </c>
      <c r="M283" s="12">
        <v>50300.25</v>
      </c>
      <c r="N283" s="15">
        <v>42842.0</v>
      </c>
      <c r="O283" s="12">
        <f>MONTH('Продажи'!$N283)</f>
        <v>4</v>
      </c>
      <c r="P283" s="12">
        <f>WEEKDAY('Продажи'!$N283,2)</f>
        <v>1</v>
      </c>
      <c r="Q283" s="12">
        <f>DAY('Продажи'!$N283)</f>
        <v>17</v>
      </c>
      <c r="R283" s="10"/>
      <c r="S283" s="22">
        <f>YEAR('Продажи'!$N283)</f>
        <v>2017</v>
      </c>
      <c r="T283" s="22">
        <f>INT(('Продажи'!$N283-DATE(YEAR('Продажи'!$N283-WEEKDAY('Продажи'!$N283-1)+4),1,3) + WEEKDAY(DATE(YEAR('Продажи'!$N283-WEEKDAY('Продажи'!$N283-1)+4),1,3))+5)/7)</f>
        <v>16</v>
      </c>
      <c r="U283" s="6"/>
    </row>
    <row r="284" ht="14.25" customHeight="1">
      <c r="E284" s="12" t="s">
        <v>2742</v>
      </c>
      <c r="F284" s="12" t="s">
        <v>2713</v>
      </c>
      <c r="G284" s="12" t="s">
        <v>2743</v>
      </c>
      <c r="H284" s="12">
        <v>912.0</v>
      </c>
      <c r="I284" s="12" t="s">
        <v>2715</v>
      </c>
      <c r="J284" s="12">
        <v>15.0</v>
      </c>
      <c r="K284" s="12">
        <v>13680.0</v>
      </c>
      <c r="L284" s="12">
        <v>0.0</v>
      </c>
      <c r="M284" s="12">
        <v>13680.0</v>
      </c>
      <c r="N284" s="15">
        <v>43797.0</v>
      </c>
      <c r="O284" s="12">
        <f>MONTH('Продажи'!$N284)</f>
        <v>11</v>
      </c>
      <c r="P284" s="12">
        <f>WEEKDAY('Продажи'!$N284,2)</f>
        <v>4</v>
      </c>
      <c r="Q284" s="12">
        <f>DAY('Продажи'!$N284)</f>
        <v>28</v>
      </c>
      <c r="R284" s="10"/>
      <c r="S284" s="22">
        <f>YEAR('Продажи'!$N284)</f>
        <v>2019</v>
      </c>
      <c r="T284" s="22">
        <f>INT(('Продажи'!$N284-DATE(YEAR('Продажи'!$N284-WEEKDAY('Продажи'!$N284-1)+4),1,3) + WEEKDAY(DATE(YEAR('Продажи'!$N284-WEEKDAY('Продажи'!$N284-1)+4),1,3))+5)/7)</f>
        <v>48</v>
      </c>
      <c r="U284" s="6"/>
    </row>
    <row r="285" ht="14.25" customHeight="1">
      <c r="E285" s="12" t="s">
        <v>2759</v>
      </c>
      <c r="F285" s="12" t="s">
        <v>2724</v>
      </c>
      <c r="G285" s="12" t="s">
        <v>2760</v>
      </c>
      <c r="H285" s="12">
        <v>1531.0</v>
      </c>
      <c r="I285" s="12" t="s">
        <v>2715</v>
      </c>
      <c r="J285" s="12">
        <v>15.0</v>
      </c>
      <c r="K285" s="12">
        <v>22965.0</v>
      </c>
      <c r="L285" s="12">
        <v>0.03</v>
      </c>
      <c r="M285" s="12">
        <v>22276.05</v>
      </c>
      <c r="N285" s="15">
        <v>43479.0</v>
      </c>
      <c r="O285" s="12">
        <f>MONTH('Продажи'!$N285)</f>
        <v>1</v>
      </c>
      <c r="P285" s="12">
        <f>WEEKDAY('Продажи'!$N285,2)</f>
        <v>1</v>
      </c>
      <c r="Q285" s="12">
        <f>DAY('Продажи'!$N285)</f>
        <v>14</v>
      </c>
      <c r="R285" s="10"/>
      <c r="S285" s="22">
        <f>YEAR('Продажи'!$N285)</f>
        <v>2019</v>
      </c>
      <c r="T285" s="22">
        <f>INT(('Продажи'!$N285-DATE(YEAR('Продажи'!$N285-WEEKDAY('Продажи'!$N285-1)+4),1,3) + WEEKDAY(DATE(YEAR('Продажи'!$N285-WEEKDAY('Продажи'!$N285-1)+4),1,3))+5)/7)</f>
        <v>3</v>
      </c>
      <c r="U285" s="6"/>
    </row>
    <row r="286" ht="14.25" customHeight="1">
      <c r="E286" s="12" t="s">
        <v>2709</v>
      </c>
      <c r="F286" s="12" t="s">
        <v>2710</v>
      </c>
      <c r="G286" s="12" t="s">
        <v>2710</v>
      </c>
      <c r="H286" s="12">
        <v>699.0</v>
      </c>
      <c r="I286" s="12" t="s">
        <v>2711</v>
      </c>
      <c r="J286" s="12">
        <v>10.0</v>
      </c>
      <c r="K286" s="12">
        <v>6990.0</v>
      </c>
      <c r="L286" s="12">
        <v>0.0</v>
      </c>
      <c r="M286" s="12">
        <v>6990.0</v>
      </c>
      <c r="N286" s="15">
        <v>42881.0</v>
      </c>
      <c r="O286" s="12">
        <f>MONTH('Продажи'!$N286)</f>
        <v>5</v>
      </c>
      <c r="P286" s="12">
        <f>WEEKDAY('Продажи'!$N286,2)</f>
        <v>5</v>
      </c>
      <c r="Q286" s="12">
        <f>DAY('Продажи'!$N286)</f>
        <v>26</v>
      </c>
      <c r="R286" s="10"/>
      <c r="S286" s="22">
        <f>YEAR('Продажи'!$N286)</f>
        <v>2017</v>
      </c>
      <c r="T286" s="22">
        <f>INT(('Продажи'!$N286-DATE(YEAR('Продажи'!$N286-WEEKDAY('Продажи'!$N286-1)+4),1,3) + WEEKDAY(DATE(YEAR('Продажи'!$N286-WEEKDAY('Продажи'!$N286-1)+4),1,3))+5)/7)</f>
        <v>21</v>
      </c>
      <c r="U286" s="6"/>
    </row>
    <row r="287" ht="14.25" customHeight="1">
      <c r="E287" s="12" t="s">
        <v>2723</v>
      </c>
      <c r="F287" s="12" t="s">
        <v>2724</v>
      </c>
      <c r="G287" s="12" t="s">
        <v>2724</v>
      </c>
      <c r="H287" s="12">
        <v>770.0</v>
      </c>
      <c r="I287" s="12" t="s">
        <v>2715</v>
      </c>
      <c r="J287" s="12">
        <v>20.0</v>
      </c>
      <c r="K287" s="12">
        <v>15400.0</v>
      </c>
      <c r="L287" s="12">
        <v>0.03</v>
      </c>
      <c r="M287" s="12">
        <v>14938.0</v>
      </c>
      <c r="N287" s="15">
        <v>43956.0</v>
      </c>
      <c r="O287" s="12">
        <f>MONTH('Продажи'!$N287)</f>
        <v>5</v>
      </c>
      <c r="P287" s="12">
        <f>WEEKDAY('Продажи'!$N287,2)</f>
        <v>2</v>
      </c>
      <c r="Q287" s="12">
        <f>DAY('Продажи'!$N287)</f>
        <v>5</v>
      </c>
      <c r="R287" s="10"/>
      <c r="S287" s="22">
        <f>YEAR('Продажи'!$N287)</f>
        <v>2020</v>
      </c>
      <c r="T287" s="22">
        <f>INT(('Продажи'!$N287-DATE(YEAR('Продажи'!$N287-WEEKDAY('Продажи'!$N287-1)+4),1,3) + WEEKDAY(DATE(YEAR('Продажи'!$N287-WEEKDAY('Продажи'!$N287-1)+4),1,3))+5)/7)</f>
        <v>19</v>
      </c>
      <c r="U287" s="6"/>
    </row>
    <row r="288" ht="14.25" customHeight="1">
      <c r="E288" s="12" t="s">
        <v>2716</v>
      </c>
      <c r="F288" s="12" t="s">
        <v>2717</v>
      </c>
      <c r="G288" s="12" t="s">
        <v>2718</v>
      </c>
      <c r="H288" s="12">
        <v>1182.0</v>
      </c>
      <c r="I288" s="12" t="s">
        <v>2715</v>
      </c>
      <c r="J288" s="12">
        <v>17.0</v>
      </c>
      <c r="K288" s="12">
        <v>20094.0</v>
      </c>
      <c r="L288" s="12">
        <v>0.03</v>
      </c>
      <c r="M288" s="12">
        <v>19491.18</v>
      </c>
      <c r="N288" s="15">
        <v>43008.0</v>
      </c>
      <c r="O288" s="12">
        <f>MONTH('Продажи'!$N288)</f>
        <v>9</v>
      </c>
      <c r="P288" s="12">
        <f>WEEKDAY('Продажи'!$N288,2)</f>
        <v>6</v>
      </c>
      <c r="Q288" s="12">
        <f>DAY('Продажи'!$N288)</f>
        <v>30</v>
      </c>
      <c r="R288" s="10"/>
      <c r="S288" s="22">
        <f>YEAR('Продажи'!$N288)</f>
        <v>2017</v>
      </c>
      <c r="T288" s="22">
        <f>INT(('Продажи'!$N288-DATE(YEAR('Продажи'!$N288-WEEKDAY('Продажи'!$N288-1)+4),1,3) + WEEKDAY(DATE(YEAR('Продажи'!$N288-WEEKDAY('Продажи'!$N288-1)+4),1,3))+5)/7)</f>
        <v>39</v>
      </c>
      <c r="U288" s="6"/>
    </row>
    <row r="289" ht="14.25" customHeight="1">
      <c r="E289" s="12" t="s">
        <v>2712</v>
      </c>
      <c r="F289" s="12" t="s">
        <v>2713</v>
      </c>
      <c r="G289" s="12" t="s">
        <v>2714</v>
      </c>
      <c r="H289" s="12">
        <v>1386.0</v>
      </c>
      <c r="I289" s="12" t="s">
        <v>2715</v>
      </c>
      <c r="J289" s="12">
        <v>20.0</v>
      </c>
      <c r="K289" s="12">
        <v>27720.0</v>
      </c>
      <c r="L289" s="12">
        <v>0.03</v>
      </c>
      <c r="M289" s="12">
        <v>26888.4</v>
      </c>
      <c r="N289" s="15">
        <v>42761.0</v>
      </c>
      <c r="O289" s="12">
        <f>MONTH('Продажи'!$N289)</f>
        <v>1</v>
      </c>
      <c r="P289" s="12">
        <f>WEEKDAY('Продажи'!$N289,2)</f>
        <v>4</v>
      </c>
      <c r="Q289" s="12">
        <f>DAY('Продажи'!$N289)</f>
        <v>26</v>
      </c>
      <c r="R289" s="10"/>
      <c r="S289" s="22">
        <f>YEAR('Продажи'!$N289)</f>
        <v>2017</v>
      </c>
      <c r="T289" s="22">
        <f>INT(('Продажи'!$N289-DATE(YEAR('Продажи'!$N289-WEEKDAY('Продажи'!$N289-1)+4),1,3) + WEEKDAY(DATE(YEAR('Продажи'!$N289-WEEKDAY('Продажи'!$N289-1)+4),1,3))+5)/7)</f>
        <v>4</v>
      </c>
      <c r="U289" s="6"/>
    </row>
    <row r="290" ht="14.25" customHeight="1">
      <c r="E290" s="12" t="s">
        <v>2786</v>
      </c>
      <c r="F290" s="12" t="s">
        <v>2724</v>
      </c>
      <c r="G290" s="12" t="s">
        <v>2787</v>
      </c>
      <c r="H290" s="12">
        <v>1730.0</v>
      </c>
      <c r="I290" s="12" t="s">
        <v>2715</v>
      </c>
      <c r="J290" s="12">
        <v>5.0</v>
      </c>
      <c r="K290" s="12">
        <v>8650.0</v>
      </c>
      <c r="L290" s="12">
        <v>0.0</v>
      </c>
      <c r="M290" s="12">
        <v>8650.0</v>
      </c>
      <c r="N290" s="15">
        <v>43377.0</v>
      </c>
      <c r="O290" s="12">
        <f>MONTH('Продажи'!$N290)</f>
        <v>10</v>
      </c>
      <c r="P290" s="12">
        <f>WEEKDAY('Продажи'!$N290,2)</f>
        <v>4</v>
      </c>
      <c r="Q290" s="12">
        <f>DAY('Продажи'!$N290)</f>
        <v>4</v>
      </c>
      <c r="R290" s="10"/>
      <c r="S290" s="22">
        <f>YEAR('Продажи'!$N290)</f>
        <v>2018</v>
      </c>
      <c r="T290" s="22">
        <f>INT(('Продажи'!$N290-DATE(YEAR('Продажи'!$N290-WEEKDAY('Продажи'!$N290-1)+4),1,3) + WEEKDAY(DATE(YEAR('Продажи'!$N290-WEEKDAY('Продажи'!$N290-1)+4),1,3))+5)/7)</f>
        <v>40</v>
      </c>
      <c r="U290" s="6"/>
    </row>
    <row r="291" ht="14.25" customHeight="1">
      <c r="E291" s="12" t="s">
        <v>2744</v>
      </c>
      <c r="F291" s="12" t="s">
        <v>2728</v>
      </c>
      <c r="G291" s="12" t="s">
        <v>2745</v>
      </c>
      <c r="H291" s="12">
        <v>1994.0</v>
      </c>
      <c r="I291" s="12" t="s">
        <v>2711</v>
      </c>
      <c r="J291" s="12">
        <v>12.0</v>
      </c>
      <c r="K291" s="12">
        <v>23928.0</v>
      </c>
      <c r="L291" s="12">
        <v>0.03</v>
      </c>
      <c r="M291" s="12">
        <v>23210.16</v>
      </c>
      <c r="N291" s="15">
        <v>43553.0</v>
      </c>
      <c r="O291" s="12">
        <f>MONTH('Продажи'!$N291)</f>
        <v>3</v>
      </c>
      <c r="P291" s="12">
        <f>WEEKDAY('Продажи'!$N291,2)</f>
        <v>5</v>
      </c>
      <c r="Q291" s="12">
        <f>DAY('Продажи'!$N291)</f>
        <v>29</v>
      </c>
      <c r="R291" s="10"/>
      <c r="S291" s="22">
        <f>YEAR('Продажи'!$N291)</f>
        <v>2019</v>
      </c>
      <c r="T291" s="22">
        <f>INT(('Продажи'!$N291-DATE(YEAR('Продажи'!$N291-WEEKDAY('Продажи'!$N291-1)+4),1,3) + WEEKDAY(DATE(YEAR('Продажи'!$N291-WEEKDAY('Продажи'!$N291-1)+4),1,3))+5)/7)</f>
        <v>13</v>
      </c>
      <c r="U291" s="6"/>
    </row>
    <row r="292" ht="14.25" customHeight="1">
      <c r="E292" s="12" t="s">
        <v>2786</v>
      </c>
      <c r="F292" s="12" t="s">
        <v>2724</v>
      </c>
      <c r="G292" s="12" t="s">
        <v>2787</v>
      </c>
      <c r="H292" s="12">
        <v>1730.0</v>
      </c>
      <c r="I292" s="12" t="s">
        <v>2715</v>
      </c>
      <c r="J292" s="12">
        <v>5.0</v>
      </c>
      <c r="K292" s="12">
        <v>8650.0</v>
      </c>
      <c r="L292" s="12">
        <v>0.0</v>
      </c>
      <c r="M292" s="12">
        <v>8650.0</v>
      </c>
      <c r="N292" s="15">
        <v>43083.0</v>
      </c>
      <c r="O292" s="12">
        <f>MONTH('Продажи'!$N292)</f>
        <v>12</v>
      </c>
      <c r="P292" s="12">
        <f>WEEKDAY('Продажи'!$N292,2)</f>
        <v>4</v>
      </c>
      <c r="Q292" s="12">
        <f>DAY('Продажи'!$N292)</f>
        <v>14</v>
      </c>
      <c r="R292" s="10"/>
      <c r="S292" s="22">
        <f>YEAR('Продажи'!$N292)</f>
        <v>2017</v>
      </c>
      <c r="T292" s="22">
        <f>INT(('Продажи'!$N292-DATE(YEAR('Продажи'!$N292-WEEKDAY('Продажи'!$N292-1)+4),1,3) + WEEKDAY(DATE(YEAR('Продажи'!$N292-WEEKDAY('Продажи'!$N292-1)+4),1,3))+5)/7)</f>
        <v>50</v>
      </c>
      <c r="U292" s="6"/>
    </row>
    <row r="293" ht="14.25" customHeight="1">
      <c r="E293" s="12" t="s">
        <v>2716</v>
      </c>
      <c r="F293" s="12" t="s">
        <v>2717</v>
      </c>
      <c r="G293" s="12" t="s">
        <v>2718</v>
      </c>
      <c r="H293" s="12">
        <v>1182.0</v>
      </c>
      <c r="I293" s="12" t="s">
        <v>2715</v>
      </c>
      <c r="J293" s="12">
        <v>17.0</v>
      </c>
      <c r="K293" s="12">
        <v>20094.0</v>
      </c>
      <c r="L293" s="12">
        <v>0.03</v>
      </c>
      <c r="M293" s="12">
        <v>19491.18</v>
      </c>
      <c r="N293" s="15">
        <v>43616.0</v>
      </c>
      <c r="O293" s="12">
        <f>MONTH('Продажи'!$N293)</f>
        <v>5</v>
      </c>
      <c r="P293" s="12">
        <f>WEEKDAY('Продажи'!$N293,2)</f>
        <v>5</v>
      </c>
      <c r="Q293" s="12">
        <f>DAY('Продажи'!$N293)</f>
        <v>31</v>
      </c>
      <c r="R293" s="10"/>
      <c r="S293" s="22">
        <f>YEAR('Продажи'!$N293)</f>
        <v>2019</v>
      </c>
      <c r="T293" s="22">
        <f>INT(('Продажи'!$N293-DATE(YEAR('Продажи'!$N293-WEEKDAY('Продажи'!$N293-1)+4),1,3) + WEEKDAY(DATE(YEAR('Продажи'!$N293-WEEKDAY('Продажи'!$N293-1)+4),1,3))+5)/7)</f>
        <v>22</v>
      </c>
      <c r="U293" s="6"/>
    </row>
    <row r="294" ht="14.25" customHeight="1">
      <c r="E294" s="12" t="s">
        <v>2761</v>
      </c>
      <c r="F294" s="12" t="s">
        <v>2738</v>
      </c>
      <c r="G294" s="12" t="s">
        <v>2762</v>
      </c>
      <c r="H294" s="12">
        <v>800.0</v>
      </c>
      <c r="I294" s="12" t="s">
        <v>2715</v>
      </c>
      <c r="J294" s="12">
        <v>25.0</v>
      </c>
      <c r="K294" s="12">
        <v>20000.0</v>
      </c>
      <c r="L294" s="12">
        <v>0.03</v>
      </c>
      <c r="M294" s="12">
        <v>19400.0</v>
      </c>
      <c r="N294" s="15">
        <v>42595.0</v>
      </c>
      <c r="O294" s="12">
        <f>MONTH('Продажи'!$N294)</f>
        <v>8</v>
      </c>
      <c r="P294" s="12">
        <f>WEEKDAY('Продажи'!$N294,2)</f>
        <v>6</v>
      </c>
      <c r="Q294" s="12">
        <f>DAY('Продажи'!$N294)</f>
        <v>13</v>
      </c>
      <c r="R294" s="10"/>
      <c r="S294" s="22">
        <f>YEAR('Продажи'!$N294)</f>
        <v>2016</v>
      </c>
      <c r="T294" s="22">
        <f>INT(('Продажи'!$N294-DATE(YEAR('Продажи'!$N294-WEEKDAY('Продажи'!$N294-1)+4),1,3) + WEEKDAY(DATE(YEAR('Продажи'!$N294-WEEKDAY('Продажи'!$N294-1)+4),1,3))+5)/7)</f>
        <v>32</v>
      </c>
      <c r="U294" s="6"/>
    </row>
    <row r="295" ht="14.25" customHeight="1">
      <c r="E295" s="12" t="s">
        <v>2709</v>
      </c>
      <c r="F295" s="12" t="s">
        <v>2710</v>
      </c>
      <c r="G295" s="12" t="s">
        <v>2710</v>
      </c>
      <c r="H295" s="12">
        <v>699.0</v>
      </c>
      <c r="I295" s="12" t="s">
        <v>2711</v>
      </c>
      <c r="J295" s="12">
        <v>10.0</v>
      </c>
      <c r="K295" s="12">
        <v>6990.0</v>
      </c>
      <c r="L295" s="12">
        <v>0.0</v>
      </c>
      <c r="M295" s="12">
        <v>6990.0</v>
      </c>
      <c r="N295" s="15">
        <v>42065.0</v>
      </c>
      <c r="O295" s="12">
        <f>MONTH('Продажи'!$N295)</f>
        <v>3</v>
      </c>
      <c r="P295" s="12">
        <f>WEEKDAY('Продажи'!$N295,2)</f>
        <v>1</v>
      </c>
      <c r="Q295" s="12">
        <f>DAY('Продажи'!$N295)</f>
        <v>2</v>
      </c>
      <c r="R295" s="10"/>
      <c r="S295" s="22">
        <f>YEAR('Продажи'!$N295)</f>
        <v>2015</v>
      </c>
      <c r="T295" s="22">
        <f>INT(('Продажи'!$N295-DATE(YEAR('Продажи'!$N295-WEEKDAY('Продажи'!$N295-1)+4),1,3) + WEEKDAY(DATE(YEAR('Продажи'!$N295-WEEKDAY('Продажи'!$N295-1)+4),1,3))+5)/7)</f>
        <v>10</v>
      </c>
      <c r="U295" s="6"/>
    </row>
    <row r="296" ht="14.25" customHeight="1">
      <c r="E296" s="12" t="s">
        <v>2721</v>
      </c>
      <c r="F296" s="12" t="s">
        <v>2713</v>
      </c>
      <c r="G296" s="12" t="s">
        <v>2722</v>
      </c>
      <c r="H296" s="12">
        <v>847.0</v>
      </c>
      <c r="I296" s="12" t="s">
        <v>2715</v>
      </c>
      <c r="J296" s="12">
        <v>15.0</v>
      </c>
      <c r="K296" s="12">
        <v>12705.0</v>
      </c>
      <c r="L296" s="12">
        <v>0.0</v>
      </c>
      <c r="M296" s="12">
        <v>12705.0</v>
      </c>
      <c r="N296" s="15">
        <v>44101.0</v>
      </c>
      <c r="O296" s="12">
        <f>MONTH('Продажи'!$N296)</f>
        <v>9</v>
      </c>
      <c r="P296" s="12">
        <f>WEEKDAY('Продажи'!$N296,2)</f>
        <v>7</v>
      </c>
      <c r="Q296" s="12">
        <f>DAY('Продажи'!$N296)</f>
        <v>27</v>
      </c>
      <c r="R296" s="10"/>
      <c r="S296" s="22">
        <f>YEAR('Продажи'!$N296)</f>
        <v>2020</v>
      </c>
      <c r="T296" s="22">
        <f>INT(('Продажи'!$N296-DATE(YEAR('Продажи'!$N296-WEEKDAY('Продажи'!$N296-1)+4),1,3) + WEEKDAY(DATE(YEAR('Продажи'!$N296-WEEKDAY('Продажи'!$N296-1)+4),1,3))+5)/7)</f>
        <v>39</v>
      </c>
      <c r="U296" s="6"/>
    </row>
    <row r="297" ht="14.25" customHeight="1">
      <c r="E297" s="12" t="s">
        <v>2781</v>
      </c>
      <c r="F297" s="12" t="s">
        <v>2717</v>
      </c>
      <c r="G297" s="12" t="s">
        <v>2782</v>
      </c>
      <c r="H297" s="12">
        <v>3197.0</v>
      </c>
      <c r="I297" s="12" t="s">
        <v>2711</v>
      </c>
      <c r="J297" s="12">
        <v>6.0</v>
      </c>
      <c r="K297" s="12">
        <v>19182.0</v>
      </c>
      <c r="L297" s="12">
        <v>0.03</v>
      </c>
      <c r="M297" s="12">
        <v>18606.54</v>
      </c>
      <c r="N297" s="15">
        <v>42664.0</v>
      </c>
      <c r="O297" s="12">
        <f>MONTH('Продажи'!$N297)</f>
        <v>10</v>
      </c>
      <c r="P297" s="12">
        <f>WEEKDAY('Продажи'!$N297,2)</f>
        <v>5</v>
      </c>
      <c r="Q297" s="12">
        <f>DAY('Продажи'!$N297)</f>
        <v>21</v>
      </c>
      <c r="R297" s="10"/>
      <c r="S297" s="22">
        <f>YEAR('Продажи'!$N297)</f>
        <v>2016</v>
      </c>
      <c r="T297" s="22">
        <f>INT(('Продажи'!$N297-DATE(YEAR('Продажи'!$N297-WEEKDAY('Продажи'!$N297-1)+4),1,3) + WEEKDAY(DATE(YEAR('Продажи'!$N297-WEEKDAY('Продажи'!$N297-1)+4),1,3))+5)/7)</f>
        <v>42</v>
      </c>
      <c r="U297" s="6"/>
    </row>
    <row r="298" ht="14.25" customHeight="1">
      <c r="E298" s="12" t="s">
        <v>2777</v>
      </c>
      <c r="F298" s="12" t="s">
        <v>2717</v>
      </c>
      <c r="G298" s="12" t="s">
        <v>2778</v>
      </c>
      <c r="H298" s="12">
        <v>1178.0</v>
      </c>
      <c r="I298" s="12" t="s">
        <v>2711</v>
      </c>
      <c r="J298" s="12">
        <v>10.0</v>
      </c>
      <c r="K298" s="12">
        <v>11780.0</v>
      </c>
      <c r="L298" s="12">
        <v>0.0</v>
      </c>
      <c r="M298" s="12">
        <v>11780.0</v>
      </c>
      <c r="N298" s="15">
        <v>42517.0</v>
      </c>
      <c r="O298" s="12">
        <f>MONTH('Продажи'!$N298)</f>
        <v>5</v>
      </c>
      <c r="P298" s="12">
        <f>WEEKDAY('Продажи'!$N298,2)</f>
        <v>5</v>
      </c>
      <c r="Q298" s="12">
        <f>DAY('Продажи'!$N298)</f>
        <v>27</v>
      </c>
      <c r="R298" s="10"/>
      <c r="S298" s="22">
        <f>YEAR('Продажи'!$N298)</f>
        <v>2016</v>
      </c>
      <c r="T298" s="22">
        <f>INT(('Продажи'!$N298-DATE(YEAR('Продажи'!$N298-WEEKDAY('Продажи'!$N298-1)+4),1,3) + WEEKDAY(DATE(YEAR('Продажи'!$N298-WEEKDAY('Продажи'!$N298-1)+4),1,3))+5)/7)</f>
        <v>21</v>
      </c>
      <c r="U298" s="6"/>
    </row>
    <row r="299" ht="14.25" customHeight="1">
      <c r="E299" s="12" t="s">
        <v>2709</v>
      </c>
      <c r="F299" s="12" t="s">
        <v>2710</v>
      </c>
      <c r="G299" s="12" t="s">
        <v>2710</v>
      </c>
      <c r="H299" s="12">
        <v>699.0</v>
      </c>
      <c r="I299" s="12" t="s">
        <v>2711</v>
      </c>
      <c r="J299" s="12">
        <v>10.0</v>
      </c>
      <c r="K299" s="12">
        <v>6990.0</v>
      </c>
      <c r="L299" s="12">
        <v>0.0</v>
      </c>
      <c r="M299" s="12">
        <v>6990.0</v>
      </c>
      <c r="N299" s="15">
        <v>43553.0</v>
      </c>
      <c r="O299" s="12">
        <f>MONTH('Продажи'!$N299)</f>
        <v>3</v>
      </c>
      <c r="P299" s="12">
        <f>WEEKDAY('Продажи'!$N299,2)</f>
        <v>5</v>
      </c>
      <c r="Q299" s="12">
        <f>DAY('Продажи'!$N299)</f>
        <v>29</v>
      </c>
      <c r="R299" s="10"/>
      <c r="S299" s="22">
        <f>YEAR('Продажи'!$N299)</f>
        <v>2019</v>
      </c>
      <c r="T299" s="22">
        <f>INT(('Продажи'!$N299-DATE(YEAR('Продажи'!$N299-WEEKDAY('Продажи'!$N299-1)+4),1,3) + WEEKDAY(DATE(YEAR('Продажи'!$N299-WEEKDAY('Продажи'!$N299-1)+4),1,3))+5)/7)</f>
        <v>13</v>
      </c>
      <c r="U299" s="6"/>
    </row>
    <row r="300" ht="14.25" customHeight="1">
      <c r="E300" s="12" t="s">
        <v>2749</v>
      </c>
      <c r="F300" s="12" t="s">
        <v>2750</v>
      </c>
      <c r="G300" s="12" t="s">
        <v>2751</v>
      </c>
      <c r="H300" s="12">
        <v>843.0</v>
      </c>
      <c r="I300" s="12" t="s">
        <v>2711</v>
      </c>
      <c r="J300" s="12">
        <v>10.0</v>
      </c>
      <c r="K300" s="12">
        <v>8430.0</v>
      </c>
      <c r="L300" s="12">
        <v>0.0</v>
      </c>
      <c r="M300" s="12">
        <v>8430.0</v>
      </c>
      <c r="N300" s="15">
        <v>43389.0</v>
      </c>
      <c r="O300" s="12">
        <f>MONTH('Продажи'!$N300)</f>
        <v>10</v>
      </c>
      <c r="P300" s="12">
        <f>WEEKDAY('Продажи'!$N300,2)</f>
        <v>2</v>
      </c>
      <c r="Q300" s="12">
        <f>DAY('Продажи'!$N300)</f>
        <v>16</v>
      </c>
      <c r="R300" s="10"/>
      <c r="S300" s="22">
        <f>YEAR('Продажи'!$N300)</f>
        <v>2018</v>
      </c>
      <c r="T300" s="22">
        <f>INT(('Продажи'!$N300-DATE(YEAR('Продажи'!$N300-WEEKDAY('Продажи'!$N300-1)+4),1,3) + WEEKDAY(DATE(YEAR('Продажи'!$N300-WEEKDAY('Продажи'!$N300-1)+4),1,3))+5)/7)</f>
        <v>42</v>
      </c>
      <c r="U300" s="6"/>
    </row>
    <row r="301" ht="14.25" customHeight="1">
      <c r="E301" s="12" t="s">
        <v>2727</v>
      </c>
      <c r="F301" s="12" t="s">
        <v>2728</v>
      </c>
      <c r="G301" s="12" t="s">
        <v>2729</v>
      </c>
      <c r="H301" s="12">
        <v>1994.0</v>
      </c>
      <c r="I301" s="12" t="s">
        <v>2711</v>
      </c>
      <c r="J301" s="12">
        <v>17.0</v>
      </c>
      <c r="K301" s="12">
        <v>33898.0</v>
      </c>
      <c r="L301" s="12">
        <v>0.06</v>
      </c>
      <c r="M301" s="12">
        <v>31864.12</v>
      </c>
      <c r="N301" s="15">
        <v>42909.0</v>
      </c>
      <c r="O301" s="12">
        <f>MONTH('Продажи'!$N301)</f>
        <v>6</v>
      </c>
      <c r="P301" s="12">
        <f>WEEKDAY('Продажи'!$N301,2)</f>
        <v>5</v>
      </c>
      <c r="Q301" s="12">
        <f>DAY('Продажи'!$N301)</f>
        <v>23</v>
      </c>
      <c r="R301" s="10"/>
      <c r="S301" s="22">
        <f>YEAR('Продажи'!$N301)</f>
        <v>2017</v>
      </c>
      <c r="T301" s="22">
        <f>INT(('Продажи'!$N301-DATE(YEAR('Продажи'!$N301-WEEKDAY('Продажи'!$N301-1)+4),1,3) + WEEKDAY(DATE(YEAR('Продажи'!$N301-WEEKDAY('Продажи'!$N301-1)+4),1,3))+5)/7)</f>
        <v>25</v>
      </c>
      <c r="U301" s="6"/>
    </row>
    <row r="302" ht="14.25" customHeight="1">
      <c r="E302" s="12" t="s">
        <v>2732</v>
      </c>
      <c r="F302" s="12" t="s">
        <v>2733</v>
      </c>
      <c r="G302" s="12" t="s">
        <v>2734</v>
      </c>
      <c r="H302" s="12">
        <v>957.0</v>
      </c>
      <c r="I302" s="12" t="s">
        <v>2715</v>
      </c>
      <c r="J302" s="12">
        <v>25.0</v>
      </c>
      <c r="K302" s="12">
        <v>23925.0</v>
      </c>
      <c r="L302" s="12">
        <v>0.03</v>
      </c>
      <c r="M302" s="12">
        <v>23207.25</v>
      </c>
      <c r="N302" s="15">
        <v>43547.0</v>
      </c>
      <c r="O302" s="12">
        <f>MONTH('Продажи'!$N302)</f>
        <v>3</v>
      </c>
      <c r="P302" s="12">
        <f>WEEKDAY('Продажи'!$N302,2)</f>
        <v>6</v>
      </c>
      <c r="Q302" s="12">
        <f>DAY('Продажи'!$N302)</f>
        <v>23</v>
      </c>
      <c r="R302" s="10"/>
      <c r="S302" s="22">
        <f>YEAR('Продажи'!$N302)</f>
        <v>2019</v>
      </c>
      <c r="T302" s="22">
        <f>INT(('Продажи'!$N302-DATE(YEAR('Продажи'!$N302-WEEKDAY('Продажи'!$N302-1)+4),1,3) + WEEKDAY(DATE(YEAR('Продажи'!$N302-WEEKDAY('Продажи'!$N302-1)+4),1,3))+5)/7)</f>
        <v>12</v>
      </c>
      <c r="U302" s="6"/>
    </row>
    <row r="303" ht="14.25" customHeight="1">
      <c r="E303" s="12" t="s">
        <v>2773</v>
      </c>
      <c r="F303" s="12" t="s">
        <v>2738</v>
      </c>
      <c r="G303" s="12" t="s">
        <v>2774</v>
      </c>
      <c r="H303" s="12">
        <v>1923.0</v>
      </c>
      <c r="I303" s="12" t="s">
        <v>2715</v>
      </c>
      <c r="J303" s="12">
        <v>25.0</v>
      </c>
      <c r="K303" s="12">
        <v>48075.0</v>
      </c>
      <c r="L303" s="12">
        <v>0.06</v>
      </c>
      <c r="M303" s="12">
        <v>45190.5</v>
      </c>
      <c r="N303" s="15">
        <v>42569.0</v>
      </c>
      <c r="O303" s="12">
        <f>MONTH('Продажи'!$N303)</f>
        <v>7</v>
      </c>
      <c r="P303" s="12">
        <f>WEEKDAY('Продажи'!$N303,2)</f>
        <v>1</v>
      </c>
      <c r="Q303" s="12">
        <f>DAY('Продажи'!$N303)</f>
        <v>18</v>
      </c>
      <c r="R303" s="10"/>
      <c r="S303" s="22">
        <f>YEAR('Продажи'!$N303)</f>
        <v>2016</v>
      </c>
      <c r="T303" s="22">
        <f>INT(('Продажи'!$N303-DATE(YEAR('Продажи'!$N303-WEEKDAY('Продажи'!$N303-1)+4),1,3) + WEEKDAY(DATE(YEAR('Продажи'!$N303-WEEKDAY('Продажи'!$N303-1)+4),1,3))+5)/7)</f>
        <v>29</v>
      </c>
      <c r="U303" s="6"/>
    </row>
    <row r="304" ht="14.25" customHeight="1">
      <c r="E304" s="12" t="s">
        <v>2740</v>
      </c>
      <c r="F304" s="12" t="s">
        <v>2717</v>
      </c>
      <c r="G304" s="12" t="s">
        <v>2741</v>
      </c>
      <c r="H304" s="12">
        <v>3197.0</v>
      </c>
      <c r="I304" s="12" t="s">
        <v>2711</v>
      </c>
      <c r="J304" s="12">
        <v>10.0</v>
      </c>
      <c r="K304" s="12">
        <v>31970.0</v>
      </c>
      <c r="L304" s="12">
        <v>0.0</v>
      </c>
      <c r="M304" s="12">
        <v>31970.0</v>
      </c>
      <c r="N304" s="15">
        <v>43217.0</v>
      </c>
      <c r="O304" s="12">
        <f>MONTH('Продажи'!$N304)</f>
        <v>4</v>
      </c>
      <c r="P304" s="12">
        <f>WEEKDAY('Продажи'!$N304,2)</f>
        <v>5</v>
      </c>
      <c r="Q304" s="12">
        <f>DAY('Продажи'!$N304)</f>
        <v>27</v>
      </c>
      <c r="R304" s="10"/>
      <c r="S304" s="22">
        <f>YEAR('Продажи'!$N304)</f>
        <v>2018</v>
      </c>
      <c r="T304" s="22">
        <f>INT(('Продажи'!$N304-DATE(YEAR('Продажи'!$N304-WEEKDAY('Продажи'!$N304-1)+4),1,3) + WEEKDAY(DATE(YEAR('Продажи'!$N304-WEEKDAY('Продажи'!$N304-1)+4),1,3))+5)/7)</f>
        <v>17</v>
      </c>
      <c r="U304" s="6"/>
    </row>
    <row r="305" ht="14.25" customHeight="1">
      <c r="E305" s="12" t="s">
        <v>2781</v>
      </c>
      <c r="F305" s="12" t="s">
        <v>2717</v>
      </c>
      <c r="G305" s="12" t="s">
        <v>2782</v>
      </c>
      <c r="H305" s="12">
        <v>3197.0</v>
      </c>
      <c r="I305" s="12" t="s">
        <v>2711</v>
      </c>
      <c r="J305" s="12">
        <v>6.0</v>
      </c>
      <c r="K305" s="12">
        <v>19182.0</v>
      </c>
      <c r="L305" s="12">
        <v>0.03</v>
      </c>
      <c r="M305" s="12">
        <v>18606.54</v>
      </c>
      <c r="N305" s="15">
        <v>42460.0</v>
      </c>
      <c r="O305" s="12">
        <f>MONTH('Продажи'!$N305)</f>
        <v>3</v>
      </c>
      <c r="P305" s="12">
        <f>WEEKDAY('Продажи'!$N305,2)</f>
        <v>4</v>
      </c>
      <c r="Q305" s="12">
        <f>DAY('Продажи'!$N305)</f>
        <v>31</v>
      </c>
      <c r="R305" s="10"/>
      <c r="S305" s="22">
        <f>YEAR('Продажи'!$N305)</f>
        <v>2016</v>
      </c>
      <c r="T305" s="22">
        <f>INT(('Продажи'!$N305-DATE(YEAR('Продажи'!$N305-WEEKDAY('Продажи'!$N305-1)+4),1,3) + WEEKDAY(DATE(YEAR('Продажи'!$N305-WEEKDAY('Продажи'!$N305-1)+4),1,3))+5)/7)</f>
        <v>13</v>
      </c>
      <c r="U305" s="6"/>
    </row>
    <row r="306" ht="14.25" customHeight="1">
      <c r="E306" s="12" t="s">
        <v>2781</v>
      </c>
      <c r="F306" s="12" t="s">
        <v>2717</v>
      </c>
      <c r="G306" s="12" t="s">
        <v>2782</v>
      </c>
      <c r="H306" s="12">
        <v>3197.0</v>
      </c>
      <c r="I306" s="12" t="s">
        <v>2711</v>
      </c>
      <c r="J306" s="12">
        <v>6.0</v>
      </c>
      <c r="K306" s="12">
        <v>19182.0</v>
      </c>
      <c r="L306" s="12">
        <v>0.03</v>
      </c>
      <c r="M306" s="12">
        <v>18606.54</v>
      </c>
      <c r="N306" s="15">
        <v>43390.0</v>
      </c>
      <c r="O306" s="12">
        <f>MONTH('Продажи'!$N306)</f>
        <v>10</v>
      </c>
      <c r="P306" s="12">
        <f>WEEKDAY('Продажи'!$N306,2)</f>
        <v>3</v>
      </c>
      <c r="Q306" s="12">
        <f>DAY('Продажи'!$N306)</f>
        <v>17</v>
      </c>
      <c r="R306" s="10"/>
      <c r="S306" s="22">
        <f>YEAR('Продажи'!$N306)</f>
        <v>2018</v>
      </c>
      <c r="T306" s="22">
        <f>INT(('Продажи'!$N306-DATE(YEAR('Продажи'!$N306-WEEKDAY('Продажи'!$N306-1)+4),1,3) + WEEKDAY(DATE(YEAR('Продажи'!$N306-WEEKDAY('Продажи'!$N306-1)+4),1,3))+5)/7)</f>
        <v>42</v>
      </c>
      <c r="U306" s="6"/>
    </row>
    <row r="307" ht="14.25" customHeight="1">
      <c r="E307" s="12" t="s">
        <v>2725</v>
      </c>
      <c r="F307" s="12" t="s">
        <v>2710</v>
      </c>
      <c r="G307" s="12" t="s">
        <v>2726</v>
      </c>
      <c r="H307" s="12">
        <v>2645.0</v>
      </c>
      <c r="I307" s="12" t="s">
        <v>2711</v>
      </c>
      <c r="J307" s="12">
        <v>50.0</v>
      </c>
      <c r="K307" s="12">
        <v>132250.0</v>
      </c>
      <c r="L307" s="12">
        <v>0.15</v>
      </c>
      <c r="M307" s="12">
        <v>112412.5</v>
      </c>
      <c r="N307" s="15">
        <v>43839.0</v>
      </c>
      <c r="O307" s="12">
        <f>MONTH('Продажи'!$N307)</f>
        <v>1</v>
      </c>
      <c r="P307" s="12">
        <f>WEEKDAY('Продажи'!$N307,2)</f>
        <v>4</v>
      </c>
      <c r="Q307" s="12">
        <f>DAY('Продажи'!$N307)</f>
        <v>9</v>
      </c>
      <c r="R307" s="10"/>
      <c r="S307" s="22">
        <f>YEAR('Продажи'!$N307)</f>
        <v>2020</v>
      </c>
      <c r="T307" s="22">
        <f>INT(('Продажи'!$N307-DATE(YEAR('Продажи'!$N307-WEEKDAY('Продажи'!$N307-1)+4),1,3) + WEEKDAY(DATE(YEAR('Продажи'!$N307-WEEKDAY('Продажи'!$N307-1)+4),1,3))+5)/7)</f>
        <v>2</v>
      </c>
      <c r="U307" s="6"/>
    </row>
    <row r="308" ht="14.25" customHeight="1">
      <c r="E308" s="12" t="s">
        <v>2784</v>
      </c>
      <c r="F308" s="12" t="s">
        <v>2738</v>
      </c>
      <c r="G308" s="12" t="s">
        <v>2785</v>
      </c>
      <c r="H308" s="12">
        <v>876.0</v>
      </c>
      <c r="I308" s="12" t="s">
        <v>2711</v>
      </c>
      <c r="J308" s="12">
        <v>20.0</v>
      </c>
      <c r="K308" s="12">
        <v>17520.0</v>
      </c>
      <c r="L308" s="12">
        <v>0.03</v>
      </c>
      <c r="M308" s="12">
        <v>16994.4</v>
      </c>
      <c r="N308" s="15">
        <v>42519.0</v>
      </c>
      <c r="O308" s="12">
        <f>MONTH('Продажи'!$N308)</f>
        <v>5</v>
      </c>
      <c r="P308" s="12">
        <f>WEEKDAY('Продажи'!$N308,2)</f>
        <v>7</v>
      </c>
      <c r="Q308" s="12">
        <f>DAY('Продажи'!$N308)</f>
        <v>29</v>
      </c>
      <c r="R308" s="10"/>
      <c r="S308" s="22">
        <f>YEAR('Продажи'!$N308)</f>
        <v>2016</v>
      </c>
      <c r="T308" s="22">
        <f>INT(('Продажи'!$N308-DATE(YEAR('Продажи'!$N308-WEEKDAY('Продажи'!$N308-1)+4),1,3) + WEEKDAY(DATE(YEAR('Продажи'!$N308-WEEKDAY('Продажи'!$N308-1)+4),1,3))+5)/7)</f>
        <v>21</v>
      </c>
      <c r="U308" s="6"/>
    </row>
    <row r="309" ht="14.25" customHeight="1">
      <c r="E309" s="12" t="s">
        <v>2716</v>
      </c>
      <c r="F309" s="12" t="s">
        <v>2717</v>
      </c>
      <c r="G309" s="12" t="s">
        <v>2718</v>
      </c>
      <c r="H309" s="12">
        <v>1182.0</v>
      </c>
      <c r="I309" s="12" t="s">
        <v>2715</v>
      </c>
      <c r="J309" s="12">
        <v>17.0</v>
      </c>
      <c r="K309" s="12">
        <v>20094.0</v>
      </c>
      <c r="L309" s="12">
        <v>0.03</v>
      </c>
      <c r="M309" s="12">
        <v>19491.18</v>
      </c>
      <c r="N309" s="15">
        <v>44036.0</v>
      </c>
      <c r="O309" s="12">
        <f>MONTH('Продажи'!$N309)</f>
        <v>7</v>
      </c>
      <c r="P309" s="12">
        <f>WEEKDAY('Продажи'!$N309,2)</f>
        <v>5</v>
      </c>
      <c r="Q309" s="12">
        <f>DAY('Продажи'!$N309)</f>
        <v>24</v>
      </c>
      <c r="R309" s="10"/>
      <c r="S309" s="22">
        <f>YEAR('Продажи'!$N309)</f>
        <v>2020</v>
      </c>
      <c r="T309" s="22">
        <f>INT(('Продажи'!$N309-DATE(YEAR('Продажи'!$N309-WEEKDAY('Продажи'!$N309-1)+4),1,3) + WEEKDAY(DATE(YEAR('Продажи'!$N309-WEEKDAY('Продажи'!$N309-1)+4),1,3))+5)/7)</f>
        <v>30</v>
      </c>
      <c r="U309" s="6"/>
    </row>
    <row r="310" ht="14.25" customHeight="1">
      <c r="E310" s="12" t="s">
        <v>2721</v>
      </c>
      <c r="F310" s="12" t="s">
        <v>2713</v>
      </c>
      <c r="G310" s="12" t="s">
        <v>2722</v>
      </c>
      <c r="H310" s="12">
        <v>847.0</v>
      </c>
      <c r="I310" s="12" t="s">
        <v>2715</v>
      </c>
      <c r="J310" s="12">
        <v>15.0</v>
      </c>
      <c r="K310" s="12">
        <v>12705.0</v>
      </c>
      <c r="L310" s="12">
        <v>0.0</v>
      </c>
      <c r="M310" s="12">
        <v>12705.0</v>
      </c>
      <c r="N310" s="15">
        <v>44138.0</v>
      </c>
      <c r="O310" s="12">
        <f>MONTH('Продажи'!$N310)</f>
        <v>11</v>
      </c>
      <c r="P310" s="12">
        <f>WEEKDAY('Продажи'!$N310,2)</f>
        <v>2</v>
      </c>
      <c r="Q310" s="12">
        <f>DAY('Продажи'!$N310)</f>
        <v>3</v>
      </c>
      <c r="R310" s="10"/>
      <c r="S310" s="22">
        <f>YEAR('Продажи'!$N310)</f>
        <v>2020</v>
      </c>
      <c r="T310" s="22">
        <f>INT(('Продажи'!$N310-DATE(YEAR('Продажи'!$N310-WEEKDAY('Продажи'!$N310-1)+4),1,3) + WEEKDAY(DATE(YEAR('Продажи'!$N310-WEEKDAY('Продажи'!$N310-1)+4),1,3))+5)/7)</f>
        <v>45</v>
      </c>
      <c r="U310" s="6"/>
    </row>
    <row r="311" ht="14.25" customHeight="1">
      <c r="E311" s="12" t="s">
        <v>2780</v>
      </c>
      <c r="F311" s="12" t="s">
        <v>2728</v>
      </c>
      <c r="G311" s="12" t="s">
        <v>2764</v>
      </c>
      <c r="H311" s="12">
        <v>1994.0</v>
      </c>
      <c r="I311" s="12" t="s">
        <v>2711</v>
      </c>
      <c r="J311" s="12">
        <v>40.0</v>
      </c>
      <c r="K311" s="12">
        <v>79760.0</v>
      </c>
      <c r="L311" s="12">
        <v>0.12</v>
      </c>
      <c r="M311" s="12">
        <v>70188.8</v>
      </c>
      <c r="N311" s="15">
        <v>44042.0</v>
      </c>
      <c r="O311" s="12">
        <f>MONTH('Продажи'!$N311)</f>
        <v>7</v>
      </c>
      <c r="P311" s="12">
        <f>WEEKDAY('Продажи'!$N311,2)</f>
        <v>4</v>
      </c>
      <c r="Q311" s="12">
        <f>DAY('Продажи'!$N311)</f>
        <v>30</v>
      </c>
      <c r="R311" s="10"/>
      <c r="S311" s="22">
        <f>YEAR('Продажи'!$N311)</f>
        <v>2020</v>
      </c>
      <c r="T311" s="22">
        <f>INT(('Продажи'!$N311-DATE(YEAR('Продажи'!$N311-WEEKDAY('Продажи'!$N311-1)+4),1,3) + WEEKDAY(DATE(YEAR('Продажи'!$N311-WEEKDAY('Продажи'!$N311-1)+4),1,3))+5)/7)</f>
        <v>31</v>
      </c>
      <c r="U311" s="6"/>
    </row>
    <row r="312" ht="14.25" customHeight="1">
      <c r="E312" s="12" t="s">
        <v>2763</v>
      </c>
      <c r="F312" s="12" t="s">
        <v>2728</v>
      </c>
      <c r="G312" s="12" t="s">
        <v>2764</v>
      </c>
      <c r="H312" s="12">
        <v>1994.0</v>
      </c>
      <c r="I312" s="12" t="s">
        <v>2711</v>
      </c>
      <c r="J312" s="12">
        <v>10.0</v>
      </c>
      <c r="K312" s="12">
        <v>19940.0</v>
      </c>
      <c r="L312" s="12">
        <v>0.03</v>
      </c>
      <c r="M312" s="12">
        <v>19341.8</v>
      </c>
      <c r="N312" s="15">
        <v>42293.0</v>
      </c>
      <c r="O312" s="12">
        <f>MONTH('Продажи'!$N312)</f>
        <v>10</v>
      </c>
      <c r="P312" s="12">
        <f>WEEKDAY('Продажи'!$N312,2)</f>
        <v>5</v>
      </c>
      <c r="Q312" s="12">
        <f>DAY('Продажи'!$N312)</f>
        <v>16</v>
      </c>
      <c r="R312" s="10"/>
      <c r="S312" s="22">
        <f>YEAR('Продажи'!$N312)</f>
        <v>2015</v>
      </c>
      <c r="T312" s="22">
        <f>INT(('Продажи'!$N312-DATE(YEAR('Продажи'!$N312-WEEKDAY('Продажи'!$N312-1)+4),1,3) + WEEKDAY(DATE(YEAR('Продажи'!$N312-WEEKDAY('Продажи'!$N312-1)+4),1,3))+5)/7)</f>
        <v>42</v>
      </c>
      <c r="U312" s="6"/>
    </row>
    <row r="313" ht="14.25" customHeight="1">
      <c r="E313" s="12" t="s">
        <v>2716</v>
      </c>
      <c r="F313" s="12" t="s">
        <v>2717</v>
      </c>
      <c r="G313" s="12" t="s">
        <v>2718</v>
      </c>
      <c r="H313" s="12">
        <v>1182.0</v>
      </c>
      <c r="I313" s="12" t="s">
        <v>2715</v>
      </c>
      <c r="J313" s="12">
        <v>17.0</v>
      </c>
      <c r="K313" s="12">
        <v>20094.0</v>
      </c>
      <c r="L313" s="12">
        <v>0.03</v>
      </c>
      <c r="M313" s="12">
        <v>19491.18</v>
      </c>
      <c r="N313" s="15">
        <v>43338.0</v>
      </c>
      <c r="O313" s="12">
        <f>MONTH('Продажи'!$N313)</f>
        <v>8</v>
      </c>
      <c r="P313" s="12">
        <f>WEEKDAY('Продажи'!$N313,2)</f>
        <v>7</v>
      </c>
      <c r="Q313" s="12">
        <f>DAY('Продажи'!$N313)</f>
        <v>26</v>
      </c>
      <c r="R313" s="10"/>
      <c r="S313" s="22">
        <f>YEAR('Продажи'!$N313)</f>
        <v>2018</v>
      </c>
      <c r="T313" s="22">
        <f>INT(('Продажи'!$N313-DATE(YEAR('Продажи'!$N313-WEEKDAY('Продажи'!$N313-1)+4),1,3) + WEEKDAY(DATE(YEAR('Продажи'!$N313-WEEKDAY('Продажи'!$N313-1)+4),1,3))+5)/7)</f>
        <v>34</v>
      </c>
      <c r="U313" s="6"/>
    </row>
    <row r="314" ht="14.25" customHeight="1">
      <c r="E314" s="12" t="s">
        <v>2727</v>
      </c>
      <c r="F314" s="12" t="s">
        <v>2728</v>
      </c>
      <c r="G314" s="12" t="s">
        <v>2729</v>
      </c>
      <c r="H314" s="12">
        <v>1994.0</v>
      </c>
      <c r="I314" s="12" t="s">
        <v>2711</v>
      </c>
      <c r="J314" s="12">
        <v>17.0</v>
      </c>
      <c r="K314" s="12">
        <v>33898.0</v>
      </c>
      <c r="L314" s="12">
        <v>0.06</v>
      </c>
      <c r="M314" s="12">
        <v>31864.12</v>
      </c>
      <c r="N314" s="15">
        <v>43272.0</v>
      </c>
      <c r="O314" s="12">
        <f>MONTH('Продажи'!$N314)</f>
        <v>6</v>
      </c>
      <c r="P314" s="12">
        <f>WEEKDAY('Продажи'!$N314,2)</f>
        <v>4</v>
      </c>
      <c r="Q314" s="12">
        <f>DAY('Продажи'!$N314)</f>
        <v>21</v>
      </c>
      <c r="R314" s="10"/>
      <c r="S314" s="22">
        <f>YEAR('Продажи'!$N314)</f>
        <v>2018</v>
      </c>
      <c r="T314" s="22">
        <f>INT(('Продажи'!$N314-DATE(YEAR('Продажи'!$N314-WEEKDAY('Продажи'!$N314-1)+4),1,3) + WEEKDAY(DATE(YEAR('Продажи'!$N314-WEEKDAY('Продажи'!$N314-1)+4),1,3))+5)/7)</f>
        <v>25</v>
      </c>
      <c r="U314" s="6"/>
    </row>
    <row r="315" ht="14.25" customHeight="1">
      <c r="E315" s="12" t="s">
        <v>2746</v>
      </c>
      <c r="F315" s="12" t="s">
        <v>2717</v>
      </c>
      <c r="G315" s="12" t="s">
        <v>2736</v>
      </c>
      <c r="H315" s="12">
        <v>967.0</v>
      </c>
      <c r="I315" s="12" t="s">
        <v>2711</v>
      </c>
      <c r="J315" s="12">
        <v>12.0</v>
      </c>
      <c r="K315" s="12">
        <v>11604.0</v>
      </c>
      <c r="L315" s="12">
        <v>0.0</v>
      </c>
      <c r="M315" s="12">
        <v>11604.0</v>
      </c>
      <c r="N315" s="15">
        <v>42333.0</v>
      </c>
      <c r="O315" s="12">
        <f>MONTH('Продажи'!$N315)</f>
        <v>11</v>
      </c>
      <c r="P315" s="12">
        <f>WEEKDAY('Продажи'!$N315,2)</f>
        <v>3</v>
      </c>
      <c r="Q315" s="12">
        <f>DAY('Продажи'!$N315)</f>
        <v>25</v>
      </c>
      <c r="R315" s="10"/>
      <c r="S315" s="22">
        <f>YEAR('Продажи'!$N315)</f>
        <v>2015</v>
      </c>
      <c r="T315" s="22">
        <f>INT(('Продажи'!$N315-DATE(YEAR('Продажи'!$N315-WEEKDAY('Продажи'!$N315-1)+4),1,3) + WEEKDAY(DATE(YEAR('Продажи'!$N315-WEEKDAY('Продажи'!$N315-1)+4),1,3))+5)/7)</f>
        <v>48</v>
      </c>
      <c r="U315" s="6"/>
    </row>
    <row r="316" ht="14.25" customHeight="1">
      <c r="E316" s="12" t="s">
        <v>2761</v>
      </c>
      <c r="F316" s="12" t="s">
        <v>2738</v>
      </c>
      <c r="G316" s="12" t="s">
        <v>2762</v>
      </c>
      <c r="H316" s="12">
        <v>800.0</v>
      </c>
      <c r="I316" s="12" t="s">
        <v>2715</v>
      </c>
      <c r="J316" s="12">
        <v>40.0</v>
      </c>
      <c r="K316" s="12">
        <v>32000.0</v>
      </c>
      <c r="L316" s="12">
        <v>0.03</v>
      </c>
      <c r="M316" s="12">
        <v>31040.0</v>
      </c>
      <c r="N316" s="15">
        <v>42754.0</v>
      </c>
      <c r="O316" s="12">
        <f>MONTH('Продажи'!$N316)</f>
        <v>1</v>
      </c>
      <c r="P316" s="12">
        <f>WEEKDAY('Продажи'!$N316,2)</f>
        <v>4</v>
      </c>
      <c r="Q316" s="12">
        <f>DAY('Продажи'!$N316)</f>
        <v>19</v>
      </c>
      <c r="R316" s="10"/>
      <c r="S316" s="22">
        <f>YEAR('Продажи'!$N316)</f>
        <v>2017</v>
      </c>
      <c r="T316" s="22">
        <f>INT(('Продажи'!$N316-DATE(YEAR('Продажи'!$N316-WEEKDAY('Продажи'!$N316-1)+4),1,3) + WEEKDAY(DATE(YEAR('Продажи'!$N316-WEEKDAY('Продажи'!$N316-1)+4),1,3))+5)/7)</f>
        <v>3</v>
      </c>
      <c r="U316" s="6"/>
    </row>
    <row r="317" ht="14.25" customHeight="1">
      <c r="E317" s="12" t="s">
        <v>2709</v>
      </c>
      <c r="F317" s="12" t="s">
        <v>2710</v>
      </c>
      <c r="G317" s="12" t="s">
        <v>2710</v>
      </c>
      <c r="H317" s="12">
        <v>699.0</v>
      </c>
      <c r="I317" s="12" t="s">
        <v>2711</v>
      </c>
      <c r="J317" s="12">
        <v>10.0</v>
      </c>
      <c r="K317" s="12">
        <v>6990.0</v>
      </c>
      <c r="L317" s="12">
        <v>0.0</v>
      </c>
      <c r="M317" s="12">
        <v>6990.0</v>
      </c>
      <c r="N317" s="15">
        <v>42483.0</v>
      </c>
      <c r="O317" s="12">
        <f>MONTH('Продажи'!$N317)</f>
        <v>4</v>
      </c>
      <c r="P317" s="12">
        <f>WEEKDAY('Продажи'!$N317,2)</f>
        <v>6</v>
      </c>
      <c r="Q317" s="12">
        <f>DAY('Продажи'!$N317)</f>
        <v>23</v>
      </c>
      <c r="R317" s="10"/>
      <c r="S317" s="22">
        <f>YEAR('Продажи'!$N317)</f>
        <v>2016</v>
      </c>
      <c r="T317" s="22">
        <f>INT(('Продажи'!$N317-DATE(YEAR('Продажи'!$N317-WEEKDAY('Продажи'!$N317-1)+4),1,3) + WEEKDAY(DATE(YEAR('Продажи'!$N317-WEEKDAY('Продажи'!$N317-1)+4),1,3))+5)/7)</f>
        <v>16</v>
      </c>
      <c r="U317" s="6"/>
    </row>
    <row r="318" ht="14.25" customHeight="1">
      <c r="E318" s="12" t="s">
        <v>2723</v>
      </c>
      <c r="F318" s="12" t="s">
        <v>2724</v>
      </c>
      <c r="G318" s="12" t="s">
        <v>2724</v>
      </c>
      <c r="H318" s="12">
        <v>770.0</v>
      </c>
      <c r="I318" s="12" t="s">
        <v>2715</v>
      </c>
      <c r="J318" s="12">
        <v>20.0</v>
      </c>
      <c r="K318" s="12">
        <v>15400.0</v>
      </c>
      <c r="L318" s="12">
        <v>0.03</v>
      </c>
      <c r="M318" s="12">
        <v>14938.0</v>
      </c>
      <c r="N318" s="15">
        <v>43299.0</v>
      </c>
      <c r="O318" s="12">
        <f>MONTH('Продажи'!$N318)</f>
        <v>7</v>
      </c>
      <c r="P318" s="12">
        <f>WEEKDAY('Продажи'!$N318,2)</f>
        <v>3</v>
      </c>
      <c r="Q318" s="12">
        <f>DAY('Продажи'!$N318)</f>
        <v>18</v>
      </c>
      <c r="R318" s="10"/>
      <c r="S318" s="22">
        <f>YEAR('Продажи'!$N318)</f>
        <v>2018</v>
      </c>
      <c r="T318" s="22">
        <f>INT(('Продажи'!$N318-DATE(YEAR('Продажи'!$N318-WEEKDAY('Продажи'!$N318-1)+4),1,3) + WEEKDAY(DATE(YEAR('Продажи'!$N318-WEEKDAY('Продажи'!$N318-1)+4),1,3))+5)/7)</f>
        <v>29</v>
      </c>
      <c r="U318" s="6"/>
    </row>
    <row r="319" ht="14.25" customHeight="1">
      <c r="E319" s="12" t="s">
        <v>2784</v>
      </c>
      <c r="F319" s="12" t="s">
        <v>2738</v>
      </c>
      <c r="G319" s="12" t="s">
        <v>2785</v>
      </c>
      <c r="H319" s="12">
        <v>876.0</v>
      </c>
      <c r="I319" s="12" t="s">
        <v>2711</v>
      </c>
      <c r="J319" s="12">
        <v>20.0</v>
      </c>
      <c r="K319" s="12">
        <v>17520.0</v>
      </c>
      <c r="L319" s="12">
        <v>0.03</v>
      </c>
      <c r="M319" s="12">
        <v>16994.4</v>
      </c>
      <c r="N319" s="15">
        <v>43746.0</v>
      </c>
      <c r="O319" s="12">
        <f>MONTH('Продажи'!$N319)</f>
        <v>10</v>
      </c>
      <c r="P319" s="12">
        <f>WEEKDAY('Продажи'!$N319,2)</f>
        <v>2</v>
      </c>
      <c r="Q319" s="12">
        <f>DAY('Продажи'!$N319)</f>
        <v>8</v>
      </c>
      <c r="R319" s="10"/>
      <c r="S319" s="22">
        <f>YEAR('Продажи'!$N319)</f>
        <v>2019</v>
      </c>
      <c r="T319" s="22">
        <f>INT(('Продажи'!$N319-DATE(YEAR('Продажи'!$N319-WEEKDAY('Продажи'!$N319-1)+4),1,3) + WEEKDAY(DATE(YEAR('Продажи'!$N319-WEEKDAY('Продажи'!$N319-1)+4),1,3))+5)/7)</f>
        <v>41</v>
      </c>
      <c r="U319" s="6"/>
    </row>
    <row r="320" ht="14.25" customHeight="1">
      <c r="E320" s="12" t="s">
        <v>2709</v>
      </c>
      <c r="F320" s="12" t="s">
        <v>2710</v>
      </c>
      <c r="G320" s="12" t="s">
        <v>2710</v>
      </c>
      <c r="H320" s="12">
        <v>699.0</v>
      </c>
      <c r="I320" s="12" t="s">
        <v>2711</v>
      </c>
      <c r="J320" s="12">
        <v>10.0</v>
      </c>
      <c r="K320" s="12">
        <v>6990.0</v>
      </c>
      <c r="L320" s="12">
        <v>0.0</v>
      </c>
      <c r="M320" s="12">
        <v>6990.0</v>
      </c>
      <c r="N320" s="15">
        <v>43947.0</v>
      </c>
      <c r="O320" s="12">
        <f>MONTH('Продажи'!$N320)</f>
        <v>4</v>
      </c>
      <c r="P320" s="12">
        <f>WEEKDAY('Продажи'!$N320,2)</f>
        <v>7</v>
      </c>
      <c r="Q320" s="12">
        <f>DAY('Продажи'!$N320)</f>
        <v>26</v>
      </c>
      <c r="R320" s="10"/>
      <c r="S320" s="22">
        <f>YEAR('Продажи'!$N320)</f>
        <v>2020</v>
      </c>
      <c r="T320" s="22">
        <f>INT(('Продажи'!$N320-DATE(YEAR('Продажи'!$N320-WEEKDAY('Продажи'!$N320-1)+4),1,3) + WEEKDAY(DATE(YEAR('Продажи'!$N320-WEEKDAY('Продажи'!$N320-1)+4),1,3))+5)/7)</f>
        <v>17</v>
      </c>
      <c r="U320" s="6"/>
    </row>
    <row r="321" ht="14.25" customHeight="1">
      <c r="E321" s="12" t="s">
        <v>2769</v>
      </c>
      <c r="F321" s="12" t="s">
        <v>2750</v>
      </c>
      <c r="G321" s="12" t="s">
        <v>2770</v>
      </c>
      <c r="H321" s="12">
        <v>843.0</v>
      </c>
      <c r="I321" s="12" t="s">
        <v>2711</v>
      </c>
      <c r="J321" s="12">
        <v>5.0</v>
      </c>
      <c r="K321" s="12">
        <v>4215.0</v>
      </c>
      <c r="L321" s="12">
        <v>0.0</v>
      </c>
      <c r="M321" s="12">
        <v>4215.0</v>
      </c>
      <c r="N321" s="15">
        <v>42172.0</v>
      </c>
      <c r="O321" s="12">
        <f>MONTH('Продажи'!$N321)</f>
        <v>6</v>
      </c>
      <c r="P321" s="12">
        <f>WEEKDAY('Продажи'!$N321,2)</f>
        <v>3</v>
      </c>
      <c r="Q321" s="12">
        <f>DAY('Продажи'!$N321)</f>
        <v>17</v>
      </c>
      <c r="R321" s="10"/>
      <c r="S321" s="22">
        <f>YEAR('Продажи'!$N321)</f>
        <v>2015</v>
      </c>
      <c r="T321" s="22">
        <f>INT(('Продажи'!$N321-DATE(YEAR('Продажи'!$N321-WEEKDAY('Продажи'!$N321-1)+4),1,3) + WEEKDAY(DATE(YEAR('Продажи'!$N321-WEEKDAY('Продажи'!$N321-1)+4),1,3))+5)/7)</f>
        <v>25</v>
      </c>
      <c r="U321" s="6"/>
    </row>
    <row r="322" ht="14.25" customHeight="1">
      <c r="E322" s="12" t="s">
        <v>2767</v>
      </c>
      <c r="F322" s="12" t="s">
        <v>2753</v>
      </c>
      <c r="G322" s="12" t="s">
        <v>2768</v>
      </c>
      <c r="H322" s="12">
        <v>617.0</v>
      </c>
      <c r="I322" s="12" t="s">
        <v>2711</v>
      </c>
      <c r="J322" s="12">
        <v>25.0</v>
      </c>
      <c r="K322" s="12">
        <v>15425.0</v>
      </c>
      <c r="L322" s="12">
        <v>0.0</v>
      </c>
      <c r="M322" s="12">
        <v>15425.0</v>
      </c>
      <c r="N322" s="15">
        <v>43717.0</v>
      </c>
      <c r="O322" s="12">
        <f>MONTH('Продажи'!$N322)</f>
        <v>9</v>
      </c>
      <c r="P322" s="12">
        <f>WEEKDAY('Продажи'!$N322,2)</f>
        <v>1</v>
      </c>
      <c r="Q322" s="12">
        <f>DAY('Продажи'!$N322)</f>
        <v>9</v>
      </c>
      <c r="R322" s="10"/>
      <c r="S322" s="22">
        <f>YEAR('Продажи'!$N322)</f>
        <v>2019</v>
      </c>
      <c r="T322" s="22">
        <f>INT(('Продажи'!$N322-DATE(YEAR('Продажи'!$N322-WEEKDAY('Продажи'!$N322-1)+4),1,3) + WEEKDAY(DATE(YEAR('Продажи'!$N322-WEEKDAY('Продажи'!$N322-1)+4),1,3))+5)/7)</f>
        <v>37</v>
      </c>
      <c r="U322" s="6"/>
    </row>
    <row r="323" ht="14.25" customHeight="1">
      <c r="E323" s="12" t="s">
        <v>2740</v>
      </c>
      <c r="F323" s="12" t="s">
        <v>2717</v>
      </c>
      <c r="G323" s="12" t="s">
        <v>2731</v>
      </c>
      <c r="H323" s="12">
        <v>759.0</v>
      </c>
      <c r="I323" s="12" t="s">
        <v>2711</v>
      </c>
      <c r="J323" s="12">
        <v>10.0</v>
      </c>
      <c r="K323" s="12">
        <v>7590.0</v>
      </c>
      <c r="L323" s="12">
        <v>0.0</v>
      </c>
      <c r="M323" s="12">
        <v>7590.0</v>
      </c>
      <c r="N323" s="15">
        <v>44060.0</v>
      </c>
      <c r="O323" s="12">
        <f>MONTH('Продажи'!$N323)</f>
        <v>8</v>
      </c>
      <c r="P323" s="12">
        <f>WEEKDAY('Продажи'!$N323,2)</f>
        <v>1</v>
      </c>
      <c r="Q323" s="12">
        <f>DAY('Продажи'!$N323)</f>
        <v>17</v>
      </c>
      <c r="R323" s="10"/>
      <c r="S323" s="22">
        <f>YEAR('Продажи'!$N323)</f>
        <v>2020</v>
      </c>
      <c r="T323" s="22">
        <f>INT(('Продажи'!$N323-DATE(YEAR('Продажи'!$N323-WEEKDAY('Продажи'!$N323-1)+4),1,3) + WEEKDAY(DATE(YEAR('Продажи'!$N323-WEEKDAY('Продажи'!$N323-1)+4),1,3))+5)/7)</f>
        <v>34</v>
      </c>
      <c r="U323" s="6"/>
    </row>
    <row r="324" ht="14.25" customHeight="1">
      <c r="E324" s="12" t="s">
        <v>2716</v>
      </c>
      <c r="F324" s="12" t="s">
        <v>2717</v>
      </c>
      <c r="G324" s="12" t="s">
        <v>2718</v>
      </c>
      <c r="H324" s="12">
        <v>1182.0</v>
      </c>
      <c r="I324" s="12" t="s">
        <v>2715</v>
      </c>
      <c r="J324" s="12">
        <v>17.0</v>
      </c>
      <c r="K324" s="12">
        <v>20094.0</v>
      </c>
      <c r="L324" s="12">
        <v>0.03</v>
      </c>
      <c r="M324" s="12">
        <v>19491.18</v>
      </c>
      <c r="N324" s="15">
        <v>42858.0</v>
      </c>
      <c r="O324" s="12">
        <f>MONTH('Продажи'!$N324)</f>
        <v>5</v>
      </c>
      <c r="P324" s="12">
        <f>WEEKDAY('Продажи'!$N324,2)</f>
        <v>3</v>
      </c>
      <c r="Q324" s="12">
        <f>DAY('Продажи'!$N324)</f>
        <v>3</v>
      </c>
      <c r="R324" s="10"/>
      <c r="S324" s="22">
        <f>YEAR('Продажи'!$N324)</f>
        <v>2017</v>
      </c>
      <c r="T324" s="22">
        <f>INT(('Продажи'!$N324-DATE(YEAR('Продажи'!$N324-WEEKDAY('Продажи'!$N324-1)+4),1,3) + WEEKDAY(DATE(YEAR('Продажи'!$N324-WEEKDAY('Продажи'!$N324-1)+4),1,3))+5)/7)</f>
        <v>18</v>
      </c>
      <c r="U324" s="6"/>
    </row>
    <row r="325" ht="14.25" customHeight="1">
      <c r="E325" s="12" t="s">
        <v>2773</v>
      </c>
      <c r="F325" s="12" t="s">
        <v>2738</v>
      </c>
      <c r="G325" s="12" t="s">
        <v>2774</v>
      </c>
      <c r="H325" s="12">
        <v>1923.0</v>
      </c>
      <c r="I325" s="12" t="s">
        <v>2715</v>
      </c>
      <c r="J325" s="12">
        <v>25.0</v>
      </c>
      <c r="K325" s="12">
        <v>48075.0</v>
      </c>
      <c r="L325" s="12">
        <v>0.06</v>
      </c>
      <c r="M325" s="12">
        <v>45190.5</v>
      </c>
      <c r="N325" s="15">
        <v>42676.0</v>
      </c>
      <c r="O325" s="12">
        <f>MONTH('Продажи'!$N325)</f>
        <v>11</v>
      </c>
      <c r="P325" s="12">
        <f>WEEKDAY('Продажи'!$N325,2)</f>
        <v>3</v>
      </c>
      <c r="Q325" s="12">
        <f>DAY('Продажи'!$N325)</f>
        <v>2</v>
      </c>
      <c r="R325" s="10"/>
      <c r="S325" s="22">
        <f>YEAR('Продажи'!$N325)</f>
        <v>2016</v>
      </c>
      <c r="T325" s="22">
        <f>INT(('Продажи'!$N325-DATE(YEAR('Продажи'!$N325-WEEKDAY('Продажи'!$N325-1)+4),1,3) + WEEKDAY(DATE(YEAR('Продажи'!$N325-WEEKDAY('Продажи'!$N325-1)+4),1,3))+5)/7)</f>
        <v>44</v>
      </c>
      <c r="U325" s="6"/>
    </row>
    <row r="326" ht="14.25" customHeight="1">
      <c r="E326" s="12" t="s">
        <v>2709</v>
      </c>
      <c r="F326" s="12" t="s">
        <v>2710</v>
      </c>
      <c r="G326" s="12" t="s">
        <v>2710</v>
      </c>
      <c r="H326" s="12">
        <v>699.0</v>
      </c>
      <c r="I326" s="12" t="s">
        <v>2711</v>
      </c>
      <c r="J326" s="12">
        <v>10.0</v>
      </c>
      <c r="K326" s="12">
        <v>6990.0</v>
      </c>
      <c r="L326" s="12">
        <v>0.0</v>
      </c>
      <c r="M326" s="12">
        <v>6990.0</v>
      </c>
      <c r="N326" s="15">
        <v>42050.0</v>
      </c>
      <c r="O326" s="12">
        <f>MONTH('Продажи'!$N326)</f>
        <v>2</v>
      </c>
      <c r="P326" s="12">
        <f>WEEKDAY('Продажи'!$N326,2)</f>
        <v>7</v>
      </c>
      <c r="Q326" s="12">
        <f>DAY('Продажи'!$N326)</f>
        <v>15</v>
      </c>
      <c r="R326" s="10"/>
      <c r="S326" s="22">
        <f>YEAR('Продажи'!$N326)</f>
        <v>2015</v>
      </c>
      <c r="T326" s="22">
        <f>INT(('Продажи'!$N326-DATE(YEAR('Продажи'!$N326-WEEKDAY('Продажи'!$N326-1)+4),1,3) + WEEKDAY(DATE(YEAR('Продажи'!$N326-WEEKDAY('Продажи'!$N326-1)+4),1,3))+5)/7)</f>
        <v>7</v>
      </c>
      <c r="U326" s="6"/>
    </row>
    <row r="327" ht="14.25" customHeight="1">
      <c r="E327" s="12" t="s">
        <v>2742</v>
      </c>
      <c r="F327" s="12" t="s">
        <v>2713</v>
      </c>
      <c r="G327" s="12" t="s">
        <v>2743</v>
      </c>
      <c r="H327" s="12">
        <v>912.0</v>
      </c>
      <c r="I327" s="12" t="s">
        <v>2715</v>
      </c>
      <c r="J327" s="12">
        <v>20.0</v>
      </c>
      <c r="K327" s="12">
        <v>18240.0</v>
      </c>
      <c r="L327" s="12">
        <v>0.0</v>
      </c>
      <c r="M327" s="12">
        <v>18240.0</v>
      </c>
      <c r="N327" s="15">
        <v>42889.0</v>
      </c>
      <c r="O327" s="12">
        <f>MONTH('Продажи'!$N327)</f>
        <v>6</v>
      </c>
      <c r="P327" s="12">
        <f>WEEKDAY('Продажи'!$N327,2)</f>
        <v>6</v>
      </c>
      <c r="Q327" s="12">
        <f>DAY('Продажи'!$N327)</f>
        <v>3</v>
      </c>
      <c r="R327" s="10"/>
      <c r="S327" s="22">
        <f>YEAR('Продажи'!$N327)</f>
        <v>2017</v>
      </c>
      <c r="T327" s="22">
        <f>INT(('Продажи'!$N327-DATE(YEAR('Продажи'!$N327-WEEKDAY('Продажи'!$N327-1)+4),1,3) + WEEKDAY(DATE(YEAR('Продажи'!$N327-WEEKDAY('Продажи'!$N327-1)+4),1,3))+5)/7)</f>
        <v>22</v>
      </c>
      <c r="U327" s="6"/>
    </row>
    <row r="328" ht="14.25" customHeight="1">
      <c r="E328" s="12" t="s">
        <v>2721</v>
      </c>
      <c r="F328" s="12" t="s">
        <v>2713</v>
      </c>
      <c r="G328" s="12" t="s">
        <v>2722</v>
      </c>
      <c r="H328" s="12">
        <v>847.0</v>
      </c>
      <c r="I328" s="12" t="s">
        <v>2715</v>
      </c>
      <c r="J328" s="12">
        <v>15.0</v>
      </c>
      <c r="K328" s="12">
        <v>12705.0</v>
      </c>
      <c r="L328" s="12">
        <v>0.0</v>
      </c>
      <c r="M328" s="12">
        <v>12705.0</v>
      </c>
      <c r="N328" s="15">
        <v>44151.0</v>
      </c>
      <c r="O328" s="12">
        <f>MONTH('Продажи'!$N328)</f>
        <v>11</v>
      </c>
      <c r="P328" s="12">
        <f>WEEKDAY('Продажи'!$N328,2)</f>
        <v>1</v>
      </c>
      <c r="Q328" s="12">
        <f>DAY('Продажи'!$N328)</f>
        <v>16</v>
      </c>
      <c r="R328" s="10"/>
      <c r="S328" s="22">
        <f>YEAR('Продажи'!$N328)</f>
        <v>2020</v>
      </c>
      <c r="T328" s="22">
        <f>INT(('Продажи'!$N328-DATE(YEAR('Продажи'!$N328-WEEKDAY('Продажи'!$N328-1)+4),1,3) + WEEKDAY(DATE(YEAR('Продажи'!$N328-WEEKDAY('Продажи'!$N328-1)+4),1,3))+5)/7)</f>
        <v>47</v>
      </c>
      <c r="U328" s="6"/>
    </row>
    <row r="329" ht="14.25" customHeight="1">
      <c r="E329" s="12" t="s">
        <v>2784</v>
      </c>
      <c r="F329" s="12" t="s">
        <v>2738</v>
      </c>
      <c r="G329" s="12" t="s">
        <v>2785</v>
      </c>
      <c r="H329" s="12">
        <v>876.0</v>
      </c>
      <c r="I329" s="12" t="s">
        <v>2711</v>
      </c>
      <c r="J329" s="12">
        <v>20.0</v>
      </c>
      <c r="K329" s="12">
        <v>17520.0</v>
      </c>
      <c r="L329" s="12">
        <v>0.03</v>
      </c>
      <c r="M329" s="12">
        <v>16994.4</v>
      </c>
      <c r="N329" s="15">
        <v>43616.0</v>
      </c>
      <c r="O329" s="12">
        <f>MONTH('Продажи'!$N329)</f>
        <v>5</v>
      </c>
      <c r="P329" s="12">
        <f>WEEKDAY('Продажи'!$N329,2)</f>
        <v>5</v>
      </c>
      <c r="Q329" s="12">
        <f>DAY('Продажи'!$N329)</f>
        <v>31</v>
      </c>
      <c r="R329" s="10"/>
      <c r="S329" s="22">
        <f>YEAR('Продажи'!$N329)</f>
        <v>2019</v>
      </c>
      <c r="T329" s="22">
        <f>INT(('Продажи'!$N329-DATE(YEAR('Продажи'!$N329-WEEKDAY('Продажи'!$N329-1)+4),1,3) + WEEKDAY(DATE(YEAR('Продажи'!$N329-WEEKDAY('Продажи'!$N329-1)+4),1,3))+5)/7)</f>
        <v>22</v>
      </c>
      <c r="U329" s="6"/>
    </row>
    <row r="330" ht="14.25" customHeight="1">
      <c r="E330" s="12" t="s">
        <v>2786</v>
      </c>
      <c r="F330" s="12" t="s">
        <v>2724</v>
      </c>
      <c r="G330" s="12" t="s">
        <v>2787</v>
      </c>
      <c r="H330" s="12">
        <v>1730.0</v>
      </c>
      <c r="I330" s="12" t="s">
        <v>2715</v>
      </c>
      <c r="J330" s="12">
        <v>5.0</v>
      </c>
      <c r="K330" s="12">
        <v>8650.0</v>
      </c>
      <c r="L330" s="12">
        <v>0.0</v>
      </c>
      <c r="M330" s="12">
        <v>8650.0</v>
      </c>
      <c r="N330" s="15">
        <v>43632.0</v>
      </c>
      <c r="O330" s="12">
        <f>MONTH('Продажи'!$N330)</f>
        <v>6</v>
      </c>
      <c r="P330" s="12">
        <f>WEEKDAY('Продажи'!$N330,2)</f>
        <v>7</v>
      </c>
      <c r="Q330" s="12">
        <f>DAY('Продажи'!$N330)</f>
        <v>16</v>
      </c>
      <c r="R330" s="10"/>
      <c r="S330" s="22">
        <f>YEAR('Продажи'!$N330)</f>
        <v>2019</v>
      </c>
      <c r="T330" s="22">
        <f>INT(('Продажи'!$N330-DATE(YEAR('Продажи'!$N330-WEEKDAY('Продажи'!$N330-1)+4),1,3) + WEEKDAY(DATE(YEAR('Продажи'!$N330-WEEKDAY('Продажи'!$N330-1)+4),1,3))+5)/7)</f>
        <v>24</v>
      </c>
      <c r="U330" s="6"/>
    </row>
    <row r="331" ht="14.25" customHeight="1">
      <c r="E331" s="12" t="s">
        <v>2740</v>
      </c>
      <c r="F331" s="12" t="s">
        <v>2717</v>
      </c>
      <c r="G331" s="12" t="s">
        <v>2741</v>
      </c>
      <c r="H331" s="12">
        <v>3197.0</v>
      </c>
      <c r="I331" s="12" t="s">
        <v>2711</v>
      </c>
      <c r="J331" s="12">
        <v>10.0</v>
      </c>
      <c r="K331" s="12">
        <v>31970.0</v>
      </c>
      <c r="L331" s="12">
        <v>0.0</v>
      </c>
      <c r="M331" s="12">
        <v>31970.0</v>
      </c>
      <c r="N331" s="15">
        <v>43631.0</v>
      </c>
      <c r="O331" s="12">
        <f>MONTH('Продажи'!$N331)</f>
        <v>6</v>
      </c>
      <c r="P331" s="12">
        <f>WEEKDAY('Продажи'!$N331,2)</f>
        <v>6</v>
      </c>
      <c r="Q331" s="12">
        <f>DAY('Продажи'!$N331)</f>
        <v>15</v>
      </c>
      <c r="R331" s="10"/>
      <c r="S331" s="22">
        <f>YEAR('Продажи'!$N331)</f>
        <v>2019</v>
      </c>
      <c r="T331" s="22">
        <f>INT(('Продажи'!$N331-DATE(YEAR('Продажи'!$N331-WEEKDAY('Продажи'!$N331-1)+4),1,3) + WEEKDAY(DATE(YEAR('Продажи'!$N331-WEEKDAY('Продажи'!$N331-1)+4),1,3))+5)/7)</f>
        <v>24</v>
      </c>
      <c r="U331" s="6"/>
    </row>
    <row r="332" ht="14.25" customHeight="1">
      <c r="E332" s="12" t="s">
        <v>2709</v>
      </c>
      <c r="F332" s="12" t="s">
        <v>2710</v>
      </c>
      <c r="G332" s="12" t="s">
        <v>2710</v>
      </c>
      <c r="H332" s="12">
        <v>699.0</v>
      </c>
      <c r="I332" s="12" t="s">
        <v>2711</v>
      </c>
      <c r="J332" s="12">
        <v>10.0</v>
      </c>
      <c r="K332" s="12">
        <v>6990.0</v>
      </c>
      <c r="L332" s="12">
        <v>0.0</v>
      </c>
      <c r="M332" s="12">
        <v>6990.0</v>
      </c>
      <c r="N332" s="15">
        <v>43317.0</v>
      </c>
      <c r="O332" s="12">
        <f>MONTH('Продажи'!$N332)</f>
        <v>8</v>
      </c>
      <c r="P332" s="12">
        <f>WEEKDAY('Продажи'!$N332,2)</f>
        <v>7</v>
      </c>
      <c r="Q332" s="12">
        <f>DAY('Продажи'!$N332)</f>
        <v>5</v>
      </c>
      <c r="R332" s="10"/>
      <c r="S332" s="22">
        <f>YEAR('Продажи'!$N332)</f>
        <v>2018</v>
      </c>
      <c r="T332" s="22">
        <f>INT(('Продажи'!$N332-DATE(YEAR('Продажи'!$N332-WEEKDAY('Продажи'!$N332-1)+4),1,3) + WEEKDAY(DATE(YEAR('Продажи'!$N332-WEEKDAY('Продажи'!$N332-1)+4),1,3))+5)/7)</f>
        <v>31</v>
      </c>
      <c r="U332" s="6"/>
    </row>
    <row r="333" ht="14.25" customHeight="1">
      <c r="E333" s="12" t="s">
        <v>2742</v>
      </c>
      <c r="F333" s="12" t="s">
        <v>2713</v>
      </c>
      <c r="G333" s="12" t="s">
        <v>2743</v>
      </c>
      <c r="H333" s="12">
        <v>912.0</v>
      </c>
      <c r="I333" s="12" t="s">
        <v>2715</v>
      </c>
      <c r="J333" s="12">
        <v>15.0</v>
      </c>
      <c r="K333" s="12">
        <v>13680.0</v>
      </c>
      <c r="L333" s="12">
        <v>0.0</v>
      </c>
      <c r="M333" s="12">
        <v>13680.0</v>
      </c>
      <c r="N333" s="15">
        <v>44039.0</v>
      </c>
      <c r="O333" s="12">
        <f>MONTH('Продажи'!$N333)</f>
        <v>7</v>
      </c>
      <c r="P333" s="12">
        <f>WEEKDAY('Продажи'!$N333,2)</f>
        <v>1</v>
      </c>
      <c r="Q333" s="12">
        <f>DAY('Продажи'!$N333)</f>
        <v>27</v>
      </c>
      <c r="R333" s="10"/>
      <c r="S333" s="22">
        <f>YEAR('Продажи'!$N333)</f>
        <v>2020</v>
      </c>
      <c r="T333" s="22">
        <f>INT(('Продажи'!$N333-DATE(YEAR('Продажи'!$N333-WEEKDAY('Продажи'!$N333-1)+4),1,3) + WEEKDAY(DATE(YEAR('Продажи'!$N333-WEEKDAY('Продажи'!$N333-1)+4),1,3))+5)/7)</f>
        <v>31</v>
      </c>
      <c r="U333" s="6"/>
    </row>
    <row r="334" ht="14.25" customHeight="1">
      <c r="E334" s="12" t="s">
        <v>2773</v>
      </c>
      <c r="F334" s="12" t="s">
        <v>2738</v>
      </c>
      <c r="G334" s="12" t="s">
        <v>2774</v>
      </c>
      <c r="H334" s="12">
        <v>1923.0</v>
      </c>
      <c r="I334" s="12" t="s">
        <v>2715</v>
      </c>
      <c r="J334" s="12">
        <v>35.0</v>
      </c>
      <c r="K334" s="12">
        <v>67305.0</v>
      </c>
      <c r="L334" s="12">
        <v>0.06</v>
      </c>
      <c r="M334" s="12">
        <v>63266.7</v>
      </c>
      <c r="N334" s="15">
        <v>42217.0</v>
      </c>
      <c r="O334" s="12">
        <f>MONTH('Продажи'!$N334)</f>
        <v>8</v>
      </c>
      <c r="P334" s="12">
        <f>WEEKDAY('Продажи'!$N334,2)</f>
        <v>6</v>
      </c>
      <c r="Q334" s="12">
        <f>DAY('Продажи'!$N334)</f>
        <v>1</v>
      </c>
      <c r="R334" s="10"/>
      <c r="S334" s="22">
        <f>YEAR('Продажи'!$N334)</f>
        <v>2015</v>
      </c>
      <c r="T334" s="22">
        <f>INT(('Продажи'!$N334-DATE(YEAR('Продажи'!$N334-WEEKDAY('Продажи'!$N334-1)+4),1,3) + WEEKDAY(DATE(YEAR('Продажи'!$N334-WEEKDAY('Продажи'!$N334-1)+4),1,3))+5)/7)</f>
        <v>31</v>
      </c>
      <c r="U334" s="6"/>
    </row>
    <row r="335" ht="14.25" customHeight="1">
      <c r="E335" s="12" t="s">
        <v>2761</v>
      </c>
      <c r="F335" s="12" t="s">
        <v>2738</v>
      </c>
      <c r="G335" s="12" t="s">
        <v>2762</v>
      </c>
      <c r="H335" s="12">
        <v>800.0</v>
      </c>
      <c r="I335" s="12" t="s">
        <v>2715</v>
      </c>
      <c r="J335" s="12">
        <v>25.0</v>
      </c>
      <c r="K335" s="12">
        <v>20000.0</v>
      </c>
      <c r="L335" s="12">
        <v>0.03</v>
      </c>
      <c r="M335" s="12">
        <v>19400.0</v>
      </c>
      <c r="N335" s="15">
        <v>42668.0</v>
      </c>
      <c r="O335" s="12">
        <f>MONTH('Продажи'!$N335)</f>
        <v>10</v>
      </c>
      <c r="P335" s="12">
        <f>WEEKDAY('Продажи'!$N335,2)</f>
        <v>2</v>
      </c>
      <c r="Q335" s="12">
        <f>DAY('Продажи'!$N335)</f>
        <v>25</v>
      </c>
      <c r="R335" s="10"/>
      <c r="S335" s="22">
        <f>YEAR('Продажи'!$N335)</f>
        <v>2016</v>
      </c>
      <c r="T335" s="22">
        <f>INT(('Продажи'!$N335-DATE(YEAR('Продажи'!$N335-WEEKDAY('Продажи'!$N335-1)+4),1,3) + WEEKDAY(DATE(YEAR('Продажи'!$N335-WEEKDAY('Продажи'!$N335-1)+4),1,3))+5)/7)</f>
        <v>43</v>
      </c>
      <c r="U335" s="6"/>
    </row>
    <row r="336" ht="14.25" customHeight="1">
      <c r="E336" s="12" t="s">
        <v>2752</v>
      </c>
      <c r="F336" s="12" t="s">
        <v>2753</v>
      </c>
      <c r="G336" s="12" t="s">
        <v>2754</v>
      </c>
      <c r="H336" s="12">
        <v>620.0</v>
      </c>
      <c r="I336" s="12" t="s">
        <v>2711</v>
      </c>
      <c r="J336" s="12">
        <v>30.0</v>
      </c>
      <c r="K336" s="12">
        <v>18600.0</v>
      </c>
      <c r="L336" s="12">
        <v>0.03</v>
      </c>
      <c r="M336" s="12">
        <v>18042.0</v>
      </c>
      <c r="N336" s="15">
        <v>43751.0</v>
      </c>
      <c r="O336" s="12">
        <f>MONTH('Продажи'!$N336)</f>
        <v>10</v>
      </c>
      <c r="P336" s="12">
        <f>WEEKDAY('Продажи'!$N336,2)</f>
        <v>7</v>
      </c>
      <c r="Q336" s="12">
        <f>DAY('Продажи'!$N336)</f>
        <v>13</v>
      </c>
      <c r="R336" s="10"/>
      <c r="S336" s="22">
        <f>YEAR('Продажи'!$N336)</f>
        <v>2019</v>
      </c>
      <c r="T336" s="22">
        <f>INT(('Продажи'!$N336-DATE(YEAR('Продажи'!$N336-WEEKDAY('Продажи'!$N336-1)+4),1,3) + WEEKDAY(DATE(YEAR('Продажи'!$N336-WEEKDAY('Продажи'!$N336-1)+4),1,3))+5)/7)</f>
        <v>41</v>
      </c>
      <c r="U336" s="6"/>
    </row>
    <row r="337" ht="14.25" customHeight="1">
      <c r="E337" s="12" t="s">
        <v>2773</v>
      </c>
      <c r="F337" s="12" t="s">
        <v>2738</v>
      </c>
      <c r="G337" s="12" t="s">
        <v>2774</v>
      </c>
      <c r="H337" s="12">
        <v>1923.0</v>
      </c>
      <c r="I337" s="12" t="s">
        <v>2715</v>
      </c>
      <c r="J337" s="12">
        <v>35.0</v>
      </c>
      <c r="K337" s="12">
        <v>67305.0</v>
      </c>
      <c r="L337" s="12">
        <v>0.06</v>
      </c>
      <c r="M337" s="12">
        <v>63266.7</v>
      </c>
      <c r="N337" s="15">
        <v>42803.0</v>
      </c>
      <c r="O337" s="12">
        <f>MONTH('Продажи'!$N337)</f>
        <v>3</v>
      </c>
      <c r="P337" s="12">
        <f>WEEKDAY('Продажи'!$N337,2)</f>
        <v>4</v>
      </c>
      <c r="Q337" s="12">
        <f>DAY('Продажи'!$N337)</f>
        <v>9</v>
      </c>
      <c r="R337" s="10"/>
      <c r="S337" s="22">
        <f>YEAR('Продажи'!$N337)</f>
        <v>2017</v>
      </c>
      <c r="T337" s="22">
        <f>INT(('Продажи'!$N337-DATE(YEAR('Продажи'!$N337-WEEKDAY('Продажи'!$N337-1)+4),1,3) + WEEKDAY(DATE(YEAR('Продажи'!$N337-WEEKDAY('Продажи'!$N337-1)+4),1,3))+5)/7)</f>
        <v>10</v>
      </c>
      <c r="U337" s="6"/>
    </row>
    <row r="338" ht="14.25" customHeight="1">
      <c r="E338" s="12" t="s">
        <v>2721</v>
      </c>
      <c r="F338" s="12" t="s">
        <v>2713</v>
      </c>
      <c r="G338" s="12" t="s">
        <v>2722</v>
      </c>
      <c r="H338" s="12">
        <v>847.0</v>
      </c>
      <c r="I338" s="12" t="s">
        <v>2715</v>
      </c>
      <c r="J338" s="12">
        <v>15.0</v>
      </c>
      <c r="K338" s="12">
        <v>12705.0</v>
      </c>
      <c r="L338" s="12">
        <v>0.0</v>
      </c>
      <c r="M338" s="12">
        <v>12705.0</v>
      </c>
      <c r="N338" s="15">
        <v>43214.0</v>
      </c>
      <c r="O338" s="12">
        <f>MONTH('Продажи'!$N338)</f>
        <v>4</v>
      </c>
      <c r="P338" s="12">
        <f>WEEKDAY('Продажи'!$N338,2)</f>
        <v>2</v>
      </c>
      <c r="Q338" s="12">
        <f>DAY('Продажи'!$N338)</f>
        <v>24</v>
      </c>
      <c r="R338" s="10"/>
      <c r="S338" s="22">
        <f>YEAR('Продажи'!$N338)</f>
        <v>2018</v>
      </c>
      <c r="T338" s="22">
        <f>INT(('Продажи'!$N338-DATE(YEAR('Продажи'!$N338-WEEKDAY('Продажи'!$N338-1)+4),1,3) + WEEKDAY(DATE(YEAR('Продажи'!$N338-WEEKDAY('Продажи'!$N338-1)+4),1,3))+5)/7)</f>
        <v>17</v>
      </c>
      <c r="U338" s="6"/>
    </row>
    <row r="339" ht="14.25" customHeight="1">
      <c r="E339" s="12" t="s">
        <v>2723</v>
      </c>
      <c r="F339" s="12" t="s">
        <v>2724</v>
      </c>
      <c r="G339" s="12" t="s">
        <v>2724</v>
      </c>
      <c r="H339" s="12">
        <v>770.0</v>
      </c>
      <c r="I339" s="12" t="s">
        <v>2715</v>
      </c>
      <c r="J339" s="12">
        <v>20.0</v>
      </c>
      <c r="K339" s="12">
        <v>15400.0</v>
      </c>
      <c r="L339" s="12">
        <v>0.03</v>
      </c>
      <c r="M339" s="12">
        <v>14938.0</v>
      </c>
      <c r="N339" s="15">
        <v>43606.0</v>
      </c>
      <c r="O339" s="12">
        <f>MONTH('Продажи'!$N339)</f>
        <v>5</v>
      </c>
      <c r="P339" s="12">
        <f>WEEKDAY('Продажи'!$N339,2)</f>
        <v>2</v>
      </c>
      <c r="Q339" s="12">
        <f>DAY('Продажи'!$N339)</f>
        <v>21</v>
      </c>
      <c r="R339" s="10"/>
      <c r="S339" s="22">
        <f>YEAR('Продажи'!$N339)</f>
        <v>2019</v>
      </c>
      <c r="T339" s="22">
        <f>INT(('Продажи'!$N339-DATE(YEAR('Продажи'!$N339-WEEKDAY('Продажи'!$N339-1)+4),1,3) + WEEKDAY(DATE(YEAR('Продажи'!$N339-WEEKDAY('Продажи'!$N339-1)+4),1,3))+5)/7)</f>
        <v>21</v>
      </c>
      <c r="U339" s="6"/>
    </row>
    <row r="340" ht="14.25" customHeight="1">
      <c r="E340" s="12" t="s">
        <v>2769</v>
      </c>
      <c r="F340" s="12" t="s">
        <v>2750</v>
      </c>
      <c r="G340" s="12" t="s">
        <v>2770</v>
      </c>
      <c r="H340" s="12">
        <v>843.0</v>
      </c>
      <c r="I340" s="12" t="s">
        <v>2711</v>
      </c>
      <c r="J340" s="12">
        <v>5.0</v>
      </c>
      <c r="K340" s="12">
        <v>4215.0</v>
      </c>
      <c r="L340" s="12">
        <v>0.0</v>
      </c>
      <c r="M340" s="12">
        <v>4215.0</v>
      </c>
      <c r="N340" s="15">
        <v>42475.0</v>
      </c>
      <c r="O340" s="12">
        <f>MONTH('Продажи'!$N340)</f>
        <v>4</v>
      </c>
      <c r="P340" s="12">
        <f>WEEKDAY('Продажи'!$N340,2)</f>
        <v>5</v>
      </c>
      <c r="Q340" s="12">
        <f>DAY('Продажи'!$N340)</f>
        <v>15</v>
      </c>
      <c r="R340" s="10"/>
      <c r="S340" s="22">
        <f>YEAR('Продажи'!$N340)</f>
        <v>2016</v>
      </c>
      <c r="T340" s="22">
        <f>INT(('Продажи'!$N340-DATE(YEAR('Продажи'!$N340-WEEKDAY('Продажи'!$N340-1)+4),1,3) + WEEKDAY(DATE(YEAR('Продажи'!$N340-WEEKDAY('Продажи'!$N340-1)+4),1,3))+5)/7)</f>
        <v>15</v>
      </c>
      <c r="U340" s="6"/>
    </row>
    <row r="341" ht="14.25" customHeight="1">
      <c r="E341" s="12" t="s">
        <v>2716</v>
      </c>
      <c r="F341" s="12" t="s">
        <v>2717</v>
      </c>
      <c r="G341" s="12" t="s">
        <v>2718</v>
      </c>
      <c r="H341" s="12">
        <v>1182.0</v>
      </c>
      <c r="I341" s="12" t="s">
        <v>2715</v>
      </c>
      <c r="J341" s="12">
        <v>17.0</v>
      </c>
      <c r="K341" s="12">
        <v>20094.0</v>
      </c>
      <c r="L341" s="12">
        <v>0.03</v>
      </c>
      <c r="M341" s="12">
        <v>19491.18</v>
      </c>
      <c r="N341" s="15">
        <v>43210.0</v>
      </c>
      <c r="O341" s="12">
        <f>MONTH('Продажи'!$N341)</f>
        <v>4</v>
      </c>
      <c r="P341" s="12">
        <f>WEEKDAY('Продажи'!$N341,2)</f>
        <v>5</v>
      </c>
      <c r="Q341" s="12">
        <f>DAY('Продажи'!$N341)</f>
        <v>20</v>
      </c>
      <c r="R341" s="10"/>
      <c r="S341" s="22">
        <f>YEAR('Продажи'!$N341)</f>
        <v>2018</v>
      </c>
      <c r="T341" s="22">
        <f>INT(('Продажи'!$N341-DATE(YEAR('Продажи'!$N341-WEEKDAY('Продажи'!$N341-1)+4),1,3) + WEEKDAY(DATE(YEAR('Продажи'!$N341-WEEKDAY('Продажи'!$N341-1)+4),1,3))+5)/7)</f>
        <v>16</v>
      </c>
      <c r="U341" s="6"/>
    </row>
    <row r="342" ht="14.25" customHeight="1">
      <c r="E342" s="12" t="s">
        <v>2747</v>
      </c>
      <c r="F342" s="12" t="s">
        <v>2728</v>
      </c>
      <c r="G342" s="12" t="s">
        <v>2745</v>
      </c>
      <c r="H342" s="12">
        <v>1994.0</v>
      </c>
      <c r="I342" s="12" t="s">
        <v>2711</v>
      </c>
      <c r="J342" s="12">
        <v>25.0</v>
      </c>
      <c r="K342" s="12">
        <v>49850.0</v>
      </c>
      <c r="L342" s="12">
        <v>0.06</v>
      </c>
      <c r="M342" s="12">
        <v>46859.0</v>
      </c>
      <c r="N342" s="15">
        <v>42681.0</v>
      </c>
      <c r="O342" s="12">
        <f>MONTH('Продажи'!$N342)</f>
        <v>11</v>
      </c>
      <c r="P342" s="12">
        <f>WEEKDAY('Продажи'!$N342,2)</f>
        <v>1</v>
      </c>
      <c r="Q342" s="12">
        <f>DAY('Продажи'!$N342)</f>
        <v>7</v>
      </c>
      <c r="R342" s="10"/>
      <c r="S342" s="22">
        <f>YEAR('Продажи'!$N342)</f>
        <v>2016</v>
      </c>
      <c r="T342" s="22">
        <f>INT(('Продажи'!$N342-DATE(YEAR('Продажи'!$N342-WEEKDAY('Продажи'!$N342-1)+4),1,3) + WEEKDAY(DATE(YEAR('Продажи'!$N342-WEEKDAY('Продажи'!$N342-1)+4),1,3))+5)/7)</f>
        <v>45</v>
      </c>
      <c r="U342" s="6"/>
    </row>
    <row r="343" ht="14.25" customHeight="1">
      <c r="E343" s="12" t="s">
        <v>2725</v>
      </c>
      <c r="F343" s="12" t="s">
        <v>2710</v>
      </c>
      <c r="G343" s="12" t="s">
        <v>2726</v>
      </c>
      <c r="H343" s="12">
        <v>2645.0</v>
      </c>
      <c r="I343" s="12" t="s">
        <v>2711</v>
      </c>
      <c r="J343" s="12">
        <v>50.0</v>
      </c>
      <c r="K343" s="12">
        <v>132250.0</v>
      </c>
      <c r="L343" s="12">
        <v>0.15</v>
      </c>
      <c r="M343" s="12">
        <v>112412.5</v>
      </c>
      <c r="N343" s="15">
        <v>43477.0</v>
      </c>
      <c r="O343" s="12">
        <f>MONTH('Продажи'!$N343)</f>
        <v>1</v>
      </c>
      <c r="P343" s="12">
        <f>WEEKDAY('Продажи'!$N343,2)</f>
        <v>6</v>
      </c>
      <c r="Q343" s="12">
        <f>DAY('Продажи'!$N343)</f>
        <v>12</v>
      </c>
      <c r="R343" s="10"/>
      <c r="S343" s="22">
        <f>YEAR('Продажи'!$N343)</f>
        <v>2019</v>
      </c>
      <c r="T343" s="22">
        <f>INT(('Продажи'!$N343-DATE(YEAR('Продажи'!$N343-WEEKDAY('Продажи'!$N343-1)+4),1,3) + WEEKDAY(DATE(YEAR('Продажи'!$N343-WEEKDAY('Продажи'!$N343-1)+4),1,3))+5)/7)</f>
        <v>2</v>
      </c>
      <c r="U343" s="6"/>
    </row>
    <row r="344" ht="14.25" customHeight="1">
      <c r="E344" s="12" t="s">
        <v>2784</v>
      </c>
      <c r="F344" s="12" t="s">
        <v>2738</v>
      </c>
      <c r="G344" s="12" t="s">
        <v>2785</v>
      </c>
      <c r="H344" s="12">
        <v>876.0</v>
      </c>
      <c r="I344" s="12" t="s">
        <v>2711</v>
      </c>
      <c r="J344" s="12">
        <v>20.0</v>
      </c>
      <c r="K344" s="12">
        <v>17520.0</v>
      </c>
      <c r="L344" s="12">
        <v>0.03</v>
      </c>
      <c r="M344" s="12">
        <v>16994.4</v>
      </c>
      <c r="N344" s="15">
        <v>42641.0</v>
      </c>
      <c r="O344" s="12">
        <f>MONTH('Продажи'!$N344)</f>
        <v>9</v>
      </c>
      <c r="P344" s="12">
        <f>WEEKDAY('Продажи'!$N344,2)</f>
        <v>3</v>
      </c>
      <c r="Q344" s="12">
        <f>DAY('Продажи'!$N344)</f>
        <v>28</v>
      </c>
      <c r="R344" s="10"/>
      <c r="S344" s="22">
        <f>YEAR('Продажи'!$N344)</f>
        <v>2016</v>
      </c>
      <c r="T344" s="22">
        <f>INT(('Продажи'!$N344-DATE(YEAR('Продажи'!$N344-WEEKDAY('Продажи'!$N344-1)+4),1,3) + WEEKDAY(DATE(YEAR('Продажи'!$N344-WEEKDAY('Продажи'!$N344-1)+4),1,3))+5)/7)</f>
        <v>39</v>
      </c>
      <c r="U344" s="6"/>
    </row>
    <row r="345" ht="14.25" customHeight="1">
      <c r="E345" s="12" t="s">
        <v>2761</v>
      </c>
      <c r="F345" s="12" t="s">
        <v>2738</v>
      </c>
      <c r="G345" s="12" t="s">
        <v>2762</v>
      </c>
      <c r="H345" s="12">
        <v>800.0</v>
      </c>
      <c r="I345" s="12" t="s">
        <v>2715</v>
      </c>
      <c r="J345" s="12">
        <v>25.0</v>
      </c>
      <c r="K345" s="12">
        <v>20000.0</v>
      </c>
      <c r="L345" s="12">
        <v>0.03</v>
      </c>
      <c r="M345" s="12">
        <v>19400.0</v>
      </c>
      <c r="N345" s="15">
        <v>44096.0</v>
      </c>
      <c r="O345" s="12">
        <f>MONTH('Продажи'!$N345)</f>
        <v>9</v>
      </c>
      <c r="P345" s="12">
        <f>WEEKDAY('Продажи'!$N345,2)</f>
        <v>2</v>
      </c>
      <c r="Q345" s="12">
        <f>DAY('Продажи'!$N345)</f>
        <v>22</v>
      </c>
      <c r="R345" s="10"/>
      <c r="S345" s="22">
        <f>YEAR('Продажи'!$N345)</f>
        <v>2020</v>
      </c>
      <c r="T345" s="22">
        <f>INT(('Продажи'!$N345-DATE(YEAR('Продажи'!$N345-WEEKDAY('Продажи'!$N345-1)+4),1,3) + WEEKDAY(DATE(YEAR('Продажи'!$N345-WEEKDAY('Продажи'!$N345-1)+4),1,3))+5)/7)</f>
        <v>39</v>
      </c>
      <c r="U345" s="6"/>
    </row>
    <row r="346" ht="14.25" customHeight="1">
      <c r="E346" s="12" t="s">
        <v>2765</v>
      </c>
      <c r="F346" s="12" t="s">
        <v>2733</v>
      </c>
      <c r="G346" s="12" t="s">
        <v>2766</v>
      </c>
      <c r="H346" s="12">
        <v>2198.0</v>
      </c>
      <c r="I346" s="12" t="s">
        <v>2711</v>
      </c>
      <c r="J346" s="12">
        <v>35.0</v>
      </c>
      <c r="K346" s="12">
        <v>76930.0</v>
      </c>
      <c r="L346" s="12">
        <v>0.12</v>
      </c>
      <c r="M346" s="12">
        <v>67698.4</v>
      </c>
      <c r="N346" s="15">
        <v>43743.0</v>
      </c>
      <c r="O346" s="12">
        <f>MONTH('Продажи'!$N346)</f>
        <v>10</v>
      </c>
      <c r="P346" s="12">
        <f>WEEKDAY('Продажи'!$N346,2)</f>
        <v>6</v>
      </c>
      <c r="Q346" s="12">
        <f>DAY('Продажи'!$N346)</f>
        <v>5</v>
      </c>
      <c r="R346" s="10"/>
      <c r="S346" s="22">
        <f>YEAR('Продажи'!$N346)</f>
        <v>2019</v>
      </c>
      <c r="T346" s="22">
        <f>INT(('Продажи'!$N346-DATE(YEAR('Продажи'!$N346-WEEKDAY('Продажи'!$N346-1)+4),1,3) + WEEKDAY(DATE(YEAR('Продажи'!$N346-WEEKDAY('Продажи'!$N346-1)+4),1,3))+5)/7)</f>
        <v>40</v>
      </c>
      <c r="U346" s="6"/>
    </row>
    <row r="347" ht="14.25" customHeight="1">
      <c r="E347" s="12" t="s">
        <v>2786</v>
      </c>
      <c r="F347" s="12" t="s">
        <v>2724</v>
      </c>
      <c r="G347" s="12" t="s">
        <v>2787</v>
      </c>
      <c r="H347" s="12">
        <v>1730.0</v>
      </c>
      <c r="I347" s="12" t="s">
        <v>2715</v>
      </c>
      <c r="J347" s="12">
        <v>5.0</v>
      </c>
      <c r="K347" s="12">
        <v>8650.0</v>
      </c>
      <c r="L347" s="12">
        <v>0.0</v>
      </c>
      <c r="M347" s="12">
        <v>8650.0</v>
      </c>
      <c r="N347" s="15">
        <v>42877.0</v>
      </c>
      <c r="O347" s="12">
        <f>MONTH('Продажи'!$N347)</f>
        <v>5</v>
      </c>
      <c r="P347" s="12">
        <f>WEEKDAY('Продажи'!$N347,2)</f>
        <v>1</v>
      </c>
      <c r="Q347" s="12">
        <f>DAY('Продажи'!$N347)</f>
        <v>22</v>
      </c>
      <c r="R347" s="10"/>
      <c r="S347" s="22">
        <f>YEAR('Продажи'!$N347)</f>
        <v>2017</v>
      </c>
      <c r="T347" s="22">
        <f>INT(('Продажи'!$N347-DATE(YEAR('Продажи'!$N347-WEEKDAY('Продажи'!$N347-1)+4),1,3) + WEEKDAY(DATE(YEAR('Продажи'!$N347-WEEKDAY('Продажи'!$N347-1)+4),1,3))+5)/7)</f>
        <v>21</v>
      </c>
      <c r="U347" s="6"/>
    </row>
    <row r="348" ht="14.25" customHeight="1">
      <c r="E348" s="12" t="s">
        <v>2752</v>
      </c>
      <c r="F348" s="12" t="s">
        <v>2753</v>
      </c>
      <c r="G348" s="12" t="s">
        <v>2754</v>
      </c>
      <c r="H348" s="12">
        <v>620.0</v>
      </c>
      <c r="I348" s="12" t="s">
        <v>2711</v>
      </c>
      <c r="J348" s="12">
        <v>30.0</v>
      </c>
      <c r="K348" s="12">
        <v>18600.0</v>
      </c>
      <c r="L348" s="12">
        <v>0.03</v>
      </c>
      <c r="M348" s="12">
        <v>18042.0</v>
      </c>
      <c r="N348" s="15">
        <v>43271.0</v>
      </c>
      <c r="O348" s="12">
        <f>MONTH('Продажи'!$N348)</f>
        <v>6</v>
      </c>
      <c r="P348" s="12">
        <f>WEEKDAY('Продажи'!$N348,2)</f>
        <v>3</v>
      </c>
      <c r="Q348" s="12">
        <f>DAY('Продажи'!$N348)</f>
        <v>20</v>
      </c>
      <c r="R348" s="10"/>
      <c r="S348" s="22">
        <f>YEAR('Продажи'!$N348)</f>
        <v>2018</v>
      </c>
      <c r="T348" s="22">
        <f>INT(('Продажи'!$N348-DATE(YEAR('Продажи'!$N348-WEEKDAY('Продажи'!$N348-1)+4),1,3) + WEEKDAY(DATE(YEAR('Продажи'!$N348-WEEKDAY('Продажи'!$N348-1)+4),1,3))+5)/7)</f>
        <v>25</v>
      </c>
      <c r="U348" s="6"/>
    </row>
    <row r="349" ht="14.25" customHeight="1">
      <c r="E349" s="12" t="s">
        <v>2716</v>
      </c>
      <c r="F349" s="12" t="s">
        <v>2717</v>
      </c>
      <c r="G349" s="12" t="s">
        <v>2718</v>
      </c>
      <c r="H349" s="12">
        <v>1182.0</v>
      </c>
      <c r="I349" s="12" t="s">
        <v>2715</v>
      </c>
      <c r="J349" s="12">
        <v>17.0</v>
      </c>
      <c r="K349" s="12">
        <v>20094.0</v>
      </c>
      <c r="L349" s="12">
        <v>0.03</v>
      </c>
      <c r="M349" s="12">
        <v>19491.18</v>
      </c>
      <c r="N349" s="15">
        <v>43865.0</v>
      </c>
      <c r="O349" s="12">
        <f>MONTH('Продажи'!$N349)</f>
        <v>2</v>
      </c>
      <c r="P349" s="12">
        <f>WEEKDAY('Продажи'!$N349,2)</f>
        <v>2</v>
      </c>
      <c r="Q349" s="12">
        <f>DAY('Продажи'!$N349)</f>
        <v>4</v>
      </c>
      <c r="R349" s="10"/>
      <c r="S349" s="22">
        <f>YEAR('Продажи'!$N349)</f>
        <v>2020</v>
      </c>
      <c r="T349" s="22">
        <f>INT(('Продажи'!$N349-DATE(YEAR('Продажи'!$N349-WEEKDAY('Продажи'!$N349-1)+4),1,3) + WEEKDAY(DATE(YEAR('Продажи'!$N349-WEEKDAY('Продажи'!$N349-1)+4),1,3))+5)/7)</f>
        <v>6</v>
      </c>
      <c r="U349" s="6"/>
    </row>
    <row r="350" ht="14.25" customHeight="1">
      <c r="E350" s="12" t="s">
        <v>2755</v>
      </c>
      <c r="F350" s="12" t="s">
        <v>2756</v>
      </c>
      <c r="G350" s="12" t="s">
        <v>2756</v>
      </c>
      <c r="H350" s="12">
        <v>4889.0</v>
      </c>
      <c r="I350" s="12" t="s">
        <v>2711</v>
      </c>
      <c r="J350" s="12">
        <v>18.0</v>
      </c>
      <c r="K350" s="12">
        <v>88002.0</v>
      </c>
      <c r="L350" s="12">
        <v>0.12</v>
      </c>
      <c r="M350" s="12">
        <v>77441.76</v>
      </c>
      <c r="N350" s="15">
        <v>44123.0</v>
      </c>
      <c r="O350" s="12">
        <f>MONTH('Продажи'!$N350)</f>
        <v>10</v>
      </c>
      <c r="P350" s="12">
        <f>WEEKDAY('Продажи'!$N350,2)</f>
        <v>1</v>
      </c>
      <c r="Q350" s="12">
        <f>DAY('Продажи'!$N350)</f>
        <v>19</v>
      </c>
      <c r="R350" s="10"/>
      <c r="S350" s="22">
        <f>YEAR('Продажи'!$N350)</f>
        <v>2020</v>
      </c>
      <c r="T350" s="22">
        <f>INT(('Продажи'!$N350-DATE(YEAR('Продажи'!$N350-WEEKDAY('Продажи'!$N350-1)+4),1,3) + WEEKDAY(DATE(YEAR('Продажи'!$N350-WEEKDAY('Продажи'!$N350-1)+4),1,3))+5)/7)</f>
        <v>43</v>
      </c>
      <c r="U350" s="6"/>
    </row>
    <row r="351" ht="14.25" customHeight="1">
      <c r="E351" s="12" t="s">
        <v>2709</v>
      </c>
      <c r="F351" s="12" t="s">
        <v>2710</v>
      </c>
      <c r="G351" s="12" t="s">
        <v>2710</v>
      </c>
      <c r="H351" s="12">
        <v>699.0</v>
      </c>
      <c r="I351" s="12" t="s">
        <v>2711</v>
      </c>
      <c r="J351" s="12">
        <v>10.0</v>
      </c>
      <c r="K351" s="12">
        <v>6990.0</v>
      </c>
      <c r="L351" s="12">
        <v>0.0</v>
      </c>
      <c r="M351" s="12">
        <v>6990.0</v>
      </c>
      <c r="N351" s="15">
        <v>43792.0</v>
      </c>
      <c r="O351" s="12">
        <f>MONTH('Продажи'!$N351)</f>
        <v>11</v>
      </c>
      <c r="P351" s="12">
        <f>WEEKDAY('Продажи'!$N351,2)</f>
        <v>6</v>
      </c>
      <c r="Q351" s="12">
        <f>DAY('Продажи'!$N351)</f>
        <v>23</v>
      </c>
      <c r="R351" s="10"/>
      <c r="S351" s="22">
        <f>YEAR('Продажи'!$N351)</f>
        <v>2019</v>
      </c>
      <c r="T351" s="22">
        <f>INT(('Продажи'!$N351-DATE(YEAR('Продажи'!$N351-WEEKDAY('Продажи'!$N351-1)+4),1,3) + WEEKDAY(DATE(YEAR('Продажи'!$N351-WEEKDAY('Продажи'!$N351-1)+4),1,3))+5)/7)</f>
        <v>47</v>
      </c>
      <c r="U351" s="6"/>
    </row>
    <row r="352" ht="14.25" customHeight="1">
      <c r="E352" s="12" t="s">
        <v>2721</v>
      </c>
      <c r="F352" s="12" t="s">
        <v>2713</v>
      </c>
      <c r="G352" s="12" t="s">
        <v>2722</v>
      </c>
      <c r="H352" s="12">
        <v>847.0</v>
      </c>
      <c r="I352" s="12" t="s">
        <v>2715</v>
      </c>
      <c r="J352" s="12">
        <v>15.0</v>
      </c>
      <c r="K352" s="12">
        <v>12705.0</v>
      </c>
      <c r="L352" s="12">
        <v>0.0</v>
      </c>
      <c r="M352" s="12">
        <v>12705.0</v>
      </c>
      <c r="N352" s="15">
        <v>42528.0</v>
      </c>
      <c r="O352" s="12">
        <f>MONTH('Продажи'!$N352)</f>
        <v>6</v>
      </c>
      <c r="P352" s="12">
        <f>WEEKDAY('Продажи'!$N352,2)</f>
        <v>2</v>
      </c>
      <c r="Q352" s="12">
        <f>DAY('Продажи'!$N352)</f>
        <v>7</v>
      </c>
      <c r="R352" s="10"/>
      <c r="S352" s="22">
        <f>YEAR('Продажи'!$N352)</f>
        <v>2016</v>
      </c>
      <c r="T352" s="22">
        <f>INT(('Продажи'!$N352-DATE(YEAR('Продажи'!$N352-WEEKDAY('Продажи'!$N352-1)+4),1,3) + WEEKDAY(DATE(YEAR('Продажи'!$N352-WEEKDAY('Продажи'!$N352-1)+4),1,3))+5)/7)</f>
        <v>23</v>
      </c>
      <c r="U352" s="6"/>
    </row>
    <row r="353" ht="14.25" customHeight="1">
      <c r="E353" s="12" t="s">
        <v>2730</v>
      </c>
      <c r="F353" s="12" t="s">
        <v>2717</v>
      </c>
      <c r="G353" s="12" t="s">
        <v>2731</v>
      </c>
      <c r="H353" s="12">
        <v>759.0</v>
      </c>
      <c r="I353" s="12" t="s">
        <v>2711</v>
      </c>
      <c r="J353" s="12">
        <v>14.0</v>
      </c>
      <c r="K353" s="12">
        <v>10626.0</v>
      </c>
      <c r="L353" s="12">
        <v>0.0</v>
      </c>
      <c r="M353" s="12">
        <v>10626.0</v>
      </c>
      <c r="N353" s="15">
        <v>42618.0</v>
      </c>
      <c r="O353" s="12">
        <f>MONTH('Продажи'!$N353)</f>
        <v>9</v>
      </c>
      <c r="P353" s="12">
        <f>WEEKDAY('Продажи'!$N353,2)</f>
        <v>1</v>
      </c>
      <c r="Q353" s="12">
        <f>DAY('Продажи'!$N353)</f>
        <v>5</v>
      </c>
      <c r="R353" s="10"/>
      <c r="S353" s="22">
        <f>YEAR('Продажи'!$N353)</f>
        <v>2016</v>
      </c>
      <c r="T353" s="22">
        <f>INT(('Продажи'!$N353-DATE(YEAR('Продажи'!$N353-WEEKDAY('Продажи'!$N353-1)+4),1,3) + WEEKDAY(DATE(YEAR('Продажи'!$N353-WEEKDAY('Продажи'!$N353-1)+4),1,3))+5)/7)</f>
        <v>36</v>
      </c>
      <c r="U353" s="6"/>
    </row>
    <row r="354" ht="14.25" customHeight="1">
      <c r="E354" s="12" t="s">
        <v>2740</v>
      </c>
      <c r="F354" s="12" t="s">
        <v>2717</v>
      </c>
      <c r="G354" s="12" t="s">
        <v>2731</v>
      </c>
      <c r="H354" s="12">
        <v>759.0</v>
      </c>
      <c r="I354" s="12" t="s">
        <v>2711</v>
      </c>
      <c r="J354" s="12">
        <v>10.0</v>
      </c>
      <c r="K354" s="12">
        <v>7590.0</v>
      </c>
      <c r="L354" s="12">
        <v>0.0</v>
      </c>
      <c r="M354" s="12">
        <v>7590.0</v>
      </c>
      <c r="N354" s="15">
        <v>42403.0</v>
      </c>
      <c r="O354" s="12">
        <f>MONTH('Продажи'!$N354)</f>
        <v>2</v>
      </c>
      <c r="P354" s="12">
        <f>WEEKDAY('Продажи'!$N354,2)</f>
        <v>3</v>
      </c>
      <c r="Q354" s="12">
        <f>DAY('Продажи'!$N354)</f>
        <v>3</v>
      </c>
      <c r="R354" s="10"/>
      <c r="S354" s="22">
        <f>YEAR('Продажи'!$N354)</f>
        <v>2016</v>
      </c>
      <c r="T354" s="22">
        <f>INT(('Продажи'!$N354-DATE(YEAR('Продажи'!$N354-WEEKDAY('Продажи'!$N354-1)+4),1,3) + WEEKDAY(DATE(YEAR('Продажи'!$N354-WEEKDAY('Продажи'!$N354-1)+4),1,3))+5)/7)</f>
        <v>5</v>
      </c>
      <c r="U354" s="6"/>
    </row>
    <row r="355" ht="14.25" customHeight="1">
      <c r="E355" s="12" t="s">
        <v>2735</v>
      </c>
      <c r="F355" s="12" t="s">
        <v>2717</v>
      </c>
      <c r="G355" s="12" t="s">
        <v>2736</v>
      </c>
      <c r="H355" s="12">
        <v>967.0</v>
      </c>
      <c r="I355" s="12" t="s">
        <v>2711</v>
      </c>
      <c r="J355" s="12">
        <v>8.0</v>
      </c>
      <c r="K355" s="12">
        <v>7736.0</v>
      </c>
      <c r="L355" s="12">
        <v>0.0</v>
      </c>
      <c r="M355" s="12">
        <v>7736.0</v>
      </c>
      <c r="N355" s="15">
        <v>43021.0</v>
      </c>
      <c r="O355" s="12">
        <f>MONTH('Продажи'!$N355)</f>
        <v>10</v>
      </c>
      <c r="P355" s="12">
        <f>WEEKDAY('Продажи'!$N355,2)</f>
        <v>5</v>
      </c>
      <c r="Q355" s="12">
        <f>DAY('Продажи'!$N355)</f>
        <v>13</v>
      </c>
      <c r="R355" s="10"/>
      <c r="S355" s="22">
        <f>YEAR('Продажи'!$N355)</f>
        <v>2017</v>
      </c>
      <c r="T355" s="22">
        <f>INT(('Продажи'!$N355-DATE(YEAR('Продажи'!$N355-WEEKDAY('Продажи'!$N355-1)+4),1,3) + WEEKDAY(DATE(YEAR('Продажи'!$N355-WEEKDAY('Продажи'!$N355-1)+4),1,3))+5)/7)</f>
        <v>41</v>
      </c>
      <c r="U355" s="6"/>
    </row>
    <row r="356" ht="14.25" customHeight="1">
      <c r="E356" s="12" t="s">
        <v>2786</v>
      </c>
      <c r="F356" s="12" t="s">
        <v>2724</v>
      </c>
      <c r="G356" s="12" t="s">
        <v>2787</v>
      </c>
      <c r="H356" s="12">
        <v>1730.0</v>
      </c>
      <c r="I356" s="12" t="s">
        <v>2715</v>
      </c>
      <c r="J356" s="12">
        <v>5.0</v>
      </c>
      <c r="K356" s="12">
        <v>8650.0</v>
      </c>
      <c r="L356" s="12">
        <v>0.0</v>
      </c>
      <c r="M356" s="12">
        <v>8650.0</v>
      </c>
      <c r="N356" s="15">
        <v>43794.0</v>
      </c>
      <c r="O356" s="12">
        <f>MONTH('Продажи'!$N356)</f>
        <v>11</v>
      </c>
      <c r="P356" s="12">
        <f>WEEKDAY('Продажи'!$N356,2)</f>
        <v>1</v>
      </c>
      <c r="Q356" s="12">
        <f>DAY('Продажи'!$N356)</f>
        <v>25</v>
      </c>
      <c r="R356" s="10"/>
      <c r="S356" s="22">
        <f>YEAR('Продажи'!$N356)</f>
        <v>2019</v>
      </c>
      <c r="T356" s="22">
        <f>INT(('Продажи'!$N356-DATE(YEAR('Продажи'!$N356-WEEKDAY('Продажи'!$N356-1)+4),1,3) + WEEKDAY(DATE(YEAR('Продажи'!$N356-WEEKDAY('Продажи'!$N356-1)+4),1,3))+5)/7)</f>
        <v>48</v>
      </c>
      <c r="U356" s="6"/>
    </row>
    <row r="357" ht="14.25" customHeight="1">
      <c r="E357" s="12" t="s">
        <v>2742</v>
      </c>
      <c r="F357" s="12" t="s">
        <v>2713</v>
      </c>
      <c r="G357" s="12" t="s">
        <v>2743</v>
      </c>
      <c r="H357" s="12">
        <v>912.0</v>
      </c>
      <c r="I357" s="12" t="s">
        <v>2715</v>
      </c>
      <c r="J357" s="12">
        <v>15.0</v>
      </c>
      <c r="K357" s="12">
        <v>13680.0</v>
      </c>
      <c r="L357" s="12">
        <v>0.0</v>
      </c>
      <c r="M357" s="12">
        <v>13680.0</v>
      </c>
      <c r="N357" s="15">
        <v>44082.0</v>
      </c>
      <c r="O357" s="12">
        <f>MONTH('Продажи'!$N357)</f>
        <v>9</v>
      </c>
      <c r="P357" s="12">
        <f>WEEKDAY('Продажи'!$N357,2)</f>
        <v>2</v>
      </c>
      <c r="Q357" s="12">
        <f>DAY('Продажи'!$N357)</f>
        <v>8</v>
      </c>
      <c r="R357" s="10"/>
      <c r="S357" s="22">
        <f>YEAR('Продажи'!$N357)</f>
        <v>2020</v>
      </c>
      <c r="T357" s="22">
        <f>INT(('Продажи'!$N357-DATE(YEAR('Продажи'!$N357-WEEKDAY('Продажи'!$N357-1)+4),1,3) + WEEKDAY(DATE(YEAR('Продажи'!$N357-WEEKDAY('Продажи'!$N357-1)+4),1,3))+5)/7)</f>
        <v>37</v>
      </c>
      <c r="U357" s="6"/>
    </row>
    <row r="358" ht="14.25" customHeight="1">
      <c r="E358" s="12" t="s">
        <v>2744</v>
      </c>
      <c r="F358" s="12" t="s">
        <v>2728</v>
      </c>
      <c r="G358" s="12" t="s">
        <v>2745</v>
      </c>
      <c r="H358" s="12">
        <v>1994.0</v>
      </c>
      <c r="I358" s="12" t="s">
        <v>2711</v>
      </c>
      <c r="J358" s="12">
        <v>12.0</v>
      </c>
      <c r="K358" s="12">
        <v>23928.0</v>
      </c>
      <c r="L358" s="12">
        <v>0.03</v>
      </c>
      <c r="M358" s="12">
        <v>23210.16</v>
      </c>
      <c r="N358" s="15">
        <v>42533.0</v>
      </c>
      <c r="O358" s="12">
        <f>MONTH('Продажи'!$N358)</f>
        <v>6</v>
      </c>
      <c r="P358" s="12">
        <f>WEEKDAY('Продажи'!$N358,2)</f>
        <v>7</v>
      </c>
      <c r="Q358" s="12">
        <f>DAY('Продажи'!$N358)</f>
        <v>12</v>
      </c>
      <c r="R358" s="10"/>
      <c r="S358" s="22">
        <f>YEAR('Продажи'!$N358)</f>
        <v>2016</v>
      </c>
      <c r="T358" s="22">
        <f>INT(('Продажи'!$N358-DATE(YEAR('Продажи'!$N358-WEEKDAY('Продажи'!$N358-1)+4),1,3) + WEEKDAY(DATE(YEAR('Продажи'!$N358-WEEKDAY('Продажи'!$N358-1)+4),1,3))+5)/7)</f>
        <v>23</v>
      </c>
      <c r="U358" s="6"/>
    </row>
    <row r="359" ht="14.25" customHeight="1">
      <c r="E359" s="12" t="s">
        <v>2730</v>
      </c>
      <c r="F359" s="12" t="s">
        <v>2717</v>
      </c>
      <c r="G359" s="12" t="s">
        <v>2731</v>
      </c>
      <c r="H359" s="12">
        <v>759.0</v>
      </c>
      <c r="I359" s="12" t="s">
        <v>2711</v>
      </c>
      <c r="J359" s="12">
        <v>14.0</v>
      </c>
      <c r="K359" s="12">
        <v>10626.0</v>
      </c>
      <c r="L359" s="12">
        <v>0.0</v>
      </c>
      <c r="M359" s="12">
        <v>10626.0</v>
      </c>
      <c r="N359" s="15">
        <v>43064.0</v>
      </c>
      <c r="O359" s="12">
        <f>MONTH('Продажи'!$N359)</f>
        <v>11</v>
      </c>
      <c r="P359" s="12">
        <f>WEEKDAY('Продажи'!$N359,2)</f>
        <v>6</v>
      </c>
      <c r="Q359" s="12">
        <f>DAY('Продажи'!$N359)</f>
        <v>25</v>
      </c>
      <c r="R359" s="10"/>
      <c r="S359" s="22">
        <f>YEAR('Продажи'!$N359)</f>
        <v>2017</v>
      </c>
      <c r="T359" s="22">
        <f>INT(('Продажи'!$N359-DATE(YEAR('Продажи'!$N359-WEEKDAY('Продажи'!$N359-1)+4),1,3) + WEEKDAY(DATE(YEAR('Продажи'!$N359-WEEKDAY('Продажи'!$N359-1)+4),1,3))+5)/7)</f>
        <v>47</v>
      </c>
      <c r="U359" s="6"/>
    </row>
    <row r="360" ht="14.25" customHeight="1">
      <c r="E360" s="12" t="s">
        <v>2709</v>
      </c>
      <c r="F360" s="12" t="s">
        <v>2710</v>
      </c>
      <c r="G360" s="12" t="s">
        <v>2710</v>
      </c>
      <c r="H360" s="12">
        <v>699.0</v>
      </c>
      <c r="I360" s="12" t="s">
        <v>2711</v>
      </c>
      <c r="J360" s="12">
        <v>10.0</v>
      </c>
      <c r="K360" s="12">
        <v>6990.0</v>
      </c>
      <c r="L360" s="12">
        <v>0.0</v>
      </c>
      <c r="M360" s="12">
        <v>6990.0</v>
      </c>
      <c r="N360" s="15">
        <v>43786.0</v>
      </c>
      <c r="O360" s="12">
        <f>MONTH('Продажи'!$N360)</f>
        <v>11</v>
      </c>
      <c r="P360" s="12">
        <f>WEEKDAY('Продажи'!$N360,2)</f>
        <v>7</v>
      </c>
      <c r="Q360" s="12">
        <f>DAY('Продажи'!$N360)</f>
        <v>17</v>
      </c>
      <c r="R360" s="10"/>
      <c r="S360" s="22">
        <f>YEAR('Продажи'!$N360)</f>
        <v>2019</v>
      </c>
      <c r="T360" s="22">
        <f>INT(('Продажи'!$N360-DATE(YEAR('Продажи'!$N360-WEEKDAY('Продажи'!$N360-1)+4),1,3) + WEEKDAY(DATE(YEAR('Продажи'!$N360-WEEKDAY('Продажи'!$N360-1)+4),1,3))+5)/7)</f>
        <v>46</v>
      </c>
      <c r="U360" s="6"/>
    </row>
    <row r="361" ht="14.25" customHeight="1">
      <c r="E361" s="12" t="s">
        <v>2740</v>
      </c>
      <c r="F361" s="12" t="s">
        <v>2717</v>
      </c>
      <c r="G361" s="12" t="s">
        <v>2741</v>
      </c>
      <c r="H361" s="12">
        <v>3197.0</v>
      </c>
      <c r="I361" s="12" t="s">
        <v>2711</v>
      </c>
      <c r="J361" s="12">
        <v>10.0</v>
      </c>
      <c r="K361" s="12">
        <v>31970.0</v>
      </c>
      <c r="L361" s="12">
        <v>0.0</v>
      </c>
      <c r="M361" s="12">
        <v>31970.0</v>
      </c>
      <c r="N361" s="15">
        <v>42499.0</v>
      </c>
      <c r="O361" s="12">
        <f>MONTH('Продажи'!$N361)</f>
        <v>5</v>
      </c>
      <c r="P361" s="12">
        <f>WEEKDAY('Продажи'!$N361,2)</f>
        <v>1</v>
      </c>
      <c r="Q361" s="12">
        <f>DAY('Продажи'!$N361)</f>
        <v>9</v>
      </c>
      <c r="R361" s="10"/>
      <c r="S361" s="22">
        <f>YEAR('Продажи'!$N361)</f>
        <v>2016</v>
      </c>
      <c r="T361" s="22">
        <f>INT(('Продажи'!$N361-DATE(YEAR('Продажи'!$N361-WEEKDAY('Продажи'!$N361-1)+4),1,3) + WEEKDAY(DATE(YEAR('Продажи'!$N361-WEEKDAY('Продажи'!$N361-1)+4),1,3))+5)/7)</f>
        <v>19</v>
      </c>
      <c r="U361" s="6"/>
    </row>
    <row r="362" ht="14.25" customHeight="1">
      <c r="E362" s="12" t="s">
        <v>2740</v>
      </c>
      <c r="F362" s="12" t="s">
        <v>2717</v>
      </c>
      <c r="G362" s="12" t="s">
        <v>2731</v>
      </c>
      <c r="H362" s="12">
        <v>759.0</v>
      </c>
      <c r="I362" s="12" t="s">
        <v>2711</v>
      </c>
      <c r="J362" s="12">
        <v>10.0</v>
      </c>
      <c r="K362" s="12">
        <v>7590.0</v>
      </c>
      <c r="L362" s="12">
        <v>0.0</v>
      </c>
      <c r="M362" s="12">
        <v>7590.0</v>
      </c>
      <c r="N362" s="15">
        <v>42633.0</v>
      </c>
      <c r="O362" s="12">
        <f>MONTH('Продажи'!$N362)</f>
        <v>9</v>
      </c>
      <c r="P362" s="12">
        <f>WEEKDAY('Продажи'!$N362,2)</f>
        <v>2</v>
      </c>
      <c r="Q362" s="12">
        <f>DAY('Продажи'!$N362)</f>
        <v>20</v>
      </c>
      <c r="R362" s="10"/>
      <c r="S362" s="22">
        <f>YEAR('Продажи'!$N362)</f>
        <v>2016</v>
      </c>
      <c r="T362" s="22">
        <f>INT(('Продажи'!$N362-DATE(YEAR('Продажи'!$N362-WEEKDAY('Продажи'!$N362-1)+4),1,3) + WEEKDAY(DATE(YEAR('Продажи'!$N362-WEEKDAY('Продажи'!$N362-1)+4),1,3))+5)/7)</f>
        <v>38</v>
      </c>
      <c r="U362" s="6"/>
    </row>
    <row r="363" ht="14.25" customHeight="1">
      <c r="E363" s="12" t="s">
        <v>2716</v>
      </c>
      <c r="F363" s="12" t="s">
        <v>2717</v>
      </c>
      <c r="G363" s="12" t="s">
        <v>2718</v>
      </c>
      <c r="H363" s="12">
        <v>1182.0</v>
      </c>
      <c r="I363" s="12" t="s">
        <v>2715</v>
      </c>
      <c r="J363" s="12">
        <v>17.0</v>
      </c>
      <c r="K363" s="12">
        <v>20094.0</v>
      </c>
      <c r="L363" s="12">
        <v>0.03</v>
      </c>
      <c r="M363" s="12">
        <v>19491.18</v>
      </c>
      <c r="N363" s="15">
        <v>42602.0</v>
      </c>
      <c r="O363" s="12">
        <f>MONTH('Продажи'!$N363)</f>
        <v>8</v>
      </c>
      <c r="P363" s="12">
        <f>WEEKDAY('Продажи'!$N363,2)</f>
        <v>6</v>
      </c>
      <c r="Q363" s="12">
        <f>DAY('Продажи'!$N363)</f>
        <v>20</v>
      </c>
      <c r="R363" s="10"/>
      <c r="S363" s="22">
        <f>YEAR('Продажи'!$N363)</f>
        <v>2016</v>
      </c>
      <c r="T363" s="22">
        <f>INT(('Продажи'!$N363-DATE(YEAR('Продажи'!$N363-WEEKDAY('Продажи'!$N363-1)+4),1,3) + WEEKDAY(DATE(YEAR('Продажи'!$N363-WEEKDAY('Продажи'!$N363-1)+4),1,3))+5)/7)</f>
        <v>33</v>
      </c>
      <c r="U363" s="6"/>
    </row>
    <row r="364" ht="14.25" customHeight="1">
      <c r="E364" s="12" t="s">
        <v>2769</v>
      </c>
      <c r="F364" s="12" t="s">
        <v>2750</v>
      </c>
      <c r="G364" s="12" t="s">
        <v>2770</v>
      </c>
      <c r="H364" s="12">
        <v>843.0</v>
      </c>
      <c r="I364" s="12" t="s">
        <v>2711</v>
      </c>
      <c r="J364" s="12">
        <v>5.0</v>
      </c>
      <c r="K364" s="12">
        <v>4215.0</v>
      </c>
      <c r="L364" s="12">
        <v>0.0</v>
      </c>
      <c r="M364" s="12">
        <v>4215.0</v>
      </c>
      <c r="N364" s="15">
        <v>42264.0</v>
      </c>
      <c r="O364" s="12">
        <f>MONTH('Продажи'!$N364)</f>
        <v>9</v>
      </c>
      <c r="P364" s="12">
        <f>WEEKDAY('Продажи'!$N364,2)</f>
        <v>4</v>
      </c>
      <c r="Q364" s="12">
        <f>DAY('Продажи'!$N364)</f>
        <v>17</v>
      </c>
      <c r="R364" s="10"/>
      <c r="S364" s="22">
        <f>YEAR('Продажи'!$N364)</f>
        <v>2015</v>
      </c>
      <c r="T364" s="22">
        <f>INT(('Продажи'!$N364-DATE(YEAR('Продажи'!$N364-WEEKDAY('Продажи'!$N364-1)+4),1,3) + WEEKDAY(DATE(YEAR('Продажи'!$N364-WEEKDAY('Продажи'!$N364-1)+4),1,3))+5)/7)</f>
        <v>38</v>
      </c>
      <c r="U364" s="6"/>
    </row>
    <row r="365" ht="14.25" customHeight="1">
      <c r="E365" s="12" t="s">
        <v>2747</v>
      </c>
      <c r="F365" s="12" t="s">
        <v>2728</v>
      </c>
      <c r="G365" s="12" t="s">
        <v>2745</v>
      </c>
      <c r="H365" s="12">
        <v>1994.0</v>
      </c>
      <c r="I365" s="12" t="s">
        <v>2711</v>
      </c>
      <c r="J365" s="12">
        <v>25.0</v>
      </c>
      <c r="K365" s="12">
        <v>49850.0</v>
      </c>
      <c r="L365" s="12">
        <v>0.06</v>
      </c>
      <c r="M365" s="12">
        <v>46859.0</v>
      </c>
      <c r="N365" s="15">
        <v>44139.0</v>
      </c>
      <c r="O365" s="12">
        <f>MONTH('Продажи'!$N365)</f>
        <v>11</v>
      </c>
      <c r="P365" s="12">
        <f>WEEKDAY('Продажи'!$N365,2)</f>
        <v>3</v>
      </c>
      <c r="Q365" s="12">
        <f>DAY('Продажи'!$N365)</f>
        <v>4</v>
      </c>
      <c r="R365" s="10"/>
      <c r="S365" s="22">
        <f>YEAR('Продажи'!$N365)</f>
        <v>2020</v>
      </c>
      <c r="T365" s="22">
        <f>INT(('Продажи'!$N365-DATE(YEAR('Продажи'!$N365-WEEKDAY('Продажи'!$N365-1)+4),1,3) + WEEKDAY(DATE(YEAR('Продажи'!$N365-WEEKDAY('Продажи'!$N365-1)+4),1,3))+5)/7)</f>
        <v>45</v>
      </c>
      <c r="U365" s="6"/>
    </row>
    <row r="366" ht="14.25" customHeight="1">
      <c r="E366" s="12" t="s">
        <v>2780</v>
      </c>
      <c r="F366" s="12" t="s">
        <v>2728</v>
      </c>
      <c r="G366" s="12" t="s">
        <v>2764</v>
      </c>
      <c r="H366" s="12">
        <v>1994.0</v>
      </c>
      <c r="I366" s="12" t="s">
        <v>2711</v>
      </c>
      <c r="J366" s="12">
        <v>40.0</v>
      </c>
      <c r="K366" s="12">
        <v>79760.0</v>
      </c>
      <c r="L366" s="12">
        <v>0.12</v>
      </c>
      <c r="M366" s="12">
        <v>70188.8</v>
      </c>
      <c r="N366" s="15">
        <v>44111.0</v>
      </c>
      <c r="O366" s="12">
        <f>MONTH('Продажи'!$N366)</f>
        <v>10</v>
      </c>
      <c r="P366" s="12">
        <f>WEEKDAY('Продажи'!$N366,2)</f>
        <v>3</v>
      </c>
      <c r="Q366" s="12">
        <f>DAY('Продажи'!$N366)</f>
        <v>7</v>
      </c>
      <c r="R366" s="10"/>
      <c r="S366" s="22">
        <f>YEAR('Продажи'!$N366)</f>
        <v>2020</v>
      </c>
      <c r="T366" s="22">
        <f>INT(('Продажи'!$N366-DATE(YEAR('Продажи'!$N366-WEEKDAY('Продажи'!$N366-1)+4),1,3) + WEEKDAY(DATE(YEAR('Продажи'!$N366-WEEKDAY('Продажи'!$N366-1)+4),1,3))+5)/7)</f>
        <v>41</v>
      </c>
      <c r="U366" s="6"/>
    </row>
    <row r="367" ht="14.25" customHeight="1">
      <c r="E367" s="12" t="s">
        <v>2723</v>
      </c>
      <c r="F367" s="12" t="s">
        <v>2724</v>
      </c>
      <c r="G367" s="12" t="s">
        <v>2724</v>
      </c>
      <c r="H367" s="12">
        <v>770.0</v>
      </c>
      <c r="I367" s="12" t="s">
        <v>2715</v>
      </c>
      <c r="J367" s="12">
        <v>20.0</v>
      </c>
      <c r="K367" s="12">
        <v>15400.0</v>
      </c>
      <c r="L367" s="12">
        <v>0.03</v>
      </c>
      <c r="M367" s="12">
        <v>14938.0</v>
      </c>
      <c r="N367" s="15">
        <v>42196.0</v>
      </c>
      <c r="O367" s="12">
        <f>MONTH('Продажи'!$N367)</f>
        <v>7</v>
      </c>
      <c r="P367" s="12">
        <f>WEEKDAY('Продажи'!$N367,2)</f>
        <v>6</v>
      </c>
      <c r="Q367" s="12">
        <f>DAY('Продажи'!$N367)</f>
        <v>11</v>
      </c>
      <c r="R367" s="10"/>
      <c r="S367" s="22">
        <f>YEAR('Продажи'!$N367)</f>
        <v>2015</v>
      </c>
      <c r="T367" s="22">
        <f>INT(('Продажи'!$N367-DATE(YEAR('Продажи'!$N367-WEEKDAY('Продажи'!$N367-1)+4),1,3) + WEEKDAY(DATE(YEAR('Продажи'!$N367-WEEKDAY('Продажи'!$N367-1)+4),1,3))+5)/7)</f>
        <v>28</v>
      </c>
      <c r="U367" s="6"/>
    </row>
    <row r="368" ht="14.25" customHeight="1">
      <c r="E368" s="12" t="s">
        <v>2765</v>
      </c>
      <c r="F368" s="12" t="s">
        <v>2733</v>
      </c>
      <c r="G368" s="12" t="s">
        <v>2766</v>
      </c>
      <c r="H368" s="12">
        <v>2198.0</v>
      </c>
      <c r="I368" s="12" t="s">
        <v>2711</v>
      </c>
      <c r="J368" s="12">
        <v>35.0</v>
      </c>
      <c r="K368" s="12">
        <v>76930.0</v>
      </c>
      <c r="L368" s="12">
        <v>0.12</v>
      </c>
      <c r="M368" s="12">
        <v>67698.4</v>
      </c>
      <c r="N368" s="15">
        <v>44064.0</v>
      </c>
      <c r="O368" s="12">
        <f>MONTH('Продажи'!$N368)</f>
        <v>8</v>
      </c>
      <c r="P368" s="12">
        <f>WEEKDAY('Продажи'!$N368,2)</f>
        <v>5</v>
      </c>
      <c r="Q368" s="12">
        <f>DAY('Продажи'!$N368)</f>
        <v>21</v>
      </c>
      <c r="R368" s="10"/>
      <c r="S368" s="22">
        <f>YEAR('Продажи'!$N368)</f>
        <v>2020</v>
      </c>
      <c r="T368" s="22">
        <f>INT(('Продажи'!$N368-DATE(YEAR('Продажи'!$N368-WEEKDAY('Продажи'!$N368-1)+4),1,3) + WEEKDAY(DATE(YEAR('Продажи'!$N368-WEEKDAY('Продажи'!$N368-1)+4),1,3))+5)/7)</f>
        <v>34</v>
      </c>
      <c r="U368" s="6"/>
    </row>
    <row r="369" ht="14.25" customHeight="1">
      <c r="E369" s="12" t="s">
        <v>2721</v>
      </c>
      <c r="F369" s="12" t="s">
        <v>2713</v>
      </c>
      <c r="G369" s="12" t="s">
        <v>2722</v>
      </c>
      <c r="H369" s="12">
        <v>847.0</v>
      </c>
      <c r="I369" s="12" t="s">
        <v>2715</v>
      </c>
      <c r="J369" s="12">
        <v>15.0</v>
      </c>
      <c r="K369" s="12">
        <v>12705.0</v>
      </c>
      <c r="L369" s="12">
        <v>0.0</v>
      </c>
      <c r="M369" s="12">
        <v>12705.0</v>
      </c>
      <c r="N369" s="15">
        <v>43395.0</v>
      </c>
      <c r="O369" s="12">
        <f>MONTH('Продажи'!$N369)</f>
        <v>10</v>
      </c>
      <c r="P369" s="12">
        <f>WEEKDAY('Продажи'!$N369,2)</f>
        <v>1</v>
      </c>
      <c r="Q369" s="12">
        <f>DAY('Продажи'!$N369)</f>
        <v>22</v>
      </c>
      <c r="R369" s="10"/>
      <c r="S369" s="22">
        <f>YEAR('Продажи'!$N369)</f>
        <v>2018</v>
      </c>
      <c r="T369" s="22">
        <f>INT(('Продажи'!$N369-DATE(YEAR('Продажи'!$N369-WEEKDAY('Продажи'!$N369-1)+4),1,3) + WEEKDAY(DATE(YEAR('Продажи'!$N369-WEEKDAY('Продажи'!$N369-1)+4),1,3))+5)/7)</f>
        <v>43</v>
      </c>
      <c r="U369" s="6"/>
    </row>
    <row r="370" ht="14.25" customHeight="1">
      <c r="E370" s="12" t="s">
        <v>2735</v>
      </c>
      <c r="F370" s="12" t="s">
        <v>2717</v>
      </c>
      <c r="G370" s="12" t="s">
        <v>2736</v>
      </c>
      <c r="H370" s="12">
        <v>967.0</v>
      </c>
      <c r="I370" s="12" t="s">
        <v>2711</v>
      </c>
      <c r="J370" s="12">
        <v>8.0</v>
      </c>
      <c r="K370" s="12">
        <v>7736.0</v>
      </c>
      <c r="L370" s="12">
        <v>0.0</v>
      </c>
      <c r="M370" s="12">
        <v>7736.0</v>
      </c>
      <c r="N370" s="15">
        <v>44066.0</v>
      </c>
      <c r="O370" s="12">
        <f>MONTH('Продажи'!$N370)</f>
        <v>8</v>
      </c>
      <c r="P370" s="12">
        <f>WEEKDAY('Продажи'!$N370,2)</f>
        <v>7</v>
      </c>
      <c r="Q370" s="12">
        <f>DAY('Продажи'!$N370)</f>
        <v>23</v>
      </c>
      <c r="R370" s="10"/>
      <c r="S370" s="22">
        <f>YEAR('Продажи'!$N370)</f>
        <v>2020</v>
      </c>
      <c r="T370" s="22">
        <f>INT(('Продажи'!$N370-DATE(YEAR('Продажи'!$N370-WEEKDAY('Продажи'!$N370-1)+4),1,3) + WEEKDAY(DATE(YEAR('Продажи'!$N370-WEEKDAY('Продажи'!$N370-1)+4),1,3))+5)/7)</f>
        <v>34</v>
      </c>
      <c r="U370" s="6"/>
    </row>
    <row r="371" ht="14.25" customHeight="1">
      <c r="E371" s="12" t="s">
        <v>2757</v>
      </c>
      <c r="F371" s="12" t="s">
        <v>2710</v>
      </c>
      <c r="G371" s="12" t="s">
        <v>2783</v>
      </c>
      <c r="H371" s="12">
        <v>2211.0</v>
      </c>
      <c r="I371" s="12" t="s">
        <v>2711</v>
      </c>
      <c r="J371" s="12">
        <v>25.0</v>
      </c>
      <c r="K371" s="12">
        <v>55275.0</v>
      </c>
      <c r="L371" s="12">
        <v>0.09</v>
      </c>
      <c r="M371" s="12">
        <v>50300.25</v>
      </c>
      <c r="N371" s="15">
        <v>43356.0</v>
      </c>
      <c r="O371" s="12">
        <f>MONTH('Продажи'!$N371)</f>
        <v>9</v>
      </c>
      <c r="P371" s="12">
        <f>WEEKDAY('Продажи'!$N371,2)</f>
        <v>4</v>
      </c>
      <c r="Q371" s="12">
        <f>DAY('Продажи'!$N371)</f>
        <v>13</v>
      </c>
      <c r="R371" s="10"/>
      <c r="S371" s="22">
        <f>YEAR('Продажи'!$N371)</f>
        <v>2018</v>
      </c>
      <c r="T371" s="22">
        <f>INT(('Продажи'!$N371-DATE(YEAR('Продажи'!$N371-WEEKDAY('Продажи'!$N371-1)+4),1,3) + WEEKDAY(DATE(YEAR('Продажи'!$N371-WEEKDAY('Продажи'!$N371-1)+4),1,3))+5)/7)</f>
        <v>37</v>
      </c>
      <c r="U371" s="6"/>
    </row>
    <row r="372" ht="14.25" customHeight="1">
      <c r="E372" s="12" t="s">
        <v>2767</v>
      </c>
      <c r="F372" s="12" t="s">
        <v>2753</v>
      </c>
      <c r="G372" s="12" t="s">
        <v>2768</v>
      </c>
      <c r="H372" s="12">
        <v>617.0</v>
      </c>
      <c r="I372" s="12" t="s">
        <v>2711</v>
      </c>
      <c r="J372" s="12">
        <v>25.0</v>
      </c>
      <c r="K372" s="12">
        <v>15425.0</v>
      </c>
      <c r="L372" s="12">
        <v>0.0</v>
      </c>
      <c r="M372" s="12">
        <v>15425.0</v>
      </c>
      <c r="N372" s="15">
        <v>43107.0</v>
      </c>
      <c r="O372" s="12">
        <f>MONTH('Продажи'!$N372)</f>
        <v>1</v>
      </c>
      <c r="P372" s="12">
        <f>WEEKDAY('Продажи'!$N372,2)</f>
        <v>7</v>
      </c>
      <c r="Q372" s="12">
        <f>DAY('Продажи'!$N372)</f>
        <v>7</v>
      </c>
      <c r="R372" s="10"/>
      <c r="S372" s="22">
        <f>YEAR('Продажи'!$N372)</f>
        <v>2018</v>
      </c>
      <c r="T372" s="22">
        <f>INT(('Продажи'!$N372-DATE(YEAR('Продажи'!$N372-WEEKDAY('Продажи'!$N372-1)+4),1,3) + WEEKDAY(DATE(YEAR('Продажи'!$N372-WEEKDAY('Продажи'!$N372-1)+4),1,3))+5)/7)</f>
        <v>1</v>
      </c>
      <c r="U372" s="6"/>
    </row>
    <row r="373" ht="14.25" customHeight="1">
      <c r="E373" s="12" t="s">
        <v>2732</v>
      </c>
      <c r="F373" s="12" t="s">
        <v>2733</v>
      </c>
      <c r="G373" s="12" t="s">
        <v>2734</v>
      </c>
      <c r="H373" s="12">
        <v>957.0</v>
      </c>
      <c r="I373" s="12" t="s">
        <v>2715</v>
      </c>
      <c r="J373" s="12">
        <v>25.0</v>
      </c>
      <c r="K373" s="12">
        <v>23925.0</v>
      </c>
      <c r="L373" s="12">
        <v>0.03</v>
      </c>
      <c r="M373" s="12">
        <v>23207.25</v>
      </c>
      <c r="N373" s="15">
        <v>42568.0</v>
      </c>
      <c r="O373" s="12">
        <f>MONTH('Продажи'!$N373)</f>
        <v>7</v>
      </c>
      <c r="P373" s="12">
        <f>WEEKDAY('Продажи'!$N373,2)</f>
        <v>7</v>
      </c>
      <c r="Q373" s="12">
        <f>DAY('Продажи'!$N373)</f>
        <v>17</v>
      </c>
      <c r="R373" s="10"/>
      <c r="S373" s="22">
        <f>YEAR('Продажи'!$N373)</f>
        <v>2016</v>
      </c>
      <c r="T373" s="22">
        <f>INT(('Продажи'!$N373-DATE(YEAR('Продажи'!$N373-WEEKDAY('Продажи'!$N373-1)+4),1,3) + WEEKDAY(DATE(YEAR('Продажи'!$N373-WEEKDAY('Продажи'!$N373-1)+4),1,3))+5)/7)</f>
        <v>28</v>
      </c>
      <c r="U373" s="6"/>
    </row>
    <row r="374" ht="14.25" customHeight="1">
      <c r="E374" s="12" t="s">
        <v>2723</v>
      </c>
      <c r="F374" s="12" t="s">
        <v>2724</v>
      </c>
      <c r="G374" s="12" t="s">
        <v>2724</v>
      </c>
      <c r="H374" s="12">
        <v>770.0</v>
      </c>
      <c r="I374" s="12" t="s">
        <v>2715</v>
      </c>
      <c r="J374" s="12">
        <v>20.0</v>
      </c>
      <c r="K374" s="12">
        <v>15400.0</v>
      </c>
      <c r="L374" s="12">
        <v>0.03</v>
      </c>
      <c r="M374" s="12">
        <v>14938.0</v>
      </c>
      <c r="N374" s="15">
        <v>43947.0</v>
      </c>
      <c r="O374" s="12">
        <f>MONTH('Продажи'!$N374)</f>
        <v>4</v>
      </c>
      <c r="P374" s="12">
        <f>WEEKDAY('Продажи'!$N374,2)</f>
        <v>7</v>
      </c>
      <c r="Q374" s="12">
        <f>DAY('Продажи'!$N374)</f>
        <v>26</v>
      </c>
      <c r="R374" s="10"/>
      <c r="S374" s="22">
        <f>YEAR('Продажи'!$N374)</f>
        <v>2020</v>
      </c>
      <c r="T374" s="22">
        <f>INT(('Продажи'!$N374-DATE(YEAR('Продажи'!$N374-WEEKDAY('Продажи'!$N374-1)+4),1,3) + WEEKDAY(DATE(YEAR('Продажи'!$N374-WEEKDAY('Продажи'!$N374-1)+4),1,3))+5)/7)</f>
        <v>17</v>
      </c>
      <c r="U374" s="6"/>
    </row>
    <row r="375" ht="14.25" customHeight="1">
      <c r="E375" s="12" t="s">
        <v>2746</v>
      </c>
      <c r="F375" s="12" t="s">
        <v>2717</v>
      </c>
      <c r="G375" s="12" t="s">
        <v>2736</v>
      </c>
      <c r="H375" s="12">
        <v>967.0</v>
      </c>
      <c r="I375" s="12" t="s">
        <v>2711</v>
      </c>
      <c r="J375" s="12">
        <v>12.0</v>
      </c>
      <c r="K375" s="12">
        <v>11604.0</v>
      </c>
      <c r="L375" s="12">
        <v>0.0</v>
      </c>
      <c r="M375" s="12">
        <v>11604.0</v>
      </c>
      <c r="N375" s="15">
        <v>43147.0</v>
      </c>
      <c r="O375" s="12">
        <f>MONTH('Продажи'!$N375)</f>
        <v>2</v>
      </c>
      <c r="P375" s="12">
        <f>WEEKDAY('Продажи'!$N375,2)</f>
        <v>5</v>
      </c>
      <c r="Q375" s="12">
        <f>DAY('Продажи'!$N375)</f>
        <v>16</v>
      </c>
      <c r="R375" s="10"/>
      <c r="S375" s="22">
        <f>YEAR('Продажи'!$N375)</f>
        <v>2018</v>
      </c>
      <c r="T375" s="22">
        <f>INT(('Продажи'!$N375-DATE(YEAR('Продажи'!$N375-WEEKDAY('Продажи'!$N375-1)+4),1,3) + WEEKDAY(DATE(YEAR('Продажи'!$N375-WEEKDAY('Продажи'!$N375-1)+4),1,3))+5)/7)</f>
        <v>7</v>
      </c>
      <c r="U375" s="6"/>
    </row>
    <row r="376" ht="14.25" customHeight="1">
      <c r="E376" s="12" t="s">
        <v>2761</v>
      </c>
      <c r="F376" s="12" t="s">
        <v>2738</v>
      </c>
      <c r="G376" s="12" t="s">
        <v>2762</v>
      </c>
      <c r="H376" s="12">
        <v>800.0</v>
      </c>
      <c r="I376" s="12" t="s">
        <v>2715</v>
      </c>
      <c r="J376" s="12">
        <v>40.0</v>
      </c>
      <c r="K376" s="12">
        <v>32000.0</v>
      </c>
      <c r="L376" s="12">
        <v>0.03</v>
      </c>
      <c r="M376" s="12">
        <v>31040.0</v>
      </c>
      <c r="N376" s="15">
        <v>42281.0</v>
      </c>
      <c r="O376" s="12">
        <f>MONTH('Продажи'!$N376)</f>
        <v>10</v>
      </c>
      <c r="P376" s="12">
        <f>WEEKDAY('Продажи'!$N376,2)</f>
        <v>7</v>
      </c>
      <c r="Q376" s="12">
        <f>DAY('Продажи'!$N376)</f>
        <v>4</v>
      </c>
      <c r="R376" s="10"/>
      <c r="S376" s="22">
        <f>YEAR('Продажи'!$N376)</f>
        <v>2015</v>
      </c>
      <c r="T376" s="22">
        <f>INT(('Продажи'!$N376-DATE(YEAR('Продажи'!$N376-WEEKDAY('Продажи'!$N376-1)+4),1,3) + WEEKDAY(DATE(YEAR('Продажи'!$N376-WEEKDAY('Продажи'!$N376-1)+4),1,3))+5)/7)</f>
        <v>40</v>
      </c>
      <c r="U376" s="6"/>
    </row>
    <row r="377" ht="14.25" customHeight="1">
      <c r="E377" s="12" t="s">
        <v>2735</v>
      </c>
      <c r="F377" s="12" t="s">
        <v>2717</v>
      </c>
      <c r="G377" s="12" t="s">
        <v>2736</v>
      </c>
      <c r="H377" s="12">
        <v>967.0</v>
      </c>
      <c r="I377" s="12" t="s">
        <v>2711</v>
      </c>
      <c r="J377" s="12">
        <v>8.0</v>
      </c>
      <c r="K377" s="12">
        <v>7736.0</v>
      </c>
      <c r="L377" s="12">
        <v>0.0</v>
      </c>
      <c r="M377" s="12">
        <v>7736.0</v>
      </c>
      <c r="N377" s="15">
        <v>42717.0</v>
      </c>
      <c r="O377" s="12">
        <f>MONTH('Продажи'!$N377)</f>
        <v>12</v>
      </c>
      <c r="P377" s="12">
        <f>WEEKDAY('Продажи'!$N377,2)</f>
        <v>2</v>
      </c>
      <c r="Q377" s="12">
        <f>DAY('Продажи'!$N377)</f>
        <v>13</v>
      </c>
      <c r="R377" s="10"/>
      <c r="S377" s="22">
        <f>YEAR('Продажи'!$N377)</f>
        <v>2016</v>
      </c>
      <c r="T377" s="22">
        <f>INT(('Продажи'!$N377-DATE(YEAR('Продажи'!$N377-WEEKDAY('Продажи'!$N377-1)+4),1,3) + WEEKDAY(DATE(YEAR('Продажи'!$N377-WEEKDAY('Продажи'!$N377-1)+4),1,3))+5)/7)</f>
        <v>50</v>
      </c>
      <c r="U377" s="6"/>
    </row>
    <row r="378" ht="14.25" customHeight="1">
      <c r="E378" s="12" t="s">
        <v>2716</v>
      </c>
      <c r="F378" s="12" t="s">
        <v>2717</v>
      </c>
      <c r="G378" s="12" t="s">
        <v>2718</v>
      </c>
      <c r="H378" s="12">
        <v>1182.0</v>
      </c>
      <c r="I378" s="12" t="s">
        <v>2715</v>
      </c>
      <c r="J378" s="12">
        <v>17.0</v>
      </c>
      <c r="K378" s="12">
        <v>20094.0</v>
      </c>
      <c r="L378" s="12">
        <v>0.03</v>
      </c>
      <c r="M378" s="12">
        <v>19491.18</v>
      </c>
      <c r="N378" s="15">
        <v>42921.0</v>
      </c>
      <c r="O378" s="12">
        <f>MONTH('Продажи'!$N378)</f>
        <v>7</v>
      </c>
      <c r="P378" s="12">
        <f>WEEKDAY('Продажи'!$N378,2)</f>
        <v>3</v>
      </c>
      <c r="Q378" s="12">
        <f>DAY('Продажи'!$N378)</f>
        <v>5</v>
      </c>
      <c r="R378" s="10"/>
      <c r="S378" s="22">
        <f>YEAR('Продажи'!$N378)</f>
        <v>2017</v>
      </c>
      <c r="T378" s="22">
        <f>INT(('Продажи'!$N378-DATE(YEAR('Продажи'!$N378-WEEKDAY('Продажи'!$N378-1)+4),1,3) + WEEKDAY(DATE(YEAR('Продажи'!$N378-WEEKDAY('Продажи'!$N378-1)+4),1,3))+5)/7)</f>
        <v>27</v>
      </c>
      <c r="U378" s="6"/>
    </row>
    <row r="379" ht="14.25" customHeight="1">
      <c r="E379" s="12" t="s">
        <v>2723</v>
      </c>
      <c r="F379" s="12" t="s">
        <v>2724</v>
      </c>
      <c r="G379" s="12" t="s">
        <v>2724</v>
      </c>
      <c r="H379" s="12">
        <v>770.0</v>
      </c>
      <c r="I379" s="12" t="s">
        <v>2715</v>
      </c>
      <c r="J379" s="12">
        <v>20.0</v>
      </c>
      <c r="K379" s="12">
        <v>15400.0</v>
      </c>
      <c r="L379" s="12">
        <v>0.03</v>
      </c>
      <c r="M379" s="12">
        <v>14938.0</v>
      </c>
      <c r="N379" s="15">
        <v>42114.0</v>
      </c>
      <c r="O379" s="12">
        <f>MONTH('Продажи'!$N379)</f>
        <v>4</v>
      </c>
      <c r="P379" s="12">
        <f>WEEKDAY('Продажи'!$N379,2)</f>
        <v>1</v>
      </c>
      <c r="Q379" s="12">
        <f>DAY('Продажи'!$N379)</f>
        <v>20</v>
      </c>
      <c r="R379" s="10"/>
      <c r="S379" s="22">
        <f>YEAR('Продажи'!$N379)</f>
        <v>2015</v>
      </c>
      <c r="T379" s="22">
        <f>INT(('Продажи'!$N379-DATE(YEAR('Продажи'!$N379-WEEKDAY('Продажи'!$N379-1)+4),1,3) + WEEKDAY(DATE(YEAR('Продажи'!$N379-WEEKDAY('Продажи'!$N379-1)+4),1,3))+5)/7)</f>
        <v>17</v>
      </c>
      <c r="U379" s="6"/>
    </row>
    <row r="380" ht="14.25" customHeight="1">
      <c r="E380" s="12" t="s">
        <v>2712</v>
      </c>
      <c r="F380" s="12" t="s">
        <v>2713</v>
      </c>
      <c r="G380" s="12" t="s">
        <v>2714</v>
      </c>
      <c r="H380" s="12">
        <v>1386.0</v>
      </c>
      <c r="I380" s="12" t="s">
        <v>2715</v>
      </c>
      <c r="J380" s="12">
        <v>20.0</v>
      </c>
      <c r="K380" s="12">
        <v>27720.0</v>
      </c>
      <c r="L380" s="12">
        <v>0.03</v>
      </c>
      <c r="M380" s="12">
        <v>26888.4</v>
      </c>
      <c r="N380" s="15">
        <v>43462.0</v>
      </c>
      <c r="O380" s="12">
        <f>MONTH('Продажи'!$N380)</f>
        <v>12</v>
      </c>
      <c r="P380" s="12">
        <f>WEEKDAY('Продажи'!$N380,2)</f>
        <v>5</v>
      </c>
      <c r="Q380" s="12">
        <f>DAY('Продажи'!$N380)</f>
        <v>28</v>
      </c>
      <c r="R380" s="10"/>
      <c r="S380" s="22">
        <f>YEAR('Продажи'!$N380)</f>
        <v>2018</v>
      </c>
      <c r="T380" s="22">
        <f>INT(('Продажи'!$N380-DATE(YEAR('Продажи'!$N380-WEEKDAY('Продажи'!$N380-1)+4),1,3) + WEEKDAY(DATE(YEAR('Продажи'!$N380-WEEKDAY('Продажи'!$N380-1)+4),1,3))+5)/7)</f>
        <v>52</v>
      </c>
      <c r="U380" s="6"/>
    </row>
    <row r="381" ht="14.25" customHeight="1">
      <c r="E381" s="12" t="s">
        <v>2763</v>
      </c>
      <c r="F381" s="12" t="s">
        <v>2728</v>
      </c>
      <c r="G381" s="12" t="s">
        <v>2764</v>
      </c>
      <c r="H381" s="12">
        <v>1994.0</v>
      </c>
      <c r="I381" s="12" t="s">
        <v>2711</v>
      </c>
      <c r="J381" s="12">
        <v>10.0</v>
      </c>
      <c r="K381" s="12">
        <v>19940.0</v>
      </c>
      <c r="L381" s="12">
        <v>0.03</v>
      </c>
      <c r="M381" s="12">
        <v>19341.8</v>
      </c>
      <c r="N381" s="15">
        <v>42624.0</v>
      </c>
      <c r="O381" s="12">
        <f>MONTH('Продажи'!$N381)</f>
        <v>9</v>
      </c>
      <c r="P381" s="12">
        <f>WEEKDAY('Продажи'!$N381,2)</f>
        <v>7</v>
      </c>
      <c r="Q381" s="12">
        <f>DAY('Продажи'!$N381)</f>
        <v>11</v>
      </c>
      <c r="R381" s="10"/>
      <c r="S381" s="22">
        <f>YEAR('Продажи'!$N381)</f>
        <v>2016</v>
      </c>
      <c r="T381" s="22">
        <f>INT(('Продажи'!$N381-DATE(YEAR('Продажи'!$N381-WEEKDAY('Продажи'!$N381-1)+4),1,3) + WEEKDAY(DATE(YEAR('Продажи'!$N381-WEEKDAY('Продажи'!$N381-1)+4),1,3))+5)/7)</f>
        <v>36</v>
      </c>
      <c r="U381" s="6"/>
    </row>
    <row r="382" ht="14.25" customHeight="1">
      <c r="E382" s="12" t="s">
        <v>2730</v>
      </c>
      <c r="F382" s="12" t="s">
        <v>2717</v>
      </c>
      <c r="G382" s="12" t="s">
        <v>2731</v>
      </c>
      <c r="H382" s="12">
        <v>759.0</v>
      </c>
      <c r="I382" s="12" t="s">
        <v>2711</v>
      </c>
      <c r="J382" s="12">
        <v>14.0</v>
      </c>
      <c r="K382" s="12">
        <v>10626.0</v>
      </c>
      <c r="L382" s="12">
        <v>0.0</v>
      </c>
      <c r="M382" s="12">
        <v>10626.0</v>
      </c>
      <c r="N382" s="15">
        <v>43076.0</v>
      </c>
      <c r="O382" s="12">
        <f>MONTH('Продажи'!$N382)</f>
        <v>12</v>
      </c>
      <c r="P382" s="12">
        <f>WEEKDAY('Продажи'!$N382,2)</f>
        <v>4</v>
      </c>
      <c r="Q382" s="12">
        <f>DAY('Продажи'!$N382)</f>
        <v>7</v>
      </c>
      <c r="R382" s="10"/>
      <c r="S382" s="22">
        <f>YEAR('Продажи'!$N382)</f>
        <v>2017</v>
      </c>
      <c r="T382" s="22">
        <f>INT(('Продажи'!$N382-DATE(YEAR('Продажи'!$N382-WEEKDAY('Продажи'!$N382-1)+4),1,3) + WEEKDAY(DATE(YEAR('Продажи'!$N382-WEEKDAY('Продажи'!$N382-1)+4),1,3))+5)/7)</f>
        <v>49</v>
      </c>
      <c r="U382" s="6"/>
    </row>
    <row r="383" ht="14.25" customHeight="1">
      <c r="E383" s="12" t="s">
        <v>2725</v>
      </c>
      <c r="F383" s="12" t="s">
        <v>2710</v>
      </c>
      <c r="G383" s="12" t="s">
        <v>2726</v>
      </c>
      <c r="H383" s="12">
        <v>2645.0</v>
      </c>
      <c r="I383" s="12" t="s">
        <v>2711</v>
      </c>
      <c r="J383" s="12">
        <v>50.0</v>
      </c>
      <c r="K383" s="12">
        <v>132250.0</v>
      </c>
      <c r="L383" s="12">
        <v>0.15</v>
      </c>
      <c r="M383" s="12">
        <v>112412.5</v>
      </c>
      <c r="N383" s="15">
        <v>43266.0</v>
      </c>
      <c r="O383" s="12">
        <f>MONTH('Продажи'!$N383)</f>
        <v>6</v>
      </c>
      <c r="P383" s="12">
        <f>WEEKDAY('Продажи'!$N383,2)</f>
        <v>5</v>
      </c>
      <c r="Q383" s="12">
        <f>DAY('Продажи'!$N383)</f>
        <v>15</v>
      </c>
      <c r="R383" s="10"/>
      <c r="S383" s="22">
        <f>YEAR('Продажи'!$N383)</f>
        <v>2018</v>
      </c>
      <c r="T383" s="22">
        <f>INT(('Продажи'!$N383-DATE(YEAR('Продажи'!$N383-WEEKDAY('Продажи'!$N383-1)+4),1,3) + WEEKDAY(DATE(YEAR('Продажи'!$N383-WEEKDAY('Продажи'!$N383-1)+4),1,3))+5)/7)</f>
        <v>24</v>
      </c>
      <c r="U383" s="6"/>
    </row>
    <row r="384" ht="14.25" customHeight="1">
      <c r="E384" s="12" t="s">
        <v>2709</v>
      </c>
      <c r="F384" s="12" t="s">
        <v>2710</v>
      </c>
      <c r="G384" s="12" t="s">
        <v>2710</v>
      </c>
      <c r="H384" s="12">
        <v>699.0</v>
      </c>
      <c r="I384" s="12" t="s">
        <v>2711</v>
      </c>
      <c r="J384" s="12">
        <v>10.0</v>
      </c>
      <c r="K384" s="12">
        <v>6990.0</v>
      </c>
      <c r="L384" s="12">
        <v>0.0</v>
      </c>
      <c r="M384" s="12">
        <v>6990.0</v>
      </c>
      <c r="N384" s="15">
        <v>42197.0</v>
      </c>
      <c r="O384" s="12">
        <f>MONTH('Продажи'!$N384)</f>
        <v>7</v>
      </c>
      <c r="P384" s="12">
        <f>WEEKDAY('Продажи'!$N384,2)</f>
        <v>7</v>
      </c>
      <c r="Q384" s="12">
        <f>DAY('Продажи'!$N384)</f>
        <v>12</v>
      </c>
      <c r="R384" s="10"/>
      <c r="S384" s="22">
        <f>YEAR('Продажи'!$N384)</f>
        <v>2015</v>
      </c>
      <c r="T384" s="22">
        <f>INT(('Продажи'!$N384-DATE(YEAR('Продажи'!$N384-WEEKDAY('Продажи'!$N384-1)+4),1,3) + WEEKDAY(DATE(YEAR('Продажи'!$N384-WEEKDAY('Продажи'!$N384-1)+4),1,3))+5)/7)</f>
        <v>28</v>
      </c>
      <c r="U384" s="6"/>
    </row>
    <row r="385" ht="14.25" customHeight="1">
      <c r="E385" s="12" t="s">
        <v>2779</v>
      </c>
      <c r="F385" s="12" t="s">
        <v>2753</v>
      </c>
      <c r="G385" s="12" t="s">
        <v>2768</v>
      </c>
      <c r="H385" s="12">
        <v>2197.0</v>
      </c>
      <c r="I385" s="12" t="s">
        <v>2715</v>
      </c>
      <c r="J385" s="12">
        <v>40.0</v>
      </c>
      <c r="K385" s="12">
        <v>87880.0</v>
      </c>
      <c r="L385" s="12">
        <v>0.12</v>
      </c>
      <c r="M385" s="12">
        <v>77334.4</v>
      </c>
      <c r="N385" s="15">
        <v>43553.0</v>
      </c>
      <c r="O385" s="12">
        <f>MONTH('Продажи'!$N385)</f>
        <v>3</v>
      </c>
      <c r="P385" s="12">
        <f>WEEKDAY('Продажи'!$N385,2)</f>
        <v>5</v>
      </c>
      <c r="Q385" s="12">
        <f>DAY('Продажи'!$N385)</f>
        <v>29</v>
      </c>
      <c r="R385" s="10"/>
      <c r="S385" s="22">
        <f>YEAR('Продажи'!$N385)</f>
        <v>2019</v>
      </c>
      <c r="T385" s="22">
        <f>INT(('Продажи'!$N385-DATE(YEAR('Продажи'!$N385-WEEKDAY('Продажи'!$N385-1)+4),1,3) + WEEKDAY(DATE(YEAR('Продажи'!$N385-WEEKDAY('Продажи'!$N385-1)+4),1,3))+5)/7)</f>
        <v>13</v>
      </c>
      <c r="U385" s="6"/>
    </row>
    <row r="386" ht="14.25" customHeight="1">
      <c r="E386" s="12" t="s">
        <v>2781</v>
      </c>
      <c r="F386" s="12" t="s">
        <v>2717</v>
      </c>
      <c r="G386" s="12" t="s">
        <v>2782</v>
      </c>
      <c r="H386" s="12">
        <v>3197.0</v>
      </c>
      <c r="I386" s="12" t="s">
        <v>2711</v>
      </c>
      <c r="J386" s="12">
        <v>6.0</v>
      </c>
      <c r="K386" s="12">
        <v>19182.0</v>
      </c>
      <c r="L386" s="12">
        <v>0.03</v>
      </c>
      <c r="M386" s="12">
        <v>18606.54</v>
      </c>
      <c r="N386" s="15">
        <v>43748.0</v>
      </c>
      <c r="O386" s="12">
        <f>MONTH('Продажи'!$N386)</f>
        <v>10</v>
      </c>
      <c r="P386" s="12">
        <f>WEEKDAY('Продажи'!$N386,2)</f>
        <v>4</v>
      </c>
      <c r="Q386" s="12">
        <f>DAY('Продажи'!$N386)</f>
        <v>10</v>
      </c>
      <c r="R386" s="10"/>
      <c r="S386" s="22">
        <f>YEAR('Продажи'!$N386)</f>
        <v>2019</v>
      </c>
      <c r="T386" s="22">
        <f>INT(('Продажи'!$N386-DATE(YEAR('Продажи'!$N386-WEEKDAY('Продажи'!$N386-1)+4),1,3) + WEEKDAY(DATE(YEAR('Продажи'!$N386-WEEKDAY('Продажи'!$N386-1)+4),1,3))+5)/7)</f>
        <v>41</v>
      </c>
      <c r="U386" s="6"/>
    </row>
    <row r="387" ht="14.25" customHeight="1">
      <c r="E387" s="12" t="s">
        <v>2744</v>
      </c>
      <c r="F387" s="12" t="s">
        <v>2728</v>
      </c>
      <c r="G387" s="12" t="s">
        <v>2745</v>
      </c>
      <c r="H387" s="12">
        <v>1994.0</v>
      </c>
      <c r="I387" s="12" t="s">
        <v>2711</v>
      </c>
      <c r="J387" s="12">
        <v>12.0</v>
      </c>
      <c r="K387" s="12">
        <v>23928.0</v>
      </c>
      <c r="L387" s="12">
        <v>0.03</v>
      </c>
      <c r="M387" s="12">
        <v>23210.16</v>
      </c>
      <c r="N387" s="15">
        <v>43725.0</v>
      </c>
      <c r="O387" s="12">
        <f>MONTH('Продажи'!$N387)</f>
        <v>9</v>
      </c>
      <c r="P387" s="12">
        <f>WEEKDAY('Продажи'!$N387,2)</f>
        <v>2</v>
      </c>
      <c r="Q387" s="12">
        <f>DAY('Продажи'!$N387)</f>
        <v>17</v>
      </c>
      <c r="R387" s="10"/>
      <c r="S387" s="22">
        <f>YEAR('Продажи'!$N387)</f>
        <v>2019</v>
      </c>
      <c r="T387" s="22">
        <f>INT(('Продажи'!$N387-DATE(YEAR('Продажи'!$N387-WEEKDAY('Продажи'!$N387-1)+4),1,3) + WEEKDAY(DATE(YEAR('Продажи'!$N387-WEEKDAY('Продажи'!$N387-1)+4),1,3))+5)/7)</f>
        <v>38</v>
      </c>
      <c r="U387" s="6"/>
    </row>
    <row r="388" ht="14.25" customHeight="1">
      <c r="E388" s="12" t="s">
        <v>2780</v>
      </c>
      <c r="F388" s="12" t="s">
        <v>2728</v>
      </c>
      <c r="G388" s="12" t="s">
        <v>2764</v>
      </c>
      <c r="H388" s="12">
        <v>1994.0</v>
      </c>
      <c r="I388" s="12" t="s">
        <v>2711</v>
      </c>
      <c r="J388" s="12">
        <v>40.0</v>
      </c>
      <c r="K388" s="12">
        <v>79760.0</v>
      </c>
      <c r="L388" s="12">
        <v>0.12</v>
      </c>
      <c r="M388" s="12">
        <v>70188.8</v>
      </c>
      <c r="N388" s="15">
        <v>42338.0</v>
      </c>
      <c r="O388" s="12">
        <f>MONTH('Продажи'!$N388)</f>
        <v>11</v>
      </c>
      <c r="P388" s="12">
        <f>WEEKDAY('Продажи'!$N388,2)</f>
        <v>1</v>
      </c>
      <c r="Q388" s="12">
        <f>DAY('Продажи'!$N388)</f>
        <v>30</v>
      </c>
      <c r="R388" s="10"/>
      <c r="S388" s="22">
        <f>YEAR('Продажи'!$N388)</f>
        <v>2015</v>
      </c>
      <c r="T388" s="22">
        <f>INT(('Продажи'!$N388-DATE(YEAR('Продажи'!$N388-WEEKDAY('Продажи'!$N388-1)+4),1,3) + WEEKDAY(DATE(YEAR('Продажи'!$N388-WEEKDAY('Продажи'!$N388-1)+4),1,3))+5)/7)</f>
        <v>49</v>
      </c>
      <c r="U388" s="6"/>
    </row>
    <row r="389" ht="14.25" customHeight="1">
      <c r="E389" s="12" t="s">
        <v>2716</v>
      </c>
      <c r="F389" s="12" t="s">
        <v>2717</v>
      </c>
      <c r="G389" s="12" t="s">
        <v>2718</v>
      </c>
      <c r="H389" s="12">
        <v>1182.0</v>
      </c>
      <c r="I389" s="12" t="s">
        <v>2715</v>
      </c>
      <c r="J389" s="12">
        <v>17.0</v>
      </c>
      <c r="K389" s="12">
        <v>20094.0</v>
      </c>
      <c r="L389" s="12">
        <v>0.03</v>
      </c>
      <c r="M389" s="12">
        <v>19491.18</v>
      </c>
      <c r="N389" s="15">
        <v>43872.0</v>
      </c>
      <c r="O389" s="12">
        <f>MONTH('Продажи'!$N389)</f>
        <v>2</v>
      </c>
      <c r="P389" s="12">
        <f>WEEKDAY('Продажи'!$N389,2)</f>
        <v>2</v>
      </c>
      <c r="Q389" s="12">
        <f>DAY('Продажи'!$N389)</f>
        <v>11</v>
      </c>
      <c r="R389" s="10"/>
      <c r="S389" s="22">
        <f>YEAR('Продажи'!$N389)</f>
        <v>2020</v>
      </c>
      <c r="T389" s="22">
        <f>INT(('Продажи'!$N389-DATE(YEAR('Продажи'!$N389-WEEKDAY('Продажи'!$N389-1)+4),1,3) + WEEKDAY(DATE(YEAR('Продажи'!$N389-WEEKDAY('Продажи'!$N389-1)+4),1,3))+5)/7)</f>
        <v>7</v>
      </c>
      <c r="U389" s="6"/>
    </row>
    <row r="390" ht="14.25" customHeight="1">
      <c r="E390" s="12" t="s">
        <v>2721</v>
      </c>
      <c r="F390" s="12" t="s">
        <v>2713</v>
      </c>
      <c r="G390" s="12" t="s">
        <v>2722</v>
      </c>
      <c r="H390" s="12">
        <v>847.0</v>
      </c>
      <c r="I390" s="12" t="s">
        <v>2715</v>
      </c>
      <c r="J390" s="12">
        <v>15.0</v>
      </c>
      <c r="K390" s="12">
        <v>12705.0</v>
      </c>
      <c r="L390" s="12">
        <v>0.0</v>
      </c>
      <c r="M390" s="12">
        <v>12705.0</v>
      </c>
      <c r="N390" s="15">
        <v>44168.0</v>
      </c>
      <c r="O390" s="12">
        <f>MONTH('Продажи'!$N390)</f>
        <v>12</v>
      </c>
      <c r="P390" s="12">
        <f>WEEKDAY('Продажи'!$N390,2)</f>
        <v>4</v>
      </c>
      <c r="Q390" s="12">
        <f>DAY('Продажи'!$N390)</f>
        <v>3</v>
      </c>
      <c r="R390" s="10"/>
      <c r="S390" s="22">
        <f>YEAR('Продажи'!$N390)</f>
        <v>2020</v>
      </c>
      <c r="T390" s="22">
        <f>INT(('Продажи'!$N390-DATE(YEAR('Продажи'!$N390-WEEKDAY('Продажи'!$N390-1)+4),1,3) + WEEKDAY(DATE(YEAR('Продажи'!$N390-WEEKDAY('Продажи'!$N390-1)+4),1,3))+5)/7)</f>
        <v>49</v>
      </c>
      <c r="U390" s="6"/>
    </row>
    <row r="391" ht="14.25" customHeight="1">
      <c r="E391" s="12" t="s">
        <v>2748</v>
      </c>
      <c r="F391" s="12" t="s">
        <v>2717</v>
      </c>
      <c r="G391" s="12" t="s">
        <v>2717</v>
      </c>
      <c r="H391" s="12">
        <v>807.0</v>
      </c>
      <c r="I391" s="12" t="s">
        <v>2715</v>
      </c>
      <c r="J391" s="12">
        <v>18.0</v>
      </c>
      <c r="K391" s="12">
        <v>14526.0</v>
      </c>
      <c r="L391" s="12">
        <v>0.0</v>
      </c>
      <c r="M391" s="12">
        <v>14526.0</v>
      </c>
      <c r="N391" s="15">
        <v>43039.0</v>
      </c>
      <c r="O391" s="12">
        <f>MONTH('Продажи'!$N391)</f>
        <v>10</v>
      </c>
      <c r="P391" s="12">
        <f>WEEKDAY('Продажи'!$N391,2)</f>
        <v>2</v>
      </c>
      <c r="Q391" s="12">
        <f>DAY('Продажи'!$N391)</f>
        <v>31</v>
      </c>
      <c r="R391" s="10"/>
      <c r="S391" s="22">
        <f>YEAR('Продажи'!$N391)</f>
        <v>2017</v>
      </c>
      <c r="T391" s="22">
        <f>INT(('Продажи'!$N391-DATE(YEAR('Продажи'!$N391-WEEKDAY('Продажи'!$N391-1)+4),1,3) + WEEKDAY(DATE(YEAR('Продажи'!$N391-WEEKDAY('Продажи'!$N391-1)+4),1,3))+5)/7)</f>
        <v>44</v>
      </c>
      <c r="U391" s="6"/>
    </row>
    <row r="392" ht="14.25" customHeight="1">
      <c r="E392" s="12" t="s">
        <v>2732</v>
      </c>
      <c r="F392" s="12" t="s">
        <v>2733</v>
      </c>
      <c r="G392" s="12" t="s">
        <v>2734</v>
      </c>
      <c r="H392" s="12">
        <v>957.0</v>
      </c>
      <c r="I392" s="12" t="s">
        <v>2715</v>
      </c>
      <c r="J392" s="12">
        <v>25.0</v>
      </c>
      <c r="K392" s="12">
        <v>23925.0</v>
      </c>
      <c r="L392" s="12">
        <v>0.03</v>
      </c>
      <c r="M392" s="12">
        <v>23207.25</v>
      </c>
      <c r="N392" s="15">
        <v>44124.0</v>
      </c>
      <c r="O392" s="12">
        <f>MONTH('Продажи'!$N392)</f>
        <v>10</v>
      </c>
      <c r="P392" s="12">
        <f>WEEKDAY('Продажи'!$N392,2)</f>
        <v>2</v>
      </c>
      <c r="Q392" s="12">
        <f>DAY('Продажи'!$N392)</f>
        <v>20</v>
      </c>
      <c r="R392" s="10"/>
      <c r="S392" s="22">
        <f>YEAR('Продажи'!$N392)</f>
        <v>2020</v>
      </c>
      <c r="T392" s="22">
        <f>INT(('Продажи'!$N392-DATE(YEAR('Продажи'!$N392-WEEKDAY('Продажи'!$N392-1)+4),1,3) + WEEKDAY(DATE(YEAR('Продажи'!$N392-WEEKDAY('Продажи'!$N392-1)+4),1,3))+5)/7)</f>
        <v>43</v>
      </c>
      <c r="U392" s="6"/>
    </row>
    <row r="393" ht="14.25" customHeight="1">
      <c r="E393" s="12" t="s">
        <v>2737</v>
      </c>
      <c r="F393" s="12" t="s">
        <v>2738</v>
      </c>
      <c r="G393" s="12" t="s">
        <v>2739</v>
      </c>
      <c r="H393" s="12">
        <v>2199.0</v>
      </c>
      <c r="I393" s="12" t="s">
        <v>2715</v>
      </c>
      <c r="J393" s="12">
        <v>60.0</v>
      </c>
      <c r="K393" s="12">
        <v>131940.0</v>
      </c>
      <c r="L393" s="12">
        <v>0.15</v>
      </c>
      <c r="M393" s="12">
        <v>112149.0</v>
      </c>
      <c r="N393" s="15">
        <v>43730.0</v>
      </c>
      <c r="O393" s="12">
        <f>MONTH('Продажи'!$N393)</f>
        <v>9</v>
      </c>
      <c r="P393" s="12">
        <f>WEEKDAY('Продажи'!$N393,2)</f>
        <v>7</v>
      </c>
      <c r="Q393" s="12">
        <f>DAY('Продажи'!$N393)</f>
        <v>22</v>
      </c>
      <c r="R393" s="10"/>
      <c r="S393" s="22">
        <f>YEAR('Продажи'!$N393)</f>
        <v>2019</v>
      </c>
      <c r="T393" s="22">
        <f>INT(('Продажи'!$N393-DATE(YEAR('Продажи'!$N393-WEEKDAY('Продажи'!$N393-1)+4),1,3) + WEEKDAY(DATE(YEAR('Продажи'!$N393-WEEKDAY('Продажи'!$N393-1)+4),1,3))+5)/7)</f>
        <v>38</v>
      </c>
      <c r="U393" s="6"/>
    </row>
    <row r="394" ht="14.25" customHeight="1">
      <c r="E394" s="12" t="s">
        <v>2732</v>
      </c>
      <c r="F394" s="12" t="s">
        <v>2733</v>
      </c>
      <c r="G394" s="12" t="s">
        <v>2734</v>
      </c>
      <c r="H394" s="12">
        <v>957.0</v>
      </c>
      <c r="I394" s="12" t="s">
        <v>2715</v>
      </c>
      <c r="J394" s="12">
        <v>25.0</v>
      </c>
      <c r="K394" s="12">
        <v>23925.0</v>
      </c>
      <c r="L394" s="12">
        <v>0.03</v>
      </c>
      <c r="M394" s="12">
        <v>23207.25</v>
      </c>
      <c r="N394" s="15">
        <v>43185.0</v>
      </c>
      <c r="O394" s="12">
        <f>MONTH('Продажи'!$N394)</f>
        <v>3</v>
      </c>
      <c r="P394" s="12">
        <f>WEEKDAY('Продажи'!$N394,2)</f>
        <v>1</v>
      </c>
      <c r="Q394" s="12">
        <f>DAY('Продажи'!$N394)</f>
        <v>26</v>
      </c>
      <c r="R394" s="10"/>
      <c r="S394" s="22">
        <f>YEAR('Продажи'!$N394)</f>
        <v>2018</v>
      </c>
      <c r="T394" s="22">
        <f>INT(('Продажи'!$N394-DATE(YEAR('Продажи'!$N394-WEEKDAY('Продажи'!$N394-1)+4),1,3) + WEEKDAY(DATE(YEAR('Продажи'!$N394-WEEKDAY('Продажи'!$N394-1)+4),1,3))+5)/7)</f>
        <v>13</v>
      </c>
      <c r="U394" s="6"/>
    </row>
    <row r="395" ht="14.25" customHeight="1">
      <c r="E395" s="12" t="s">
        <v>2786</v>
      </c>
      <c r="F395" s="12" t="s">
        <v>2724</v>
      </c>
      <c r="G395" s="12" t="s">
        <v>2787</v>
      </c>
      <c r="H395" s="12">
        <v>1730.0</v>
      </c>
      <c r="I395" s="12" t="s">
        <v>2715</v>
      </c>
      <c r="J395" s="12">
        <v>5.0</v>
      </c>
      <c r="K395" s="12">
        <v>8650.0</v>
      </c>
      <c r="L395" s="12">
        <v>0.0</v>
      </c>
      <c r="M395" s="12">
        <v>8650.0</v>
      </c>
      <c r="N395" s="15">
        <v>42536.0</v>
      </c>
      <c r="O395" s="12">
        <f>MONTH('Продажи'!$N395)</f>
        <v>6</v>
      </c>
      <c r="P395" s="12">
        <f>WEEKDAY('Продажи'!$N395,2)</f>
        <v>3</v>
      </c>
      <c r="Q395" s="12">
        <f>DAY('Продажи'!$N395)</f>
        <v>15</v>
      </c>
      <c r="R395" s="10"/>
      <c r="S395" s="22">
        <f>YEAR('Продажи'!$N395)</f>
        <v>2016</v>
      </c>
      <c r="T395" s="22">
        <f>INT(('Продажи'!$N395-DATE(YEAR('Продажи'!$N395-WEEKDAY('Продажи'!$N395-1)+4),1,3) + WEEKDAY(DATE(YEAR('Продажи'!$N395-WEEKDAY('Продажи'!$N395-1)+4),1,3))+5)/7)</f>
        <v>24</v>
      </c>
      <c r="U395" s="6"/>
    </row>
    <row r="396" ht="14.25" customHeight="1">
      <c r="E396" s="12" t="s">
        <v>2780</v>
      </c>
      <c r="F396" s="12" t="s">
        <v>2728</v>
      </c>
      <c r="G396" s="12" t="s">
        <v>2764</v>
      </c>
      <c r="H396" s="12">
        <v>1994.0</v>
      </c>
      <c r="I396" s="12" t="s">
        <v>2711</v>
      </c>
      <c r="J396" s="12">
        <v>40.0</v>
      </c>
      <c r="K396" s="12">
        <v>79760.0</v>
      </c>
      <c r="L396" s="12">
        <v>0.12</v>
      </c>
      <c r="M396" s="12">
        <v>70188.8</v>
      </c>
      <c r="N396" s="15">
        <v>42121.0</v>
      </c>
      <c r="O396" s="12">
        <f>MONTH('Продажи'!$N396)</f>
        <v>4</v>
      </c>
      <c r="P396" s="12">
        <f>WEEKDAY('Продажи'!$N396,2)</f>
        <v>1</v>
      </c>
      <c r="Q396" s="12">
        <f>DAY('Продажи'!$N396)</f>
        <v>27</v>
      </c>
      <c r="R396" s="10"/>
      <c r="S396" s="22">
        <f>YEAR('Продажи'!$N396)</f>
        <v>2015</v>
      </c>
      <c r="T396" s="22">
        <f>INT(('Продажи'!$N396-DATE(YEAR('Продажи'!$N396-WEEKDAY('Продажи'!$N396-1)+4),1,3) + WEEKDAY(DATE(YEAR('Продажи'!$N396-WEEKDAY('Продажи'!$N396-1)+4),1,3))+5)/7)</f>
        <v>18</v>
      </c>
      <c r="U396" s="6"/>
    </row>
    <row r="397" ht="14.25" customHeight="1">
      <c r="E397" s="12" t="s">
        <v>2773</v>
      </c>
      <c r="F397" s="12" t="s">
        <v>2738</v>
      </c>
      <c r="G397" s="12" t="s">
        <v>2774</v>
      </c>
      <c r="H397" s="12">
        <v>1923.0</v>
      </c>
      <c r="I397" s="12" t="s">
        <v>2715</v>
      </c>
      <c r="J397" s="12">
        <v>25.0</v>
      </c>
      <c r="K397" s="12">
        <v>48075.0</v>
      </c>
      <c r="L397" s="12">
        <v>0.06</v>
      </c>
      <c r="M397" s="12">
        <v>45190.5</v>
      </c>
      <c r="N397" s="15">
        <v>42786.0</v>
      </c>
      <c r="O397" s="12">
        <f>MONTH('Продажи'!$N397)</f>
        <v>2</v>
      </c>
      <c r="P397" s="12">
        <f>WEEKDAY('Продажи'!$N397,2)</f>
        <v>1</v>
      </c>
      <c r="Q397" s="12">
        <f>DAY('Продажи'!$N397)</f>
        <v>20</v>
      </c>
      <c r="R397" s="10"/>
      <c r="S397" s="22">
        <f>YEAR('Продажи'!$N397)</f>
        <v>2017</v>
      </c>
      <c r="T397" s="22">
        <f>INT(('Продажи'!$N397-DATE(YEAR('Продажи'!$N397-WEEKDAY('Продажи'!$N397-1)+4),1,3) + WEEKDAY(DATE(YEAR('Продажи'!$N397-WEEKDAY('Продажи'!$N397-1)+4),1,3))+5)/7)</f>
        <v>8</v>
      </c>
      <c r="U397" s="6"/>
    </row>
    <row r="398" ht="14.25" customHeight="1">
      <c r="E398" s="12" t="s">
        <v>2773</v>
      </c>
      <c r="F398" s="12" t="s">
        <v>2738</v>
      </c>
      <c r="G398" s="12" t="s">
        <v>2774</v>
      </c>
      <c r="H398" s="12">
        <v>1923.0</v>
      </c>
      <c r="I398" s="12" t="s">
        <v>2715</v>
      </c>
      <c r="J398" s="12">
        <v>35.0</v>
      </c>
      <c r="K398" s="12">
        <v>67305.0</v>
      </c>
      <c r="L398" s="12">
        <v>0.06</v>
      </c>
      <c r="M398" s="12">
        <v>63266.7</v>
      </c>
      <c r="N398" s="15">
        <v>42408.0</v>
      </c>
      <c r="O398" s="12">
        <f>MONTH('Продажи'!$N398)</f>
        <v>2</v>
      </c>
      <c r="P398" s="12">
        <f>WEEKDAY('Продажи'!$N398,2)</f>
        <v>1</v>
      </c>
      <c r="Q398" s="12">
        <f>DAY('Продажи'!$N398)</f>
        <v>8</v>
      </c>
      <c r="R398" s="10"/>
      <c r="S398" s="22">
        <f>YEAR('Продажи'!$N398)</f>
        <v>2016</v>
      </c>
      <c r="T398" s="22">
        <f>INT(('Продажи'!$N398-DATE(YEAR('Продажи'!$N398-WEEKDAY('Продажи'!$N398-1)+4),1,3) + WEEKDAY(DATE(YEAR('Продажи'!$N398-WEEKDAY('Продажи'!$N398-1)+4),1,3))+5)/7)</f>
        <v>6</v>
      </c>
      <c r="U398" s="6"/>
    </row>
    <row r="399" ht="14.25" customHeight="1">
      <c r="E399" s="12" t="s">
        <v>2709</v>
      </c>
      <c r="F399" s="12" t="s">
        <v>2710</v>
      </c>
      <c r="G399" s="12" t="s">
        <v>2710</v>
      </c>
      <c r="H399" s="12">
        <v>699.0</v>
      </c>
      <c r="I399" s="12" t="s">
        <v>2711</v>
      </c>
      <c r="J399" s="12">
        <v>10.0</v>
      </c>
      <c r="K399" s="12">
        <v>6990.0</v>
      </c>
      <c r="L399" s="12">
        <v>0.0</v>
      </c>
      <c r="M399" s="12">
        <v>6990.0</v>
      </c>
      <c r="N399" s="15">
        <v>42593.0</v>
      </c>
      <c r="O399" s="12">
        <f>MONTH('Продажи'!$N399)</f>
        <v>8</v>
      </c>
      <c r="P399" s="12">
        <f>WEEKDAY('Продажи'!$N399,2)</f>
        <v>4</v>
      </c>
      <c r="Q399" s="12">
        <f>DAY('Продажи'!$N399)</f>
        <v>11</v>
      </c>
      <c r="R399" s="10"/>
      <c r="S399" s="22">
        <f>YEAR('Продажи'!$N399)</f>
        <v>2016</v>
      </c>
      <c r="T399" s="22">
        <f>INT(('Продажи'!$N399-DATE(YEAR('Продажи'!$N399-WEEKDAY('Продажи'!$N399-1)+4),1,3) + WEEKDAY(DATE(YEAR('Продажи'!$N399-WEEKDAY('Продажи'!$N399-1)+4),1,3))+5)/7)</f>
        <v>32</v>
      </c>
      <c r="U399" s="6"/>
    </row>
    <row r="400" ht="14.25" customHeight="1">
      <c r="E400" s="12" t="s">
        <v>2752</v>
      </c>
      <c r="F400" s="12" t="s">
        <v>2753</v>
      </c>
      <c r="G400" s="12" t="s">
        <v>2754</v>
      </c>
      <c r="H400" s="12">
        <v>620.0</v>
      </c>
      <c r="I400" s="12" t="s">
        <v>2711</v>
      </c>
      <c r="J400" s="12">
        <v>30.0</v>
      </c>
      <c r="K400" s="12">
        <v>18600.0</v>
      </c>
      <c r="L400" s="12">
        <v>0.03</v>
      </c>
      <c r="M400" s="12">
        <v>18042.0</v>
      </c>
      <c r="N400" s="15">
        <v>43804.0</v>
      </c>
      <c r="O400" s="12">
        <f>MONTH('Продажи'!$N400)</f>
        <v>12</v>
      </c>
      <c r="P400" s="12">
        <f>WEEKDAY('Продажи'!$N400,2)</f>
        <v>4</v>
      </c>
      <c r="Q400" s="12">
        <f>DAY('Продажи'!$N400)</f>
        <v>5</v>
      </c>
      <c r="R400" s="10"/>
      <c r="S400" s="22">
        <f>YEAR('Продажи'!$N400)</f>
        <v>2019</v>
      </c>
      <c r="T400" s="22">
        <f>INT(('Продажи'!$N400-DATE(YEAR('Продажи'!$N400-WEEKDAY('Продажи'!$N400-1)+4),1,3) + WEEKDAY(DATE(YEAR('Продажи'!$N400-WEEKDAY('Продажи'!$N400-1)+4),1,3))+5)/7)</f>
        <v>49</v>
      </c>
      <c r="U400" s="6"/>
    </row>
    <row r="401" ht="14.25" customHeight="1">
      <c r="E401" s="12" t="s">
        <v>2730</v>
      </c>
      <c r="F401" s="12" t="s">
        <v>2717</v>
      </c>
      <c r="G401" s="12" t="s">
        <v>2731</v>
      </c>
      <c r="H401" s="12">
        <v>759.0</v>
      </c>
      <c r="I401" s="12" t="s">
        <v>2711</v>
      </c>
      <c r="J401" s="12">
        <v>14.0</v>
      </c>
      <c r="K401" s="12">
        <v>10626.0</v>
      </c>
      <c r="L401" s="12">
        <v>0.0</v>
      </c>
      <c r="M401" s="12">
        <v>10626.0</v>
      </c>
      <c r="N401" s="15">
        <v>42098.0</v>
      </c>
      <c r="O401" s="12">
        <f>MONTH('Продажи'!$N401)</f>
        <v>4</v>
      </c>
      <c r="P401" s="12">
        <f>WEEKDAY('Продажи'!$N401,2)</f>
        <v>6</v>
      </c>
      <c r="Q401" s="12">
        <f>DAY('Продажи'!$N401)</f>
        <v>4</v>
      </c>
      <c r="R401" s="10"/>
      <c r="S401" s="22">
        <f>YEAR('Продажи'!$N401)</f>
        <v>2015</v>
      </c>
      <c r="T401" s="22">
        <f>INT(('Продажи'!$N401-DATE(YEAR('Продажи'!$N401-WEEKDAY('Продажи'!$N401-1)+4),1,3) + WEEKDAY(DATE(YEAR('Продажи'!$N401-WEEKDAY('Продажи'!$N401-1)+4),1,3))+5)/7)</f>
        <v>14</v>
      </c>
      <c r="U401" s="6"/>
    </row>
    <row r="402" ht="14.25" customHeight="1">
      <c r="E402" s="12" t="s">
        <v>2744</v>
      </c>
      <c r="F402" s="12" t="s">
        <v>2728</v>
      </c>
      <c r="G402" s="12" t="s">
        <v>2745</v>
      </c>
      <c r="H402" s="12">
        <v>1994.0</v>
      </c>
      <c r="I402" s="12" t="s">
        <v>2711</v>
      </c>
      <c r="J402" s="12">
        <v>12.0</v>
      </c>
      <c r="K402" s="12">
        <v>23928.0</v>
      </c>
      <c r="L402" s="12">
        <v>0.03</v>
      </c>
      <c r="M402" s="12">
        <v>23210.16</v>
      </c>
      <c r="N402" s="15">
        <v>42071.0</v>
      </c>
      <c r="O402" s="12">
        <f>MONTH('Продажи'!$N402)</f>
        <v>3</v>
      </c>
      <c r="P402" s="12">
        <f>WEEKDAY('Продажи'!$N402,2)</f>
        <v>7</v>
      </c>
      <c r="Q402" s="12">
        <f>DAY('Продажи'!$N402)</f>
        <v>8</v>
      </c>
      <c r="R402" s="10"/>
      <c r="S402" s="22">
        <f>YEAR('Продажи'!$N402)</f>
        <v>2015</v>
      </c>
      <c r="T402" s="22">
        <f>INT(('Продажи'!$N402-DATE(YEAR('Продажи'!$N402-WEEKDAY('Продажи'!$N402-1)+4),1,3) + WEEKDAY(DATE(YEAR('Продажи'!$N402-WEEKDAY('Продажи'!$N402-1)+4),1,3))+5)/7)</f>
        <v>10</v>
      </c>
      <c r="U402" s="6"/>
    </row>
    <row r="403" ht="14.25" customHeight="1">
      <c r="E403" s="12" t="s">
        <v>2773</v>
      </c>
      <c r="F403" s="12" t="s">
        <v>2738</v>
      </c>
      <c r="G403" s="12" t="s">
        <v>2774</v>
      </c>
      <c r="H403" s="12">
        <v>1923.0</v>
      </c>
      <c r="I403" s="12" t="s">
        <v>2715</v>
      </c>
      <c r="J403" s="12">
        <v>25.0</v>
      </c>
      <c r="K403" s="12">
        <v>48075.0</v>
      </c>
      <c r="L403" s="12">
        <v>0.06</v>
      </c>
      <c r="M403" s="12">
        <v>45190.5</v>
      </c>
      <c r="N403" s="15">
        <v>43524.0</v>
      </c>
      <c r="O403" s="12">
        <f>MONTH('Продажи'!$N403)</f>
        <v>2</v>
      </c>
      <c r="P403" s="12">
        <f>WEEKDAY('Продажи'!$N403,2)</f>
        <v>4</v>
      </c>
      <c r="Q403" s="12">
        <f>DAY('Продажи'!$N403)</f>
        <v>28</v>
      </c>
      <c r="R403" s="10"/>
      <c r="S403" s="22">
        <f>YEAR('Продажи'!$N403)</f>
        <v>2019</v>
      </c>
      <c r="T403" s="22">
        <f>INT(('Продажи'!$N403-DATE(YEAR('Продажи'!$N403-WEEKDAY('Продажи'!$N403-1)+4),1,3) + WEEKDAY(DATE(YEAR('Продажи'!$N403-WEEKDAY('Продажи'!$N403-1)+4),1,3))+5)/7)</f>
        <v>9</v>
      </c>
      <c r="U403" s="6"/>
    </row>
    <row r="404" ht="14.25" customHeight="1">
      <c r="E404" s="12" t="s">
        <v>2732</v>
      </c>
      <c r="F404" s="12" t="s">
        <v>2733</v>
      </c>
      <c r="G404" s="12" t="s">
        <v>2734</v>
      </c>
      <c r="H404" s="12">
        <v>957.0</v>
      </c>
      <c r="I404" s="12" t="s">
        <v>2715</v>
      </c>
      <c r="J404" s="12">
        <v>25.0</v>
      </c>
      <c r="K404" s="12">
        <v>23925.0</v>
      </c>
      <c r="L404" s="12">
        <v>0.03</v>
      </c>
      <c r="M404" s="12">
        <v>23207.25</v>
      </c>
      <c r="N404" s="15">
        <v>42105.0</v>
      </c>
      <c r="O404" s="12">
        <f>MONTH('Продажи'!$N404)</f>
        <v>4</v>
      </c>
      <c r="P404" s="12">
        <f>WEEKDAY('Продажи'!$N404,2)</f>
        <v>6</v>
      </c>
      <c r="Q404" s="12">
        <f>DAY('Продажи'!$N404)</f>
        <v>11</v>
      </c>
      <c r="R404" s="10"/>
      <c r="S404" s="22">
        <f>YEAR('Продажи'!$N404)</f>
        <v>2015</v>
      </c>
      <c r="T404" s="22">
        <f>INT(('Продажи'!$N404-DATE(YEAR('Продажи'!$N404-WEEKDAY('Продажи'!$N404-1)+4),1,3) + WEEKDAY(DATE(YEAR('Продажи'!$N404-WEEKDAY('Продажи'!$N404-1)+4),1,3))+5)/7)</f>
        <v>15</v>
      </c>
      <c r="U404" s="6"/>
    </row>
    <row r="405" ht="14.25" customHeight="1">
      <c r="E405" s="12" t="s">
        <v>2769</v>
      </c>
      <c r="F405" s="12" t="s">
        <v>2750</v>
      </c>
      <c r="G405" s="12" t="s">
        <v>2770</v>
      </c>
      <c r="H405" s="12">
        <v>843.0</v>
      </c>
      <c r="I405" s="12" t="s">
        <v>2711</v>
      </c>
      <c r="J405" s="12">
        <v>5.0</v>
      </c>
      <c r="K405" s="12">
        <v>4215.0</v>
      </c>
      <c r="L405" s="12">
        <v>0.0</v>
      </c>
      <c r="M405" s="12">
        <v>4215.0</v>
      </c>
      <c r="N405" s="15">
        <v>43720.0</v>
      </c>
      <c r="O405" s="12">
        <f>MONTH('Продажи'!$N405)</f>
        <v>9</v>
      </c>
      <c r="P405" s="12">
        <f>WEEKDAY('Продажи'!$N405,2)</f>
        <v>4</v>
      </c>
      <c r="Q405" s="12">
        <f>DAY('Продажи'!$N405)</f>
        <v>12</v>
      </c>
      <c r="R405" s="10"/>
      <c r="S405" s="22">
        <f>YEAR('Продажи'!$N405)</f>
        <v>2019</v>
      </c>
      <c r="T405" s="22">
        <f>INT(('Продажи'!$N405-DATE(YEAR('Продажи'!$N405-WEEKDAY('Продажи'!$N405-1)+4),1,3) + WEEKDAY(DATE(YEAR('Продажи'!$N405-WEEKDAY('Продажи'!$N405-1)+4),1,3))+5)/7)</f>
        <v>37</v>
      </c>
      <c r="U405" s="6"/>
    </row>
    <row r="406" ht="14.25" customHeight="1">
      <c r="E406" s="12" t="s">
        <v>2725</v>
      </c>
      <c r="F406" s="12" t="s">
        <v>2710</v>
      </c>
      <c r="G406" s="12" t="s">
        <v>2726</v>
      </c>
      <c r="H406" s="12">
        <v>2645.0</v>
      </c>
      <c r="I406" s="12" t="s">
        <v>2711</v>
      </c>
      <c r="J406" s="12">
        <v>50.0</v>
      </c>
      <c r="K406" s="12">
        <v>132250.0</v>
      </c>
      <c r="L406" s="12">
        <v>0.15</v>
      </c>
      <c r="M406" s="12">
        <v>112412.5</v>
      </c>
      <c r="N406" s="15">
        <v>42875.0</v>
      </c>
      <c r="O406" s="12">
        <f>MONTH('Продажи'!$N406)</f>
        <v>5</v>
      </c>
      <c r="P406" s="12">
        <f>WEEKDAY('Продажи'!$N406,2)</f>
        <v>6</v>
      </c>
      <c r="Q406" s="12">
        <f>DAY('Продажи'!$N406)</f>
        <v>20</v>
      </c>
      <c r="R406" s="10"/>
      <c r="S406" s="22">
        <f>YEAR('Продажи'!$N406)</f>
        <v>2017</v>
      </c>
      <c r="T406" s="22">
        <f>INT(('Продажи'!$N406-DATE(YEAR('Продажи'!$N406-WEEKDAY('Продажи'!$N406-1)+4),1,3) + WEEKDAY(DATE(YEAR('Продажи'!$N406-WEEKDAY('Продажи'!$N406-1)+4),1,3))+5)/7)</f>
        <v>20</v>
      </c>
      <c r="U406" s="6"/>
    </row>
    <row r="407" ht="14.25" customHeight="1">
      <c r="E407" s="12" t="s">
        <v>2747</v>
      </c>
      <c r="F407" s="12" t="s">
        <v>2728</v>
      </c>
      <c r="G407" s="12" t="s">
        <v>2745</v>
      </c>
      <c r="H407" s="12">
        <v>1994.0</v>
      </c>
      <c r="I407" s="12" t="s">
        <v>2711</v>
      </c>
      <c r="J407" s="12">
        <v>25.0</v>
      </c>
      <c r="K407" s="12">
        <v>49850.0</v>
      </c>
      <c r="L407" s="12">
        <v>0.06</v>
      </c>
      <c r="M407" s="12">
        <v>46859.0</v>
      </c>
      <c r="N407" s="15">
        <v>43170.0</v>
      </c>
      <c r="O407" s="12">
        <f>MONTH('Продажи'!$N407)</f>
        <v>3</v>
      </c>
      <c r="P407" s="12">
        <f>WEEKDAY('Продажи'!$N407,2)</f>
        <v>7</v>
      </c>
      <c r="Q407" s="12">
        <f>DAY('Продажи'!$N407)</f>
        <v>11</v>
      </c>
      <c r="R407" s="10"/>
      <c r="S407" s="22">
        <f>YEAR('Продажи'!$N407)</f>
        <v>2018</v>
      </c>
      <c r="T407" s="22">
        <f>INT(('Продажи'!$N407-DATE(YEAR('Продажи'!$N407-WEEKDAY('Продажи'!$N407-1)+4),1,3) + WEEKDAY(DATE(YEAR('Продажи'!$N407-WEEKDAY('Продажи'!$N407-1)+4),1,3))+5)/7)</f>
        <v>10</v>
      </c>
      <c r="U407" s="6"/>
    </row>
    <row r="408" ht="14.25" customHeight="1">
      <c r="E408" s="12" t="s">
        <v>2737</v>
      </c>
      <c r="F408" s="12" t="s">
        <v>2738</v>
      </c>
      <c r="G408" s="12" t="s">
        <v>2739</v>
      </c>
      <c r="H408" s="12">
        <v>2199.0</v>
      </c>
      <c r="I408" s="12" t="s">
        <v>2715</v>
      </c>
      <c r="J408" s="12">
        <v>55.0</v>
      </c>
      <c r="K408" s="12">
        <v>120945.0</v>
      </c>
      <c r="L408" s="12">
        <v>0.15</v>
      </c>
      <c r="M408" s="12">
        <v>102803.25</v>
      </c>
      <c r="N408" s="15">
        <v>43344.0</v>
      </c>
      <c r="O408" s="12">
        <f>MONTH('Продажи'!$N408)</f>
        <v>9</v>
      </c>
      <c r="P408" s="12">
        <f>WEEKDAY('Продажи'!$N408,2)</f>
        <v>6</v>
      </c>
      <c r="Q408" s="12">
        <f>DAY('Продажи'!$N408)</f>
        <v>1</v>
      </c>
      <c r="R408" s="10"/>
      <c r="S408" s="22">
        <f>YEAR('Продажи'!$N408)</f>
        <v>2018</v>
      </c>
      <c r="T408" s="22">
        <f>INT(('Продажи'!$N408-DATE(YEAR('Продажи'!$N408-WEEKDAY('Продажи'!$N408-1)+4),1,3) + WEEKDAY(DATE(YEAR('Продажи'!$N408-WEEKDAY('Продажи'!$N408-1)+4),1,3))+5)/7)</f>
        <v>35</v>
      </c>
      <c r="U408" s="6"/>
    </row>
    <row r="409" ht="14.25" customHeight="1">
      <c r="E409" s="12" t="s">
        <v>2709</v>
      </c>
      <c r="F409" s="12" t="s">
        <v>2710</v>
      </c>
      <c r="G409" s="12" t="s">
        <v>2710</v>
      </c>
      <c r="H409" s="12">
        <v>699.0</v>
      </c>
      <c r="I409" s="12" t="s">
        <v>2711</v>
      </c>
      <c r="J409" s="12">
        <v>10.0</v>
      </c>
      <c r="K409" s="12">
        <v>6990.0</v>
      </c>
      <c r="L409" s="12">
        <v>0.0</v>
      </c>
      <c r="M409" s="12">
        <v>6990.0</v>
      </c>
      <c r="N409" s="15">
        <v>43808.0</v>
      </c>
      <c r="O409" s="12">
        <f>MONTH('Продажи'!$N409)</f>
        <v>12</v>
      </c>
      <c r="P409" s="12">
        <f>WEEKDAY('Продажи'!$N409,2)</f>
        <v>1</v>
      </c>
      <c r="Q409" s="12">
        <f>DAY('Продажи'!$N409)</f>
        <v>9</v>
      </c>
      <c r="R409" s="10"/>
      <c r="S409" s="22">
        <f>YEAR('Продажи'!$N409)</f>
        <v>2019</v>
      </c>
      <c r="T409" s="22">
        <f>INT(('Продажи'!$N409-DATE(YEAR('Продажи'!$N409-WEEKDAY('Продажи'!$N409-1)+4),1,3) + WEEKDAY(DATE(YEAR('Продажи'!$N409-WEEKDAY('Продажи'!$N409-1)+4),1,3))+5)/7)</f>
        <v>50</v>
      </c>
      <c r="U409" s="6"/>
    </row>
    <row r="410" ht="14.25" customHeight="1">
      <c r="E410" s="12" t="s">
        <v>2780</v>
      </c>
      <c r="F410" s="12" t="s">
        <v>2728</v>
      </c>
      <c r="G410" s="12" t="s">
        <v>2764</v>
      </c>
      <c r="H410" s="12">
        <v>1994.0</v>
      </c>
      <c r="I410" s="12" t="s">
        <v>2711</v>
      </c>
      <c r="J410" s="12">
        <v>40.0</v>
      </c>
      <c r="K410" s="12">
        <v>79760.0</v>
      </c>
      <c r="L410" s="12">
        <v>0.12</v>
      </c>
      <c r="M410" s="12">
        <v>70188.8</v>
      </c>
      <c r="N410" s="15">
        <v>42337.0</v>
      </c>
      <c r="O410" s="12">
        <f>MONTH('Продажи'!$N410)</f>
        <v>11</v>
      </c>
      <c r="P410" s="12">
        <f>WEEKDAY('Продажи'!$N410,2)</f>
        <v>7</v>
      </c>
      <c r="Q410" s="12">
        <f>DAY('Продажи'!$N410)</f>
        <v>29</v>
      </c>
      <c r="R410" s="10"/>
      <c r="S410" s="22">
        <f>YEAR('Продажи'!$N410)</f>
        <v>2015</v>
      </c>
      <c r="T410" s="22">
        <f>INT(('Продажи'!$N410-DATE(YEAR('Продажи'!$N410-WEEKDAY('Продажи'!$N410-1)+4),1,3) + WEEKDAY(DATE(YEAR('Продажи'!$N410-WEEKDAY('Продажи'!$N410-1)+4),1,3))+5)/7)</f>
        <v>48</v>
      </c>
      <c r="U410" s="6"/>
    </row>
    <row r="411" ht="14.25" customHeight="1">
      <c r="E411" s="12" t="s">
        <v>2779</v>
      </c>
      <c r="F411" s="12" t="s">
        <v>2753</v>
      </c>
      <c r="G411" s="12" t="s">
        <v>2768</v>
      </c>
      <c r="H411" s="12">
        <v>2197.0</v>
      </c>
      <c r="I411" s="12" t="s">
        <v>2715</v>
      </c>
      <c r="J411" s="12">
        <v>40.0</v>
      </c>
      <c r="K411" s="12">
        <v>87880.0</v>
      </c>
      <c r="L411" s="12">
        <v>0.12</v>
      </c>
      <c r="M411" s="12">
        <v>77334.4</v>
      </c>
      <c r="N411" s="15">
        <v>42345.0</v>
      </c>
      <c r="O411" s="12">
        <f>MONTH('Продажи'!$N411)</f>
        <v>12</v>
      </c>
      <c r="P411" s="12">
        <f>WEEKDAY('Продажи'!$N411,2)</f>
        <v>1</v>
      </c>
      <c r="Q411" s="12">
        <f>DAY('Продажи'!$N411)</f>
        <v>7</v>
      </c>
      <c r="R411" s="10"/>
      <c r="S411" s="22">
        <f>YEAR('Продажи'!$N411)</f>
        <v>2015</v>
      </c>
      <c r="T411" s="22">
        <f>INT(('Продажи'!$N411-DATE(YEAR('Продажи'!$N411-WEEKDAY('Продажи'!$N411-1)+4),1,3) + WEEKDAY(DATE(YEAR('Продажи'!$N411-WEEKDAY('Продажи'!$N411-1)+4),1,3))+5)/7)</f>
        <v>50</v>
      </c>
      <c r="U411" s="6"/>
    </row>
    <row r="412" ht="14.25" customHeight="1">
      <c r="E412" s="12" t="s">
        <v>2719</v>
      </c>
      <c r="F412" s="12" t="s">
        <v>2713</v>
      </c>
      <c r="G412" s="12" t="s">
        <v>2720</v>
      </c>
      <c r="H412" s="12">
        <v>1879.0</v>
      </c>
      <c r="I412" s="12" t="s">
        <v>2715</v>
      </c>
      <c r="J412" s="12">
        <v>15.0</v>
      </c>
      <c r="K412" s="12">
        <v>28185.0</v>
      </c>
      <c r="L412" s="12">
        <v>0.03</v>
      </c>
      <c r="M412" s="12">
        <v>27339.45</v>
      </c>
      <c r="N412" s="15">
        <v>43217.0</v>
      </c>
      <c r="O412" s="12">
        <f>MONTH('Продажи'!$N412)</f>
        <v>4</v>
      </c>
      <c r="P412" s="12">
        <f>WEEKDAY('Продажи'!$N412,2)</f>
        <v>5</v>
      </c>
      <c r="Q412" s="12">
        <f>DAY('Продажи'!$N412)</f>
        <v>27</v>
      </c>
      <c r="R412" s="10"/>
      <c r="S412" s="22">
        <f>YEAR('Продажи'!$N412)</f>
        <v>2018</v>
      </c>
      <c r="T412" s="22">
        <f>INT(('Продажи'!$N412-DATE(YEAR('Продажи'!$N412-WEEKDAY('Продажи'!$N412-1)+4),1,3) + WEEKDAY(DATE(YEAR('Продажи'!$N412-WEEKDAY('Продажи'!$N412-1)+4),1,3))+5)/7)</f>
        <v>17</v>
      </c>
      <c r="U412" s="6"/>
    </row>
    <row r="413" ht="14.25" customHeight="1">
      <c r="E413" s="12" t="s">
        <v>2773</v>
      </c>
      <c r="F413" s="12" t="s">
        <v>2738</v>
      </c>
      <c r="G413" s="12" t="s">
        <v>2774</v>
      </c>
      <c r="H413" s="12">
        <v>1923.0</v>
      </c>
      <c r="I413" s="12" t="s">
        <v>2715</v>
      </c>
      <c r="J413" s="12">
        <v>25.0</v>
      </c>
      <c r="K413" s="12">
        <v>48075.0</v>
      </c>
      <c r="L413" s="12">
        <v>0.06</v>
      </c>
      <c r="M413" s="12">
        <v>45190.5</v>
      </c>
      <c r="N413" s="15">
        <v>43131.0</v>
      </c>
      <c r="O413" s="12">
        <f>MONTH('Продажи'!$N413)</f>
        <v>1</v>
      </c>
      <c r="P413" s="12">
        <f>WEEKDAY('Продажи'!$N413,2)</f>
        <v>3</v>
      </c>
      <c r="Q413" s="12">
        <f>DAY('Продажи'!$N413)</f>
        <v>31</v>
      </c>
      <c r="R413" s="10"/>
      <c r="S413" s="22">
        <f>YEAR('Продажи'!$N413)</f>
        <v>2018</v>
      </c>
      <c r="T413" s="22">
        <f>INT(('Продажи'!$N413-DATE(YEAR('Продажи'!$N413-WEEKDAY('Продажи'!$N413-1)+4),1,3) + WEEKDAY(DATE(YEAR('Продажи'!$N413-WEEKDAY('Продажи'!$N413-1)+4),1,3))+5)/7)</f>
        <v>5</v>
      </c>
      <c r="U413" s="6"/>
    </row>
    <row r="414" ht="14.25" customHeight="1">
      <c r="E414" s="12" t="s">
        <v>2747</v>
      </c>
      <c r="F414" s="12" t="s">
        <v>2728</v>
      </c>
      <c r="G414" s="12" t="s">
        <v>2745</v>
      </c>
      <c r="H414" s="12">
        <v>1994.0</v>
      </c>
      <c r="I414" s="12" t="s">
        <v>2711</v>
      </c>
      <c r="J414" s="12">
        <v>25.0</v>
      </c>
      <c r="K414" s="12">
        <v>49850.0</v>
      </c>
      <c r="L414" s="12">
        <v>0.06</v>
      </c>
      <c r="M414" s="12">
        <v>46859.0</v>
      </c>
      <c r="N414" s="15">
        <v>43997.0</v>
      </c>
      <c r="O414" s="12">
        <f>MONTH('Продажи'!$N414)</f>
        <v>6</v>
      </c>
      <c r="P414" s="12">
        <f>WEEKDAY('Продажи'!$N414,2)</f>
        <v>1</v>
      </c>
      <c r="Q414" s="12">
        <f>DAY('Продажи'!$N414)</f>
        <v>15</v>
      </c>
      <c r="R414" s="10"/>
      <c r="S414" s="22">
        <f>YEAR('Продажи'!$N414)</f>
        <v>2020</v>
      </c>
      <c r="T414" s="22">
        <f>INT(('Продажи'!$N414-DATE(YEAR('Продажи'!$N414-WEEKDAY('Продажи'!$N414-1)+4),1,3) + WEEKDAY(DATE(YEAR('Продажи'!$N414-WEEKDAY('Продажи'!$N414-1)+4),1,3))+5)/7)</f>
        <v>25</v>
      </c>
      <c r="U414" s="6"/>
    </row>
    <row r="415" ht="14.25" customHeight="1">
      <c r="E415" s="12" t="s">
        <v>2709</v>
      </c>
      <c r="F415" s="12" t="s">
        <v>2710</v>
      </c>
      <c r="G415" s="12" t="s">
        <v>2710</v>
      </c>
      <c r="H415" s="12">
        <v>699.0</v>
      </c>
      <c r="I415" s="12" t="s">
        <v>2711</v>
      </c>
      <c r="J415" s="12">
        <v>10.0</v>
      </c>
      <c r="K415" s="12">
        <v>6990.0</v>
      </c>
      <c r="L415" s="12">
        <v>0.0</v>
      </c>
      <c r="M415" s="12">
        <v>6990.0</v>
      </c>
      <c r="N415" s="15">
        <v>42187.0</v>
      </c>
      <c r="O415" s="12">
        <f>MONTH('Продажи'!$N415)</f>
        <v>7</v>
      </c>
      <c r="P415" s="12">
        <f>WEEKDAY('Продажи'!$N415,2)</f>
        <v>4</v>
      </c>
      <c r="Q415" s="12">
        <f>DAY('Продажи'!$N415)</f>
        <v>2</v>
      </c>
      <c r="R415" s="10"/>
      <c r="S415" s="22">
        <f>YEAR('Продажи'!$N415)</f>
        <v>2015</v>
      </c>
      <c r="T415" s="22">
        <f>INT(('Продажи'!$N415-DATE(YEAR('Продажи'!$N415-WEEKDAY('Продажи'!$N415-1)+4),1,3) + WEEKDAY(DATE(YEAR('Продажи'!$N415-WEEKDAY('Продажи'!$N415-1)+4),1,3))+5)/7)</f>
        <v>27</v>
      </c>
      <c r="U415" s="6"/>
    </row>
    <row r="416" ht="14.25" customHeight="1">
      <c r="E416" s="12" t="s">
        <v>2712</v>
      </c>
      <c r="F416" s="12" t="s">
        <v>2713</v>
      </c>
      <c r="G416" s="12" t="s">
        <v>2714</v>
      </c>
      <c r="H416" s="12">
        <v>1386.0</v>
      </c>
      <c r="I416" s="12" t="s">
        <v>2715</v>
      </c>
      <c r="J416" s="12">
        <v>20.0</v>
      </c>
      <c r="K416" s="12">
        <v>27720.0</v>
      </c>
      <c r="L416" s="12">
        <v>0.03</v>
      </c>
      <c r="M416" s="12">
        <v>26888.4</v>
      </c>
      <c r="N416" s="15">
        <v>42482.0</v>
      </c>
      <c r="O416" s="12">
        <f>MONTH('Продажи'!$N416)</f>
        <v>4</v>
      </c>
      <c r="P416" s="12">
        <f>WEEKDAY('Продажи'!$N416,2)</f>
        <v>5</v>
      </c>
      <c r="Q416" s="12">
        <f>DAY('Продажи'!$N416)</f>
        <v>22</v>
      </c>
      <c r="R416" s="10"/>
      <c r="S416" s="22">
        <f>YEAR('Продажи'!$N416)</f>
        <v>2016</v>
      </c>
      <c r="T416" s="22">
        <f>INT(('Продажи'!$N416-DATE(YEAR('Продажи'!$N416-WEEKDAY('Продажи'!$N416-1)+4),1,3) + WEEKDAY(DATE(YEAR('Продажи'!$N416-WEEKDAY('Продажи'!$N416-1)+4),1,3))+5)/7)</f>
        <v>16</v>
      </c>
      <c r="U416" s="6"/>
    </row>
    <row r="417" ht="14.25" customHeight="1">
      <c r="E417" s="12" t="s">
        <v>2786</v>
      </c>
      <c r="F417" s="12" t="s">
        <v>2724</v>
      </c>
      <c r="G417" s="12" t="s">
        <v>2787</v>
      </c>
      <c r="H417" s="12">
        <v>1730.0</v>
      </c>
      <c r="I417" s="12" t="s">
        <v>2715</v>
      </c>
      <c r="J417" s="12">
        <v>5.0</v>
      </c>
      <c r="K417" s="12">
        <v>8650.0</v>
      </c>
      <c r="L417" s="12">
        <v>0.0</v>
      </c>
      <c r="M417" s="12">
        <v>8650.0</v>
      </c>
      <c r="N417" s="15">
        <v>43710.0</v>
      </c>
      <c r="O417" s="12">
        <f>MONTH('Продажи'!$N417)</f>
        <v>9</v>
      </c>
      <c r="P417" s="12">
        <f>WEEKDAY('Продажи'!$N417,2)</f>
        <v>1</v>
      </c>
      <c r="Q417" s="12">
        <f>DAY('Продажи'!$N417)</f>
        <v>2</v>
      </c>
      <c r="R417" s="10"/>
      <c r="S417" s="22">
        <f>YEAR('Продажи'!$N417)</f>
        <v>2019</v>
      </c>
      <c r="T417" s="22">
        <f>INT(('Продажи'!$N417-DATE(YEAR('Продажи'!$N417-WEEKDAY('Продажи'!$N417-1)+4),1,3) + WEEKDAY(DATE(YEAR('Продажи'!$N417-WEEKDAY('Продажи'!$N417-1)+4),1,3))+5)/7)</f>
        <v>36</v>
      </c>
      <c r="U417" s="6"/>
    </row>
    <row r="418" ht="14.25" customHeight="1">
      <c r="E418" s="12" t="s">
        <v>2773</v>
      </c>
      <c r="F418" s="12" t="s">
        <v>2738</v>
      </c>
      <c r="G418" s="12" t="s">
        <v>2774</v>
      </c>
      <c r="H418" s="12">
        <v>1923.0</v>
      </c>
      <c r="I418" s="12" t="s">
        <v>2715</v>
      </c>
      <c r="J418" s="12">
        <v>25.0</v>
      </c>
      <c r="K418" s="12">
        <v>48075.0</v>
      </c>
      <c r="L418" s="12">
        <v>0.06</v>
      </c>
      <c r="M418" s="12">
        <v>45190.5</v>
      </c>
      <c r="N418" s="15">
        <v>43220.0</v>
      </c>
      <c r="O418" s="12">
        <f>MONTH('Продажи'!$N418)</f>
        <v>4</v>
      </c>
      <c r="P418" s="12">
        <f>WEEKDAY('Продажи'!$N418,2)</f>
        <v>1</v>
      </c>
      <c r="Q418" s="12">
        <f>DAY('Продажи'!$N418)</f>
        <v>30</v>
      </c>
      <c r="R418" s="10"/>
      <c r="S418" s="22">
        <f>YEAR('Продажи'!$N418)</f>
        <v>2018</v>
      </c>
      <c r="T418" s="22">
        <f>INT(('Продажи'!$N418-DATE(YEAR('Продажи'!$N418-WEEKDAY('Продажи'!$N418-1)+4),1,3) + WEEKDAY(DATE(YEAR('Продажи'!$N418-WEEKDAY('Продажи'!$N418-1)+4),1,3))+5)/7)</f>
        <v>18</v>
      </c>
      <c r="U418" s="6"/>
    </row>
    <row r="419" ht="14.25" customHeight="1">
      <c r="E419" s="12" t="s">
        <v>2742</v>
      </c>
      <c r="F419" s="12" t="s">
        <v>2713</v>
      </c>
      <c r="G419" s="12" t="s">
        <v>2743</v>
      </c>
      <c r="H419" s="12">
        <v>912.0</v>
      </c>
      <c r="I419" s="12" t="s">
        <v>2715</v>
      </c>
      <c r="J419" s="12">
        <v>20.0</v>
      </c>
      <c r="K419" s="12">
        <v>18240.0</v>
      </c>
      <c r="L419" s="12">
        <v>0.0</v>
      </c>
      <c r="M419" s="12">
        <v>18240.0</v>
      </c>
      <c r="N419" s="15">
        <v>42270.0</v>
      </c>
      <c r="O419" s="12">
        <f>MONTH('Продажи'!$N419)</f>
        <v>9</v>
      </c>
      <c r="P419" s="12">
        <f>WEEKDAY('Продажи'!$N419,2)</f>
        <v>3</v>
      </c>
      <c r="Q419" s="12">
        <f>DAY('Продажи'!$N419)</f>
        <v>23</v>
      </c>
      <c r="R419" s="10"/>
      <c r="S419" s="22">
        <f>YEAR('Продажи'!$N419)</f>
        <v>2015</v>
      </c>
      <c r="T419" s="22">
        <f>INT(('Продажи'!$N419-DATE(YEAR('Продажи'!$N419-WEEKDAY('Продажи'!$N419-1)+4),1,3) + WEEKDAY(DATE(YEAR('Продажи'!$N419-WEEKDAY('Продажи'!$N419-1)+4),1,3))+5)/7)</f>
        <v>39</v>
      </c>
      <c r="U419" s="6"/>
    </row>
    <row r="420" ht="14.25" customHeight="1">
      <c r="E420" s="12" t="s">
        <v>2721</v>
      </c>
      <c r="F420" s="12" t="s">
        <v>2713</v>
      </c>
      <c r="G420" s="12" t="s">
        <v>2722</v>
      </c>
      <c r="H420" s="12">
        <v>847.0</v>
      </c>
      <c r="I420" s="12" t="s">
        <v>2715</v>
      </c>
      <c r="J420" s="12">
        <v>15.0</v>
      </c>
      <c r="K420" s="12">
        <v>12705.0</v>
      </c>
      <c r="L420" s="12">
        <v>0.0</v>
      </c>
      <c r="M420" s="12">
        <v>12705.0</v>
      </c>
      <c r="N420" s="15">
        <v>43803.0</v>
      </c>
      <c r="O420" s="12">
        <f>MONTH('Продажи'!$N420)</f>
        <v>12</v>
      </c>
      <c r="P420" s="12">
        <f>WEEKDAY('Продажи'!$N420,2)</f>
        <v>3</v>
      </c>
      <c r="Q420" s="12">
        <f>DAY('Продажи'!$N420)</f>
        <v>4</v>
      </c>
      <c r="R420" s="10"/>
      <c r="S420" s="22">
        <f>YEAR('Продажи'!$N420)</f>
        <v>2019</v>
      </c>
      <c r="T420" s="22">
        <f>INT(('Продажи'!$N420-DATE(YEAR('Продажи'!$N420-WEEKDAY('Продажи'!$N420-1)+4),1,3) + WEEKDAY(DATE(YEAR('Продажи'!$N420-WEEKDAY('Продажи'!$N420-1)+4),1,3))+5)/7)</f>
        <v>49</v>
      </c>
      <c r="U420" s="6"/>
    </row>
    <row r="421" ht="14.25" customHeight="1">
      <c r="E421" s="12" t="s">
        <v>2737</v>
      </c>
      <c r="F421" s="12" t="s">
        <v>2738</v>
      </c>
      <c r="G421" s="12" t="s">
        <v>2739</v>
      </c>
      <c r="H421" s="12">
        <v>2199.0</v>
      </c>
      <c r="I421" s="12" t="s">
        <v>2715</v>
      </c>
      <c r="J421" s="12">
        <v>60.0</v>
      </c>
      <c r="K421" s="12">
        <v>131940.0</v>
      </c>
      <c r="L421" s="12">
        <v>0.15</v>
      </c>
      <c r="M421" s="12">
        <v>112149.0</v>
      </c>
      <c r="N421" s="15">
        <v>42519.0</v>
      </c>
      <c r="O421" s="12">
        <f>MONTH('Продажи'!$N421)</f>
        <v>5</v>
      </c>
      <c r="P421" s="12">
        <f>WEEKDAY('Продажи'!$N421,2)</f>
        <v>7</v>
      </c>
      <c r="Q421" s="12">
        <f>DAY('Продажи'!$N421)</f>
        <v>29</v>
      </c>
      <c r="R421" s="10"/>
      <c r="S421" s="22">
        <f>YEAR('Продажи'!$N421)</f>
        <v>2016</v>
      </c>
      <c r="T421" s="22">
        <f>INT(('Продажи'!$N421-DATE(YEAR('Продажи'!$N421-WEEKDAY('Продажи'!$N421-1)+4),1,3) + WEEKDAY(DATE(YEAR('Продажи'!$N421-WEEKDAY('Продажи'!$N421-1)+4),1,3))+5)/7)</f>
        <v>21</v>
      </c>
      <c r="U421" s="6"/>
    </row>
    <row r="422" ht="14.25" customHeight="1">
      <c r="E422" s="12" t="s">
        <v>2744</v>
      </c>
      <c r="F422" s="12" t="s">
        <v>2728</v>
      </c>
      <c r="G422" s="12" t="s">
        <v>2745</v>
      </c>
      <c r="H422" s="12">
        <v>1994.0</v>
      </c>
      <c r="I422" s="12" t="s">
        <v>2711</v>
      </c>
      <c r="J422" s="12">
        <v>12.0</v>
      </c>
      <c r="K422" s="12">
        <v>23928.0</v>
      </c>
      <c r="L422" s="12">
        <v>0.03</v>
      </c>
      <c r="M422" s="12">
        <v>23210.16</v>
      </c>
      <c r="N422" s="15">
        <v>43197.0</v>
      </c>
      <c r="O422" s="12">
        <f>MONTH('Продажи'!$N422)</f>
        <v>4</v>
      </c>
      <c r="P422" s="12">
        <f>WEEKDAY('Продажи'!$N422,2)</f>
        <v>6</v>
      </c>
      <c r="Q422" s="12">
        <f>DAY('Продажи'!$N422)</f>
        <v>7</v>
      </c>
      <c r="R422" s="10"/>
      <c r="S422" s="22">
        <f>YEAR('Продажи'!$N422)</f>
        <v>2018</v>
      </c>
      <c r="T422" s="22">
        <f>INT(('Продажи'!$N422-DATE(YEAR('Продажи'!$N422-WEEKDAY('Продажи'!$N422-1)+4),1,3) + WEEKDAY(DATE(YEAR('Продажи'!$N422-WEEKDAY('Продажи'!$N422-1)+4),1,3))+5)/7)</f>
        <v>14</v>
      </c>
      <c r="U422" s="6"/>
    </row>
    <row r="423" ht="14.25" customHeight="1">
      <c r="E423" s="12" t="s">
        <v>2709</v>
      </c>
      <c r="F423" s="12" t="s">
        <v>2710</v>
      </c>
      <c r="G423" s="12" t="s">
        <v>2710</v>
      </c>
      <c r="H423" s="12">
        <v>699.0</v>
      </c>
      <c r="I423" s="12" t="s">
        <v>2711</v>
      </c>
      <c r="J423" s="12">
        <v>10.0</v>
      </c>
      <c r="K423" s="12">
        <v>6990.0</v>
      </c>
      <c r="L423" s="12">
        <v>0.0</v>
      </c>
      <c r="M423" s="12">
        <v>6990.0</v>
      </c>
      <c r="N423" s="15">
        <v>42227.0</v>
      </c>
      <c r="O423" s="12">
        <f>MONTH('Продажи'!$N423)</f>
        <v>8</v>
      </c>
      <c r="P423" s="12">
        <f>WEEKDAY('Продажи'!$N423,2)</f>
        <v>2</v>
      </c>
      <c r="Q423" s="12">
        <f>DAY('Продажи'!$N423)</f>
        <v>11</v>
      </c>
      <c r="R423" s="10"/>
      <c r="S423" s="22">
        <f>YEAR('Продажи'!$N423)</f>
        <v>2015</v>
      </c>
      <c r="T423" s="22">
        <f>INT(('Продажи'!$N423-DATE(YEAR('Продажи'!$N423-WEEKDAY('Продажи'!$N423-1)+4),1,3) + WEEKDAY(DATE(YEAR('Продажи'!$N423-WEEKDAY('Продажи'!$N423-1)+4),1,3))+5)/7)</f>
        <v>33</v>
      </c>
      <c r="U423" s="6"/>
    </row>
    <row r="424" ht="14.25" customHeight="1">
      <c r="E424" s="12" t="s">
        <v>2746</v>
      </c>
      <c r="F424" s="12" t="s">
        <v>2717</v>
      </c>
      <c r="G424" s="12" t="s">
        <v>2736</v>
      </c>
      <c r="H424" s="12">
        <v>967.0</v>
      </c>
      <c r="I424" s="12" t="s">
        <v>2711</v>
      </c>
      <c r="J424" s="12">
        <v>12.0</v>
      </c>
      <c r="K424" s="12">
        <v>11604.0</v>
      </c>
      <c r="L424" s="12">
        <v>0.0</v>
      </c>
      <c r="M424" s="12">
        <v>11604.0</v>
      </c>
      <c r="N424" s="15">
        <v>43038.0</v>
      </c>
      <c r="O424" s="12">
        <f>MONTH('Продажи'!$N424)</f>
        <v>10</v>
      </c>
      <c r="P424" s="12">
        <f>WEEKDAY('Продажи'!$N424,2)</f>
        <v>1</v>
      </c>
      <c r="Q424" s="12">
        <f>DAY('Продажи'!$N424)</f>
        <v>30</v>
      </c>
      <c r="R424" s="10"/>
      <c r="S424" s="22">
        <f>YEAR('Продажи'!$N424)</f>
        <v>2017</v>
      </c>
      <c r="T424" s="22">
        <f>INT(('Продажи'!$N424-DATE(YEAR('Продажи'!$N424-WEEKDAY('Продажи'!$N424-1)+4),1,3) + WEEKDAY(DATE(YEAR('Продажи'!$N424-WEEKDAY('Продажи'!$N424-1)+4),1,3))+5)/7)</f>
        <v>44</v>
      </c>
      <c r="U424" s="6"/>
    </row>
    <row r="425" ht="14.25" customHeight="1">
      <c r="E425" s="12" t="s">
        <v>2721</v>
      </c>
      <c r="F425" s="12" t="s">
        <v>2713</v>
      </c>
      <c r="G425" s="12" t="s">
        <v>2722</v>
      </c>
      <c r="H425" s="12">
        <v>847.0</v>
      </c>
      <c r="I425" s="12" t="s">
        <v>2715</v>
      </c>
      <c r="J425" s="12">
        <v>15.0</v>
      </c>
      <c r="K425" s="12">
        <v>12705.0</v>
      </c>
      <c r="L425" s="12">
        <v>0.0</v>
      </c>
      <c r="M425" s="12">
        <v>12705.0</v>
      </c>
      <c r="N425" s="15">
        <v>42299.0</v>
      </c>
      <c r="O425" s="12">
        <f>MONTH('Продажи'!$N425)</f>
        <v>10</v>
      </c>
      <c r="P425" s="12">
        <f>WEEKDAY('Продажи'!$N425,2)</f>
        <v>4</v>
      </c>
      <c r="Q425" s="12">
        <f>DAY('Продажи'!$N425)</f>
        <v>22</v>
      </c>
      <c r="R425" s="10"/>
      <c r="S425" s="22">
        <f>YEAR('Продажи'!$N425)</f>
        <v>2015</v>
      </c>
      <c r="T425" s="22">
        <f>INT(('Продажи'!$N425-DATE(YEAR('Продажи'!$N425-WEEKDAY('Продажи'!$N425-1)+4),1,3) + WEEKDAY(DATE(YEAR('Продажи'!$N425-WEEKDAY('Продажи'!$N425-1)+4),1,3))+5)/7)</f>
        <v>43</v>
      </c>
      <c r="U425" s="6"/>
    </row>
    <row r="426" ht="14.25" customHeight="1">
      <c r="E426" s="12" t="s">
        <v>2780</v>
      </c>
      <c r="F426" s="12" t="s">
        <v>2728</v>
      </c>
      <c r="G426" s="12" t="s">
        <v>2764</v>
      </c>
      <c r="H426" s="12">
        <v>1994.0</v>
      </c>
      <c r="I426" s="12" t="s">
        <v>2711</v>
      </c>
      <c r="J426" s="12">
        <v>40.0</v>
      </c>
      <c r="K426" s="12">
        <v>79760.0</v>
      </c>
      <c r="L426" s="12">
        <v>0.12</v>
      </c>
      <c r="M426" s="12">
        <v>70188.8</v>
      </c>
      <c r="N426" s="15">
        <v>42264.0</v>
      </c>
      <c r="O426" s="12">
        <f>MONTH('Продажи'!$N426)</f>
        <v>9</v>
      </c>
      <c r="P426" s="12">
        <f>WEEKDAY('Продажи'!$N426,2)</f>
        <v>4</v>
      </c>
      <c r="Q426" s="12">
        <f>DAY('Продажи'!$N426)</f>
        <v>17</v>
      </c>
      <c r="R426" s="10"/>
      <c r="S426" s="22">
        <f>YEAR('Продажи'!$N426)</f>
        <v>2015</v>
      </c>
      <c r="T426" s="22">
        <f>INT(('Продажи'!$N426-DATE(YEAR('Продажи'!$N426-WEEKDAY('Продажи'!$N426-1)+4),1,3) + WEEKDAY(DATE(YEAR('Продажи'!$N426-WEEKDAY('Продажи'!$N426-1)+4),1,3))+5)/7)</f>
        <v>38</v>
      </c>
      <c r="U426" s="6"/>
    </row>
    <row r="427" ht="14.25" customHeight="1">
      <c r="E427" s="12" t="s">
        <v>2727</v>
      </c>
      <c r="F427" s="12" t="s">
        <v>2728</v>
      </c>
      <c r="G427" s="12" t="s">
        <v>2729</v>
      </c>
      <c r="H427" s="12">
        <v>1994.0</v>
      </c>
      <c r="I427" s="12" t="s">
        <v>2711</v>
      </c>
      <c r="J427" s="12">
        <v>17.0</v>
      </c>
      <c r="K427" s="12">
        <v>33898.0</v>
      </c>
      <c r="L427" s="12">
        <v>0.06</v>
      </c>
      <c r="M427" s="12">
        <v>31864.12</v>
      </c>
      <c r="N427" s="15">
        <v>43498.0</v>
      </c>
      <c r="O427" s="12">
        <f>MONTH('Продажи'!$N427)</f>
        <v>2</v>
      </c>
      <c r="P427" s="12">
        <f>WEEKDAY('Продажи'!$N427,2)</f>
        <v>6</v>
      </c>
      <c r="Q427" s="12">
        <f>DAY('Продажи'!$N427)</f>
        <v>2</v>
      </c>
      <c r="R427" s="10"/>
      <c r="S427" s="22">
        <f>YEAR('Продажи'!$N427)</f>
        <v>2019</v>
      </c>
      <c r="T427" s="22">
        <f>INT(('Продажи'!$N427-DATE(YEAR('Продажи'!$N427-WEEKDAY('Продажи'!$N427-1)+4),1,3) + WEEKDAY(DATE(YEAR('Продажи'!$N427-WEEKDAY('Продажи'!$N427-1)+4),1,3))+5)/7)</f>
        <v>5</v>
      </c>
      <c r="U427" s="6"/>
    </row>
    <row r="428" ht="14.25" customHeight="1">
      <c r="E428" s="12" t="s">
        <v>2744</v>
      </c>
      <c r="F428" s="12" t="s">
        <v>2728</v>
      </c>
      <c r="G428" s="12" t="s">
        <v>2745</v>
      </c>
      <c r="H428" s="12">
        <v>1994.0</v>
      </c>
      <c r="I428" s="12" t="s">
        <v>2711</v>
      </c>
      <c r="J428" s="12">
        <v>12.0</v>
      </c>
      <c r="K428" s="12">
        <v>23928.0</v>
      </c>
      <c r="L428" s="12">
        <v>0.03</v>
      </c>
      <c r="M428" s="12">
        <v>23210.16</v>
      </c>
      <c r="N428" s="15">
        <v>43132.0</v>
      </c>
      <c r="O428" s="12">
        <f>MONTH('Продажи'!$N428)</f>
        <v>2</v>
      </c>
      <c r="P428" s="12">
        <f>WEEKDAY('Продажи'!$N428,2)</f>
        <v>4</v>
      </c>
      <c r="Q428" s="12">
        <f>DAY('Продажи'!$N428)</f>
        <v>1</v>
      </c>
      <c r="R428" s="10"/>
      <c r="S428" s="22">
        <f>YEAR('Продажи'!$N428)</f>
        <v>2018</v>
      </c>
      <c r="T428" s="22">
        <f>INT(('Продажи'!$N428-DATE(YEAR('Продажи'!$N428-WEEKDAY('Продажи'!$N428-1)+4),1,3) + WEEKDAY(DATE(YEAR('Продажи'!$N428-WEEKDAY('Продажи'!$N428-1)+4),1,3))+5)/7)</f>
        <v>5</v>
      </c>
      <c r="U428" s="6"/>
    </row>
    <row r="429" ht="14.25" customHeight="1">
      <c r="E429" s="12" t="s">
        <v>2773</v>
      </c>
      <c r="F429" s="12" t="s">
        <v>2738</v>
      </c>
      <c r="G429" s="12" t="s">
        <v>2774</v>
      </c>
      <c r="H429" s="12">
        <v>1923.0</v>
      </c>
      <c r="I429" s="12" t="s">
        <v>2715</v>
      </c>
      <c r="J429" s="12">
        <v>25.0</v>
      </c>
      <c r="K429" s="12">
        <v>48075.0</v>
      </c>
      <c r="L429" s="12">
        <v>0.06</v>
      </c>
      <c r="M429" s="12">
        <v>45190.5</v>
      </c>
      <c r="N429" s="15">
        <v>43730.0</v>
      </c>
      <c r="O429" s="12">
        <f>MONTH('Продажи'!$N429)</f>
        <v>9</v>
      </c>
      <c r="P429" s="12">
        <f>WEEKDAY('Продажи'!$N429,2)</f>
        <v>7</v>
      </c>
      <c r="Q429" s="12">
        <f>DAY('Продажи'!$N429)</f>
        <v>22</v>
      </c>
      <c r="R429" s="10"/>
      <c r="S429" s="22">
        <f>YEAR('Продажи'!$N429)</f>
        <v>2019</v>
      </c>
      <c r="T429" s="22">
        <f>INT(('Продажи'!$N429-DATE(YEAR('Продажи'!$N429-WEEKDAY('Продажи'!$N429-1)+4),1,3) + WEEKDAY(DATE(YEAR('Продажи'!$N429-WEEKDAY('Продажи'!$N429-1)+4),1,3))+5)/7)</f>
        <v>38</v>
      </c>
      <c r="U429" s="6"/>
    </row>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8" width="8.71"/>
  </cols>
  <sheetData>
    <row r="1" ht="14.25" customHeight="1"/>
    <row r="2" ht="14.25" customHeight="1"/>
    <row r="3" ht="14.25" customHeight="1">
      <c r="C3" s="23">
        <v>1.0</v>
      </c>
      <c r="D3" s="23">
        <v>2.0</v>
      </c>
      <c r="E3" s="23">
        <v>3.0</v>
      </c>
      <c r="F3" s="23">
        <v>4.0</v>
      </c>
      <c r="G3" s="23">
        <v>5.0</v>
      </c>
      <c r="H3" s="23">
        <v>6.0</v>
      </c>
      <c r="I3" s="23">
        <v>7.0</v>
      </c>
      <c r="J3" s="23">
        <v>8.0</v>
      </c>
      <c r="K3" s="23">
        <v>9.0</v>
      </c>
      <c r="L3" s="23">
        <v>10.0</v>
      </c>
      <c r="M3" s="23">
        <v>11.0</v>
      </c>
      <c r="N3" s="23">
        <v>12.0</v>
      </c>
      <c r="O3" s="23">
        <v>13.0</v>
      </c>
      <c r="P3" s="23">
        <v>14.0</v>
      </c>
      <c r="Q3" s="23">
        <v>15.0</v>
      </c>
      <c r="R3" s="23">
        <v>16.0</v>
      </c>
      <c r="S3" s="23">
        <v>17.0</v>
      </c>
      <c r="T3" s="23">
        <v>18.0</v>
      </c>
      <c r="U3" s="23">
        <v>19.0</v>
      </c>
      <c r="V3" s="23">
        <v>20.0</v>
      </c>
      <c r="W3" s="23">
        <v>21.0</v>
      </c>
      <c r="X3" s="23">
        <v>22.0</v>
      </c>
      <c r="Y3" s="23">
        <v>23.0</v>
      </c>
      <c r="Z3" s="23">
        <v>24.0</v>
      </c>
      <c r="AA3" s="23">
        <v>25.0</v>
      </c>
      <c r="AB3" s="23">
        <v>26.0</v>
      </c>
    </row>
    <row r="4" ht="14.25" customHeight="1">
      <c r="B4" s="24">
        <v>1.0</v>
      </c>
      <c r="C4" s="1">
        <v>53.0</v>
      </c>
      <c r="D4" s="1">
        <v>80.0</v>
      </c>
      <c r="E4" s="1">
        <v>22.0</v>
      </c>
      <c r="F4" s="1">
        <v>82.0</v>
      </c>
      <c r="G4" s="1">
        <v>8.0</v>
      </c>
      <c r="H4" s="1">
        <v>96.0</v>
      </c>
      <c r="I4" s="1">
        <v>83.0</v>
      </c>
      <c r="J4" s="1">
        <v>90.0</v>
      </c>
      <c r="K4" s="1">
        <v>78.0</v>
      </c>
      <c r="L4" s="1">
        <v>61.0</v>
      </c>
      <c r="M4" s="1">
        <v>29.0</v>
      </c>
      <c r="N4" s="1">
        <v>68.0</v>
      </c>
      <c r="O4" s="1">
        <v>82.0</v>
      </c>
      <c r="P4" s="1">
        <v>73.0</v>
      </c>
      <c r="Q4" s="1">
        <v>18.0</v>
      </c>
      <c r="R4" s="1">
        <v>72.0</v>
      </c>
      <c r="S4" s="1">
        <v>98.0</v>
      </c>
      <c r="T4" s="1">
        <v>52.0</v>
      </c>
      <c r="U4" s="1">
        <v>41.0</v>
      </c>
      <c r="V4" s="1">
        <v>35.0</v>
      </c>
      <c r="W4" s="1">
        <v>46.0</v>
      </c>
      <c r="X4" s="1">
        <v>10.0</v>
      </c>
      <c r="Y4" s="1">
        <v>11.0</v>
      </c>
      <c r="Z4" s="1">
        <v>36.0</v>
      </c>
      <c r="AA4" s="1">
        <v>57.0</v>
      </c>
      <c r="AB4" s="1">
        <v>24.0</v>
      </c>
    </row>
    <row r="5" ht="14.25" customHeight="1">
      <c r="B5" s="24">
        <v>2.0</v>
      </c>
      <c r="C5" s="1">
        <v>66.0</v>
      </c>
      <c r="D5" s="1">
        <v>66.0</v>
      </c>
      <c r="E5" s="1">
        <v>4.0</v>
      </c>
      <c r="F5" s="1">
        <v>13.0</v>
      </c>
      <c r="G5" s="1">
        <v>45.0</v>
      </c>
      <c r="H5" s="1">
        <v>45.0</v>
      </c>
      <c r="I5" s="1">
        <v>98.0</v>
      </c>
      <c r="J5" s="1">
        <v>57.0</v>
      </c>
      <c r="K5" s="1">
        <v>77.0</v>
      </c>
      <c r="L5" s="1">
        <v>58.0</v>
      </c>
      <c r="M5" s="1">
        <v>79.0</v>
      </c>
      <c r="N5" s="1">
        <v>18.0</v>
      </c>
      <c r="O5" s="1">
        <v>87.0</v>
      </c>
      <c r="P5" s="1">
        <v>84.0</v>
      </c>
      <c r="Q5" s="1">
        <v>42.0</v>
      </c>
      <c r="R5" s="1">
        <v>31.0</v>
      </c>
      <c r="S5" s="1">
        <v>56.0</v>
      </c>
      <c r="T5" s="1">
        <v>62.0</v>
      </c>
      <c r="U5" s="1">
        <v>1.0</v>
      </c>
      <c r="V5" s="1">
        <v>19.0</v>
      </c>
      <c r="W5" s="1">
        <v>23.0</v>
      </c>
      <c r="X5" s="1">
        <v>60.0</v>
      </c>
      <c r="Y5" s="1">
        <v>95.0</v>
      </c>
      <c r="Z5" s="1">
        <v>69.0</v>
      </c>
      <c r="AA5" s="1">
        <v>29.0</v>
      </c>
      <c r="AB5" s="1">
        <v>77.0</v>
      </c>
    </row>
    <row r="6" ht="14.25" customHeight="1">
      <c r="B6" s="24">
        <v>3.0</v>
      </c>
      <c r="C6" s="1">
        <v>18.0</v>
      </c>
      <c r="D6" s="1">
        <v>72.0</v>
      </c>
      <c r="E6" s="1">
        <v>22.0</v>
      </c>
      <c r="F6" s="1">
        <v>83.0</v>
      </c>
      <c r="G6" s="1">
        <v>49.0</v>
      </c>
      <c r="H6" s="1">
        <v>61.0</v>
      </c>
      <c r="I6" s="1">
        <v>12.0</v>
      </c>
      <c r="J6" s="1">
        <v>59.0</v>
      </c>
      <c r="K6" s="1">
        <v>46.0</v>
      </c>
      <c r="L6" s="1">
        <v>12.0</v>
      </c>
      <c r="M6" s="1">
        <v>78.0</v>
      </c>
      <c r="N6" s="1">
        <v>59.0</v>
      </c>
      <c r="O6" s="1">
        <v>80.0</v>
      </c>
      <c r="P6" s="1">
        <v>44.0</v>
      </c>
      <c r="Q6" s="1">
        <v>65.0</v>
      </c>
      <c r="R6" s="1">
        <v>16.0</v>
      </c>
      <c r="S6" s="1">
        <v>49.0</v>
      </c>
      <c r="T6" s="1">
        <v>77.0</v>
      </c>
      <c r="U6" s="1">
        <v>50.0</v>
      </c>
      <c r="V6" s="1">
        <v>56.0</v>
      </c>
      <c r="W6" s="1">
        <v>32.0</v>
      </c>
      <c r="X6" s="1">
        <v>33.0</v>
      </c>
      <c r="Y6" s="1">
        <v>89.0</v>
      </c>
      <c r="Z6" s="1">
        <v>86.0</v>
      </c>
      <c r="AA6" s="1">
        <v>52.0</v>
      </c>
      <c r="AB6" s="1">
        <v>41.0</v>
      </c>
    </row>
    <row r="7" ht="14.25" customHeight="1">
      <c r="B7" s="24">
        <v>4.0</v>
      </c>
      <c r="C7" s="1">
        <v>60.0</v>
      </c>
      <c r="D7" s="1">
        <v>28.0</v>
      </c>
      <c r="E7" s="1">
        <v>2.0</v>
      </c>
      <c r="F7" s="1">
        <v>91.0</v>
      </c>
      <c r="G7" s="1">
        <v>99.0</v>
      </c>
      <c r="H7" s="1">
        <v>18.0</v>
      </c>
      <c r="I7" s="1">
        <v>10.0</v>
      </c>
      <c r="J7" s="1">
        <v>38.0</v>
      </c>
      <c r="K7" s="1">
        <v>59.0</v>
      </c>
      <c r="L7" s="1">
        <v>78.0</v>
      </c>
      <c r="M7" s="1">
        <v>55.0</v>
      </c>
      <c r="N7" s="1">
        <v>47.0</v>
      </c>
      <c r="O7" s="1">
        <v>2.0</v>
      </c>
      <c r="P7" s="1">
        <v>37.0</v>
      </c>
      <c r="Q7" s="1">
        <v>65.0</v>
      </c>
      <c r="R7" s="1">
        <v>48.0</v>
      </c>
      <c r="S7" s="1">
        <v>13.0</v>
      </c>
      <c r="T7" s="1">
        <v>12.0</v>
      </c>
      <c r="U7" s="1">
        <v>50.0</v>
      </c>
      <c r="V7" s="1">
        <v>36.0</v>
      </c>
      <c r="W7" s="1">
        <v>39.0</v>
      </c>
      <c r="X7" s="1">
        <v>17.0</v>
      </c>
      <c r="Y7" s="1">
        <v>66.0</v>
      </c>
      <c r="Z7" s="1">
        <v>34.0</v>
      </c>
      <c r="AA7" s="1">
        <v>25.0</v>
      </c>
      <c r="AB7" s="1">
        <v>4.0</v>
      </c>
    </row>
    <row r="8" ht="14.25" customHeight="1">
      <c r="B8" s="24">
        <v>5.0</v>
      </c>
      <c r="C8" s="1">
        <v>34.0</v>
      </c>
      <c r="D8" s="1">
        <v>60.0</v>
      </c>
      <c r="E8" s="1">
        <v>61.0</v>
      </c>
      <c r="F8" s="1">
        <v>71.0</v>
      </c>
      <c r="G8" s="1">
        <v>65.0</v>
      </c>
      <c r="H8" s="1">
        <v>34.0</v>
      </c>
      <c r="I8" s="1">
        <v>79.0</v>
      </c>
      <c r="J8" s="1">
        <v>85.0</v>
      </c>
      <c r="K8" s="1">
        <v>15.0</v>
      </c>
      <c r="L8" s="1">
        <v>35.0</v>
      </c>
      <c r="M8" s="1">
        <v>54.0</v>
      </c>
      <c r="N8" s="1">
        <v>67.0</v>
      </c>
      <c r="O8" s="1">
        <v>19.0</v>
      </c>
      <c r="P8" s="1">
        <v>49.0</v>
      </c>
      <c r="Q8" s="1">
        <v>92.0</v>
      </c>
      <c r="R8" s="1">
        <v>16.0</v>
      </c>
      <c r="S8" s="1">
        <v>50.0</v>
      </c>
      <c r="T8" s="1">
        <v>53.0</v>
      </c>
      <c r="U8" s="1">
        <v>44.0</v>
      </c>
      <c r="V8" s="1">
        <v>8.0</v>
      </c>
      <c r="W8" s="1">
        <v>43.0</v>
      </c>
      <c r="X8" s="1">
        <v>23.0</v>
      </c>
      <c r="Y8" s="1">
        <v>56.0</v>
      </c>
      <c r="Z8" s="1">
        <v>18.0</v>
      </c>
      <c r="AA8" s="1">
        <v>65.0</v>
      </c>
      <c r="AB8" s="1">
        <v>2.0</v>
      </c>
    </row>
    <row r="9" ht="14.25" customHeight="1">
      <c r="B9" s="24">
        <v>6.0</v>
      </c>
      <c r="C9" s="1">
        <v>91.0</v>
      </c>
      <c r="D9" s="1">
        <v>46.0</v>
      </c>
      <c r="E9" s="1">
        <v>87.0</v>
      </c>
      <c r="F9" s="1">
        <v>17.0</v>
      </c>
      <c r="G9" s="1">
        <v>4.0</v>
      </c>
      <c r="H9" s="1">
        <v>7.0</v>
      </c>
      <c r="I9" s="1">
        <v>14.0</v>
      </c>
      <c r="J9" s="1">
        <v>80.0</v>
      </c>
      <c r="K9" s="1">
        <v>97.0</v>
      </c>
      <c r="L9" s="1">
        <v>24.0</v>
      </c>
      <c r="M9" s="1">
        <v>45.0</v>
      </c>
      <c r="N9" s="1">
        <v>53.0</v>
      </c>
      <c r="O9" s="1">
        <v>93.0</v>
      </c>
      <c r="P9" s="1">
        <v>51.0</v>
      </c>
      <c r="Q9" s="1">
        <v>39.0</v>
      </c>
      <c r="R9" s="1">
        <v>16.0</v>
      </c>
      <c r="S9" s="1">
        <v>88.0</v>
      </c>
      <c r="T9" s="1">
        <v>42.0</v>
      </c>
      <c r="U9" s="1">
        <v>58.0</v>
      </c>
      <c r="V9" s="1">
        <v>81.0</v>
      </c>
      <c r="W9" s="1">
        <v>31.0</v>
      </c>
      <c r="X9" s="1">
        <v>16.0</v>
      </c>
      <c r="Y9" s="1">
        <v>32.0</v>
      </c>
      <c r="Z9" s="1">
        <v>93.0</v>
      </c>
      <c r="AA9" s="1">
        <v>96.0</v>
      </c>
      <c r="AB9" s="1">
        <v>68.0</v>
      </c>
    </row>
    <row r="10" ht="14.25" customHeight="1">
      <c r="B10" s="24">
        <v>7.0</v>
      </c>
      <c r="C10" s="1">
        <v>20.0</v>
      </c>
      <c r="D10" s="1">
        <v>36.0</v>
      </c>
      <c r="E10" s="1">
        <v>81.0</v>
      </c>
      <c r="F10" s="1">
        <v>77.0</v>
      </c>
      <c r="G10" s="1">
        <v>6.0</v>
      </c>
      <c r="H10" s="1">
        <v>25.0</v>
      </c>
      <c r="I10" s="1">
        <v>11.0</v>
      </c>
      <c r="J10" s="1">
        <v>20.0</v>
      </c>
      <c r="K10" s="1">
        <v>22.0</v>
      </c>
      <c r="L10" s="1">
        <v>98.0</v>
      </c>
      <c r="M10" s="1">
        <v>43.0</v>
      </c>
      <c r="N10" s="1">
        <v>95.0</v>
      </c>
      <c r="O10" s="1">
        <v>34.0</v>
      </c>
      <c r="P10" s="1">
        <v>60.0</v>
      </c>
      <c r="Q10" s="1">
        <v>47.0</v>
      </c>
      <c r="R10" s="1">
        <v>80.0</v>
      </c>
      <c r="S10" s="1">
        <v>56.0</v>
      </c>
      <c r="T10" s="1">
        <v>42.0</v>
      </c>
      <c r="U10" s="1">
        <v>20.0</v>
      </c>
      <c r="V10" s="1">
        <v>49.0</v>
      </c>
      <c r="W10" s="1">
        <v>76.0</v>
      </c>
      <c r="X10" s="1">
        <v>99.0</v>
      </c>
      <c r="Y10" s="1">
        <v>39.0</v>
      </c>
      <c r="Z10" s="1">
        <v>63.0</v>
      </c>
      <c r="AA10" s="1">
        <v>81.0</v>
      </c>
      <c r="AB10" s="1">
        <v>46.0</v>
      </c>
    </row>
    <row r="11" ht="14.25" customHeight="1">
      <c r="B11" s="24">
        <v>8.0</v>
      </c>
      <c r="C11" s="1">
        <v>60.0</v>
      </c>
      <c r="D11" s="1">
        <v>28.0</v>
      </c>
      <c r="E11" s="1">
        <v>78.0</v>
      </c>
      <c r="F11" s="1">
        <v>72.0</v>
      </c>
      <c r="G11" s="1">
        <v>18.0</v>
      </c>
      <c r="H11" s="1">
        <v>63.0</v>
      </c>
      <c r="I11" s="1">
        <v>83.0</v>
      </c>
      <c r="J11" s="1">
        <v>57.0</v>
      </c>
      <c r="K11" s="1">
        <v>74.0</v>
      </c>
      <c r="L11" s="1">
        <v>32.0</v>
      </c>
      <c r="M11" s="1">
        <v>31.0</v>
      </c>
      <c r="N11" s="1">
        <v>28.0</v>
      </c>
      <c r="O11" s="1">
        <v>10.0</v>
      </c>
      <c r="P11" s="1">
        <v>36.0</v>
      </c>
      <c r="Q11" s="1">
        <v>48.0</v>
      </c>
      <c r="R11" s="1">
        <v>87.0</v>
      </c>
      <c r="S11" s="1">
        <v>88.0</v>
      </c>
      <c r="T11" s="1">
        <v>94.0</v>
      </c>
      <c r="U11" s="1">
        <v>43.0</v>
      </c>
      <c r="V11" s="1">
        <v>76.0</v>
      </c>
      <c r="W11" s="1">
        <v>4.0</v>
      </c>
      <c r="X11" s="1">
        <v>37.0</v>
      </c>
      <c r="Y11" s="1">
        <v>87.0</v>
      </c>
      <c r="Z11" s="1">
        <v>51.0</v>
      </c>
      <c r="AA11" s="1">
        <v>13.0</v>
      </c>
      <c r="AB11" s="1">
        <v>65.0</v>
      </c>
    </row>
    <row r="12" ht="14.25" customHeight="1">
      <c r="B12" s="24">
        <v>9.0</v>
      </c>
      <c r="C12" s="1">
        <v>63.0</v>
      </c>
      <c r="D12" s="1">
        <v>95.0</v>
      </c>
      <c r="E12" s="1">
        <v>46.0</v>
      </c>
      <c r="F12" s="1">
        <v>96.0</v>
      </c>
      <c r="G12" s="1">
        <v>96.0</v>
      </c>
      <c r="H12" s="1">
        <v>41.0</v>
      </c>
      <c r="I12" s="1">
        <v>97.0</v>
      </c>
      <c r="J12" s="1">
        <v>42.0</v>
      </c>
      <c r="K12" s="1">
        <v>23.0</v>
      </c>
      <c r="L12" s="1">
        <v>68.0</v>
      </c>
      <c r="M12" s="1">
        <v>60.0</v>
      </c>
      <c r="N12" s="1">
        <v>50.0</v>
      </c>
      <c r="O12" s="1">
        <v>37.0</v>
      </c>
      <c r="P12" s="1">
        <v>44.0</v>
      </c>
      <c r="Q12" s="1">
        <v>3.0</v>
      </c>
      <c r="R12" s="1">
        <v>39.0</v>
      </c>
      <c r="S12" s="1">
        <v>53.0</v>
      </c>
      <c r="T12" s="1">
        <v>64.0</v>
      </c>
      <c r="U12" s="1">
        <v>69.0</v>
      </c>
      <c r="V12" s="1">
        <v>12.0</v>
      </c>
      <c r="W12" s="1">
        <v>79.0</v>
      </c>
      <c r="X12" s="1">
        <v>14.0</v>
      </c>
      <c r="Y12" s="1">
        <v>1.0</v>
      </c>
      <c r="Z12" s="1">
        <v>71.0</v>
      </c>
      <c r="AA12" s="1">
        <v>68.0</v>
      </c>
      <c r="AB12" s="1">
        <v>53.0</v>
      </c>
    </row>
    <row r="13" ht="14.25" customHeight="1">
      <c r="B13" s="24">
        <v>10.0</v>
      </c>
      <c r="C13" s="1">
        <v>29.0</v>
      </c>
      <c r="D13" s="1">
        <v>39.0</v>
      </c>
      <c r="E13" s="1">
        <v>7.0</v>
      </c>
      <c r="F13" s="1">
        <v>66.0</v>
      </c>
      <c r="G13" s="1">
        <v>98.0</v>
      </c>
      <c r="H13" s="1">
        <v>97.0</v>
      </c>
      <c r="I13" s="1">
        <v>6.0</v>
      </c>
      <c r="J13" s="1">
        <v>25.0</v>
      </c>
      <c r="K13" s="1">
        <v>60.0</v>
      </c>
      <c r="L13" s="1">
        <v>80.0</v>
      </c>
      <c r="M13" s="1">
        <v>57.0</v>
      </c>
      <c r="N13" s="1">
        <v>94.0</v>
      </c>
      <c r="O13" s="1">
        <v>94.0</v>
      </c>
      <c r="P13" s="1">
        <v>59.0</v>
      </c>
      <c r="Q13" s="1">
        <v>22.0</v>
      </c>
      <c r="R13" s="1">
        <v>69.0</v>
      </c>
      <c r="S13" s="1">
        <v>90.0</v>
      </c>
      <c r="T13" s="1">
        <v>59.0</v>
      </c>
      <c r="U13" s="1">
        <v>52.0</v>
      </c>
      <c r="V13" s="1">
        <v>16.0</v>
      </c>
      <c r="W13" s="1">
        <v>72.0</v>
      </c>
      <c r="X13" s="1">
        <v>37.0</v>
      </c>
      <c r="Y13" s="1">
        <v>19.0</v>
      </c>
      <c r="Z13" s="1">
        <v>79.0</v>
      </c>
      <c r="AA13" s="1">
        <v>83.0</v>
      </c>
      <c r="AB13" s="1">
        <v>74.0</v>
      </c>
    </row>
    <row r="14" ht="14.25" customHeight="1">
      <c r="B14" s="24">
        <v>11.0</v>
      </c>
      <c r="C14" s="1">
        <v>45.0</v>
      </c>
      <c r="D14" s="1">
        <v>36.0</v>
      </c>
      <c r="E14" s="1">
        <v>99.0</v>
      </c>
      <c r="F14" s="1">
        <v>95.0</v>
      </c>
      <c r="G14" s="1">
        <v>31.0</v>
      </c>
      <c r="H14" s="1">
        <v>54.0</v>
      </c>
      <c r="I14" s="1">
        <v>21.0</v>
      </c>
      <c r="J14" s="1">
        <v>44.0</v>
      </c>
      <c r="K14" s="1">
        <v>42.0</v>
      </c>
      <c r="L14" s="1">
        <v>8.0</v>
      </c>
      <c r="M14" s="1">
        <v>40.0</v>
      </c>
      <c r="N14" s="1">
        <v>30.0</v>
      </c>
      <c r="O14" s="1">
        <v>99.0</v>
      </c>
      <c r="P14" s="1">
        <v>77.0</v>
      </c>
      <c r="Q14" s="1">
        <v>44.0</v>
      </c>
      <c r="R14" s="1">
        <v>1.0</v>
      </c>
      <c r="S14" s="1">
        <v>50.0</v>
      </c>
      <c r="T14" s="1">
        <v>9.0</v>
      </c>
      <c r="U14" s="1">
        <v>87.0</v>
      </c>
      <c r="V14" s="1">
        <v>85.0</v>
      </c>
      <c r="W14" s="1">
        <v>56.0</v>
      </c>
      <c r="X14" s="1">
        <v>28.0</v>
      </c>
      <c r="Y14" s="1">
        <v>81.0</v>
      </c>
      <c r="Z14" s="1">
        <v>3.0</v>
      </c>
      <c r="AA14" s="1">
        <v>25.0</v>
      </c>
      <c r="AB14" s="1">
        <v>1.0</v>
      </c>
    </row>
    <row r="15" ht="14.25" customHeight="1">
      <c r="B15" s="24">
        <v>12.0</v>
      </c>
      <c r="C15" s="1">
        <v>58.0</v>
      </c>
      <c r="D15" s="1">
        <v>8.0</v>
      </c>
      <c r="E15" s="1">
        <v>84.0</v>
      </c>
      <c r="F15" s="1">
        <v>33.0</v>
      </c>
      <c r="G15" s="1">
        <v>81.0</v>
      </c>
      <c r="H15" s="1">
        <v>95.0</v>
      </c>
      <c r="I15" s="1">
        <v>75.0</v>
      </c>
      <c r="J15" s="1">
        <v>40.0</v>
      </c>
      <c r="K15" s="1">
        <v>10.0</v>
      </c>
      <c r="L15" s="1">
        <v>70.0</v>
      </c>
      <c r="M15" s="1">
        <v>23.0</v>
      </c>
      <c r="N15" s="1">
        <v>62.0</v>
      </c>
      <c r="O15" s="1">
        <v>82.0</v>
      </c>
      <c r="P15" s="1">
        <v>73.0</v>
      </c>
      <c r="Q15" s="1">
        <v>26.0</v>
      </c>
      <c r="R15" s="1">
        <v>10.0</v>
      </c>
      <c r="S15" s="1">
        <v>73.0</v>
      </c>
      <c r="T15" s="1">
        <v>72.0</v>
      </c>
      <c r="U15" s="1">
        <v>28.0</v>
      </c>
      <c r="V15" s="1">
        <v>73.0</v>
      </c>
      <c r="W15" s="1">
        <v>32.0</v>
      </c>
      <c r="X15" s="1">
        <v>13.0</v>
      </c>
      <c r="Y15" s="1">
        <v>10.0</v>
      </c>
      <c r="Z15" s="1">
        <v>62.0</v>
      </c>
      <c r="AA15" s="1">
        <v>60.0</v>
      </c>
      <c r="AB15" s="1">
        <v>31.0</v>
      </c>
    </row>
    <row r="16" ht="14.25" customHeight="1">
      <c r="B16" s="24">
        <v>13.0</v>
      </c>
      <c r="C16" s="1">
        <v>69.0</v>
      </c>
      <c r="D16" s="1">
        <v>89.0</v>
      </c>
      <c r="E16" s="1">
        <v>30.0</v>
      </c>
      <c r="F16" s="1">
        <v>48.0</v>
      </c>
      <c r="G16" s="1">
        <v>21.0</v>
      </c>
      <c r="H16" s="1">
        <v>97.0</v>
      </c>
      <c r="I16" s="1">
        <v>56.0</v>
      </c>
      <c r="J16" s="1">
        <v>1.0</v>
      </c>
      <c r="K16" s="1">
        <v>14.0</v>
      </c>
      <c r="L16" s="1">
        <v>50.0</v>
      </c>
      <c r="M16" s="1">
        <v>11.0</v>
      </c>
      <c r="N16" s="1">
        <v>14.0</v>
      </c>
      <c r="O16" s="1">
        <v>81.0</v>
      </c>
      <c r="P16" s="1">
        <v>71.0</v>
      </c>
      <c r="Q16" s="1">
        <v>29.0</v>
      </c>
      <c r="R16" s="1">
        <v>5.0</v>
      </c>
      <c r="S16" s="1">
        <v>23.0</v>
      </c>
      <c r="T16" s="1">
        <v>22.0</v>
      </c>
      <c r="U16" s="1">
        <v>55.0</v>
      </c>
      <c r="V16" s="1">
        <v>83.0</v>
      </c>
      <c r="W16" s="1">
        <v>36.0</v>
      </c>
      <c r="X16" s="1">
        <v>63.0</v>
      </c>
      <c r="Y16" s="1">
        <v>46.0</v>
      </c>
      <c r="Z16" s="1">
        <v>26.0</v>
      </c>
      <c r="AA16" s="1">
        <v>94.0</v>
      </c>
      <c r="AB16" s="1">
        <v>68.0</v>
      </c>
    </row>
    <row r="17" ht="14.25" customHeight="1">
      <c r="B17" s="24">
        <v>14.0</v>
      </c>
      <c r="C17" s="1">
        <v>63.0</v>
      </c>
      <c r="D17" s="1">
        <v>7.0</v>
      </c>
      <c r="E17" s="1">
        <v>96.0</v>
      </c>
      <c r="F17" s="1">
        <v>69.0</v>
      </c>
      <c r="G17" s="1">
        <v>68.0</v>
      </c>
      <c r="H17" s="1">
        <v>51.0</v>
      </c>
      <c r="I17" s="1">
        <v>39.0</v>
      </c>
      <c r="J17" s="1">
        <v>91.0</v>
      </c>
      <c r="K17" s="1">
        <v>24.0</v>
      </c>
      <c r="L17" s="1">
        <v>59.0</v>
      </c>
      <c r="M17" s="1">
        <v>44.0</v>
      </c>
      <c r="N17" s="1">
        <v>72.0</v>
      </c>
      <c r="O17" s="1">
        <v>6.0</v>
      </c>
      <c r="P17" s="1">
        <v>25.0</v>
      </c>
      <c r="Q17" s="1">
        <v>46.0</v>
      </c>
      <c r="R17" s="1">
        <v>20.0</v>
      </c>
      <c r="S17" s="1">
        <v>82.0</v>
      </c>
      <c r="T17" s="1">
        <v>6.0</v>
      </c>
      <c r="U17" s="1">
        <v>45.0</v>
      </c>
      <c r="V17" s="1">
        <v>70.0</v>
      </c>
      <c r="W17" s="1">
        <v>86.0</v>
      </c>
      <c r="X17" s="1">
        <v>11.0</v>
      </c>
      <c r="Y17" s="1">
        <v>24.0</v>
      </c>
      <c r="Z17" s="1">
        <v>68.0</v>
      </c>
      <c r="AA17" s="1">
        <v>65.0</v>
      </c>
      <c r="AB17" s="1">
        <v>66.0</v>
      </c>
    </row>
    <row r="18" ht="14.25" customHeight="1">
      <c r="B18" s="24">
        <v>15.0</v>
      </c>
      <c r="C18" s="1">
        <v>32.0</v>
      </c>
      <c r="D18" s="1">
        <v>4.0</v>
      </c>
      <c r="E18" s="1">
        <v>60.0</v>
      </c>
      <c r="F18" s="1">
        <v>45.0</v>
      </c>
      <c r="G18" s="1">
        <v>70.0</v>
      </c>
      <c r="H18" s="1">
        <v>70.0</v>
      </c>
      <c r="I18" s="1">
        <v>13.0</v>
      </c>
      <c r="J18" s="1">
        <v>83.0</v>
      </c>
      <c r="K18" s="1">
        <v>65.0</v>
      </c>
      <c r="L18" s="1">
        <v>42.0</v>
      </c>
      <c r="M18" s="1">
        <v>98.0</v>
      </c>
      <c r="N18" s="1">
        <v>83.0</v>
      </c>
      <c r="O18" s="1">
        <v>38.0</v>
      </c>
      <c r="P18" s="1">
        <v>15.0</v>
      </c>
      <c r="Q18" s="1">
        <v>3.0</v>
      </c>
      <c r="R18" s="1">
        <v>52.0</v>
      </c>
      <c r="S18" s="1">
        <v>36.0</v>
      </c>
      <c r="T18" s="1">
        <v>25.0</v>
      </c>
      <c r="U18" s="1">
        <v>53.0</v>
      </c>
      <c r="V18" s="1">
        <v>45.0</v>
      </c>
      <c r="W18" s="1">
        <v>11.0</v>
      </c>
      <c r="X18" s="1">
        <v>11.0</v>
      </c>
      <c r="Y18" s="1">
        <v>32.0</v>
      </c>
      <c r="Z18" s="1">
        <v>99.0</v>
      </c>
      <c r="AA18" s="1">
        <v>55.0</v>
      </c>
      <c r="AB18" s="1">
        <v>53.0</v>
      </c>
    </row>
    <row r="19" ht="14.25" customHeight="1">
      <c r="B19" s="24">
        <v>16.0</v>
      </c>
      <c r="C19" s="1">
        <v>26.0</v>
      </c>
      <c r="D19" s="1">
        <v>51.0</v>
      </c>
      <c r="E19" s="1">
        <v>28.0</v>
      </c>
      <c r="F19" s="1">
        <v>90.0</v>
      </c>
      <c r="G19" s="1">
        <v>65.0</v>
      </c>
      <c r="H19" s="1">
        <v>49.0</v>
      </c>
      <c r="I19" s="1">
        <v>12.0</v>
      </c>
      <c r="J19" s="1">
        <v>18.0</v>
      </c>
      <c r="K19" s="1">
        <v>80.0</v>
      </c>
      <c r="L19" s="1">
        <v>56.0</v>
      </c>
      <c r="M19" s="1">
        <v>73.0</v>
      </c>
      <c r="N19" s="1">
        <v>37.0</v>
      </c>
      <c r="O19" s="1">
        <v>37.0</v>
      </c>
      <c r="P19" s="1">
        <v>51.0</v>
      </c>
      <c r="Q19" s="1">
        <v>95.0</v>
      </c>
      <c r="R19" s="1">
        <v>72.0</v>
      </c>
      <c r="S19" s="1">
        <v>18.0</v>
      </c>
      <c r="T19" s="1">
        <v>61.0</v>
      </c>
      <c r="U19" s="1">
        <v>97.0</v>
      </c>
      <c r="V19" s="1">
        <v>81.0</v>
      </c>
      <c r="W19" s="1">
        <v>11.0</v>
      </c>
      <c r="X19" s="1">
        <v>20.0</v>
      </c>
      <c r="Y19" s="1">
        <v>94.0</v>
      </c>
      <c r="Z19" s="1">
        <v>31.0</v>
      </c>
      <c r="AA19" s="1">
        <v>81.0</v>
      </c>
      <c r="AB19" s="1">
        <v>92.0</v>
      </c>
    </row>
    <row r="20" ht="14.25" customHeight="1">
      <c r="B20" s="24">
        <v>17.0</v>
      </c>
      <c r="C20" s="1">
        <v>35.0</v>
      </c>
      <c r="D20" s="1">
        <v>80.0</v>
      </c>
      <c r="E20" s="1">
        <v>82.0</v>
      </c>
      <c r="F20" s="1">
        <v>1.0</v>
      </c>
      <c r="G20" s="1">
        <v>79.0</v>
      </c>
      <c r="H20" s="1">
        <v>87.0</v>
      </c>
      <c r="I20" s="1">
        <v>18.0</v>
      </c>
      <c r="J20" s="1">
        <v>96.0</v>
      </c>
      <c r="K20" s="1">
        <v>1.0</v>
      </c>
      <c r="L20" s="1">
        <v>58.0</v>
      </c>
      <c r="M20" s="1">
        <v>3.0</v>
      </c>
      <c r="N20" s="1">
        <v>85.0</v>
      </c>
      <c r="O20" s="1">
        <v>3.0</v>
      </c>
      <c r="P20" s="1">
        <v>27.0</v>
      </c>
      <c r="Q20" s="1">
        <v>87.0</v>
      </c>
      <c r="R20" s="1">
        <v>59.0</v>
      </c>
      <c r="S20" s="1">
        <v>10.0</v>
      </c>
      <c r="T20" s="1">
        <v>85.0</v>
      </c>
      <c r="U20" s="1">
        <v>69.0</v>
      </c>
      <c r="V20" s="1">
        <v>42.0</v>
      </c>
      <c r="W20" s="1">
        <v>35.0</v>
      </c>
      <c r="X20" s="1">
        <v>46.0</v>
      </c>
      <c r="Y20" s="1">
        <v>43.0</v>
      </c>
      <c r="Z20" s="1">
        <v>48.0</v>
      </c>
      <c r="AA20" s="1">
        <v>25.0</v>
      </c>
      <c r="AB20" s="1">
        <v>28.0</v>
      </c>
    </row>
    <row r="21" ht="14.25" customHeight="1">
      <c r="B21" s="24">
        <v>18.0</v>
      </c>
      <c r="C21" s="1">
        <v>26.0</v>
      </c>
      <c r="D21" s="1">
        <v>59.0</v>
      </c>
      <c r="E21" s="1">
        <v>74.0</v>
      </c>
      <c r="F21" s="1">
        <v>80.0</v>
      </c>
      <c r="G21" s="1">
        <v>90.0</v>
      </c>
      <c r="H21" s="1">
        <v>24.0</v>
      </c>
      <c r="I21" s="1">
        <v>7.0</v>
      </c>
      <c r="J21" s="1">
        <v>47.0</v>
      </c>
      <c r="K21" s="1">
        <v>96.0</v>
      </c>
      <c r="L21" s="1">
        <v>72.0</v>
      </c>
      <c r="M21" s="1">
        <v>72.0</v>
      </c>
      <c r="N21" s="1">
        <v>75.0</v>
      </c>
      <c r="O21" s="1">
        <v>77.0</v>
      </c>
      <c r="P21" s="1">
        <v>81.0</v>
      </c>
      <c r="Q21" s="1">
        <v>63.0</v>
      </c>
      <c r="R21" s="1">
        <v>54.0</v>
      </c>
      <c r="S21" s="1">
        <v>37.0</v>
      </c>
      <c r="T21" s="1">
        <v>76.0</v>
      </c>
      <c r="U21" s="1">
        <v>58.0</v>
      </c>
      <c r="V21" s="1">
        <v>80.0</v>
      </c>
      <c r="W21" s="1">
        <v>97.0</v>
      </c>
      <c r="X21" s="1">
        <v>18.0</v>
      </c>
      <c r="Y21" s="1">
        <v>7.0</v>
      </c>
      <c r="Z21" s="1">
        <v>37.0</v>
      </c>
      <c r="AA21" s="1">
        <v>14.0</v>
      </c>
      <c r="AB21" s="1">
        <v>18.0</v>
      </c>
    </row>
    <row r="22" ht="14.25" customHeight="1">
      <c r="B22" s="24">
        <v>19.0</v>
      </c>
      <c r="C22" s="1">
        <v>2.0</v>
      </c>
      <c r="D22" s="1">
        <v>72.0</v>
      </c>
      <c r="E22" s="1">
        <v>35.0</v>
      </c>
      <c r="F22" s="1">
        <v>37.0</v>
      </c>
      <c r="G22" s="1">
        <v>8.0</v>
      </c>
      <c r="H22" s="1">
        <v>36.0</v>
      </c>
      <c r="I22" s="1">
        <v>50.0</v>
      </c>
      <c r="J22" s="1">
        <v>94.0</v>
      </c>
      <c r="K22" s="1">
        <v>42.0</v>
      </c>
      <c r="L22" s="1">
        <v>29.0</v>
      </c>
      <c r="M22" s="1">
        <v>73.0</v>
      </c>
      <c r="N22" s="1">
        <v>55.0</v>
      </c>
      <c r="O22" s="1">
        <v>73.0</v>
      </c>
      <c r="P22" s="1">
        <v>26.0</v>
      </c>
      <c r="Q22" s="1">
        <v>5.0</v>
      </c>
      <c r="R22" s="1">
        <v>68.0</v>
      </c>
      <c r="S22" s="1">
        <v>4.0</v>
      </c>
      <c r="T22" s="1">
        <v>21.0</v>
      </c>
      <c r="U22" s="1">
        <v>8.0</v>
      </c>
      <c r="V22" s="1">
        <v>38.0</v>
      </c>
      <c r="W22" s="1">
        <v>62.0</v>
      </c>
      <c r="X22" s="1">
        <v>68.0</v>
      </c>
      <c r="Y22" s="1">
        <v>13.0</v>
      </c>
      <c r="Z22" s="1">
        <v>85.0</v>
      </c>
      <c r="AA22" s="1">
        <v>15.0</v>
      </c>
      <c r="AB22" s="1">
        <v>34.0</v>
      </c>
    </row>
    <row r="23" ht="14.25" customHeight="1">
      <c r="B23" s="24">
        <v>20.0</v>
      </c>
      <c r="C23" s="1">
        <v>22.0</v>
      </c>
      <c r="D23" s="1">
        <v>51.0</v>
      </c>
      <c r="E23" s="1">
        <v>52.0</v>
      </c>
      <c r="F23" s="1">
        <v>47.0</v>
      </c>
      <c r="G23" s="1">
        <v>36.0</v>
      </c>
      <c r="H23" s="1">
        <v>13.0</v>
      </c>
      <c r="I23" s="1">
        <v>40.0</v>
      </c>
      <c r="J23" s="1">
        <v>23.0</v>
      </c>
      <c r="K23" s="1">
        <v>83.0</v>
      </c>
      <c r="L23" s="1">
        <v>1.0</v>
      </c>
      <c r="M23" s="1">
        <v>22.0</v>
      </c>
      <c r="N23" s="1">
        <v>28.0</v>
      </c>
      <c r="O23" s="1">
        <v>39.0</v>
      </c>
      <c r="P23" s="1">
        <v>93.0</v>
      </c>
      <c r="Q23" s="1">
        <v>58.0</v>
      </c>
      <c r="R23" s="1">
        <v>28.0</v>
      </c>
      <c r="S23" s="1">
        <v>24.0</v>
      </c>
      <c r="T23" s="1">
        <v>8.0</v>
      </c>
      <c r="U23" s="1">
        <v>68.0</v>
      </c>
      <c r="V23" s="1">
        <v>47.0</v>
      </c>
      <c r="W23" s="1">
        <v>15.0</v>
      </c>
      <c r="X23" s="1">
        <v>53.0</v>
      </c>
      <c r="Y23" s="1">
        <v>64.0</v>
      </c>
      <c r="Z23" s="1">
        <v>98.0</v>
      </c>
      <c r="AA23" s="1">
        <v>28.0</v>
      </c>
      <c r="AB23" s="1">
        <v>35.0</v>
      </c>
    </row>
    <row r="24" ht="14.25" customHeight="1">
      <c r="B24" s="24">
        <v>21.0</v>
      </c>
      <c r="C24" s="1">
        <v>42.0</v>
      </c>
      <c r="D24" s="1">
        <v>10.0</v>
      </c>
      <c r="E24" s="1">
        <v>25.0</v>
      </c>
      <c r="F24" s="1">
        <v>95.0</v>
      </c>
      <c r="G24" s="1">
        <v>38.0</v>
      </c>
      <c r="H24" s="1">
        <v>4.0</v>
      </c>
      <c r="I24" s="1">
        <v>63.0</v>
      </c>
      <c r="J24" s="1">
        <v>96.0</v>
      </c>
      <c r="K24" s="1">
        <v>27.0</v>
      </c>
      <c r="L24" s="1">
        <v>45.0</v>
      </c>
      <c r="M24" s="1">
        <v>83.0</v>
      </c>
      <c r="N24" s="1">
        <v>62.0</v>
      </c>
      <c r="O24" s="1">
        <v>56.0</v>
      </c>
      <c r="P24" s="1">
        <v>12.0</v>
      </c>
      <c r="Q24" s="1">
        <v>93.0</v>
      </c>
      <c r="R24" s="1">
        <v>57.0</v>
      </c>
      <c r="S24" s="1">
        <v>95.0</v>
      </c>
      <c r="T24" s="1">
        <v>99.0</v>
      </c>
      <c r="U24" s="1">
        <v>35.0</v>
      </c>
      <c r="V24" s="1">
        <v>80.0</v>
      </c>
      <c r="W24" s="1">
        <v>44.0</v>
      </c>
      <c r="X24" s="1">
        <v>30.0</v>
      </c>
      <c r="Y24" s="1">
        <v>55.0</v>
      </c>
      <c r="Z24" s="1">
        <v>55.0</v>
      </c>
      <c r="AA24" s="1">
        <v>58.0</v>
      </c>
      <c r="AB24" s="1">
        <v>57.0</v>
      </c>
    </row>
    <row r="25" ht="14.25" customHeight="1">
      <c r="B25" s="24">
        <v>22.0</v>
      </c>
      <c r="C25" s="1">
        <v>94.0</v>
      </c>
      <c r="D25" s="1">
        <v>27.0</v>
      </c>
      <c r="E25" s="1">
        <v>59.0</v>
      </c>
      <c r="F25" s="1">
        <v>94.0</v>
      </c>
      <c r="G25" s="1">
        <v>77.0</v>
      </c>
      <c r="H25" s="1">
        <v>55.0</v>
      </c>
      <c r="I25" s="1">
        <v>37.0</v>
      </c>
      <c r="J25" s="1">
        <v>75.0</v>
      </c>
      <c r="K25" s="1">
        <v>22.0</v>
      </c>
      <c r="L25" s="1">
        <v>61.0</v>
      </c>
      <c r="M25" s="1">
        <v>94.0</v>
      </c>
      <c r="N25" s="1">
        <v>10.0</v>
      </c>
      <c r="O25" s="1">
        <v>47.0</v>
      </c>
      <c r="P25" s="1">
        <v>30.0</v>
      </c>
      <c r="Q25" s="1">
        <v>39.0</v>
      </c>
      <c r="R25" s="1">
        <v>59.0</v>
      </c>
      <c r="S25" s="1">
        <v>65.0</v>
      </c>
      <c r="T25" s="1">
        <v>79.0</v>
      </c>
      <c r="U25" s="1">
        <v>82.0</v>
      </c>
      <c r="V25" s="1">
        <v>24.0</v>
      </c>
      <c r="W25" s="1">
        <v>95.0</v>
      </c>
      <c r="X25" s="1">
        <v>30.0</v>
      </c>
      <c r="Y25" s="1">
        <v>46.0</v>
      </c>
      <c r="Z25" s="1">
        <v>38.0</v>
      </c>
      <c r="AA25" s="1">
        <v>63.0</v>
      </c>
      <c r="AB25" s="1">
        <v>29.0</v>
      </c>
    </row>
    <row r="26" ht="14.25" customHeight="1">
      <c r="B26" s="24">
        <v>23.0</v>
      </c>
      <c r="C26" s="1">
        <v>47.0</v>
      </c>
      <c r="D26" s="1">
        <v>23.0</v>
      </c>
      <c r="E26" s="1">
        <v>11.0</v>
      </c>
      <c r="F26" s="1">
        <v>88.0</v>
      </c>
      <c r="G26" s="1">
        <v>36.0</v>
      </c>
      <c r="H26" s="1">
        <v>5.0</v>
      </c>
      <c r="I26" s="1">
        <v>40.0</v>
      </c>
      <c r="J26" s="1">
        <v>50.0</v>
      </c>
      <c r="K26" s="1">
        <v>99.0</v>
      </c>
      <c r="L26" s="1">
        <v>76.0</v>
      </c>
      <c r="M26" s="1">
        <v>32.0</v>
      </c>
      <c r="N26" s="1">
        <v>97.0</v>
      </c>
      <c r="O26" s="1">
        <v>58.0</v>
      </c>
      <c r="P26" s="1">
        <v>5.0</v>
      </c>
      <c r="Q26" s="1">
        <v>60.0</v>
      </c>
      <c r="R26" s="1">
        <v>33.0</v>
      </c>
      <c r="S26" s="1">
        <v>15.0</v>
      </c>
      <c r="T26" s="1">
        <v>76.0</v>
      </c>
      <c r="U26" s="1">
        <v>55.0</v>
      </c>
      <c r="V26" s="1">
        <v>35.0</v>
      </c>
      <c r="W26" s="1">
        <v>58.0</v>
      </c>
      <c r="X26" s="1">
        <v>81.0</v>
      </c>
      <c r="Y26" s="1">
        <v>69.0</v>
      </c>
      <c r="Z26" s="1">
        <v>95.0</v>
      </c>
      <c r="AA26" s="1">
        <v>30.0</v>
      </c>
      <c r="AB26" s="1">
        <v>49.0</v>
      </c>
    </row>
    <row r="27" ht="14.25" customHeight="1">
      <c r="B27" s="24">
        <v>24.0</v>
      </c>
      <c r="C27" s="1">
        <v>28.0</v>
      </c>
      <c r="D27" s="1">
        <v>57.0</v>
      </c>
      <c r="E27" s="1">
        <v>63.0</v>
      </c>
      <c r="F27" s="1">
        <v>9.0</v>
      </c>
      <c r="G27" s="1">
        <v>68.0</v>
      </c>
      <c r="H27" s="1">
        <v>91.0</v>
      </c>
      <c r="I27" s="1">
        <v>32.0</v>
      </c>
      <c r="J27" s="1">
        <v>71.0</v>
      </c>
      <c r="K27" s="1">
        <v>28.0</v>
      </c>
      <c r="L27" s="1">
        <v>74.0</v>
      </c>
      <c r="M27" s="1">
        <v>43.0</v>
      </c>
      <c r="N27" s="1">
        <v>91.0</v>
      </c>
      <c r="O27" s="1">
        <v>13.0</v>
      </c>
      <c r="P27" s="1">
        <v>84.0</v>
      </c>
      <c r="Q27" s="1">
        <v>9.0</v>
      </c>
      <c r="R27" s="1">
        <v>30.0</v>
      </c>
      <c r="S27" s="1">
        <v>31.0</v>
      </c>
      <c r="T27" s="1">
        <v>7.0</v>
      </c>
      <c r="U27" s="1">
        <v>52.0</v>
      </c>
      <c r="V27" s="1">
        <v>53.0</v>
      </c>
      <c r="W27" s="1">
        <v>85.0</v>
      </c>
      <c r="X27" s="1">
        <v>53.0</v>
      </c>
      <c r="Y27" s="1">
        <v>1.0</v>
      </c>
      <c r="Z27" s="1">
        <v>1.0</v>
      </c>
      <c r="AA27" s="1">
        <v>32.0</v>
      </c>
      <c r="AB27" s="1">
        <v>60.0</v>
      </c>
    </row>
    <row r="28" ht="14.25" customHeight="1">
      <c r="B28" s="24">
        <v>25.0</v>
      </c>
      <c r="C28" s="1">
        <v>68.0</v>
      </c>
      <c r="D28" s="1">
        <v>16.0</v>
      </c>
      <c r="E28" s="1">
        <v>74.0</v>
      </c>
      <c r="F28" s="1">
        <v>11.0</v>
      </c>
      <c r="G28" s="1">
        <v>37.0</v>
      </c>
      <c r="H28" s="1">
        <v>18.0</v>
      </c>
      <c r="I28" s="1">
        <v>36.0</v>
      </c>
      <c r="J28" s="1">
        <v>70.0</v>
      </c>
      <c r="K28" s="1">
        <v>66.0</v>
      </c>
      <c r="L28" s="1">
        <v>57.0</v>
      </c>
      <c r="M28" s="1">
        <v>18.0</v>
      </c>
      <c r="N28" s="1">
        <v>35.0</v>
      </c>
      <c r="O28" s="1">
        <v>70.0</v>
      </c>
      <c r="P28" s="1">
        <v>4.0</v>
      </c>
      <c r="Q28" s="1">
        <v>81.0</v>
      </c>
      <c r="R28" s="1">
        <v>65.0</v>
      </c>
      <c r="S28" s="1">
        <v>56.0</v>
      </c>
      <c r="T28" s="1">
        <v>11.0</v>
      </c>
      <c r="U28" s="1">
        <v>20.0</v>
      </c>
      <c r="V28" s="1">
        <v>6.0</v>
      </c>
      <c r="W28" s="1">
        <v>43.0</v>
      </c>
      <c r="X28" s="1">
        <v>37.0</v>
      </c>
      <c r="Y28" s="1">
        <v>12.0</v>
      </c>
      <c r="Z28" s="1">
        <v>28.0</v>
      </c>
      <c r="AA28" s="1">
        <v>30.0</v>
      </c>
      <c r="AB28" s="1">
        <v>8.0</v>
      </c>
    </row>
    <row r="29" ht="14.25" customHeight="1">
      <c r="B29" s="24">
        <v>26.0</v>
      </c>
      <c r="C29" s="1">
        <v>71.0</v>
      </c>
      <c r="D29" s="1">
        <v>83.0</v>
      </c>
      <c r="E29" s="1">
        <v>85.0</v>
      </c>
      <c r="F29" s="1">
        <v>90.0</v>
      </c>
      <c r="G29" s="1">
        <v>48.0</v>
      </c>
      <c r="H29" s="1">
        <v>33.0</v>
      </c>
      <c r="I29" s="1">
        <v>55.0</v>
      </c>
      <c r="J29" s="1">
        <v>79.0</v>
      </c>
      <c r="K29" s="1">
        <v>71.0</v>
      </c>
      <c r="L29" s="1">
        <v>72.0</v>
      </c>
      <c r="M29" s="1">
        <v>18.0</v>
      </c>
      <c r="N29" s="1">
        <v>80.0</v>
      </c>
      <c r="O29" s="1">
        <v>50.0</v>
      </c>
      <c r="P29" s="1">
        <v>70.0</v>
      </c>
      <c r="Q29" s="1">
        <v>22.0</v>
      </c>
      <c r="R29" s="1">
        <v>24.0</v>
      </c>
      <c r="S29" s="1">
        <v>94.0</v>
      </c>
      <c r="T29" s="1">
        <v>57.0</v>
      </c>
      <c r="U29" s="1">
        <v>58.0</v>
      </c>
      <c r="V29" s="1">
        <v>39.0</v>
      </c>
      <c r="W29" s="1">
        <v>62.0</v>
      </c>
      <c r="X29" s="1">
        <v>85.0</v>
      </c>
      <c r="Y29" s="1">
        <v>92.0</v>
      </c>
      <c r="Z29" s="1">
        <v>40.0</v>
      </c>
      <c r="AA29" s="1">
        <v>34.0</v>
      </c>
      <c r="AB29" s="1">
        <v>66.0</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2022-01-07T18:58:24Z</dcterms:created>
  <dc:creator>Настя Кот</dc:creator>
</cp:coreProperties>
</file>