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sheetId="1" r:id="rId4"/>
    <sheet state="visible" name="Акции" sheetId="2" r:id="rId5"/>
    <sheet state="visible" name="КХЛ" sheetId="3" r:id="rId6"/>
    <sheet state="visible" name="Текст" sheetId="4" r:id="rId7"/>
    <sheet state="visible" name="Продажи" sheetId="5" r:id="rId8"/>
    <sheet state="visible" name="Массив" sheetId="6" r:id="rId9"/>
    <sheet state="visible" name="Сделки" sheetId="7" r:id="rId10"/>
  </sheets>
  <definedNames>
    <definedName name="_xlchart.v1.4">'Сделки'!$D$2:$D$411</definedName>
    <definedName name="_xlchart.v1.1">'Сделки'!$F$2:$F$411</definedName>
    <definedName name="_xlchart.v1.7">'Сделки'!$G$2:$G$411</definedName>
    <definedName name="_xlchart.v1.5">'Сделки'!$D$2:$E$411</definedName>
    <definedName name="_xlchart.v1.6">'Сделки'!$F$2:$F$411</definedName>
    <definedName name="_xlchart.v1.2">'Сделки'!$G$2:$G$411</definedName>
    <definedName name="_xlchart.v1.0">'Сделки'!$D$2:$E$411</definedName>
    <definedName name="_xlchart.v1.8">'Сделки'!$H$2:$H$411</definedName>
    <definedName name="_xlchart.v1.3">'Сделки'!$H$2:$H$411</definedName>
  </definedNames>
  <calcPr/>
  <extLst>
    <ext uri="GoogleSheetsCustomDataVersion1">
      <go:sheetsCustomData xmlns:go="http://customooxmlschemas.google.com/" r:id="rId11" roundtripDataSignature="AMtx7mhyjEZWiJTahd+/esZEsYV85FU79w=="/>
    </ext>
  </extLst>
</workbook>
</file>

<file path=xl/sharedStrings.xml><?xml version="1.0" encoding="utf-8"?>
<sst xmlns="http://schemas.openxmlformats.org/spreadsheetml/2006/main" count="8451" uniqueCount="2523">
  <si>
    <t>ГРУППА</t>
  </si>
  <si>
    <t>ПМ19-3</t>
  </si>
  <si>
    <t>ФИО</t>
  </si>
  <si>
    <t>Самофалова Татьяна Андреевна</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</si>
  <si>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</si>
  <si>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</si>
  <si>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</si>
  <si>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</si>
  <si>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</si>
  <si>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</si>
  <si>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</si>
  <si>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равна третья квартиль (КВАРТИЛЬ.ВКЛ)дневной доходности акции?</t>
  </si>
  <si>
    <t>Какова асимметрия дневной доходности акции?</t>
  </si>
  <si>
    <t>Каково стандартное отклонение объема торгов?</t>
  </si>
  <si>
    <t>Чему равна дисперсия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</si>
  <si>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</si>
  <si>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</si>
  <si>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США больше 27?</t>
  </si>
  <si>
    <t>Какова суммарная зарплата игроков с амплуа защитник 1991 года рождения ?</t>
  </si>
  <si>
    <t>Какова средняя зарплата игроков с гражданством Беларусь с фамилией на букву О? (ошибку #ДЕЛ/0 замените на 0)</t>
  </si>
  <si>
    <t>Каков возраст игрока под номером 471?</t>
  </si>
  <si>
    <t>Под каким номером в списке идет игрок Лепистё Сами? (первое вхождение)</t>
  </si>
  <si>
    <t>Используя данные с листа Текст, ответьте на вопросы (каждый вопрос - 1 балл)</t>
  </si>
  <si>
    <t>Какова длина текста?</t>
  </si>
  <si>
    <t>Какой фрагмент текста содержится с 1076 по 1082 символ включительно?</t>
  </si>
  <si>
    <t>На какой позиции первый раз встречается символ k? (регистр важен)</t>
  </si>
  <si>
    <t>Какова будет длина текста, если убрать все пробелы?</t>
  </si>
  <si>
    <t>Сколько всего раз в тексте встречается символ b? (регистр важен)</t>
  </si>
  <si>
    <t>Если сделать все буквы строчными, на какой позиции первый раз встретится символ x?</t>
  </si>
  <si>
    <t>Используя данные с листа Продажи, ответьте на вопросы (каждый вопрос - 1 балл)</t>
  </si>
  <si>
    <t>Сколько заказов было сделано в мае?</t>
  </si>
  <si>
    <t>Какая доля от общего количества заказов приходится на субботы?</t>
  </si>
  <si>
    <t>На какую сумму (без учета скидки) было продано чая с 2016-12-01 по 2020-05-22 включительно?</t>
  </si>
  <si>
    <t>На какую сумму (с учетом скидки) в среднем продается товара в третью декаду месяца?  (ошибку #ДЕЛ/0 замените на 0)</t>
  </si>
  <si>
    <t>Сколько кг наименования Белый чай было заказано в 2020 году?</t>
  </si>
  <si>
    <t>Какова средняя скидка (десятичная дробь) по продажам в категории Зеленый чай c 7-й по 42-ю неделю года включительно? (Номер недели по ISO, ошибку #ДЕЛ/0 замените на 0)</t>
  </si>
  <si>
    <t>Используя данные с листа Массив, ответьте на вопросы (каждый вопрос - 1 балл).Под первой строкой/столбцом массива понимются координаты ячейки, где содержится крайнее левое верхнее значение</t>
  </si>
  <si>
    <t>Какова сумма 10ти наименьших элементов в строке номер 20?</t>
  </si>
  <si>
    <t>Какое значение содержится на пересечении строки номер 15и столбца номер 15?</t>
  </si>
  <si>
    <t>Чему равно скалярное произведение сроки номер 11и столбца номер 30?</t>
  </si>
  <si>
    <t>В какой(ом) строке массива находится наибольшее значение в столбце номер 23?</t>
  </si>
  <si>
    <t>Сколько нечетных значений в массиве?</t>
  </si>
  <si>
    <t>Чему равна сумма квадратов разностей элементов строки номер 1 и столбца номер 18?</t>
  </si>
  <si>
    <t>Используя данные с листов Акции и Сделки, ответьте на вопросы (макс сумма баллов - 30)</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</si>
  <si>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</si>
  <si>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</si>
  <si>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созданной на листе Задание (этот лист) сводной таблицы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</si>
  <si>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r=5.84% , определите чистую приведенную стоимость всех денежных потоков на дату 2015-01-07.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</si>
  <si>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</si>
  <si>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</si>
  <si>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Названия строк</t>
  </si>
  <si>
    <t>Сумма по полю Количество_net</t>
  </si>
  <si>
    <t>Сумма по полю Стоимость</t>
  </si>
  <si>
    <t>Date</t>
  </si>
  <si>
    <t>Close</t>
  </si>
  <si>
    <t>Volume</t>
  </si>
  <si>
    <t>Stockname</t>
  </si>
  <si>
    <t>Доходность</t>
  </si>
  <si>
    <t>Чему равен максимум цены закрытия?</t>
  </si>
  <si>
    <t>BSX</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</si>
  <si>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</si>
  <si>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</si>
  <si>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</si>
  <si>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</si>
  <si>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</si>
  <si>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</si>
  <si>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</si>
  <si>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</si>
  <si>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</si>
  <si>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</si>
  <si>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</si>
  <si>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</si>
  <si>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</si>
  <si>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Наибольший(1)</t>
  </si>
  <si>
    <t>Наименьший(1)</t>
  </si>
  <si>
    <t>Фамилия, имя</t>
  </si>
  <si>
    <t>Амплуа</t>
  </si>
  <si>
    <t>Дата рождения</t>
  </si>
  <si>
    <t>Возраст</t>
  </si>
  <si>
    <t>Гражданство</t>
  </si>
  <si>
    <t>Зарплата</t>
  </si>
  <si>
    <t>год р</t>
  </si>
  <si>
    <t>Эронен Тему</t>
  </si>
  <si>
    <t>защитник</t>
  </si>
  <si>
    <t>22 Ноября 1990</t>
  </si>
  <si>
    <t>Финляндия</t>
  </si>
  <si>
    <t>Девяткин Антон</t>
  </si>
  <si>
    <t>вратарь</t>
  </si>
  <si>
    <t>30 Января 2000</t>
  </si>
  <si>
    <t>Россия</t>
  </si>
  <si>
    <t>Сукель Матуш</t>
  </si>
  <si>
    <t>нападающий</t>
  </si>
  <si>
    <t>23 Января 1996</t>
  </si>
  <si>
    <t>Словакия</t>
  </si>
  <si>
    <t>Галанов Максим</t>
  </si>
  <si>
    <t>13 Марта 1974</t>
  </si>
  <si>
    <t>Манукян Тигран</t>
  </si>
  <si>
    <t>30 Января 1997</t>
  </si>
  <si>
    <t>Еремеев Виталий</t>
  </si>
  <si>
    <t>23 Сентября 1975</t>
  </si>
  <si>
    <t>Веханен Петри</t>
  </si>
  <si>
    <t>9 Октября 1977</t>
  </si>
  <si>
    <t>Гончаров Максим</t>
  </si>
  <si>
    <t>15 Июня 1989</t>
  </si>
  <si>
    <t>Фрэттин Мэттью</t>
  </si>
  <si>
    <t>3 Января 1988</t>
  </si>
  <si>
    <t>Канада</t>
  </si>
  <si>
    <t>Эмери Рэй</t>
  </si>
  <si>
    <t>28 Сентября 1982</t>
  </si>
  <si>
    <t>Шалимов Владислав</t>
  </si>
  <si>
    <t>23 Сентября 1993</t>
  </si>
  <si>
    <t>Гавриков Владислав</t>
  </si>
  <si>
    <t>21 Ноября 1995</t>
  </si>
  <si>
    <t>Дорожко Максим</t>
  </si>
  <si>
    <t>3 Августа 1998</t>
  </si>
  <si>
    <t>Ип Брэндон</t>
  </si>
  <si>
    <t>25 Апреля 1985</t>
  </si>
  <si>
    <t>Китай</t>
  </si>
  <si>
    <t>Церенок Никита</t>
  </si>
  <si>
    <t>27 Июля 1993</t>
  </si>
  <si>
    <t>Овчинников Максим</t>
  </si>
  <si>
    <t>16 Февраля 1981</t>
  </si>
  <si>
    <t>Литвиненко Алексей</t>
  </si>
  <si>
    <t>7 Марта 1980</t>
  </si>
  <si>
    <t>Пуголовкин Артём</t>
  </si>
  <si>
    <t>26 Января 1992</t>
  </si>
  <si>
    <t>Богдановский Константин</t>
  </si>
  <si>
    <t>9 Мая 1983</t>
  </si>
  <si>
    <t>Макаров Данил</t>
  </si>
  <si>
    <t>11 Мая 1992</t>
  </si>
  <si>
    <t>Виделль Линус</t>
  </si>
  <si>
    <t>5 Мая 1985</t>
  </si>
  <si>
    <t>Швеция</t>
  </si>
  <si>
    <t>Князев Игорь</t>
  </si>
  <si>
    <t>27 Января 1983</t>
  </si>
  <si>
    <t>Смирягин Роман</t>
  </si>
  <si>
    <t>19 Апреля 1990</t>
  </si>
  <si>
    <t>Захаров Виктор</t>
  </si>
  <si>
    <t>8 Января 1994</t>
  </si>
  <si>
    <t>Украина</t>
  </si>
  <si>
    <t>Майоров Максим</t>
  </si>
  <si>
    <t>26 Марта 1989</t>
  </si>
  <si>
    <t>Коробов Сергей</t>
  </si>
  <si>
    <t>12 Марта 1996</t>
  </si>
  <si>
    <t>Пулен Кевин</t>
  </si>
  <si>
    <t>12 Апреля 1990</t>
  </si>
  <si>
    <t>Кукумберг Роман</t>
  </si>
  <si>
    <t>8 Апреля 1980</t>
  </si>
  <si>
    <t>Емелин Константин</t>
  </si>
  <si>
    <t>4 Декабря 1988</t>
  </si>
  <si>
    <t>Кеннеди Тим</t>
  </si>
  <si>
    <t>30 Апреля 1986</t>
  </si>
  <si>
    <t>США</t>
  </si>
  <si>
    <t>Кукин Фёдор</t>
  </si>
  <si>
    <t>26 Февраля 1993</t>
  </si>
  <si>
    <t>Панарин Артемий</t>
  </si>
  <si>
    <t>30 Октября 1991</t>
  </si>
  <si>
    <t>Севостьянов Александр</t>
  </si>
  <si>
    <t>7 Января 1998</t>
  </si>
  <si>
    <t>О'Делл Эрик</t>
  </si>
  <si>
    <t>21 Июня 1990</t>
  </si>
  <si>
    <t>Кириллов Алексей</t>
  </si>
  <si>
    <t>18 Июня 1993</t>
  </si>
  <si>
    <t>Нурисламов Евгений</t>
  </si>
  <si>
    <t>11 Августа 1982</t>
  </si>
  <si>
    <t>Коледаев Алексей</t>
  </si>
  <si>
    <t>27 Марта 1976</t>
  </si>
  <si>
    <t>Протасеня Анатолий</t>
  </si>
  <si>
    <t>26 Января 1990</t>
  </si>
  <si>
    <t>Беларусь</t>
  </si>
  <si>
    <t>Порядин Павел</t>
  </si>
  <si>
    <t>21 Июля 1996</t>
  </si>
  <si>
    <t>Башкиров Андрей</t>
  </si>
  <si>
    <t>22 Июня 1970</t>
  </si>
  <si>
    <t>Андрейчиков Руслан</t>
  </si>
  <si>
    <t>28 Июля 1992</t>
  </si>
  <si>
    <t>Джиллсон Джефф</t>
  </si>
  <si>
    <t>24 Июля 1980</t>
  </si>
  <si>
    <t>Гусманов Равиль</t>
  </si>
  <si>
    <t>25 Июля 1972</t>
  </si>
  <si>
    <t>Шамолин Дмитрий</t>
  </si>
  <si>
    <t>3 Мая 1972</t>
  </si>
  <si>
    <t>Лисутин Иван</t>
  </si>
  <si>
    <t>23 Февраля 1987</t>
  </si>
  <si>
    <t>Гичибеков Назир</t>
  </si>
  <si>
    <t>5 Апреля 1995</t>
  </si>
  <si>
    <t>Набоков Евгений</t>
  </si>
  <si>
    <t>25 Июля 1975</t>
  </si>
  <si>
    <t>Тюрин Денис</t>
  </si>
  <si>
    <t>3 Июня 1980</t>
  </si>
  <si>
    <t>Юханссон Ларс</t>
  </si>
  <si>
    <t>11 Июля 1987</t>
  </si>
  <si>
    <t>Коллинз Шон</t>
  </si>
  <si>
    <t>29 Декабря 1988</t>
  </si>
  <si>
    <t>Никулин Александр</t>
  </si>
  <si>
    <t>25 Августа 1985</t>
  </si>
  <si>
    <t>Харитонов Александр</t>
  </si>
  <si>
    <t>30 Марта 1976</t>
  </si>
  <si>
    <t>Неколенко Илья</t>
  </si>
  <si>
    <t>31 Июля 1993</t>
  </si>
  <si>
    <t>Жульдиков Владимир</t>
  </si>
  <si>
    <t>11 Июня 1994</t>
  </si>
  <si>
    <t>Франскевич Денис</t>
  </si>
  <si>
    <t>6 Июня 1981</t>
  </si>
  <si>
    <t>Мосс Тайлер</t>
  </si>
  <si>
    <t>29 Июня 1975</t>
  </si>
  <si>
    <t>Головин Александр</t>
  </si>
  <si>
    <t>26 Марта 1983</t>
  </si>
  <si>
    <t>Вовченко Даниил</t>
  </si>
  <si>
    <t>4 Апреля 1996</t>
  </si>
  <si>
    <t>Платонов Денис</t>
  </si>
  <si>
    <t>6 Ноября 1981</t>
  </si>
  <si>
    <t>Керянен Михаэль</t>
  </si>
  <si>
    <t>4 Января 1990</t>
  </si>
  <si>
    <t>Буцаев Юрий</t>
  </si>
  <si>
    <t>11 Октября 1978</t>
  </si>
  <si>
    <t>Хитер Кэлвин</t>
  </si>
  <si>
    <t>2 Ноября 1988</t>
  </si>
  <si>
    <t>Кваша Олег</t>
  </si>
  <si>
    <t>26 Июля 1978</t>
  </si>
  <si>
    <t>Часлава Петр</t>
  </si>
  <si>
    <t>3 Сентября 1979</t>
  </si>
  <si>
    <t>Чехия</t>
  </si>
  <si>
    <t>Пуйстола Паси</t>
  </si>
  <si>
    <t>16 Сентября 1978</t>
  </si>
  <si>
    <t>Бурк Крис</t>
  </si>
  <si>
    <t>29 Января 1986</t>
  </si>
  <si>
    <t>Грэм Джон</t>
  </si>
  <si>
    <t>31 Августа 1975</t>
  </si>
  <si>
    <t>Воробьёв Михаил</t>
  </si>
  <si>
    <t>5 Января 1997</t>
  </si>
  <si>
    <t>Улльстрём Давид</t>
  </si>
  <si>
    <t>22 Апреля 1989</t>
  </si>
  <si>
    <t>Сафронов Кирилл</t>
  </si>
  <si>
    <t>26 Февраля 1981</t>
  </si>
  <si>
    <t>Верёвкин Максим</t>
  </si>
  <si>
    <t>12 Января 1990</t>
  </si>
  <si>
    <t>Никифоров Евгений</t>
  </si>
  <si>
    <t>20 Марта 1993</t>
  </si>
  <si>
    <t>Орехов Валерий</t>
  </si>
  <si>
    <t>17 Июля 1999</t>
  </si>
  <si>
    <t>Казахстан</t>
  </si>
  <si>
    <t>Староста Томаш</t>
  </si>
  <si>
    <t>20 Мая 1981</t>
  </si>
  <si>
    <t>Хомутов Иван</t>
  </si>
  <si>
    <t>11 Марта 1985</t>
  </si>
  <si>
    <t>Маслов Кирилл</t>
  </si>
  <si>
    <t>23 Марта 1994</t>
  </si>
  <si>
    <t>Дроков Константин</t>
  </si>
  <si>
    <t>8 Сентября 1995</t>
  </si>
  <si>
    <t>Паре Франсис</t>
  </si>
  <si>
    <t>30 Июня 1987</t>
  </si>
  <si>
    <t>Беланже Эрик</t>
  </si>
  <si>
    <t>16 Декабря 1977</t>
  </si>
  <si>
    <t>Шикун Александр</t>
  </si>
  <si>
    <t>3 Августа 1999</t>
  </si>
  <si>
    <t>Дубровский Георгий</t>
  </si>
  <si>
    <t>21 Марта 2000</t>
  </si>
  <si>
    <t>Хасаншин Руслан</t>
  </si>
  <si>
    <t>7 Февраля 1985</t>
  </si>
  <si>
    <t>Генри Джордан</t>
  </si>
  <si>
    <t>11 Февраля 1986</t>
  </si>
  <si>
    <t>Шафаренко Олег</t>
  </si>
  <si>
    <t>31 Октября 1981</t>
  </si>
  <si>
    <t>Сагдэн Брэндон</t>
  </si>
  <si>
    <t>23 Июня 1978</t>
  </si>
  <si>
    <t>Харпер Шейн</t>
  </si>
  <si>
    <t>1 Февраля 1989</t>
  </si>
  <si>
    <t>Готовец Кирилл</t>
  </si>
  <si>
    <t>25 Июня 1991</t>
  </si>
  <si>
    <t>Петтерссон Фредрик</t>
  </si>
  <si>
    <t>10 Июня 1987</t>
  </si>
  <si>
    <t>Кулик Денис</t>
  </si>
  <si>
    <t>9 Мая 1986</t>
  </si>
  <si>
    <t>Козак Лукаш</t>
  </si>
  <si>
    <t>29 Октября 1991</t>
  </si>
  <si>
    <t>Смолин Михаил</t>
  </si>
  <si>
    <t>4 Сентября 1997</t>
  </si>
  <si>
    <t>Кукконен Лассе</t>
  </si>
  <si>
    <t>18 Сентября 1981</t>
  </si>
  <si>
    <t>Упитис Юрис</t>
  </si>
  <si>
    <t>16 Июня 1991</t>
  </si>
  <si>
    <t>Латвия</t>
  </si>
  <si>
    <t>Красоткин Дмитрий</t>
  </si>
  <si>
    <t>28 Августа 1971</t>
  </si>
  <si>
    <t>Ивананс Райтис</t>
  </si>
  <si>
    <t>3 Января 1979</t>
  </si>
  <si>
    <t>Плеханов Андрей</t>
  </si>
  <si>
    <t>12 Июля 1986</t>
  </si>
  <si>
    <t>Голованов Станислав</t>
  </si>
  <si>
    <t>15 Сентября 1983</t>
  </si>
  <si>
    <t>Раутанен Юхо</t>
  </si>
  <si>
    <t>25 Мая 1997</t>
  </si>
  <si>
    <t>Поснов Андрей</t>
  </si>
  <si>
    <t>19 Ноября 1981</t>
  </si>
  <si>
    <t>Герасимов Юрий</t>
  </si>
  <si>
    <t>14 Февраля 1979</t>
  </si>
  <si>
    <t>Яковлев Мартиньш</t>
  </si>
  <si>
    <t>4 Мая 1991</t>
  </si>
  <si>
    <t>Ковалёв Денис</t>
  </si>
  <si>
    <t>29 Апреля 1992</t>
  </si>
  <si>
    <t>Отмахов Владислав</t>
  </si>
  <si>
    <t>29 Мая 1974</t>
  </si>
  <si>
    <t>Артюхин Евгений</t>
  </si>
  <si>
    <t>4 Апреля 1983</t>
  </si>
  <si>
    <t>Штястни Андрей</t>
  </si>
  <si>
    <t>24 Января 1991</t>
  </si>
  <si>
    <t>Паньшин Михаил</t>
  </si>
  <si>
    <t>2 Мая 1983</t>
  </si>
  <si>
    <t>Дроздецкий Александр</t>
  </si>
  <si>
    <t>11 Октября 1981</t>
  </si>
  <si>
    <t>Клементьев Антон</t>
  </si>
  <si>
    <t>25 Марта 1990</t>
  </si>
  <si>
    <t>Алексеев Андрей</t>
  </si>
  <si>
    <t>9 Августа 1988</t>
  </si>
  <si>
    <t>Пеньковский Артём</t>
  </si>
  <si>
    <t>20 Февраля 1995</t>
  </si>
  <si>
    <t>Доника Виталий</t>
  </si>
  <si>
    <t>12 Мая 1982</t>
  </si>
  <si>
    <t>Во Джефф</t>
  </si>
  <si>
    <t>25 Августа 1983</t>
  </si>
  <si>
    <t>Хорватия</t>
  </si>
  <si>
    <t>Гарифулин Артём</t>
  </si>
  <si>
    <t>9 Октября 1990</t>
  </si>
  <si>
    <t>Фёдоров Евгений</t>
  </si>
  <si>
    <t>11 Ноября 1980</t>
  </si>
  <si>
    <t>Марцинко Томаш</t>
  </si>
  <si>
    <t>11 Апреля 1988</t>
  </si>
  <si>
    <t>Ключников Юрий</t>
  </si>
  <si>
    <t>17 Сентября 1983</t>
  </si>
  <si>
    <t>Жайлауов Талгат</t>
  </si>
  <si>
    <t>7 Июля 1985</t>
  </si>
  <si>
    <t>Болдюк Александр</t>
  </si>
  <si>
    <t>26 Июня 1985</t>
  </si>
  <si>
    <t>Филоненко Андрей</t>
  </si>
  <si>
    <t>5 Мая 1995</t>
  </si>
  <si>
    <t>Калинин Александр О.</t>
  </si>
  <si>
    <t>8 Февраля 1998</t>
  </si>
  <si>
    <t>Климонтов Константин</t>
  </si>
  <si>
    <t>15 Октября 1990</t>
  </si>
  <si>
    <t>Кузнецов Александр</t>
  </si>
  <si>
    <t>11 Марта 1992</t>
  </si>
  <si>
    <t>Волков Вячеслав</t>
  </si>
  <si>
    <t>7 Января 1995</t>
  </si>
  <si>
    <t>Лазарев Антон</t>
  </si>
  <si>
    <t>29 Мая 1990</t>
  </si>
  <si>
    <t>Жукенов Дмитрий</t>
  </si>
  <si>
    <t>24 Марта 1997</t>
  </si>
  <si>
    <t>Безруков Иван</t>
  </si>
  <si>
    <t>11 Июня 1997</t>
  </si>
  <si>
    <t>Мамаев Данил</t>
  </si>
  <si>
    <t>18 Марта 1994</t>
  </si>
  <si>
    <t>Аблаев Кирилл</t>
  </si>
  <si>
    <t>1 Марта 1996</t>
  </si>
  <si>
    <t>Беркутов Александр</t>
  </si>
  <si>
    <t>31 Мая 1986</t>
  </si>
  <si>
    <t>Канифадин Дмитрий</t>
  </si>
  <si>
    <t>3 Апреля 1991</t>
  </si>
  <si>
    <t>Тарасов Дмитрий</t>
  </si>
  <si>
    <t>12 Мая 1991</t>
  </si>
  <si>
    <t>Береглазов Алексей</t>
  </si>
  <si>
    <t>20 Апреля 1994</t>
  </si>
  <si>
    <t>Хауден Куинтон</t>
  </si>
  <si>
    <t>21 Января 1992</t>
  </si>
  <si>
    <t>Довгань Виктор</t>
  </si>
  <si>
    <t>27 Февраля 1987</t>
  </si>
  <si>
    <t>Мольков Николай</t>
  </si>
  <si>
    <t>27 Июля 1995</t>
  </si>
  <si>
    <t>Мишенин Дмитрий</t>
  </si>
  <si>
    <t>8 Января 1991</t>
  </si>
  <si>
    <t>Киискинен Туомас</t>
  </si>
  <si>
    <t>7 Октября 1986</t>
  </si>
  <si>
    <t>Яценков Павел</t>
  </si>
  <si>
    <t>18 Июля 1991</t>
  </si>
  <si>
    <t>Демченко Василий</t>
  </si>
  <si>
    <t>16 Марта 1994</t>
  </si>
  <si>
    <t>Шевц Мартин</t>
  </si>
  <si>
    <t>23 Сентября 1981</t>
  </si>
  <si>
    <t>Кутузов Александр</t>
  </si>
  <si>
    <t>23 Ноября 1985</t>
  </si>
  <si>
    <t>Катич Марк</t>
  </si>
  <si>
    <t>9 Мая 1989</t>
  </si>
  <si>
    <t>Юньков Михаил</t>
  </si>
  <si>
    <t>16 Февраля 1986</t>
  </si>
  <si>
    <t>Шулаков Виталий</t>
  </si>
  <si>
    <t>Мелихов Артём</t>
  </si>
  <si>
    <t>20 Июня 1996</t>
  </si>
  <si>
    <t>Хатчинсон Эндрю</t>
  </si>
  <si>
    <t>24 Марта 1980</t>
  </si>
  <si>
    <t>Цыбин Дмитрий</t>
  </si>
  <si>
    <t>16 Июня 1986</t>
  </si>
  <si>
    <t>Лоу Кирби</t>
  </si>
  <si>
    <t>11 Марта 1977</t>
  </si>
  <si>
    <t>Калинин Дмитрий</t>
  </si>
  <si>
    <t>22 Июля 1980</t>
  </si>
  <si>
    <t>Огурешников Сергей</t>
  </si>
  <si>
    <t>4 Апреля 1977</t>
  </si>
  <si>
    <t>Костючёнок Виктор</t>
  </si>
  <si>
    <t>7 Июня 1979</t>
  </si>
  <si>
    <t>Купаринен Матти</t>
  </si>
  <si>
    <t>16 Октября 1984</t>
  </si>
  <si>
    <t>Черник Иван</t>
  </si>
  <si>
    <t>30 Октября 1977</t>
  </si>
  <si>
    <t>Болякин Евгений</t>
  </si>
  <si>
    <t>30 Апреля 1990</t>
  </si>
  <si>
    <t>Лисовец Евгений</t>
  </si>
  <si>
    <t>12 Ноября 1994</t>
  </si>
  <si>
    <t>Карпюк Даниил</t>
  </si>
  <si>
    <t>1 Января 1988</t>
  </si>
  <si>
    <t>Буравчиков Вячеслав</t>
  </si>
  <si>
    <t>22 Мая 1987</t>
  </si>
  <si>
    <t>Романов Георгий</t>
  </si>
  <si>
    <t>15 Декабря 1999</t>
  </si>
  <si>
    <t>Ойстрик Натан</t>
  </si>
  <si>
    <t>17 Декабря 1982</t>
  </si>
  <si>
    <t>Зюзин Андрей</t>
  </si>
  <si>
    <t>21 Января 1978</t>
  </si>
  <si>
    <t>Егоршев Станислав</t>
  </si>
  <si>
    <t>21 Сентября 1987</t>
  </si>
  <si>
    <t>Дельнов Александр</t>
  </si>
  <si>
    <t>14 Января 1994</t>
  </si>
  <si>
    <t>Емелин Сергей</t>
  </si>
  <si>
    <t>1 Мая 1991</t>
  </si>
  <si>
    <t>Панин Григорий</t>
  </si>
  <si>
    <t>24 Ноября 1985</t>
  </si>
  <si>
    <t>Рыбалкин Денис</t>
  </si>
  <si>
    <t>21 Апреля 2000</t>
  </si>
  <si>
    <t>Ерёменко Александр</t>
  </si>
  <si>
    <t>10 Апреля 1980</t>
  </si>
  <si>
    <t>Родман Марцел</t>
  </si>
  <si>
    <t>29 Сентября 1981</t>
  </si>
  <si>
    <t>Словения</t>
  </si>
  <si>
    <t>Никитин Никита</t>
  </si>
  <si>
    <t>Бицадзе Михаил</t>
  </si>
  <si>
    <t>18 Ноября 1999</t>
  </si>
  <si>
    <t>Джериньш Андрис</t>
  </si>
  <si>
    <t>14 Февраля 1988</t>
  </si>
  <si>
    <t>Грабовский Михаил</t>
  </si>
  <si>
    <t>31 Января 1984</t>
  </si>
  <si>
    <t>Геноуэй Колби</t>
  </si>
  <si>
    <t>12 Декабря 1983</t>
  </si>
  <si>
    <t>Волков Алексей</t>
  </si>
  <si>
    <t>15 Марта 1980</t>
  </si>
  <si>
    <t>Харытинский Сергей</t>
  </si>
  <si>
    <t>27 Января 1995</t>
  </si>
  <si>
    <t>Козлов Дмитрий</t>
  </si>
  <si>
    <t>6 Января 1990</t>
  </si>
  <si>
    <t>Корягин Глеб</t>
  </si>
  <si>
    <t>6 Августа 1994</t>
  </si>
  <si>
    <t>Норрена Фредрик</t>
  </si>
  <si>
    <t>29 Ноября 1973</t>
  </si>
  <si>
    <t>Мельничук Алексей</t>
  </si>
  <si>
    <t>29 Июня 1998</t>
  </si>
  <si>
    <t>Кадейкин Александр</t>
  </si>
  <si>
    <t>4 Октября 1993</t>
  </si>
  <si>
    <t>Казакевич Павел</t>
  </si>
  <si>
    <t>28 Октября 1993</t>
  </si>
  <si>
    <t>Фэйрчайлд Кейд</t>
  </si>
  <si>
    <t>15 Января 1989</t>
  </si>
  <si>
    <t>Лупул Джоффри</t>
  </si>
  <si>
    <t>23 Сентября 1983</t>
  </si>
  <si>
    <t>Маколей Кенни</t>
  </si>
  <si>
    <t>29 Апреля 1984</t>
  </si>
  <si>
    <t>Энджелл Ник</t>
  </si>
  <si>
    <t>31 Октября 1979</t>
  </si>
  <si>
    <t>Емец Иван</t>
  </si>
  <si>
    <t>5 Июля 1997</t>
  </si>
  <si>
    <t>Демков Артём</t>
  </si>
  <si>
    <t>26 Сентября 1989</t>
  </si>
  <si>
    <t>Карон Себастьен</t>
  </si>
  <si>
    <t>25 Июня 1980</t>
  </si>
  <si>
    <t>Дефацио Брэндон</t>
  </si>
  <si>
    <t>13 Сентября 1988</t>
  </si>
  <si>
    <t>Каменев Владислав</t>
  </si>
  <si>
    <t>12 Августа 1996</t>
  </si>
  <si>
    <t>Фалтер Мартин</t>
  </si>
  <si>
    <t>27 Ноября 1983</t>
  </si>
  <si>
    <t>Козлов Вячеслав</t>
  </si>
  <si>
    <t>Куклев Михаил</t>
  </si>
  <si>
    <t>24 Августа 1982</t>
  </si>
  <si>
    <t>Грушка Петр</t>
  </si>
  <si>
    <t>3 Января 1990</t>
  </si>
  <si>
    <t>Ничушкин Валерий</t>
  </si>
  <si>
    <t>4 Марта 1995</t>
  </si>
  <si>
    <t>Шафигулин Григорий</t>
  </si>
  <si>
    <t>13 Января 1985</t>
  </si>
  <si>
    <t>Шелепнёв Ян</t>
  </si>
  <si>
    <t>16 Февраля 1993</t>
  </si>
  <si>
    <t>Полунин Александр</t>
  </si>
  <si>
    <t>Доус Найджел</t>
  </si>
  <si>
    <t>9 Февраля 1985</t>
  </si>
  <si>
    <t>Коротков Евгений</t>
  </si>
  <si>
    <t>10 Декабря 1987</t>
  </si>
  <si>
    <t>Зуев Андрей</t>
  </si>
  <si>
    <t>18 Мая 1964</t>
  </si>
  <si>
    <t>Провольнев Владислав</t>
  </si>
  <si>
    <t>3 Апреля 1995</t>
  </si>
  <si>
    <t>Эллиотт Стефан</t>
  </si>
  <si>
    <t>30 Января 1991</t>
  </si>
  <si>
    <t>Наместников Егор</t>
  </si>
  <si>
    <t>5 Апреля 1992</t>
  </si>
  <si>
    <t>Капанен Нико</t>
  </si>
  <si>
    <t>29 Апреля 1978</t>
  </si>
  <si>
    <t>Плотников Сергей</t>
  </si>
  <si>
    <t>3 Июня 1990</t>
  </si>
  <si>
    <t>Алишаускас Нериюс</t>
  </si>
  <si>
    <t>6 Июня 1991</t>
  </si>
  <si>
    <t>Литва</t>
  </si>
  <si>
    <t>Князев Валерий</t>
  </si>
  <si>
    <t>11 Июня 1992</t>
  </si>
  <si>
    <t>Твердохлебов Сергей</t>
  </si>
  <si>
    <t>26 Января 1993</t>
  </si>
  <si>
    <t>Рядинский Александр</t>
  </si>
  <si>
    <t>1 Апреля 1978</t>
  </si>
  <si>
    <t>Рыбалко Максим</t>
  </si>
  <si>
    <t>16 Сентября 1986</t>
  </si>
  <si>
    <t>Грэттон Джош</t>
  </si>
  <si>
    <t>9 Сентября 1982</t>
  </si>
  <si>
    <t>Кокарев Денис</t>
  </si>
  <si>
    <t>17 Июня 1985</t>
  </si>
  <si>
    <t>Якимов Богдан</t>
  </si>
  <si>
    <t>4 Октября 1994</t>
  </si>
  <si>
    <t>Уитни Райан</t>
  </si>
  <si>
    <t>19 Февраля 1983</t>
  </si>
  <si>
    <t>Рейтц Эрик</t>
  </si>
  <si>
    <t>29 Июля 1982</t>
  </si>
  <si>
    <t>Елисеев Николай</t>
  </si>
  <si>
    <t>7 Июля 1994</t>
  </si>
  <si>
    <t>Сигарёв Андрей</t>
  </si>
  <si>
    <t>10 Марта 1993</t>
  </si>
  <si>
    <t>Малевич Владимир</t>
  </si>
  <si>
    <t>2 Июля 1985</t>
  </si>
  <si>
    <t>Доненко Богдан</t>
  </si>
  <si>
    <t>24 Октября 1997</t>
  </si>
  <si>
    <t>Туоккола Пекка</t>
  </si>
  <si>
    <t>22 Октября 1983</t>
  </si>
  <si>
    <t>Попов Егор</t>
  </si>
  <si>
    <t>16 Февраля 1997</t>
  </si>
  <si>
    <t>Петружалек Якуб</t>
  </si>
  <si>
    <t>24 Апреля 1985</t>
  </si>
  <si>
    <t>Усов Никита</t>
  </si>
  <si>
    <t>20 Апреля 1995</t>
  </si>
  <si>
    <t>Петраш Самуэль</t>
  </si>
  <si>
    <t>11 Мая 1995</t>
  </si>
  <si>
    <t>Мертл Томаш</t>
  </si>
  <si>
    <t>11 Марта 1986</t>
  </si>
  <si>
    <t>Яковлев Даниил</t>
  </si>
  <si>
    <t>2 Января 1999</t>
  </si>
  <si>
    <t>Бодров Денис</t>
  </si>
  <si>
    <t>22 Августа 1986</t>
  </si>
  <si>
    <t>Галимов Ансель</t>
  </si>
  <si>
    <t>15 Апреля 1991</t>
  </si>
  <si>
    <t>Сегал Брэндон</t>
  </si>
  <si>
    <t>12 Июля 1983</t>
  </si>
  <si>
    <t>Шигапов Линар</t>
  </si>
  <si>
    <t>19 Ноября 1986</t>
  </si>
  <si>
    <t>Михайлов Герман</t>
  </si>
  <si>
    <t>5 Декабря 1990</t>
  </si>
  <si>
    <t>Сёмин Дмитрий</t>
  </si>
  <si>
    <t>14 Августа 1983</t>
  </si>
  <si>
    <t>Дубровин Евгений</t>
  </si>
  <si>
    <t>27 Января 1986</t>
  </si>
  <si>
    <t>Антонов Андрей</t>
  </si>
  <si>
    <t>27 Апреля 1985</t>
  </si>
  <si>
    <t>Исламов Александр</t>
  </si>
  <si>
    <t>11 Октября 1986</t>
  </si>
  <si>
    <t>Мисюс Юлианс</t>
  </si>
  <si>
    <t>2 Октября 1997</t>
  </si>
  <si>
    <t>Володин Павел</t>
  </si>
  <si>
    <t>19 Февраля 1989</t>
  </si>
  <si>
    <t>Кудряшов Максим</t>
  </si>
  <si>
    <t>6 Января 1992</t>
  </si>
  <si>
    <t>Кузьменко Дмитрий</t>
  </si>
  <si>
    <t>4 Января 1991</t>
  </si>
  <si>
    <t>Сарваров Артур</t>
  </si>
  <si>
    <t>Баранов Илья</t>
  </si>
  <si>
    <t>22 Сентября 1995</t>
  </si>
  <si>
    <t>Врана Петр</t>
  </si>
  <si>
    <t>29 Марта 1985</t>
  </si>
  <si>
    <t>Паренто Пьер-Александр</t>
  </si>
  <si>
    <t>24 Марта 1983</t>
  </si>
  <si>
    <t>Петухов Андрей</t>
  </si>
  <si>
    <t>31 Января 1990</t>
  </si>
  <si>
    <t>Трунёв Максим</t>
  </si>
  <si>
    <t>7 Сентября 1990</t>
  </si>
  <si>
    <t>Жихарев Антон</t>
  </si>
  <si>
    <t>8 Марта 1995</t>
  </si>
  <si>
    <t>Хаатая Юха-Пекка</t>
  </si>
  <si>
    <t>31 Октября 1982</t>
  </si>
  <si>
    <t>Наумов Сергей</t>
  </si>
  <si>
    <t>4 Апреля 1969</t>
  </si>
  <si>
    <t>Дево Андре</t>
  </si>
  <si>
    <t>23 Февраля 1984</t>
  </si>
  <si>
    <t>Лахти Янне</t>
  </si>
  <si>
    <t>20 Июля 1982</t>
  </si>
  <si>
    <t>Конюхов Максим</t>
  </si>
  <si>
    <t>4 Августа 1994</t>
  </si>
  <si>
    <t>Дедунов Павел</t>
  </si>
  <si>
    <t>8 Апреля 1990</t>
  </si>
  <si>
    <t>Эш Роберт</t>
  </si>
  <si>
    <t>22 Января 1978</t>
  </si>
  <si>
    <t>Лукин Павел</t>
  </si>
  <si>
    <t>10 Апреля 1990</t>
  </si>
  <si>
    <t>Фурх Доминик</t>
  </si>
  <si>
    <t>Морозов Сергей</t>
  </si>
  <si>
    <t>2 Января 1997</t>
  </si>
  <si>
    <t>Покровский Валерий</t>
  </si>
  <si>
    <t>17 Мая 1978</t>
  </si>
  <si>
    <t>Савицкий Кирилл</t>
  </si>
  <si>
    <t>9 Марта 1995</t>
  </si>
  <si>
    <t>Шмелёв Сергей</t>
  </si>
  <si>
    <t>28 Августа 1993</t>
  </si>
  <si>
    <t>Чернов Артём</t>
  </si>
  <si>
    <t>28 Апреля 1982</t>
  </si>
  <si>
    <t>Щербина Александр</t>
  </si>
  <si>
    <t>6 Августа 1988</t>
  </si>
  <si>
    <t>Романов Станислав</t>
  </si>
  <si>
    <t>14 Мая 1987</t>
  </si>
  <si>
    <t>Кармашков Артур</t>
  </si>
  <si>
    <t>30 Января 1998</t>
  </si>
  <si>
    <t>Хомицкий Вадим</t>
  </si>
  <si>
    <t>21 Июля 1982</t>
  </si>
  <si>
    <t>Голубцов Вадим</t>
  </si>
  <si>
    <t>2 Января 1988</t>
  </si>
  <si>
    <t>Микуш Петер</t>
  </si>
  <si>
    <t>10 Января 1985</t>
  </si>
  <si>
    <t>Свобода Ярослав</t>
  </si>
  <si>
    <t>1 Июня 1980</t>
  </si>
  <si>
    <t>Раяла Тони</t>
  </si>
  <si>
    <t>29 Марта 1991</t>
  </si>
  <si>
    <t>Бухтеле Ян</t>
  </si>
  <si>
    <t>21 Июля 1990</t>
  </si>
  <si>
    <t>Алёшин Егор</t>
  </si>
  <si>
    <t>6 Февраля 1992</t>
  </si>
  <si>
    <t>Квитченко Максим</t>
  </si>
  <si>
    <t>13 Марта 1990</t>
  </si>
  <si>
    <t>Епишин Михаил</t>
  </si>
  <si>
    <t>23 Марта 1997</t>
  </si>
  <si>
    <t>Акмальдинов Александр</t>
  </si>
  <si>
    <t>23 Июня 1994</t>
  </si>
  <si>
    <t>Бурдасов Антон</t>
  </si>
  <si>
    <t>9 Мая 1991</t>
  </si>
  <si>
    <t>Носов Антон</t>
  </si>
  <si>
    <t>7 Марта 1985</t>
  </si>
  <si>
    <t>Попович Марк</t>
  </si>
  <si>
    <t>11 Октября 1982</t>
  </si>
  <si>
    <t>Карцев Денис</t>
  </si>
  <si>
    <t>25 Апреля 1976</t>
  </si>
  <si>
    <t>Тарнаски Ник</t>
  </si>
  <si>
    <t>25 Ноября 1984</t>
  </si>
  <si>
    <t>Гулявцев Александр</t>
  </si>
  <si>
    <t>3 Мая 1973</t>
  </si>
  <si>
    <t>Мельников Сергей</t>
  </si>
  <si>
    <t>3 Августа 1997</t>
  </si>
  <si>
    <t>Сухачёв Владислав</t>
  </si>
  <si>
    <t>14 Мая 1998</t>
  </si>
  <si>
    <t>Пикар Александр</t>
  </si>
  <si>
    <t>9 Октября 1985</t>
  </si>
  <si>
    <t>Радил Лукаш</t>
  </si>
  <si>
    <t>5 Августа 1990</t>
  </si>
  <si>
    <t>Сахарусов Сергей</t>
  </si>
  <si>
    <t>9 Мая 1994</t>
  </si>
  <si>
    <t>Ван Гуаньхуа</t>
  </si>
  <si>
    <t>7 Мая 1992</t>
  </si>
  <si>
    <t>Семёнов Дмитрий</t>
  </si>
  <si>
    <t>19 Апреля 1982</t>
  </si>
  <si>
    <t>Дыбленко Ярослав</t>
  </si>
  <si>
    <t>28 Декабря 1993</t>
  </si>
  <si>
    <t>Лобанов Илья</t>
  </si>
  <si>
    <t>1 Декабря 1996</t>
  </si>
  <si>
    <t>Борисов Сергей</t>
  </si>
  <si>
    <t>18 Октября 1985</t>
  </si>
  <si>
    <t>Артамонов Егор</t>
  </si>
  <si>
    <t>28 Августа 1989</t>
  </si>
  <si>
    <t>Жариков Дмитрий</t>
  </si>
  <si>
    <t>20 Марта 1992</t>
  </si>
  <si>
    <t>Сычов Виталий</t>
  </si>
  <si>
    <t>18 Апреля 1990</t>
  </si>
  <si>
    <t>Робитайл Рэнди</t>
  </si>
  <si>
    <t>12 Октября 1975</t>
  </si>
  <si>
    <t>Анциферов Алексей</t>
  </si>
  <si>
    <t>4 Марта 1991</t>
  </si>
  <si>
    <t>Индрашис Микс</t>
  </si>
  <si>
    <t>30 Сентября 1990</t>
  </si>
  <si>
    <t>Фостер Адриан</t>
  </si>
  <si>
    <t>15 Января 1982</t>
  </si>
  <si>
    <t>Шавалеев Булат</t>
  </si>
  <si>
    <t>19 Сентября 1992</t>
  </si>
  <si>
    <t>Адамчук Кирилл</t>
  </si>
  <si>
    <t>24 Мая 1994</t>
  </si>
  <si>
    <t>Фостер Кёртис</t>
  </si>
  <si>
    <t>24 Ноября 1981</t>
  </si>
  <si>
    <t>Суворов Дмитрий</t>
  </si>
  <si>
    <t>13 Июня 1991</t>
  </si>
  <si>
    <t>Воробьёв Артём</t>
  </si>
  <si>
    <t>15 Июля 1993</t>
  </si>
  <si>
    <t>Шпилар Габриэль</t>
  </si>
  <si>
    <t>15 Декабря 1980</t>
  </si>
  <si>
    <t>Балдин Кирилл</t>
  </si>
  <si>
    <t>27 Февраля 1998</t>
  </si>
  <si>
    <t>Колкунов Алексей</t>
  </si>
  <si>
    <t>3 Февраля 1977</t>
  </si>
  <si>
    <t>Серебряков Никита</t>
  </si>
  <si>
    <t>1 Ноября 1995</t>
  </si>
  <si>
    <t>Тривино Кори</t>
  </si>
  <si>
    <t>Михеев Артём</t>
  </si>
  <si>
    <t>27 Мая 1995</t>
  </si>
  <si>
    <t>Окерман Юхан</t>
  </si>
  <si>
    <t>20 Ноября 1972</t>
  </si>
  <si>
    <t>Богочанов Артём</t>
  </si>
  <si>
    <t>11 Января 1991</t>
  </si>
  <si>
    <t>Кузьменко Андрей</t>
  </si>
  <si>
    <t>4 Февраля 1996</t>
  </si>
  <si>
    <t>Мокин Никита</t>
  </si>
  <si>
    <t>14 Марта 1992</t>
  </si>
  <si>
    <t>Орлов Михаил</t>
  </si>
  <si>
    <t>21 Сентября 1992</t>
  </si>
  <si>
    <t>Евдокимов Виталий</t>
  </si>
  <si>
    <t>11 Марта 1980</t>
  </si>
  <si>
    <t>Линтнер Рихард</t>
  </si>
  <si>
    <t>15 Ноября 1977</t>
  </si>
  <si>
    <t>Жидких Александр</t>
  </si>
  <si>
    <t>7 Января 1984</t>
  </si>
  <si>
    <t>Карпов Владимир</t>
  </si>
  <si>
    <t>3 Октября 1986</t>
  </si>
  <si>
    <t>Орлов Евгений</t>
  </si>
  <si>
    <t>24 Октября 1990</t>
  </si>
  <si>
    <t>Скворцов Гунарс</t>
  </si>
  <si>
    <t>13 Января 1990</t>
  </si>
  <si>
    <t>Архипов Дмитрий</t>
  </si>
  <si>
    <t>2 Февраля 1993</t>
  </si>
  <si>
    <t>Крысанов Александр</t>
  </si>
  <si>
    <t>2 Января 1981</t>
  </si>
  <si>
    <t>Тополь Сергей</t>
  </si>
  <si>
    <t>15 Февраля 1985</t>
  </si>
  <si>
    <t>Димитракос Николас</t>
  </si>
  <si>
    <t>21 Мая 1979</t>
  </si>
  <si>
    <t>Сорокин Александр</t>
  </si>
  <si>
    <t>5 Июля 1994</t>
  </si>
  <si>
    <t>Спиридонов Максим</t>
  </si>
  <si>
    <t>7 Апреля 1978</t>
  </si>
  <si>
    <t>Рылов Яков</t>
  </si>
  <si>
    <t>15 Января 1985</t>
  </si>
  <si>
    <t>Салмела Ансси</t>
  </si>
  <si>
    <t>13 Августа 1984</t>
  </si>
  <si>
    <t>Гончаров Сергей</t>
  </si>
  <si>
    <t>22 Февраля 1989</t>
  </si>
  <si>
    <t>Мищенко Григорий</t>
  </si>
  <si>
    <t>5 Января 1992</t>
  </si>
  <si>
    <t>Твердовский Олег</t>
  </si>
  <si>
    <t>18 Мая 1976</t>
  </si>
  <si>
    <t>Попов Андрей</t>
  </si>
  <si>
    <t>15 Июля 1988</t>
  </si>
  <si>
    <t>Ткачёв Владимир А.</t>
  </si>
  <si>
    <t>5 Октября 1993</t>
  </si>
  <si>
    <t>Зернов Денис</t>
  </si>
  <si>
    <t>10 Января 1996</t>
  </si>
  <si>
    <t>Песонен Янне</t>
  </si>
  <si>
    <t>11 Мая 1982</t>
  </si>
  <si>
    <t>Бикмуллин Рафаэль</t>
  </si>
  <si>
    <t>12 Июля 1997</t>
  </si>
  <si>
    <t>Казнадей Илья</t>
  </si>
  <si>
    <t>22 Июня 1989</t>
  </si>
  <si>
    <t>Иванов Алексей</t>
  </si>
  <si>
    <t>4 Мая 1988</t>
  </si>
  <si>
    <t>Пивко Либор</t>
  </si>
  <si>
    <t>29 Марта 1980</t>
  </si>
  <si>
    <t>Мингалеев Денис</t>
  </si>
  <si>
    <t>13 Ноября 1994</t>
  </si>
  <si>
    <t>Демагин Сергей</t>
  </si>
  <si>
    <t>19 Июля 1986</t>
  </si>
  <si>
    <t>Емелеев Игорь</t>
  </si>
  <si>
    <t>7 Марта 1981</t>
  </si>
  <si>
    <t>Ефремов Владислав</t>
  </si>
  <si>
    <t>1 Августа 1995</t>
  </si>
  <si>
    <t>Ишмаметьев Алексей</t>
  </si>
  <si>
    <t>17 Июня 1988</t>
  </si>
  <si>
    <t>Михайлис Никита</t>
  </si>
  <si>
    <t>18 Июня 1995</t>
  </si>
  <si>
    <t>Хульт Андре</t>
  </si>
  <si>
    <t>5 Декабря 1987</t>
  </si>
  <si>
    <t>Юксеев Александр</t>
  </si>
  <si>
    <t>5 Марта 1988</t>
  </si>
  <si>
    <t>Тихонов Михаил</t>
  </si>
  <si>
    <t>15 Сентября 1995</t>
  </si>
  <si>
    <t>Ципрусс Айгарс</t>
  </si>
  <si>
    <t>12 Января 1972</t>
  </si>
  <si>
    <t>Новотны Филип</t>
  </si>
  <si>
    <t>6 Мая 1991</t>
  </si>
  <si>
    <t>Лапин Сергей</t>
  </si>
  <si>
    <t>20 Апреля 1996</t>
  </si>
  <si>
    <t>Зайцев Егор</t>
  </si>
  <si>
    <t>3 Мая 1998</t>
  </si>
  <si>
    <t>Кошечкин Василий</t>
  </si>
  <si>
    <t>27 Марта 1983</t>
  </si>
  <si>
    <t>Князев Кирилл</t>
  </si>
  <si>
    <t>9 Июня 1983</t>
  </si>
  <si>
    <t>Йормакка Пекка</t>
  </si>
  <si>
    <t>14 Сентября 1990</t>
  </si>
  <si>
    <t>Азеведо Джастин</t>
  </si>
  <si>
    <t>1 Апреля 1988</t>
  </si>
  <si>
    <t>Богданов Никита</t>
  </si>
  <si>
    <t>13 Февраля 1995</t>
  </si>
  <si>
    <t>Цветков Лев</t>
  </si>
  <si>
    <t>24 Мая 1989</t>
  </si>
  <si>
    <t>Поляков Дмитрий</t>
  </si>
  <si>
    <t>23 Января 1985</t>
  </si>
  <si>
    <t>Ермолаев Вадим</t>
  </si>
  <si>
    <t>14 Февраля 1989</t>
  </si>
  <si>
    <t>Тезиков Алексей</t>
  </si>
  <si>
    <t>22 Июня 1978</t>
  </si>
  <si>
    <t>Афанасенков Дмитрий</t>
  </si>
  <si>
    <t>12 Мая 1980</t>
  </si>
  <si>
    <t>Шакич Марко</t>
  </si>
  <si>
    <t>13 Апреля 1994</t>
  </si>
  <si>
    <t>Дани Янн</t>
  </si>
  <si>
    <t>21 Июня 1981</t>
  </si>
  <si>
    <t>Петров Алексей</t>
  </si>
  <si>
    <t>1 Февраля 1983</t>
  </si>
  <si>
    <t>Белохвостиков Евгений</t>
  </si>
  <si>
    <t>1 Февраля 1992</t>
  </si>
  <si>
    <t>Нискала Янне</t>
  </si>
  <si>
    <t>22 Сентября 1981</t>
  </si>
  <si>
    <t>Пиганович Олег</t>
  </si>
  <si>
    <t>12 Мая 1985</t>
  </si>
  <si>
    <t>Моисеев Дмитрий Ал.</t>
  </si>
  <si>
    <t>12 Июня 1995</t>
  </si>
  <si>
    <t>Шолохов Марсель</t>
  </si>
  <si>
    <t>12 Января 1998</t>
  </si>
  <si>
    <t>Микулович Александр</t>
  </si>
  <si>
    <t>1 Июля 1996</t>
  </si>
  <si>
    <t>Новак Филип</t>
  </si>
  <si>
    <t>7 Мая 1982</t>
  </si>
  <si>
    <t>Рязанцев Александр</t>
  </si>
  <si>
    <t>Ильин Сергей</t>
  </si>
  <si>
    <t>29 Апреля 1994</t>
  </si>
  <si>
    <t>Мякиниеми Эту</t>
  </si>
  <si>
    <t>19 Апреля 1999</t>
  </si>
  <si>
    <t>Хиетанен Юусо</t>
  </si>
  <si>
    <t>14 Июня 1985</t>
  </si>
  <si>
    <t>Шантыка Алексей</t>
  </si>
  <si>
    <t>14 Августа 1995</t>
  </si>
  <si>
    <t>Валеев Ильдар</t>
  </si>
  <si>
    <t>29 Ноября 1991</t>
  </si>
  <si>
    <t>Глазков Иван</t>
  </si>
  <si>
    <t>13 Февраля 1992</t>
  </si>
  <si>
    <t>Сироткин Никита</t>
  </si>
  <si>
    <t>26 Ноября 1993</t>
  </si>
  <si>
    <t>Сирик Филипп</t>
  </si>
  <si>
    <t>3 Февраля 1990</t>
  </si>
  <si>
    <t>Сопин Алексей</t>
  </si>
  <si>
    <t>4 Марта 1987</t>
  </si>
  <si>
    <t>Шашков Глеб</t>
  </si>
  <si>
    <t>13 Апреля 1996</t>
  </si>
  <si>
    <t>Валентенко Павел</t>
  </si>
  <si>
    <t>20 Октября 1987</t>
  </si>
  <si>
    <t>Фейхи Брайан</t>
  </si>
  <si>
    <t>2 Марта 1981</t>
  </si>
  <si>
    <t>Зыков Павел</t>
  </si>
  <si>
    <t>22 Января 1995</t>
  </si>
  <si>
    <t>Горохов Павел</t>
  </si>
  <si>
    <t>2 Марта 1998</t>
  </si>
  <si>
    <t>Кольцов Кирилл</t>
  </si>
  <si>
    <t>Ниеминен Вилле</t>
  </si>
  <si>
    <t>6 Апреля 1977</t>
  </si>
  <si>
    <t>Карпов Максим</t>
  </si>
  <si>
    <t>19 Октября 1991</t>
  </si>
  <si>
    <t>Кочетков Денис</t>
  </si>
  <si>
    <t>27 Марта 1980</t>
  </si>
  <si>
    <t>Карсумс Мартиньш</t>
  </si>
  <si>
    <t>26 Февраля 1986</t>
  </si>
  <si>
    <t>Манукян Артём</t>
  </si>
  <si>
    <t>9 Июня 1998</t>
  </si>
  <si>
    <t>Любушкин Илья</t>
  </si>
  <si>
    <t>6 Апреля 1994</t>
  </si>
  <si>
    <t>Григоренко Игорь</t>
  </si>
  <si>
    <t>9 Апреля 1983</t>
  </si>
  <si>
    <t>Осала Оскар</t>
  </si>
  <si>
    <t>26 Декабря 1987</t>
  </si>
  <si>
    <t>Валикетт Стив</t>
  </si>
  <si>
    <t>20 Августа 1977</t>
  </si>
  <si>
    <t>Гашек Доминик</t>
  </si>
  <si>
    <t>29 Января 1965</t>
  </si>
  <si>
    <t>Шютц Феликс</t>
  </si>
  <si>
    <t>3 Ноября 1987</t>
  </si>
  <si>
    <t>Германия</t>
  </si>
  <si>
    <t>Баландин Максим</t>
  </si>
  <si>
    <t>15 Мая 2000</t>
  </si>
  <si>
    <t>Дятелинка Иван</t>
  </si>
  <si>
    <t>6 Марта 1983</t>
  </si>
  <si>
    <t>Микуш Юрай</t>
  </si>
  <si>
    <t>22 Февраля 1987</t>
  </si>
  <si>
    <t>Францоуз Павел</t>
  </si>
  <si>
    <t>Никоноров Кирилл</t>
  </si>
  <si>
    <t>8 Января 1990</t>
  </si>
  <si>
    <t>Григорьев Кирилл</t>
  </si>
  <si>
    <t>5 Января 1995</t>
  </si>
  <si>
    <t>Орехов Вадим</t>
  </si>
  <si>
    <t>6 Мая 1995</t>
  </si>
  <si>
    <t>Пратт Нолан</t>
  </si>
  <si>
    <t>14 Августа 1975</t>
  </si>
  <si>
    <t>Балан Станислав</t>
  </si>
  <si>
    <t>30 Января 1986</t>
  </si>
  <si>
    <t>Лоптев Дмитрий</t>
  </si>
  <si>
    <t>5 Сентября 1984</t>
  </si>
  <si>
    <t>Валиев Айрат</t>
  </si>
  <si>
    <t>Галкин Евгений</t>
  </si>
  <si>
    <t>27 Ноября 1975</t>
  </si>
  <si>
    <t>Райан Майкл</t>
  </si>
  <si>
    <t>16 Мая 1980</t>
  </si>
  <si>
    <t>Парлетт Блэйк</t>
  </si>
  <si>
    <t>13 Мая 1989</t>
  </si>
  <si>
    <t>Гудачек Юлиус</t>
  </si>
  <si>
    <t>Камалов Никита</t>
  </si>
  <si>
    <t>8 Августа 1995</t>
  </si>
  <si>
    <t>Костицын Андрей</t>
  </si>
  <si>
    <t>3 Февраля 1985</t>
  </si>
  <si>
    <t>Лофквист Сэм</t>
  </si>
  <si>
    <t>15 Марта 1990</t>
  </si>
  <si>
    <t>Мухометов Ильдар</t>
  </si>
  <si>
    <t>21 Сентября 1972</t>
  </si>
  <si>
    <t>Челышев Максим</t>
  </si>
  <si>
    <t>18 Сентября 1991</t>
  </si>
  <si>
    <t>Кандзюба Станислав</t>
  </si>
  <si>
    <t>12 Января 1996</t>
  </si>
  <si>
    <t>Зедник Рихард</t>
  </si>
  <si>
    <t>6 Января 1976</t>
  </si>
  <si>
    <t>Перро Натан</t>
  </si>
  <si>
    <t>8 Декабря 1976</t>
  </si>
  <si>
    <t>Стасюк Денис</t>
  </si>
  <si>
    <t>2 Сентября 1985</t>
  </si>
  <si>
    <t>Капотов Антон</t>
  </si>
  <si>
    <t>30 Июня 1991</t>
  </si>
  <si>
    <t>Крутов Алексей</t>
  </si>
  <si>
    <t>1 Февраля 1984</t>
  </si>
  <si>
    <t>Барзман Кирилл</t>
  </si>
  <si>
    <t>14 Июля 1993</t>
  </si>
  <si>
    <t>Насонов Владислав</t>
  </si>
  <si>
    <t>10 Мая 1997</t>
  </si>
  <si>
    <t>Локтионов Андрей</t>
  </si>
  <si>
    <t>30 Мая 1990</t>
  </si>
  <si>
    <t>Солодухин Вячеслав</t>
  </si>
  <si>
    <t>31 Июля 1988</t>
  </si>
  <si>
    <t>Иванюженков Антон</t>
  </si>
  <si>
    <t>2 Января 1994</t>
  </si>
  <si>
    <t>Сарматин Михаил</t>
  </si>
  <si>
    <t>26 Октября 1972</t>
  </si>
  <si>
    <t>Клоучек Томаш</t>
  </si>
  <si>
    <t>Зеленин Никита</t>
  </si>
  <si>
    <t>30 Марта 1995</t>
  </si>
  <si>
    <t>Сергеенко Георгий</t>
  </si>
  <si>
    <t>Бергфорс Никлас</t>
  </si>
  <si>
    <t>7 Марта 1987</t>
  </si>
  <si>
    <t>Подзиньш Айнарс</t>
  </si>
  <si>
    <t>16 Марта 1992</t>
  </si>
  <si>
    <t>Штястни Ян</t>
  </si>
  <si>
    <t>30 Сентября 1982</t>
  </si>
  <si>
    <t>Вейссманн Эрик</t>
  </si>
  <si>
    <t>27 Мая 1978</t>
  </si>
  <si>
    <t>Биезайс Элвийс</t>
  </si>
  <si>
    <t>Сагадеев Антон</t>
  </si>
  <si>
    <t>6 Сентября 1993</t>
  </si>
  <si>
    <t>Лундмарк Джеми</t>
  </si>
  <si>
    <t>16 Января 1981</t>
  </si>
  <si>
    <t>Шишков Владислав</t>
  </si>
  <si>
    <t>19 Марта 1997</t>
  </si>
  <si>
    <t>Мейя Гинтс</t>
  </si>
  <si>
    <t>4 Сентября 1987</t>
  </si>
  <si>
    <t>Шевченко Дмитрий</t>
  </si>
  <si>
    <t>15 Декабря 1995</t>
  </si>
  <si>
    <t>Лещёв Альберт</t>
  </si>
  <si>
    <t>27 Сентября 1971</t>
  </si>
  <si>
    <t>Шамыгин Дмитрий</t>
  </si>
  <si>
    <t>17 Июня 1987</t>
  </si>
  <si>
    <t>Тетерин Иван</t>
  </si>
  <si>
    <t>2 Декабря 1995</t>
  </si>
  <si>
    <t>Пирнес Эса</t>
  </si>
  <si>
    <t>1 Апреля 1977</t>
  </si>
  <si>
    <t>Коротков Дмитрий</t>
  </si>
  <si>
    <t>26 Мая 1985</t>
  </si>
  <si>
    <t>Вишняков Альберт</t>
  </si>
  <si>
    <t>30 Декабря 1983</t>
  </si>
  <si>
    <t>Малыхин Фёдор</t>
  </si>
  <si>
    <t>13 Ноября 1990</t>
  </si>
  <si>
    <t>Арнасон Тайлер</t>
  </si>
  <si>
    <t>16 Марта 1979</t>
  </si>
  <si>
    <t>Рот Владимир</t>
  </si>
  <si>
    <t>25 Июня 1990</t>
  </si>
  <si>
    <t>Копецки Томаш</t>
  </si>
  <si>
    <t>5 Февраля 1982</t>
  </si>
  <si>
    <t>Бортников Игорь</t>
  </si>
  <si>
    <t>8 Июня 1989</t>
  </si>
  <si>
    <t>Мюттюнен Матиас</t>
  </si>
  <si>
    <t>12 Марта 1990</t>
  </si>
  <si>
    <t>Конрад Бранислав</t>
  </si>
  <si>
    <t>10 Октября 1987</t>
  </si>
  <si>
    <t>Волков Константин</t>
  </si>
  <si>
    <t>Волошин Дмитрий</t>
  </si>
  <si>
    <t>Таркки Туомас</t>
  </si>
  <si>
    <t>28 Февраля 1980</t>
  </si>
  <si>
    <t>Бочаров Станислав</t>
  </si>
  <si>
    <t>20 Июня 1991</t>
  </si>
  <si>
    <t>Варламов Сергей</t>
  </si>
  <si>
    <t>21 Июля 1978</t>
  </si>
  <si>
    <t>Чурляев Михаил</t>
  </si>
  <si>
    <t>22 Октября 1989</t>
  </si>
  <si>
    <t>Закиев Радик</t>
  </si>
  <si>
    <t>23 Декабря 1986</t>
  </si>
  <si>
    <t>Дудик Дмитрий</t>
  </si>
  <si>
    <t>2 Ноября 1977</t>
  </si>
  <si>
    <t>Комаристый Александр</t>
  </si>
  <si>
    <t>2 Октября 1989</t>
  </si>
  <si>
    <t>Иванов Егор</t>
  </si>
  <si>
    <t>30 Июня 1995</t>
  </si>
  <si>
    <t>Хенкель Кристиан</t>
  </si>
  <si>
    <t>7 Ноября 1995</t>
  </si>
  <si>
    <t>Миличич Матия</t>
  </si>
  <si>
    <t>13 Февраля 1996</t>
  </si>
  <si>
    <t>Черепов Денис</t>
  </si>
  <si>
    <t>8 Июня 1996</t>
  </si>
  <si>
    <t>Шварни Иван</t>
  </si>
  <si>
    <t>31 Октября 1984</t>
  </si>
  <si>
    <t>Бумедьенн Юсеф</t>
  </si>
  <si>
    <t>12 Января 1978</t>
  </si>
  <si>
    <t>Макаров Игорь</t>
  </si>
  <si>
    <t>19 Сентября 1987</t>
  </si>
  <si>
    <t>Сковронский Андрей</t>
  </si>
  <si>
    <t>25 Марта 1998</t>
  </si>
  <si>
    <t>Тришин Аким</t>
  </si>
  <si>
    <t>16 Августа 1999</t>
  </si>
  <si>
    <t>Беляев Михаил</t>
  </si>
  <si>
    <t>17 Января 1998</t>
  </si>
  <si>
    <t>Бойко Иван</t>
  </si>
  <si>
    <t>27 Июня 1991</t>
  </si>
  <si>
    <t>Бартечко Любош</t>
  </si>
  <si>
    <t>14 Июля 1976</t>
  </si>
  <si>
    <t>Степанов Александр</t>
  </si>
  <si>
    <t>26 Апреля 1979</t>
  </si>
  <si>
    <t>Энгрен Атте</t>
  </si>
  <si>
    <t>19 Февраля 1988</t>
  </si>
  <si>
    <t>Костичкин Николай</t>
  </si>
  <si>
    <t>24 Марта 1989</t>
  </si>
  <si>
    <t>Точицкий Никита</t>
  </si>
  <si>
    <t>17 Августа 1991</t>
  </si>
  <si>
    <t>Щехура Пол</t>
  </si>
  <si>
    <t>30 Ноября 1985</t>
  </si>
  <si>
    <t>Коусал Роберт</t>
  </si>
  <si>
    <t>7 Октября 1990</t>
  </si>
  <si>
    <t>Романов Александр</t>
  </si>
  <si>
    <t>18 Августа 1980</t>
  </si>
  <si>
    <t>Полещенков Сергей</t>
  </si>
  <si>
    <t>10 Декабря 1997</t>
  </si>
  <si>
    <t>Уайт Патрик</t>
  </si>
  <si>
    <t>20 Января 1989</t>
  </si>
  <si>
    <t>Смрек Петер</t>
  </si>
  <si>
    <t>16 Февраля 1979</t>
  </si>
  <si>
    <t>Кожанов Константин</t>
  </si>
  <si>
    <t>4 Марта 1999</t>
  </si>
  <si>
    <t>Дубелевич Уэйд</t>
  </si>
  <si>
    <t>30 Января 1979</t>
  </si>
  <si>
    <t>Шалапов Егор</t>
  </si>
  <si>
    <t>Короваев Денис</t>
  </si>
  <si>
    <t>Никулин Владислав</t>
  </si>
  <si>
    <t>10 Ноября 1994</t>
  </si>
  <si>
    <t>Елизаров Анатолий</t>
  </si>
  <si>
    <t>14 Июня 1998</t>
  </si>
  <si>
    <t>Черных Дмитрий</t>
  </si>
  <si>
    <t>27 Февраля 1985</t>
  </si>
  <si>
    <t>Трясунов Вячеслав</t>
  </si>
  <si>
    <t>24 Июня 1985</t>
  </si>
  <si>
    <t>Роса Павел</t>
  </si>
  <si>
    <t>7 Июня 1977</t>
  </si>
  <si>
    <t>Шилин Олег</t>
  </si>
  <si>
    <t>Власенков Дмитрий</t>
  </si>
  <si>
    <t>1 Января 1978</t>
  </si>
  <si>
    <t>Донченко Илья</t>
  </si>
  <si>
    <t>27 Ноября 1997</t>
  </si>
  <si>
    <t>Уэллвуд Кайл</t>
  </si>
  <si>
    <t>16 Мая 1983</t>
  </si>
  <si>
    <t>Варг Фредрик</t>
  </si>
  <si>
    <t>3 Мая 1979</t>
  </si>
  <si>
    <t>Логинов Владимир</t>
  </si>
  <si>
    <t>1 Января 1981</t>
  </si>
  <si>
    <t>Киселевич Богдан</t>
  </si>
  <si>
    <t>14 Февраля 1990</t>
  </si>
  <si>
    <t>Каюмов Артур</t>
  </si>
  <si>
    <t>14 Февраля 1998</t>
  </si>
  <si>
    <t>Кузнецов Сергей</t>
  </si>
  <si>
    <t>5 Января 1991</t>
  </si>
  <si>
    <t>Мёллер Оскар</t>
  </si>
  <si>
    <t>22 Января 1989</t>
  </si>
  <si>
    <t>Язьков Никита</t>
  </si>
  <si>
    <t>27 Февраля 1996</t>
  </si>
  <si>
    <t>Бегов Рустам</t>
  </si>
  <si>
    <t>26 Июня 1993</t>
  </si>
  <si>
    <t>Кодола Владислав</t>
  </si>
  <si>
    <t>30 Октября 1996</t>
  </si>
  <si>
    <t>Зозуля Илья</t>
  </si>
  <si>
    <t>11 Января 1997</t>
  </si>
  <si>
    <t>Курбатов Евгений</t>
  </si>
  <si>
    <t>18 Мая 1988</t>
  </si>
  <si>
    <t>Херсли Патрик</t>
  </si>
  <si>
    <t>23 Июня 1986</t>
  </si>
  <si>
    <t>Каштанов Иван</t>
  </si>
  <si>
    <t>24 Февраля 1997</t>
  </si>
  <si>
    <t>Лучников Алексей</t>
  </si>
  <si>
    <t>16 Февраля 1992</t>
  </si>
  <si>
    <t>Булыгин Владислав</t>
  </si>
  <si>
    <t>5 Апреля 1998</t>
  </si>
  <si>
    <t>Родионов Александр С.</t>
  </si>
  <si>
    <t>16 Августа 1995</t>
  </si>
  <si>
    <t>Кузнецов Георгий</t>
  </si>
  <si>
    <t>28 Января 1998</t>
  </si>
  <si>
    <t>Щербатов Элиэзер</t>
  </si>
  <si>
    <t>9 Октября 1991</t>
  </si>
  <si>
    <t>Макаров Константин</t>
  </si>
  <si>
    <t>17 Сентября 1985</t>
  </si>
  <si>
    <t>Ильин Даниил</t>
  </si>
  <si>
    <t>17 Июня 1995</t>
  </si>
  <si>
    <t>Дацюк Павел</t>
  </si>
  <si>
    <t>20 Июля 1978</t>
  </si>
  <si>
    <t>Гуськов Александр</t>
  </si>
  <si>
    <t>26 Ноября 1976</t>
  </si>
  <si>
    <t>Зуборев Сергей</t>
  </si>
  <si>
    <t>7 Апреля 1983</t>
  </si>
  <si>
    <t>Гончар Сергей</t>
  </si>
  <si>
    <t>13 Апреля 1974</t>
  </si>
  <si>
    <t>Щемеров Александр</t>
  </si>
  <si>
    <t>2 Июня 1997</t>
  </si>
  <si>
    <t>Карлссон Хенрик</t>
  </si>
  <si>
    <t>Черепанов Никита</t>
  </si>
  <si>
    <t>19 Ноября 1995</t>
  </si>
  <si>
    <t>Полинин Альберт</t>
  </si>
  <si>
    <t>13 Января 1989</t>
  </si>
  <si>
    <t>Бурделёв Артём</t>
  </si>
  <si>
    <t>11 Февраля 1991</t>
  </si>
  <si>
    <t>Ступников Артём</t>
  </si>
  <si>
    <t>1 Ноября 1997</t>
  </si>
  <si>
    <t>Тимирёв Александр</t>
  </si>
  <si>
    <t>10 Марта 1994</t>
  </si>
  <si>
    <t>Макаров Дмитрий</t>
  </si>
  <si>
    <t>6 Декабря 1983</t>
  </si>
  <si>
    <t>Васильев Алексей</t>
  </si>
  <si>
    <t>1 Сентября 1977</t>
  </si>
  <si>
    <t>20 Сентября 1997</t>
  </si>
  <si>
    <t>Фортэн Жан-Франсуа</t>
  </si>
  <si>
    <t>15 Марта 1979</t>
  </si>
  <si>
    <t>Парфеевец Максим</t>
  </si>
  <si>
    <t>15 Апреля 1992</t>
  </si>
  <si>
    <t>Рамстедт Тему</t>
  </si>
  <si>
    <t>9 Декабря 1987</t>
  </si>
  <si>
    <t>Чайковски Михал</t>
  </si>
  <si>
    <t>6 Мая 1992</t>
  </si>
  <si>
    <t>Курьянов Антон</t>
  </si>
  <si>
    <t>11 Марта 1983</t>
  </si>
  <si>
    <t>Принтз Давид</t>
  </si>
  <si>
    <t>Григоренко Михаил</t>
  </si>
  <si>
    <t>16 Мая 1994</t>
  </si>
  <si>
    <t>Бочаров Иван</t>
  </si>
  <si>
    <t>18 Мая 1995</t>
  </si>
  <si>
    <t>Бойчак Зак</t>
  </si>
  <si>
    <t>4 Октября 1989</t>
  </si>
  <si>
    <t>Орлов Дмитрий</t>
  </si>
  <si>
    <t>23 Июля 1991</t>
  </si>
  <si>
    <t>Брынцев Александр</t>
  </si>
  <si>
    <t>21 Мая 1995</t>
  </si>
  <si>
    <t>Брент Тим</t>
  </si>
  <si>
    <t>10 Марта 1984</t>
  </si>
  <si>
    <t>Креган Александр</t>
  </si>
  <si>
    <t>23 Февраля 1996</t>
  </si>
  <si>
    <t>Пластино Ник</t>
  </si>
  <si>
    <t>20 Февраля 1986</t>
  </si>
  <si>
    <t>Столяров Геннадий</t>
  </si>
  <si>
    <t>20 Августа 1986</t>
  </si>
  <si>
    <t>Ковалёв Алексей</t>
  </si>
  <si>
    <t>24 Февраля 1973</t>
  </si>
  <si>
    <t>Лейно Вилле</t>
  </si>
  <si>
    <t>6 Октября 1983</t>
  </si>
  <si>
    <t>Ханнула Мика</t>
  </si>
  <si>
    <t>2 Апреля 1979</t>
  </si>
  <si>
    <t>Жданов Степан</t>
  </si>
  <si>
    <t>25 Августа 1989</t>
  </si>
  <si>
    <t>Смирнов Андрей А.</t>
  </si>
  <si>
    <t>24 Апреля 1990</t>
  </si>
  <si>
    <t>Паленга Евгений</t>
  </si>
  <si>
    <t>27 Января 1993</t>
  </si>
  <si>
    <t>Нечистовский Павел</t>
  </si>
  <si>
    <t>12 Января 1997</t>
  </si>
  <si>
    <t>Смирнов Никита</t>
  </si>
  <si>
    <t>26 Июня 1987</t>
  </si>
  <si>
    <t>Якуценя Максим</t>
  </si>
  <si>
    <t>14 Февраля 1981</t>
  </si>
  <si>
    <t>Шаров Александр П.</t>
  </si>
  <si>
    <t>23 Июня 1995</t>
  </si>
  <si>
    <t>Шацкий Никита</t>
  </si>
  <si>
    <t>16 Февраля 1995</t>
  </si>
  <si>
    <t>Махановский Павел</t>
  </si>
  <si>
    <t>2 Сентября 1993</t>
  </si>
  <si>
    <t>Хлынцев Иван</t>
  </si>
  <si>
    <t>16 Июня 1981</t>
  </si>
  <si>
    <t>Баклунд Юхан</t>
  </si>
  <si>
    <t>24 Июля 1981</t>
  </si>
  <si>
    <t>Шиафотдинов Камиль</t>
  </si>
  <si>
    <t>3 Октября 1994</t>
  </si>
  <si>
    <t>Квартальнов Данила</t>
  </si>
  <si>
    <t>7 Июля 1997</t>
  </si>
  <si>
    <t>Симаков Алексей</t>
  </si>
  <si>
    <t>7 Апреля 1979</t>
  </si>
  <si>
    <t>Хейккинен Илькка</t>
  </si>
  <si>
    <t>13 Ноября 1984</t>
  </si>
  <si>
    <t>Дойч Адам</t>
  </si>
  <si>
    <t>22 Мая 1995</t>
  </si>
  <si>
    <t>Антоненко Олег</t>
  </si>
  <si>
    <t>1 Июля 1971</t>
  </si>
  <si>
    <t>Павлов Илья</t>
  </si>
  <si>
    <t>27 Августа 1991</t>
  </si>
  <si>
    <t>Желобнюк Вадим</t>
  </si>
  <si>
    <t>Корнилов Кирилл</t>
  </si>
  <si>
    <t>1 Июля 1989</t>
  </si>
  <si>
    <t>Порселанд Матиас</t>
  </si>
  <si>
    <t>12 Июня 1986</t>
  </si>
  <si>
    <t>Ковальчук Илья</t>
  </si>
  <si>
    <t>15 Апреля 1983</t>
  </si>
  <si>
    <t>Тихонов Виктор</t>
  </si>
  <si>
    <t>12 Мая 1988</t>
  </si>
  <si>
    <t>Терещенко Виктор</t>
  </si>
  <si>
    <t>22 Апреля 1995</t>
  </si>
  <si>
    <t>Галузин Владимир</t>
  </si>
  <si>
    <t>Аркалов Илья</t>
  </si>
  <si>
    <t>27 Октября 1993</t>
  </si>
  <si>
    <t>Бойков Александр</t>
  </si>
  <si>
    <t>3 Февраля 1975</t>
  </si>
  <si>
    <t>Стефанович Михаил</t>
  </si>
  <si>
    <t>11 Мая 1989</t>
  </si>
  <si>
    <t>Цимерманис Рихардс</t>
  </si>
  <si>
    <t>22 Марта 1993</t>
  </si>
  <si>
    <t>Ягр Яромир</t>
  </si>
  <si>
    <t>15 Февраля 1972</t>
  </si>
  <si>
    <t>Лаута Артур</t>
  </si>
  <si>
    <t>14 Февраля 1996</t>
  </si>
  <si>
    <t>Самохвалов Никита</t>
  </si>
  <si>
    <t>1 Октября 1997</t>
  </si>
  <si>
    <t>Берников Руслан</t>
  </si>
  <si>
    <t>4 Декабря 1977</t>
  </si>
  <si>
    <t>Башкиров Руслан</t>
  </si>
  <si>
    <t>7 Марта 1989</t>
  </si>
  <si>
    <t>Пруха Петр</t>
  </si>
  <si>
    <t>14 Сентября 1982</t>
  </si>
  <si>
    <t>Шикин Дмитрий</t>
  </si>
  <si>
    <t>28 Августа 1991</t>
  </si>
  <si>
    <t>Злобин Антон</t>
  </si>
  <si>
    <t>22 Февраля 1993</t>
  </si>
  <si>
    <t>Шишка Юрай</t>
  </si>
  <si>
    <t>17 Мая 1996</t>
  </si>
  <si>
    <t>Дадонов Евгений</t>
  </si>
  <si>
    <t>7 Августа 1992</t>
  </si>
  <si>
    <t>Скрынник Александр</t>
  </si>
  <si>
    <t>26 Июля 1991</t>
  </si>
  <si>
    <t>Кулаков Александр</t>
  </si>
  <si>
    <t>15 Мая 1983</t>
  </si>
  <si>
    <t>Кузьмин Глеб</t>
  </si>
  <si>
    <t>Махбод Самсон</t>
  </si>
  <si>
    <t>3 Февраля 1989</t>
  </si>
  <si>
    <t>Пайор Сергей</t>
  </si>
  <si>
    <t>29 Июня 1984</t>
  </si>
  <si>
    <t>Романцев Данил</t>
  </si>
  <si>
    <t>5 Июня 1993</t>
  </si>
  <si>
    <t>Орлов Иван</t>
  </si>
  <si>
    <t>14 Марта 1996</t>
  </si>
  <si>
    <t>Лундстрём Юаким</t>
  </si>
  <si>
    <t>25 Февраля 1984</t>
  </si>
  <si>
    <t>Тарасенко Владимир</t>
  </si>
  <si>
    <t>13 Декабря 1991</t>
  </si>
  <si>
    <t>Прайссинг Том</t>
  </si>
  <si>
    <t>3 Декабря 1978</t>
  </si>
  <si>
    <t>Нетик Томаш</t>
  </si>
  <si>
    <t>Краев Максим</t>
  </si>
  <si>
    <t>21 Сентября 1979</t>
  </si>
  <si>
    <t>Белльмор Бретт</t>
  </si>
  <si>
    <t>25 Июня 1988</t>
  </si>
  <si>
    <t>Граняк Доминик</t>
  </si>
  <si>
    <t>11 Июня 1983</t>
  </si>
  <si>
    <t>Вампола Петр</t>
  </si>
  <si>
    <t>21 Января 1982</t>
  </si>
  <si>
    <t>Жмакин Станислав</t>
  </si>
  <si>
    <t>25 Июня 1982</t>
  </si>
  <si>
    <t>Баринка Михал</t>
  </si>
  <si>
    <t>12 Июня 1984</t>
  </si>
  <si>
    <t>Конобрий Евгений</t>
  </si>
  <si>
    <t>17 Августа 1985</t>
  </si>
  <si>
    <t>Потапов Алексей</t>
  </si>
  <si>
    <t>2 Марта 1989</t>
  </si>
  <si>
    <t>Ситников Виталий</t>
  </si>
  <si>
    <t>20 Октября 1981</t>
  </si>
  <si>
    <t>Пацовски Доминик</t>
  </si>
  <si>
    <t>8 Июня 1990</t>
  </si>
  <si>
    <t>Бутузов Владимир</t>
  </si>
  <si>
    <t>27 Мая 1994</t>
  </si>
  <si>
    <t>Кулагин Александр</t>
  </si>
  <si>
    <t>12 Января 1994</t>
  </si>
  <si>
    <t>Петров Александр</t>
  </si>
  <si>
    <t>27 Сентября 1993</t>
  </si>
  <si>
    <t>Фёдоров Сергей</t>
  </si>
  <si>
    <t>13 Декабря 1969</t>
  </si>
  <si>
    <t>Петрашек Давид</t>
  </si>
  <si>
    <t>1 Февраля 1976</t>
  </si>
  <si>
    <t>Мишарин Георгий</t>
  </si>
  <si>
    <t>11 Мая 1985</t>
  </si>
  <si>
    <t>Кагайкин Сергей</t>
  </si>
  <si>
    <t>10 Ноября 1980</t>
  </si>
  <si>
    <t>Рассказов Кирилл</t>
  </si>
  <si>
    <t>3 Мая 1992</t>
  </si>
  <si>
    <t>Каллен Марк</t>
  </si>
  <si>
    <t>28 Октября 1978</t>
  </si>
  <si>
    <t>Бурстрём Никлас</t>
  </si>
  <si>
    <t>25 Января 1991</t>
  </si>
  <si>
    <t>Шаров Александр А.</t>
  </si>
  <si>
    <t>5 Ноября 1995</t>
  </si>
  <si>
    <t>Осипов Александр</t>
  </si>
  <si>
    <t>Старков Кирилл</t>
  </si>
  <si>
    <t>31 Июля 1987</t>
  </si>
  <si>
    <t>Дания</t>
  </si>
  <si>
    <t>Хлопотов Вадим</t>
  </si>
  <si>
    <t>22 Апреля 1994</t>
  </si>
  <si>
    <t>Свобода Адам</t>
  </si>
  <si>
    <t>26 Января 1978</t>
  </si>
  <si>
    <t>Полозов Кирилл</t>
  </si>
  <si>
    <t>15 Января 1991</t>
  </si>
  <si>
    <t>Тршка Петер</t>
  </si>
  <si>
    <t>1 Июня 1992</t>
  </si>
  <si>
    <t>Брендл Павел</t>
  </si>
  <si>
    <t>23 Марта 1981</t>
  </si>
  <si>
    <t>Обухов Дмитрий</t>
  </si>
  <si>
    <t>9 Июля 1983</t>
  </si>
  <si>
    <t>Рафиков Рушан</t>
  </si>
  <si>
    <t>15 Мая 1995</t>
  </si>
  <si>
    <t>Пёйсти Эту</t>
  </si>
  <si>
    <t>16 Января 1989</t>
  </si>
  <si>
    <t>Уилсон Клэй</t>
  </si>
  <si>
    <t>5 Апреля 1983</t>
  </si>
  <si>
    <t>Корпикари Оскари</t>
  </si>
  <si>
    <t>5 Апреля 1984</t>
  </si>
  <si>
    <t>Спанг Дэн</t>
  </si>
  <si>
    <t>16 Августа 1983</t>
  </si>
  <si>
    <t>Мюррэй Эндрю</t>
  </si>
  <si>
    <t>Мосалёв Денис</t>
  </si>
  <si>
    <t>28 Февраля 1986</t>
  </si>
  <si>
    <t>Черноок Павел</t>
  </si>
  <si>
    <t>28 Сентября 1986</t>
  </si>
  <si>
    <t>Угрюмов Евгений</t>
  </si>
  <si>
    <t>29 Апреля 1996</t>
  </si>
  <si>
    <t>Малюшкин Илья</t>
  </si>
  <si>
    <t>30 Января 1984</t>
  </si>
  <si>
    <t>Морозов Илья</t>
  </si>
  <si>
    <t>20 Января 1999</t>
  </si>
  <si>
    <t>Сопел Брент</t>
  </si>
  <si>
    <t>7 Января 1977</t>
  </si>
  <si>
    <t>Хабада Мартин</t>
  </si>
  <si>
    <t>14 Июня 1977</t>
  </si>
  <si>
    <t>Клименко Глеб</t>
  </si>
  <si>
    <t>28 Июля 1983</t>
  </si>
  <si>
    <t>Краичек Лукаш</t>
  </si>
  <si>
    <t>Меляков Кирилл</t>
  </si>
  <si>
    <t>21 Декабря 1997</t>
  </si>
  <si>
    <t>Куляш Денис</t>
  </si>
  <si>
    <t>31 Мая 1983</t>
  </si>
  <si>
    <t>Дрозд Сергей</t>
  </si>
  <si>
    <t>14 Апреля 1990</t>
  </si>
  <si>
    <t>Есипов Андрей</t>
  </si>
  <si>
    <t>9 Мая 1980</t>
  </si>
  <si>
    <t>Давыдов Никита</t>
  </si>
  <si>
    <t>9 Апреля 1988</t>
  </si>
  <si>
    <t>Бернацкий Сергей</t>
  </si>
  <si>
    <t>1 Марта 1982</t>
  </si>
  <si>
    <t>Бутузов Станислав</t>
  </si>
  <si>
    <t>31 Мая 1996</t>
  </si>
  <si>
    <t>Миронов Андрей С.</t>
  </si>
  <si>
    <t>Касянчук Константин</t>
  </si>
  <si>
    <t>24 Октября 1979</t>
  </si>
  <si>
    <t>Барош Самуэль</t>
  </si>
  <si>
    <t>10 Февраля 1994</t>
  </si>
  <si>
    <t>Копытин Павел</t>
  </si>
  <si>
    <t>17 Марта 1987</t>
  </si>
  <si>
    <t>Складниченко Николай</t>
  </si>
  <si>
    <t>13 Июля 1994</t>
  </si>
  <si>
    <t>Мянтюля Туукка</t>
  </si>
  <si>
    <t>25 Мая 1981</t>
  </si>
  <si>
    <t>Глухов Михаил</t>
  </si>
  <si>
    <t>13 Мая 1988</t>
  </si>
  <si>
    <t>Куликов Дмитрий</t>
  </si>
  <si>
    <t>29 Октября 1990</t>
  </si>
  <si>
    <t>Хосса Марцел</t>
  </si>
  <si>
    <t>12 Октября 1981</t>
  </si>
  <si>
    <t>Чванов Сергей</t>
  </si>
  <si>
    <t>20 Мая 1991</t>
  </si>
  <si>
    <t>Балинскис Увис</t>
  </si>
  <si>
    <t>1 Августа 1996</t>
  </si>
  <si>
    <t>Емелин Алексей</t>
  </si>
  <si>
    <t>25 Апреля 1986</t>
  </si>
  <si>
    <t>Кайгородов Алексей</t>
  </si>
  <si>
    <t>29 Июля 1983</t>
  </si>
  <si>
    <t>Полещук Антон</t>
  </si>
  <si>
    <t>21 Февраля 1987</t>
  </si>
  <si>
    <t>Аалтонен Юхаматти</t>
  </si>
  <si>
    <t>4 Июня 1985</t>
  </si>
  <si>
    <t>Казаковцев Николай</t>
  </si>
  <si>
    <t>23 Марта 1990</t>
  </si>
  <si>
    <t>Скороходов Игорь</t>
  </si>
  <si>
    <t>4 Мая 1986</t>
  </si>
  <si>
    <t>Мусин Илья</t>
  </si>
  <si>
    <t>3 Февраля 1991</t>
  </si>
  <si>
    <t>Мозякин Сергей</t>
  </si>
  <si>
    <t>30 Марта 1981</t>
  </si>
  <si>
    <t>Бадюков Алексей</t>
  </si>
  <si>
    <t>20 Апреля 1978</t>
  </si>
  <si>
    <t>Демидов Михаил</t>
  </si>
  <si>
    <t>20 Июня 1986</t>
  </si>
  <si>
    <t>Торесен Патрик</t>
  </si>
  <si>
    <t>7 Ноября 1983</t>
  </si>
  <si>
    <t>Норвегия</t>
  </si>
  <si>
    <t>Лакиза Артемий</t>
  </si>
  <si>
    <t>2 Июля 1987</t>
  </si>
  <si>
    <t>Сундстрём Юхан</t>
  </si>
  <si>
    <t>Семёнов Алексей</t>
  </si>
  <si>
    <t>10 Апреля 1981</t>
  </si>
  <si>
    <t>Блажиевский Артём</t>
  </si>
  <si>
    <t>20 Марта 1994</t>
  </si>
  <si>
    <t>Гелашвили Георгий</t>
  </si>
  <si>
    <t>30 Августа 1983</t>
  </si>
  <si>
    <t>Коробов Дмитрий</t>
  </si>
  <si>
    <t>12 Марта 1989</t>
  </si>
  <si>
    <t>Павлас Христиан</t>
  </si>
  <si>
    <t>Ларичев Иван</t>
  </si>
  <si>
    <t>29 Ноября 1995</t>
  </si>
  <si>
    <t>Новицкий Вячеслав</t>
  </si>
  <si>
    <t>5 Января 1996</t>
  </si>
  <si>
    <t>Грнка Томаш</t>
  </si>
  <si>
    <t>11 Ноября 1991</t>
  </si>
  <si>
    <t>Биллинс Чад</t>
  </si>
  <si>
    <t>26 Мая 1989</t>
  </si>
  <si>
    <t>Брахманис Эдийс</t>
  </si>
  <si>
    <t>17 Ноября 1983</t>
  </si>
  <si>
    <t>Игумнов Иван</t>
  </si>
  <si>
    <t>29 Июня 1996</t>
  </si>
  <si>
    <t>Мамкин Михаил</t>
  </si>
  <si>
    <t>7 Августа 1990</t>
  </si>
  <si>
    <t>Шураков Денис</t>
  </si>
  <si>
    <t>10 Февраля 1995</t>
  </si>
  <si>
    <t>Пепеляев Алексей</t>
  </si>
  <si>
    <t>16 Июня 1984</t>
  </si>
  <si>
    <t>Кундратек Томаш</t>
  </si>
  <si>
    <t>26 Декабря 1989</t>
  </si>
  <si>
    <t>Гецл Марек</t>
  </si>
  <si>
    <t>30 Декабря 1997</t>
  </si>
  <si>
    <t>Полищук Фёдор</t>
  </si>
  <si>
    <t>4 Июля 1979</t>
  </si>
  <si>
    <t>Свитов Александр</t>
  </si>
  <si>
    <t>3 Ноября 1982</t>
  </si>
  <si>
    <t>Лямин Кирилл</t>
  </si>
  <si>
    <t>13 Января 1986</t>
  </si>
  <si>
    <t>Гайдеик Владимир</t>
  </si>
  <si>
    <t>Нильссон Андерс</t>
  </si>
  <si>
    <t>19 Марта 1990</t>
  </si>
  <si>
    <t>Новиков Александр</t>
  </si>
  <si>
    <t>5 Июня 1988</t>
  </si>
  <si>
    <t>Брылин Сергей</t>
  </si>
  <si>
    <t>13 Января 1974</t>
  </si>
  <si>
    <t>Кемпе Марио</t>
  </si>
  <si>
    <t>19 Сентября 1988</t>
  </si>
  <si>
    <t>Волзер Деррик</t>
  </si>
  <si>
    <t>12 Мая 1978</t>
  </si>
  <si>
    <t>Печура Сергей</t>
  </si>
  <si>
    <t>14 Июня 1987</t>
  </si>
  <si>
    <t>Сигалет Джонатан</t>
  </si>
  <si>
    <t>12 Февраля 1986</t>
  </si>
  <si>
    <t>Арекаев Сергей</t>
  </si>
  <si>
    <t>22 Сентября 1978</t>
  </si>
  <si>
    <t>Беляков Иван</t>
  </si>
  <si>
    <t>9 Марта 1998</t>
  </si>
  <si>
    <t>Иггулден Майк</t>
  </si>
  <si>
    <t>9 Ноября 1982</t>
  </si>
  <si>
    <t>Крепс Камил</t>
  </si>
  <si>
    <t>18 Ноября 1984</t>
  </si>
  <si>
    <t>Абид Рамзи</t>
  </si>
  <si>
    <t>Масальскис Эдгарс</t>
  </si>
  <si>
    <t>31 Марта 1980</t>
  </si>
  <si>
    <t>Сухих Иван</t>
  </si>
  <si>
    <t>1 Марта 1994</t>
  </si>
  <si>
    <t>Пивцакин Никита</t>
  </si>
  <si>
    <t>Озолиньш Сандис</t>
  </si>
  <si>
    <t>3 Августа 1972</t>
  </si>
  <si>
    <t>Широков Максим</t>
  </si>
  <si>
    <t>13 Декабря 1982</t>
  </si>
  <si>
    <t>Ниеми Мика</t>
  </si>
  <si>
    <t>10 Марта 1988</t>
  </si>
  <si>
    <t>Воробьёв Дмитрий</t>
  </si>
  <si>
    <t>Жилин Николай</t>
  </si>
  <si>
    <t>23 Мая 1992</t>
  </si>
  <si>
    <t>Гаврилин Андрей</t>
  </si>
  <si>
    <t>24 Июля 1978</t>
  </si>
  <si>
    <t>Петров Кирилл</t>
  </si>
  <si>
    <t>13 Апреля 1990</t>
  </si>
  <si>
    <t>Федин Илья</t>
  </si>
  <si>
    <t>6 Мая 1989</t>
  </si>
  <si>
    <t>Стольберг Виктор</t>
  </si>
  <si>
    <t>17 Января 1986</t>
  </si>
  <si>
    <t>Бердников Сергей</t>
  </si>
  <si>
    <t>5 Января 1971</t>
  </si>
  <si>
    <t>Швидкий Денис</t>
  </si>
  <si>
    <t>21 Ноября 1980</t>
  </si>
  <si>
    <t>Васильев Александр И.</t>
  </si>
  <si>
    <t>16 Мая 1989</t>
  </si>
  <si>
    <t>Хабаров Макар</t>
  </si>
  <si>
    <t>10 Сентября 1999</t>
  </si>
  <si>
    <t>Михнов Алексей</t>
  </si>
  <si>
    <t>31 Августа 1982</t>
  </si>
  <si>
    <t>Странски Матей</t>
  </si>
  <si>
    <t>11 Июля 1993</t>
  </si>
  <si>
    <t>Батня Оскарс</t>
  </si>
  <si>
    <t>7 Мая 1995</t>
  </si>
  <si>
    <t>Сварс Паулс</t>
  </si>
  <si>
    <t>11 Марта 1998</t>
  </si>
  <si>
    <t>Королёв Евгений</t>
  </si>
  <si>
    <t>Болдырев Иван</t>
  </si>
  <si>
    <t>20 Января 1988</t>
  </si>
  <si>
    <t>Микуш Томаш</t>
  </si>
  <si>
    <t>1 Июля 1993</t>
  </si>
  <si>
    <t>Журавлёв Егор</t>
  </si>
  <si>
    <t>Крамской Никита</t>
  </si>
  <si>
    <t>8 Марта 1994</t>
  </si>
  <si>
    <t>Бывальцев Алексей</t>
  </si>
  <si>
    <t>20 Февраля 1994</t>
  </si>
  <si>
    <t>Баранка Иван</t>
  </si>
  <si>
    <t>19 Мая 1985</t>
  </si>
  <si>
    <t>Путилов Кирилл</t>
  </si>
  <si>
    <t>1 Ноября 1988</t>
  </si>
  <si>
    <t>Петерссон Андре</t>
  </si>
  <si>
    <t>11 Сентября 1990</t>
  </si>
  <si>
    <t>Гаврус Артур</t>
  </si>
  <si>
    <t>3 Января 1994</t>
  </si>
  <si>
    <t>О'Доннелл Брендэн</t>
  </si>
  <si>
    <t>25 Июня 1992</t>
  </si>
  <si>
    <t>Чалпа Улдис</t>
  </si>
  <si>
    <t>4 Сентября 1991</t>
  </si>
  <si>
    <t>Скиннер Бретт</t>
  </si>
  <si>
    <t>28 Июня 1983</t>
  </si>
  <si>
    <t>Юдов Егор</t>
  </si>
  <si>
    <t>Фахрутдинов Марат</t>
  </si>
  <si>
    <t>27 Ноября 1988</t>
  </si>
  <si>
    <t>Нюландер Петер</t>
  </si>
  <si>
    <t>20 Января 1976</t>
  </si>
  <si>
    <t>Китнар Милан</t>
  </si>
  <si>
    <t>19 Мая 1989</t>
  </si>
  <si>
    <t>Савельев Михаил</t>
  </si>
  <si>
    <t>5 Января 1987</t>
  </si>
  <si>
    <t>Малютин Максим</t>
  </si>
  <si>
    <t>16 Сентября 1988</t>
  </si>
  <si>
    <t>Штрбак Мартин</t>
  </si>
  <si>
    <t>15 Января 1975</t>
  </si>
  <si>
    <t>Сушко Вадим</t>
  </si>
  <si>
    <t>27 Апреля 1986</t>
  </si>
  <si>
    <t>Кивистё Томми</t>
  </si>
  <si>
    <t>7 Июня 1991</t>
  </si>
  <si>
    <t>Койстинен Вилле</t>
  </si>
  <si>
    <t>17 Июня 1982</t>
  </si>
  <si>
    <t>Копейкин Алексей</t>
  </si>
  <si>
    <t>29 Августа 1983</t>
  </si>
  <si>
    <t>Билалов Ильшат</t>
  </si>
  <si>
    <t>Толпеко Денис</t>
  </si>
  <si>
    <t>29 Января 1985</t>
  </si>
  <si>
    <t>Шефер Нолан</t>
  </si>
  <si>
    <t>15 Января 1980</t>
  </si>
  <si>
    <t>Стеценко Сергей</t>
  </si>
  <si>
    <t>6 Июня 1995</t>
  </si>
  <si>
    <t>Жердев Николай</t>
  </si>
  <si>
    <t>5 Ноября 1984</t>
  </si>
  <si>
    <t>Ворис Янис</t>
  </si>
  <si>
    <t>20 Января 2000</t>
  </si>
  <si>
    <t>Бурмистров Александр</t>
  </si>
  <si>
    <t>21 Октября 1991</t>
  </si>
  <si>
    <t>Ярославлев Евгений</t>
  </si>
  <si>
    <t>Костин Денис</t>
  </si>
  <si>
    <t>21 Июня 1995</t>
  </si>
  <si>
    <t>Ткачёв Владимир Э.</t>
  </si>
  <si>
    <t>5 Октября 1995</t>
  </si>
  <si>
    <t>Ипатов Вячеслав</t>
  </si>
  <si>
    <t>11 Сентября 1995</t>
  </si>
  <si>
    <t>Тэйлор Дэнни</t>
  </si>
  <si>
    <t>28 Апреля 1986</t>
  </si>
  <si>
    <t>Эллисон Мэтт</t>
  </si>
  <si>
    <t>8 Декабря 1983</t>
  </si>
  <si>
    <t>Павлюков Илья</t>
  </si>
  <si>
    <t>24 Июня 1995</t>
  </si>
  <si>
    <t>Альшевский Ярослав</t>
  </si>
  <si>
    <t>Коновалов Илья</t>
  </si>
  <si>
    <t>13 Июля 1998</t>
  </si>
  <si>
    <t>Иванчик Евгений</t>
  </si>
  <si>
    <t>22 Марта 1994</t>
  </si>
  <si>
    <t>Каблуков Илья</t>
  </si>
  <si>
    <t>18 Января 1988</t>
  </si>
  <si>
    <t>Коваль Виталий</t>
  </si>
  <si>
    <t>Ворошило Артём</t>
  </si>
  <si>
    <t>13 Августа 1988</t>
  </si>
  <si>
    <t>Шибаев Александр</t>
  </si>
  <si>
    <t>18 Апреля 1987</t>
  </si>
  <si>
    <t>Севостьянов Сергей</t>
  </si>
  <si>
    <t>Линг Дэвид</t>
  </si>
  <si>
    <t>9 Января 1975</t>
  </si>
  <si>
    <t>Маккарти Стив</t>
  </si>
  <si>
    <t>3 Февраля 1981</t>
  </si>
  <si>
    <t>Мойжиш Томаш</t>
  </si>
  <si>
    <t>2 Мая 1982</t>
  </si>
  <si>
    <t>Райко Димитрий</t>
  </si>
  <si>
    <t>3 Февраля 1999</t>
  </si>
  <si>
    <t>Чипчура Кайл</t>
  </si>
  <si>
    <t>19 Февраля 1986</t>
  </si>
  <si>
    <t>Бородин Савва</t>
  </si>
  <si>
    <t>6 Декабря 1991</t>
  </si>
  <si>
    <t>Корсо Даниэль</t>
  </si>
  <si>
    <t>3 Апреля 1978</t>
  </si>
  <si>
    <t>Исаев Игорь</t>
  </si>
  <si>
    <t>Мигалик Владимир</t>
  </si>
  <si>
    <t>29 Января 1987</t>
  </si>
  <si>
    <t>Курепанов Денис</t>
  </si>
  <si>
    <t>30 Марта 1988</t>
  </si>
  <si>
    <t>Хартиган Марк</t>
  </si>
  <si>
    <t>15 Октября 1977</t>
  </si>
  <si>
    <t>Бойченко Павел</t>
  </si>
  <si>
    <t>30 Апреля 1975</t>
  </si>
  <si>
    <t>Гловацкий Антон</t>
  </si>
  <si>
    <t>Бабенко Егор</t>
  </si>
  <si>
    <t>5 Февраля 1997</t>
  </si>
  <si>
    <t>Исаев Максим</t>
  </si>
  <si>
    <t>21 Марта 1989</t>
  </si>
  <si>
    <t>Кузьмин Андрей</t>
  </si>
  <si>
    <t>5 Апреля 1981</t>
  </si>
  <si>
    <t>Булянский Артём</t>
  </si>
  <si>
    <t>16 Марта 1985</t>
  </si>
  <si>
    <t>Тимченко Данил</t>
  </si>
  <si>
    <t>Ольховцев Сергей</t>
  </si>
  <si>
    <t>19 Октября 1987</t>
  </si>
  <si>
    <t>Гафиуллин Ильяс</t>
  </si>
  <si>
    <t>15 Февраля 1993</t>
  </si>
  <si>
    <t>Бьоркстранд Патрик</t>
  </si>
  <si>
    <t>1 Июля 1992</t>
  </si>
  <si>
    <t>Таратухин Андрей</t>
  </si>
  <si>
    <t>22 Февраля 1983</t>
  </si>
  <si>
    <t>Кучин Андрей</t>
  </si>
  <si>
    <t>Григоренко Евгений</t>
  </si>
  <si>
    <t>11 Августа 1992</t>
  </si>
  <si>
    <t>Туппурайнен Яни</t>
  </si>
  <si>
    <t>30 Марта 1980</t>
  </si>
  <si>
    <t>Калашников Станислав</t>
  </si>
  <si>
    <t>26 Октября 1991</t>
  </si>
  <si>
    <t>Мусатов Игорь</t>
  </si>
  <si>
    <t>23 Сентября 1987</t>
  </si>
  <si>
    <t>Аляпкин Максим</t>
  </si>
  <si>
    <t>28 Февраля 1993</t>
  </si>
  <si>
    <t>Соловьёв Максим</t>
  </si>
  <si>
    <t>20 Февраля 1979</t>
  </si>
  <si>
    <t>Шкоула Мартин</t>
  </si>
  <si>
    <t>28 Октября 1979</t>
  </si>
  <si>
    <t>Игошев Александр</t>
  </si>
  <si>
    <t>12 Сентября 1997</t>
  </si>
  <si>
    <t>Баландинс Салвис</t>
  </si>
  <si>
    <t>9 Февраля 1996</t>
  </si>
  <si>
    <t>Скабелка Алексей</t>
  </si>
  <si>
    <t>7 Декабря 1992</t>
  </si>
  <si>
    <t>Липсбергс Микс</t>
  </si>
  <si>
    <t>9 Июня 1991</t>
  </si>
  <si>
    <t>Башко Андрей</t>
  </si>
  <si>
    <t>23 Мая 1982</t>
  </si>
  <si>
    <t>Мильчаков Дмитрий</t>
  </si>
  <si>
    <t>2 Марта 1986</t>
  </si>
  <si>
    <t>Гренье Мартен</t>
  </si>
  <si>
    <t>2 Ноября 1980</t>
  </si>
  <si>
    <t>Метальников Леонид</t>
  </si>
  <si>
    <t>25 Апреля 1990</t>
  </si>
  <si>
    <t>Шарипзянов Дамир</t>
  </si>
  <si>
    <t>17 Февраля 1996</t>
  </si>
  <si>
    <t>Шастин Егор</t>
  </si>
  <si>
    <t>10 Сентября 1982</t>
  </si>
  <si>
    <t>Шагг Джастин</t>
  </si>
  <si>
    <t>24 Декабря 1991</t>
  </si>
  <si>
    <t>Шабунов Константин</t>
  </si>
  <si>
    <t>28 Декабря 1994</t>
  </si>
  <si>
    <t>Назаркин Евгений</t>
  </si>
  <si>
    <t>21 Октября 1996</t>
  </si>
  <si>
    <t>Шепеленко Андрей</t>
  </si>
  <si>
    <t>Степанов Стефан</t>
  </si>
  <si>
    <t>23 Сентября 1992</t>
  </si>
  <si>
    <t>Денисов Денис</t>
  </si>
  <si>
    <t>31 Декабря 1981</t>
  </si>
  <si>
    <t>Давыдов Марат</t>
  </si>
  <si>
    <t>20 Июля 1972</t>
  </si>
  <si>
    <t>Барбашев Сергей</t>
  </si>
  <si>
    <t>26 Июля 1992</t>
  </si>
  <si>
    <t>Егоров Алексей</t>
  </si>
  <si>
    <t>22 Октября 1976</t>
  </si>
  <si>
    <t>Ячанов Дмитрий</t>
  </si>
  <si>
    <t>17 Апреля 1972</t>
  </si>
  <si>
    <t>Ниеминен Яни</t>
  </si>
  <si>
    <t>28 Июля 1987</t>
  </si>
  <si>
    <t>Хорошун Сергей</t>
  </si>
  <si>
    <t>27 Июня 1980</t>
  </si>
  <si>
    <t>Порейс Мартиньш</t>
  </si>
  <si>
    <t>6 Июля 1991</t>
  </si>
  <si>
    <t>Галвиньш Гунтис</t>
  </si>
  <si>
    <t>25 Января 1986</t>
  </si>
  <si>
    <t>Мокшанцев Александр</t>
  </si>
  <si>
    <t>17 Февраля 1995</t>
  </si>
  <si>
    <t>Ржепик Михал</t>
  </si>
  <si>
    <t>31 Декабря 1988</t>
  </si>
  <si>
    <t>Пережогин Александр</t>
  </si>
  <si>
    <t>10 Августа 1983</t>
  </si>
  <si>
    <t>Бирюков Евгений</t>
  </si>
  <si>
    <t>19 Апреля 1986</t>
  </si>
  <si>
    <t>Бодуэн Эрик</t>
  </si>
  <si>
    <t>3 Мая 1980</t>
  </si>
  <si>
    <t>Огиенко Егор</t>
  </si>
  <si>
    <t>10 Марта 1996</t>
  </si>
  <si>
    <t>Усенко Александр</t>
  </si>
  <si>
    <t>Галенюк Данила</t>
  </si>
  <si>
    <t>11 Февраля 2000</t>
  </si>
  <si>
    <t>Космачёв Дмитрий</t>
  </si>
  <si>
    <t>7 Июня 1985</t>
  </si>
  <si>
    <t>Хишон Джои</t>
  </si>
  <si>
    <t>20 Октября 1991</t>
  </si>
  <si>
    <t>Икамацких Артём</t>
  </si>
  <si>
    <t>8 Мая 1997</t>
  </si>
  <si>
    <t>Коларик Чад</t>
  </si>
  <si>
    <t>26 Января 1986</t>
  </si>
  <si>
    <t>Бешаров Тимур</t>
  </si>
  <si>
    <t>23 Ноября 1996</t>
  </si>
  <si>
    <t>5 Июля 1985</t>
  </si>
  <si>
    <t>Бойд Дастин</t>
  </si>
  <si>
    <t>16 Июля 1986</t>
  </si>
  <si>
    <t>Олонов Илья</t>
  </si>
  <si>
    <t>2 Августа 1993</t>
  </si>
  <si>
    <t>Дюков Роман</t>
  </si>
  <si>
    <t>29 Сентября 1995</t>
  </si>
  <si>
    <t>Глазков Игорь</t>
  </si>
  <si>
    <t>1 Сентября 1989</t>
  </si>
  <si>
    <t>Тарасов Данил</t>
  </si>
  <si>
    <t>2 Марта 1995</t>
  </si>
  <si>
    <t>Кудрна Ярослав</t>
  </si>
  <si>
    <t>5 Декабря 1975</t>
  </si>
  <si>
    <t>Тврдонь Марек</t>
  </si>
  <si>
    <t>31 Января 1993</t>
  </si>
  <si>
    <t>Карамнов Виталий</t>
  </si>
  <si>
    <t>8 Августа 1989</t>
  </si>
  <si>
    <t>Желдаков Григорий</t>
  </si>
  <si>
    <t>11 Февраля 1992</t>
  </si>
  <si>
    <t>15 Августа 1983</t>
  </si>
  <si>
    <t>Будкин Александр</t>
  </si>
  <si>
    <t>8 Сентября 1986</t>
  </si>
  <si>
    <t>Плэтт Джефф</t>
  </si>
  <si>
    <t>10 Июля 1985</t>
  </si>
  <si>
    <t>Коньков Роман</t>
  </si>
  <si>
    <t>4 Марта 1993</t>
  </si>
  <si>
    <t>Лакос Андре</t>
  </si>
  <si>
    <t>29 Июля 1979</t>
  </si>
  <si>
    <t>Австрия</t>
  </si>
  <si>
    <t>Лашак Ян</t>
  </si>
  <si>
    <t>10 Апреля 1979</t>
  </si>
  <si>
    <t>Наумов Владислав</t>
  </si>
  <si>
    <t>26 Ноября 1996</t>
  </si>
  <si>
    <t>Колена Милан</t>
  </si>
  <si>
    <t>12 Мая 1994</t>
  </si>
  <si>
    <t>Штайнох Мартин</t>
  </si>
  <si>
    <t>15 Сентября 1990</t>
  </si>
  <si>
    <t>Балмочных Максим</t>
  </si>
  <si>
    <t>7 Марта 1979</t>
  </si>
  <si>
    <t>Зозон Богдан</t>
  </si>
  <si>
    <t>16 Января 1993</t>
  </si>
  <si>
    <t>Хелльстрём Александр</t>
  </si>
  <si>
    <t>17 Апреля 1987</t>
  </si>
  <si>
    <t>Иванов Андрей</t>
  </si>
  <si>
    <t>10 Марта 1981</t>
  </si>
  <si>
    <t>Корешков Александр</t>
  </si>
  <si>
    <t>28 Октября 1968</t>
  </si>
  <si>
    <t>Царегородцев Евгений</t>
  </si>
  <si>
    <t>3 Февраля 1983</t>
  </si>
  <si>
    <t>Таффе Джефф</t>
  </si>
  <si>
    <t>19 Февраля 1981</t>
  </si>
  <si>
    <t>Беляков Сергей</t>
  </si>
  <si>
    <t>Коньков Сергей</t>
  </si>
  <si>
    <t>30 Мая 1982</t>
  </si>
  <si>
    <t>Дюрягин Денис</t>
  </si>
  <si>
    <t>10 Мая 1995</t>
  </si>
  <si>
    <t>Шевченко Эрикс</t>
  </si>
  <si>
    <t>28 Апреля 1991</t>
  </si>
  <si>
    <t>Альшевский Станислав</t>
  </si>
  <si>
    <t>Щегольков Вадим</t>
  </si>
  <si>
    <t>19 Апреля 1994</t>
  </si>
  <si>
    <t>Кудроч Кристиан</t>
  </si>
  <si>
    <t>21 Мая 1981</t>
  </si>
  <si>
    <t>Дронов Григорий</t>
  </si>
  <si>
    <t>10 Января 1998</t>
  </si>
  <si>
    <t>Кацуба Станислав</t>
  </si>
  <si>
    <t>8 Мая 1991</t>
  </si>
  <si>
    <t>Кокшаров Юрий</t>
  </si>
  <si>
    <t>1 Ноября 1985</t>
  </si>
  <si>
    <t>Лоцанс Робертс</t>
  </si>
  <si>
    <t>3 Марта 1996</t>
  </si>
  <si>
    <t>Ильенко Артём</t>
  </si>
  <si>
    <t>30 Апреля 1996</t>
  </si>
  <si>
    <t>Громов Никита</t>
  </si>
  <si>
    <t>1 Мая 1998</t>
  </si>
  <si>
    <t>Гребенщиков Святослав</t>
  </si>
  <si>
    <t>1 Июня 1994</t>
  </si>
  <si>
    <t>Салак Александр</t>
  </si>
  <si>
    <t>Горечишников Максим</t>
  </si>
  <si>
    <t>Коротеев Денис</t>
  </si>
  <si>
    <t>9 Декабря 1983</t>
  </si>
  <si>
    <t>Чиодо Энди</t>
  </si>
  <si>
    <t>25 Апреля 1983</t>
  </si>
  <si>
    <t>Арефьев Даниил</t>
  </si>
  <si>
    <t>5 Февраля 1994</t>
  </si>
  <si>
    <t>30 Ноября 1988</t>
  </si>
  <si>
    <t>Зимин Николай</t>
  </si>
  <si>
    <t>25 Мая 1983</t>
  </si>
  <si>
    <t>Секера Андрей</t>
  </si>
  <si>
    <t>8 Июня 1986</t>
  </si>
  <si>
    <t>Фролов Александр</t>
  </si>
  <si>
    <t>19 Июня 1982</t>
  </si>
  <si>
    <t>Комаров Никита</t>
  </si>
  <si>
    <t>28 Июня 1988</t>
  </si>
  <si>
    <t>Галимов Эмиль</t>
  </si>
  <si>
    <t>9 Мая 1992</t>
  </si>
  <si>
    <t>Макаров Денис</t>
  </si>
  <si>
    <t>3 Августа 1983</t>
  </si>
  <si>
    <t>Лэмпмэн Брайс</t>
  </si>
  <si>
    <t>Радчук Дмитрий</t>
  </si>
  <si>
    <t>26 Мая 1990</t>
  </si>
  <si>
    <t>Попович Юлиан</t>
  </si>
  <si>
    <t>15 Июня 1990</t>
  </si>
  <si>
    <t>Когалев Александр</t>
  </si>
  <si>
    <t>22 Мая 1994</t>
  </si>
  <si>
    <t>Бабенко Юрий</t>
  </si>
  <si>
    <t>2 Января 1978</t>
  </si>
  <si>
    <t>Попов Дмитрий</t>
  </si>
  <si>
    <t>25 Мая 1990</t>
  </si>
  <si>
    <t>Галама Марко</t>
  </si>
  <si>
    <t>2 Января 1996</t>
  </si>
  <si>
    <t>Лаюнен Вилле</t>
  </si>
  <si>
    <t>8 Марта 1988</t>
  </si>
  <si>
    <t>Гордиюк Виктор</t>
  </si>
  <si>
    <t>11 Апреля 1970</t>
  </si>
  <si>
    <t>Локхарт Лукас</t>
  </si>
  <si>
    <t>1 Ноября 1992</t>
  </si>
  <si>
    <t>Зубенко Алексей</t>
  </si>
  <si>
    <t>20 Марта 1990</t>
  </si>
  <si>
    <t>Храмков Александр</t>
  </si>
  <si>
    <t>3 Марта 1988</t>
  </si>
  <si>
    <t>Калюжный Алексей</t>
  </si>
  <si>
    <t>13 Июня 1977</t>
  </si>
  <si>
    <t>Мелихерчик Марцел</t>
  </si>
  <si>
    <t>20 Декабря 1986</t>
  </si>
  <si>
    <t>Баранов Егор</t>
  </si>
  <si>
    <t>27 Декабря 1998</t>
  </si>
  <si>
    <t>Коршунов Андрей</t>
  </si>
  <si>
    <t>10 Мая 1983</t>
  </si>
  <si>
    <t>Шинкарь Александр</t>
  </si>
  <si>
    <t>3 Июля 1981</t>
  </si>
  <si>
    <t>Гюнге Рихард</t>
  </si>
  <si>
    <t>1 Февраля 1987</t>
  </si>
  <si>
    <t>Гюмер Франк</t>
  </si>
  <si>
    <t>7 Июня 1996</t>
  </si>
  <si>
    <t>Романовский Александр</t>
  </si>
  <si>
    <t>8 Июня 1987</t>
  </si>
  <si>
    <t>Мищенко Иван</t>
  </si>
  <si>
    <t>22 Июля 1995</t>
  </si>
  <si>
    <t>Макеев Алексей</t>
  </si>
  <si>
    <t>25 Ноября 1991</t>
  </si>
  <si>
    <t>Осипов Максим</t>
  </si>
  <si>
    <t>15 Апреля 1980</t>
  </si>
  <si>
    <t>Луома Микко</t>
  </si>
  <si>
    <t>22 Июня 1976</t>
  </si>
  <si>
    <t>Марьямс Артём</t>
  </si>
  <si>
    <t>19 Июля 1980</t>
  </si>
  <si>
    <t>Артамкин Алексей</t>
  </si>
  <si>
    <t>13 Мая 1997</t>
  </si>
  <si>
    <t>Лажо Мирослав</t>
  </si>
  <si>
    <t>18 Октября 1977</t>
  </si>
  <si>
    <t>Трощинский Алексей</t>
  </si>
  <si>
    <t>9 Октября 1973</t>
  </si>
  <si>
    <t>Лехтеря Йори</t>
  </si>
  <si>
    <t>23 Декабря 1987</t>
  </si>
  <si>
    <t>Саллинен Ере</t>
  </si>
  <si>
    <t>26 Октября 1990</t>
  </si>
  <si>
    <t>Саллинен Томи</t>
  </si>
  <si>
    <t>11 Февраля 1989</t>
  </si>
  <si>
    <t>Мёрфи Кори</t>
  </si>
  <si>
    <t>13 Февраля 1978</t>
  </si>
  <si>
    <t>Арбузов Владислав</t>
  </si>
  <si>
    <t>Брюклер Бернд</t>
  </si>
  <si>
    <t>26 Сентября 1981</t>
  </si>
  <si>
    <t>Захаров Константин</t>
  </si>
  <si>
    <t>2 Мая 1985</t>
  </si>
  <si>
    <t>Антропов Егор</t>
  </si>
  <si>
    <t>8 Мая 1992</t>
  </si>
  <si>
    <t>Хедстрём Джонатан</t>
  </si>
  <si>
    <t>27 Декабря 1977</t>
  </si>
  <si>
    <t>Букартс Рихардс</t>
  </si>
  <si>
    <t>31 Декабря 1995</t>
  </si>
  <si>
    <t>Ячник Павел</t>
  </si>
  <si>
    <t>8 Мая 1993</t>
  </si>
  <si>
    <t>Савченко Роман</t>
  </si>
  <si>
    <t>28 Июля 1988</t>
  </si>
  <si>
    <t>Картаев Владислав</t>
  </si>
  <si>
    <t>10 Февраля 1992</t>
  </si>
  <si>
    <t>Ярвинен Мика</t>
  </si>
  <si>
    <t>15 Ноября 1988</t>
  </si>
  <si>
    <t>Щадилов Игорь</t>
  </si>
  <si>
    <t>7 Июня 1980</t>
  </si>
  <si>
    <t>Насыбуллин Даниэль</t>
  </si>
  <si>
    <t>2 Июня 1986</t>
  </si>
  <si>
    <t>Скачков Евгений</t>
  </si>
  <si>
    <t>14 Июля 1984</t>
  </si>
  <si>
    <t>Болдижар Давид</t>
  </si>
  <si>
    <t>6 Января 1999</t>
  </si>
  <si>
    <t>Селезнёв Яков</t>
  </si>
  <si>
    <t>4 Августа 1989</t>
  </si>
  <si>
    <t>Заседа Матвей</t>
  </si>
  <si>
    <t>9 Июня 1999</t>
  </si>
  <si>
    <t>Хацей Арсений</t>
  </si>
  <si>
    <t>28 Января 1994</t>
  </si>
  <si>
    <t>Амброжейчик Дмитрий</t>
  </si>
  <si>
    <t>26 Марта 1995</t>
  </si>
  <si>
    <t>Енсен Еспер Б.</t>
  </si>
  <si>
    <t>30 Июля 1991</t>
  </si>
  <si>
    <t>Загидулин Артём</t>
  </si>
  <si>
    <t>Шипов Илья</t>
  </si>
  <si>
    <t>7 Октября 1993</t>
  </si>
  <si>
    <t>Чернквист Даниэль</t>
  </si>
  <si>
    <t>14 Октября 1976</t>
  </si>
  <si>
    <t>Шаршок Ярослав</t>
  </si>
  <si>
    <t>17 Мая 1990</t>
  </si>
  <si>
    <t>Кинрейд Джеффри</t>
  </si>
  <si>
    <t>29 Июля 1985</t>
  </si>
  <si>
    <t>Кристек Ярослав</t>
  </si>
  <si>
    <t>16 Марта 1980</t>
  </si>
  <si>
    <t>Воробьёв Владимир</t>
  </si>
  <si>
    <t>2 Ноября 1972</t>
  </si>
  <si>
    <t>Швецов Александр</t>
  </si>
  <si>
    <t>29 Сентября 1988</t>
  </si>
  <si>
    <t>Вороной Кирилл</t>
  </si>
  <si>
    <t>29 Июля 1993</t>
  </si>
  <si>
    <t>Шёгрен Маттиас</t>
  </si>
  <si>
    <t>27 Ноября 1987</t>
  </si>
  <si>
    <t>Павлов Виталий</t>
  </si>
  <si>
    <t>17 Июня 1989</t>
  </si>
  <si>
    <t>Фетисов Вячеслав</t>
  </si>
  <si>
    <t>20 Апреля 1958</t>
  </si>
  <si>
    <t>Шиндел Якуб</t>
  </si>
  <si>
    <t>24 Января 1986</t>
  </si>
  <si>
    <t>Железков Артём</t>
  </si>
  <si>
    <t>18 Января 1996</t>
  </si>
  <si>
    <t>Левитский Борис</t>
  </si>
  <si>
    <t>10 Марта 1997</t>
  </si>
  <si>
    <t>Галиев Станислав</t>
  </si>
  <si>
    <t>17 Января 1992</t>
  </si>
  <si>
    <t>Саари Сантери</t>
  </si>
  <si>
    <t>18 Октября 1994</t>
  </si>
  <si>
    <t>Халь Рику</t>
  </si>
  <si>
    <t>1 Ноября 1980</t>
  </si>
  <si>
    <t>Константинов Евгений</t>
  </si>
  <si>
    <t>29 Марта 1981</t>
  </si>
  <si>
    <t>Игер Бен</t>
  </si>
  <si>
    <t>22 Января 1984</t>
  </si>
  <si>
    <t>Тополь Максим</t>
  </si>
  <si>
    <t>8 Февраля 1989</t>
  </si>
  <si>
    <t>Кознев Алексей</t>
  </si>
  <si>
    <t>3 Октября 1975</t>
  </si>
  <si>
    <t>Муштуков Эрвин</t>
  </si>
  <si>
    <t>7 Апреля 1984</t>
  </si>
  <si>
    <t>Бэйлен Ник</t>
  </si>
  <si>
    <t>12 Декабря 1989</t>
  </si>
  <si>
    <t>Шафигуллин Булат</t>
  </si>
  <si>
    <t>29 Декабря 1999</t>
  </si>
  <si>
    <t>Перри Тодд</t>
  </si>
  <si>
    <t>13 Декабря 1986</t>
  </si>
  <si>
    <t>Янкович Иван</t>
  </si>
  <si>
    <t>24 Января 1995</t>
  </si>
  <si>
    <t>Хешка Шон</t>
  </si>
  <si>
    <t>30 Июля 1985</t>
  </si>
  <si>
    <t>Мальцев Михаил</t>
  </si>
  <si>
    <t>12 Марта 1998</t>
  </si>
  <si>
    <t>Муратов Евгений</t>
  </si>
  <si>
    <t>28 Января 1981</t>
  </si>
  <si>
    <t>Огородников Сергей</t>
  </si>
  <si>
    <t>21 Января 1986</t>
  </si>
  <si>
    <t>Кухтинов Роман</t>
  </si>
  <si>
    <t>1 Декабря 1975</t>
  </si>
  <si>
    <t>Синявский Павел</t>
  </si>
  <si>
    <t>3 Января 1998</t>
  </si>
  <si>
    <t>Синягин Денис</t>
  </si>
  <si>
    <t>3 Февраля 1994</t>
  </si>
  <si>
    <t>Шпирко Растислав</t>
  </si>
  <si>
    <t>21 Июня 1984</t>
  </si>
  <si>
    <t>Забавин Константин</t>
  </si>
  <si>
    <t>Брызгалов Илья</t>
  </si>
  <si>
    <t>22 Июня 1980</t>
  </si>
  <si>
    <t>Каутто Яни</t>
  </si>
  <si>
    <t>25 Октября 1989</t>
  </si>
  <si>
    <t>Веряев Данил</t>
  </si>
  <si>
    <t>Ниживий Александр</t>
  </si>
  <si>
    <t>16 Сентября 1976</t>
  </si>
  <si>
    <t>Калугин Владимир</t>
  </si>
  <si>
    <t>Сазонов Александр</t>
  </si>
  <si>
    <t>29 Ноября 1980</t>
  </si>
  <si>
    <t>Веске Райан</t>
  </si>
  <si>
    <t>7 Апреля 1982</t>
  </si>
  <si>
    <t>Подзиньш Зигурдс</t>
  </si>
  <si>
    <t>18 Июня 1996</t>
  </si>
  <si>
    <t>Капризов Кирилл</t>
  </si>
  <si>
    <t>26 Апреля 1997</t>
  </si>
  <si>
    <t>Климентьев Сергей</t>
  </si>
  <si>
    <t>5 Апреля 1975</t>
  </si>
  <si>
    <t>Ларин Иван</t>
  </si>
  <si>
    <t>28 Января 1991</t>
  </si>
  <si>
    <t>Ложкин Никита</t>
  </si>
  <si>
    <t>13 Октября 1991</t>
  </si>
  <si>
    <t>Дубинин Артём</t>
  </si>
  <si>
    <t>30 Марта 1989</t>
  </si>
  <si>
    <t>Ярвинен Йоонас</t>
  </si>
  <si>
    <t>5 Января 1989</t>
  </si>
  <si>
    <t>Раенко Анатолий</t>
  </si>
  <si>
    <t>18 Июля 1986</t>
  </si>
  <si>
    <t>Яшин Алексей</t>
  </si>
  <si>
    <t>5 Ноября 1973</t>
  </si>
  <si>
    <t>Штепанек Якуб</t>
  </si>
  <si>
    <t>Туляков Ярослав</t>
  </si>
  <si>
    <t>7 Апреля 1990</t>
  </si>
  <si>
    <t>Шталс Юрис</t>
  </si>
  <si>
    <t>8 Апреля 1982</t>
  </si>
  <si>
    <t>Волченков Антон</t>
  </si>
  <si>
    <t>25 Февраля 1982</t>
  </si>
  <si>
    <t>Зиазов Айрат</t>
  </si>
  <si>
    <t>Панюков Кирилл</t>
  </si>
  <si>
    <t>22 Мая 1997</t>
  </si>
  <si>
    <t>Депре Симон</t>
  </si>
  <si>
    <t>27 Июля 1991</t>
  </si>
  <si>
    <t>Белоконь Сергей</t>
  </si>
  <si>
    <t>25 Августа 1988</t>
  </si>
  <si>
    <t>Серкин Григорий</t>
  </si>
  <si>
    <t>14 Сентября 1991</t>
  </si>
  <si>
    <t>Верещагин Иван</t>
  </si>
  <si>
    <t>19 Января 1995</t>
  </si>
  <si>
    <t>Головков Георгс</t>
  </si>
  <si>
    <t>12 Июля 1995</t>
  </si>
  <si>
    <t>Бусыгин Евгений</t>
  </si>
  <si>
    <t>9 Сентября 1987</t>
  </si>
  <si>
    <t>Атюшов Виталий</t>
  </si>
  <si>
    <t>Гербер Мартин</t>
  </si>
  <si>
    <t>3 Сентября 1974</t>
  </si>
  <si>
    <t>Швейцария</t>
  </si>
  <si>
    <t>Сергеев Денис</t>
  </si>
  <si>
    <t>24 Августа 1983</t>
  </si>
  <si>
    <t>Фильппула Илари</t>
  </si>
  <si>
    <t>5 Ноября 1981</t>
  </si>
  <si>
    <t>Кривда Виталий</t>
  </si>
  <si>
    <t>13 Декабря 1992</t>
  </si>
  <si>
    <t>Николаев Сергей</t>
  </si>
  <si>
    <t>8 Июня 1972</t>
  </si>
  <si>
    <t>Коларж Ян</t>
  </si>
  <si>
    <t>21 Марта 1981</t>
  </si>
  <si>
    <t>Макинтайр Дрю</t>
  </si>
  <si>
    <t>24 Июня 1983</t>
  </si>
  <si>
    <t>Ступин Сергей</t>
  </si>
  <si>
    <t>14 Сентября 1979</t>
  </si>
  <si>
    <t>Даллмэн Кевин</t>
  </si>
  <si>
    <t>Шалдыбин Евгений</t>
  </si>
  <si>
    <t>29 Июля 1975</t>
  </si>
  <si>
    <t>Прайзингер Мирослав</t>
  </si>
  <si>
    <t>Вяливаара Юрки</t>
  </si>
  <si>
    <t>30 Мая 1976</t>
  </si>
  <si>
    <t>Нильссон Роберт</t>
  </si>
  <si>
    <t>Старцев Кирилл</t>
  </si>
  <si>
    <t>21 Сентября 1989</t>
  </si>
  <si>
    <t>Хедман Виктор</t>
  </si>
  <si>
    <t>18 Декабря 1990</t>
  </si>
  <si>
    <t>Волков Артём</t>
  </si>
  <si>
    <t>28 Января 1985</t>
  </si>
  <si>
    <t>Цыганов Егор</t>
  </si>
  <si>
    <t>17 Июля 1991</t>
  </si>
  <si>
    <t>Доронин Павел</t>
  </si>
  <si>
    <t>21 Августа 1988</t>
  </si>
  <si>
    <t>Гарнетт Майкл</t>
  </si>
  <si>
    <t>25 Ноября 1982</t>
  </si>
  <si>
    <t>Потапов Максим</t>
  </si>
  <si>
    <t>25 Мая 1980</t>
  </si>
  <si>
    <t>Силланпя Севери</t>
  </si>
  <si>
    <t>7 Февраля 1988</t>
  </si>
  <si>
    <t>Заливин Александр</t>
  </si>
  <si>
    <t>15 Июля 1990</t>
  </si>
  <si>
    <t>Шведов Игорь</t>
  </si>
  <si>
    <t>6 Марта 1987</t>
  </si>
  <si>
    <t>Ниинимяки Ессе</t>
  </si>
  <si>
    <t>19 Августа 1983</t>
  </si>
  <si>
    <t>Шевчук Михаил</t>
  </si>
  <si>
    <t>19 Сентября 1994</t>
  </si>
  <si>
    <t>Валицкий Исаак</t>
  </si>
  <si>
    <t>28 Февраля 1995</t>
  </si>
  <si>
    <t>Иванников Евгений</t>
  </si>
  <si>
    <t>29 Апреля 1991</t>
  </si>
  <si>
    <t>Белухин Евгений</t>
  </si>
  <si>
    <t>20 Августа 1983</t>
  </si>
  <si>
    <t>Муравьёв Юрий</t>
  </si>
  <si>
    <t>19 Апреля 1998</t>
  </si>
  <si>
    <t>Хохлов Илья</t>
  </si>
  <si>
    <t>20 Октября 1994</t>
  </si>
  <si>
    <t>Калинин Сергей П.</t>
  </si>
  <si>
    <t>17 Марта 1991</t>
  </si>
  <si>
    <t>Секссмит Тайсон</t>
  </si>
  <si>
    <t>19 Марта 1989</t>
  </si>
  <si>
    <t>Жульдиков Никита</t>
  </si>
  <si>
    <t>16 Августа 1996</t>
  </si>
  <si>
    <t>Широков Алексей</t>
  </si>
  <si>
    <t>20 Февраля 1981</t>
  </si>
  <si>
    <t>Мастрюков Алексей</t>
  </si>
  <si>
    <t>15 Сентября 1992</t>
  </si>
  <si>
    <t>Самарин Дмитрий</t>
  </si>
  <si>
    <t>4 Октября 1984</t>
  </si>
  <si>
    <t>Петров Марк</t>
  </si>
  <si>
    <t>Бардин Николай</t>
  </si>
  <si>
    <t>23 Января 1976</t>
  </si>
  <si>
    <t>Китаров Александр</t>
  </si>
  <si>
    <t>18 Июня 1987</t>
  </si>
  <si>
    <t>Бочкарёв Валерий</t>
  </si>
  <si>
    <t>19 Ноября 1997</t>
  </si>
  <si>
    <t>Миронов Андрей А.</t>
  </si>
  <si>
    <t>29 Июля 1994</t>
  </si>
  <si>
    <t>Воробьёв Павел</t>
  </si>
  <si>
    <t>5 Мая 1982</t>
  </si>
  <si>
    <t>Лессио Лукас</t>
  </si>
  <si>
    <t>23 Января 1993</t>
  </si>
  <si>
    <t>Толузаков Филипп</t>
  </si>
  <si>
    <t>10 Января 1989</t>
  </si>
  <si>
    <t>Карабань Данила</t>
  </si>
  <si>
    <t>26 Июля 1996</t>
  </si>
  <si>
    <t>Федотенко Руслан</t>
  </si>
  <si>
    <t>18 Января 1979</t>
  </si>
  <si>
    <t>Шин Александр</t>
  </si>
  <si>
    <t>21 Ноября 1985</t>
  </si>
  <si>
    <t>Березин Дмитрий</t>
  </si>
  <si>
    <t>1 Декабря 1992</t>
  </si>
  <si>
    <t>Лемтюгов Николай</t>
  </si>
  <si>
    <t>15 Января 1986</t>
  </si>
  <si>
    <t>Гудлевскис Кристерс</t>
  </si>
  <si>
    <t>31 Июля 1992</t>
  </si>
  <si>
    <t>Корнеев Константин</t>
  </si>
  <si>
    <t>5 Июня 1984</t>
  </si>
  <si>
    <t>Лайне Тему</t>
  </si>
  <si>
    <t>9 Августа 1982</t>
  </si>
  <si>
    <t>Зырянов Глеб</t>
  </si>
  <si>
    <t>16 Апреля 1992</t>
  </si>
  <si>
    <t>Чернов Михаил</t>
  </si>
  <si>
    <t>11 Ноября 1978</t>
  </si>
  <si>
    <t>Кривоножкин Максим</t>
  </si>
  <si>
    <t>18 Февраля 1984</t>
  </si>
  <si>
    <t>Гру Дэнни</t>
  </si>
  <si>
    <t>23 Июня 1981</t>
  </si>
  <si>
    <t>Селуянов Александр</t>
  </si>
  <si>
    <t>24 Марта 1982</t>
  </si>
  <si>
    <t>Устинский Игорь</t>
  </si>
  <si>
    <t>14 Июня 1994</t>
  </si>
  <si>
    <t>Рыбницкий Евгений</t>
  </si>
  <si>
    <t>8 Июля 1989</t>
  </si>
  <si>
    <t>Беляев Максим</t>
  </si>
  <si>
    <t>24 Августа 1979</t>
  </si>
  <si>
    <t>Корабейников Андрей</t>
  </si>
  <si>
    <t>1 Апреля 1987</t>
  </si>
  <si>
    <t>Букарев Семён</t>
  </si>
  <si>
    <t>21 Февраля 1997</t>
  </si>
  <si>
    <t>Энкузенс Наурис</t>
  </si>
  <si>
    <t>18 Апреля 1989</t>
  </si>
  <si>
    <t>Шахрайчук Вадим</t>
  </si>
  <si>
    <t>12 Июня 1974</t>
  </si>
  <si>
    <t>Полохов Кирилл</t>
  </si>
  <si>
    <t>23 Марта 1998</t>
  </si>
  <si>
    <t>Королёв Сергей</t>
  </si>
  <si>
    <t>28 Декабря 1973</t>
  </si>
  <si>
    <t>Безина Горан</t>
  </si>
  <si>
    <t>21 Марта 1980</t>
  </si>
  <si>
    <t>Пуяц Георгий</t>
  </si>
  <si>
    <t>11 Июня 1981</t>
  </si>
  <si>
    <t>Ханьяров Артур</t>
  </si>
  <si>
    <t>29 Сентября 1993</t>
  </si>
  <si>
    <t>Рубцов Герман</t>
  </si>
  <si>
    <t>27 Июня 1998</t>
  </si>
  <si>
    <t>Зиле Кристапс</t>
  </si>
  <si>
    <t>24 Декабря 1997</t>
  </si>
  <si>
    <t>Гайсберс Саймон</t>
  </si>
  <si>
    <t>7 Мая 1987</t>
  </si>
  <si>
    <t>Тодд Дэйн</t>
  </si>
  <si>
    <t>10 Января 1987</t>
  </si>
  <si>
    <t>Санников Степан</t>
  </si>
  <si>
    <t>25 Сентября 1990</t>
  </si>
  <si>
    <t>Коварж Ян</t>
  </si>
  <si>
    <t>Шинкевич Илья</t>
  </si>
  <si>
    <t>Николишин Андрей</t>
  </si>
  <si>
    <t>25 Марта 1973</t>
  </si>
  <si>
    <t>Белл Брендэн</t>
  </si>
  <si>
    <t>31 Марта 1983</t>
  </si>
  <si>
    <t>Лакутюр Даниэль</t>
  </si>
  <si>
    <t>18 Апреля 1977</t>
  </si>
  <si>
    <t>Юдин Дмитрий</t>
  </si>
  <si>
    <t>31 Июля 1995</t>
  </si>
  <si>
    <t>Гренков Андрей</t>
  </si>
  <si>
    <t>31 Мая 1990</t>
  </si>
  <si>
    <t>Шуинар Эрик</t>
  </si>
  <si>
    <t>8 Июля 1980</t>
  </si>
  <si>
    <t>Кожокин Егор</t>
  </si>
  <si>
    <t>14 Ноября 1994</t>
  </si>
  <si>
    <t>Спайло Арэн</t>
  </si>
  <si>
    <t>Огурцов Дмитрий</t>
  </si>
  <si>
    <t>20 Июня 1994</t>
  </si>
  <si>
    <t>Репин Владимир</t>
  </si>
  <si>
    <t>19 Июля 1989</t>
  </si>
  <si>
    <t>Хагман Никлас</t>
  </si>
  <si>
    <t>5 Декабря 1979</t>
  </si>
  <si>
    <t>Гурьянов Георгий</t>
  </si>
  <si>
    <t>26 Июня 1990</t>
  </si>
  <si>
    <t>Джильяти Стефано</t>
  </si>
  <si>
    <t>7 Октября 1987</t>
  </si>
  <si>
    <t>Италия</t>
  </si>
  <si>
    <t>Файзуллин Данил</t>
  </si>
  <si>
    <t>3 Декабря 1993</t>
  </si>
  <si>
    <t>Акимов Сергей</t>
  </si>
  <si>
    <t>15 Октября 1976</t>
  </si>
  <si>
    <t>Смуров Сергей</t>
  </si>
  <si>
    <t>26 Июля 1993</t>
  </si>
  <si>
    <t>Шэн Павел</t>
  </si>
  <si>
    <t>14 Августа 1999</t>
  </si>
  <si>
    <t>Митякин Евгений</t>
  </si>
  <si>
    <t>Беднарж Ярослав</t>
  </si>
  <si>
    <t>9 Ноября 1976</t>
  </si>
  <si>
    <t>Рундблад Давид</t>
  </si>
  <si>
    <t>8 Октября 1990</t>
  </si>
  <si>
    <t>Тодыков Антон</t>
  </si>
  <si>
    <t>24 Сентября 1992</t>
  </si>
  <si>
    <t>Зюзин Дмитрий</t>
  </si>
  <si>
    <t>21 Октября 1987</t>
  </si>
  <si>
    <t>Сетдиков Никита</t>
  </si>
  <si>
    <t>Швырёв Игорь</t>
  </si>
  <si>
    <t>10 Июля 1998</t>
  </si>
  <si>
    <t>Кириллов Дмитрий</t>
  </si>
  <si>
    <t>30 Июля 1990</t>
  </si>
  <si>
    <t>Томкин Максим</t>
  </si>
  <si>
    <t>Шелег Сергей</t>
  </si>
  <si>
    <t>24 Мая 1990</t>
  </si>
  <si>
    <t>Тарасов Вадим</t>
  </si>
  <si>
    <t>31 Декабря 1976</t>
  </si>
  <si>
    <t>Гундерсон Райан</t>
  </si>
  <si>
    <t>16 Августа 1985</t>
  </si>
  <si>
    <t>Кон Ладислав</t>
  </si>
  <si>
    <t>4 Марта 1975</t>
  </si>
  <si>
    <t>Аболс Родриго</t>
  </si>
  <si>
    <t>Михалёв Андрей</t>
  </si>
  <si>
    <t>23 Февраля 1978</t>
  </si>
  <si>
    <t>Черепенин Александр</t>
  </si>
  <si>
    <t>24 Августа 1987</t>
  </si>
  <si>
    <t>1 Марта 1995</t>
  </si>
  <si>
    <t>Мустафин Артур</t>
  </si>
  <si>
    <t>Глызин Максим</t>
  </si>
  <si>
    <t>Беляев Кирилл</t>
  </si>
  <si>
    <t>18 Июля 1997</t>
  </si>
  <si>
    <t>Добрышкин Юрий</t>
  </si>
  <si>
    <t>19 Июля 1979</t>
  </si>
  <si>
    <t>Рязанцев Георгий</t>
  </si>
  <si>
    <t>18 Февраля 1986</t>
  </si>
  <si>
    <t>Гусев Никита</t>
  </si>
  <si>
    <t>8 Июля 1992</t>
  </si>
  <si>
    <t>Михнов Андрей</t>
  </si>
  <si>
    <t>26 Ноября 1983</t>
  </si>
  <si>
    <t>Болтанов Артур</t>
  </si>
  <si>
    <t>9 Августа 1996</t>
  </si>
  <si>
    <t>Бодров Евгений</t>
  </si>
  <si>
    <t>8 Января 1988</t>
  </si>
  <si>
    <t>Уокер Люк</t>
  </si>
  <si>
    <t>19 Февраля 1990</t>
  </si>
  <si>
    <t>Жафяров Дамир</t>
  </si>
  <si>
    <t>17 Марта 1994</t>
  </si>
  <si>
    <t>Татичек Петр</t>
  </si>
  <si>
    <t>22 Сентября 1983</t>
  </si>
  <si>
    <t>Костромитин Дмитрий</t>
  </si>
  <si>
    <t>22 Января 1990</t>
  </si>
  <si>
    <t>Двуреченский Никита</t>
  </si>
  <si>
    <t>Дорофеев Сергей</t>
  </si>
  <si>
    <t>26 Августа 1986</t>
  </si>
  <si>
    <t>Лужа Патрик</t>
  </si>
  <si>
    <t>27 Июля 1994</t>
  </si>
  <si>
    <t>Рантаескола Юлиус</t>
  </si>
  <si>
    <t>Козлов Виктор</t>
  </si>
  <si>
    <t>14 Февраля 1975</t>
  </si>
  <si>
    <t>Зинченко Станислав</t>
  </si>
  <si>
    <t>5 Июля 1995</t>
  </si>
  <si>
    <t>Левандовский Эдуард</t>
  </si>
  <si>
    <t>Свенссон Маркус</t>
  </si>
  <si>
    <t>9 Июля 1984</t>
  </si>
  <si>
    <t>Хартманис Томс</t>
  </si>
  <si>
    <t>12 Декабря 1987</t>
  </si>
  <si>
    <t>Холлоуэй Бад</t>
  </si>
  <si>
    <t>1 Марта 1988</t>
  </si>
  <si>
    <t>Торченюк Александр</t>
  </si>
  <si>
    <t>25 Мая 1991</t>
  </si>
  <si>
    <t>Лихотников Артём</t>
  </si>
  <si>
    <t>11 Мая 1994</t>
  </si>
  <si>
    <t>Пьянов Валентин</t>
  </si>
  <si>
    <t>21 Июля 1991</t>
  </si>
  <si>
    <t>7 Февраля 1975</t>
  </si>
  <si>
    <t>Висневский Джеймс</t>
  </si>
  <si>
    <t>21 Февраля 1984</t>
  </si>
  <si>
    <t>Лукин Дмитрий</t>
  </si>
  <si>
    <t>21 Октября 1992</t>
  </si>
  <si>
    <t>Петопрсты Денис</t>
  </si>
  <si>
    <t>5 Ноября 1997</t>
  </si>
  <si>
    <t>Канарейкин Леонид</t>
  </si>
  <si>
    <t>21 Августа 1976</t>
  </si>
  <si>
    <t>Эберт Ник</t>
  </si>
  <si>
    <t>Большаков Сергей</t>
  </si>
  <si>
    <t>2 Июня 1996</t>
  </si>
  <si>
    <t>Медведев Евгений</t>
  </si>
  <si>
    <t>27 Августа 1982</t>
  </si>
  <si>
    <t>Цуккарелло Матс</t>
  </si>
  <si>
    <t>1 Сентября 1987</t>
  </si>
  <si>
    <t>Коренев Илья</t>
  </si>
  <si>
    <t>Яковлев Алексей</t>
  </si>
  <si>
    <t>4 Июня 1995</t>
  </si>
  <si>
    <t>Кузьмин Денис</t>
  </si>
  <si>
    <t>7 Апреля 1989</t>
  </si>
  <si>
    <t>Камаев Игорь</t>
  </si>
  <si>
    <t>24 Февраля 1979</t>
  </si>
  <si>
    <t>Красиков Алексей</t>
  </si>
  <si>
    <t>14 Декабря 1995</t>
  </si>
  <si>
    <t>Коциан Ондржей</t>
  </si>
  <si>
    <t>20 Марта 1991</t>
  </si>
  <si>
    <t>Зубов Сергей</t>
  </si>
  <si>
    <t>22 Июля 1970</t>
  </si>
  <si>
    <t>Григалс Густавс</t>
  </si>
  <si>
    <t>22 Июля 1998</t>
  </si>
  <si>
    <t>Максимкин Иван</t>
  </si>
  <si>
    <t>Петрухно Денис</t>
  </si>
  <si>
    <t>18 Сентября 1989</t>
  </si>
  <si>
    <t>Жуков Валерий</t>
  </si>
  <si>
    <t>8 Февраля 1988</t>
  </si>
  <si>
    <t>Житков Павел</t>
  </si>
  <si>
    <t>4 Июня 1984</t>
  </si>
  <si>
    <t>Мозес Стив</t>
  </si>
  <si>
    <t>9 Августа 1989</t>
  </si>
  <si>
    <t>Чиглинцев Александр</t>
  </si>
  <si>
    <t>27 Февраля 1990</t>
  </si>
  <si>
    <t>Подлубошнов Павел</t>
  </si>
  <si>
    <t>20 Апреля 1997</t>
  </si>
  <si>
    <t>Черны Томаш</t>
  </si>
  <si>
    <t>15 Августа 1997</t>
  </si>
  <si>
    <t>Анисимов Артём</t>
  </si>
  <si>
    <t>24 Мая 1988</t>
  </si>
  <si>
    <t>Перетягин Денис</t>
  </si>
  <si>
    <t>30 Мая 1991</t>
  </si>
  <si>
    <t>Юшков Максим</t>
  </si>
  <si>
    <t>4 Апреля 1985</t>
  </si>
  <si>
    <t>Регин Петер</t>
  </si>
  <si>
    <t>16 Апреля 1986</t>
  </si>
  <si>
    <t>Семёнов Кирилл</t>
  </si>
  <si>
    <t>27 Октября 1994</t>
  </si>
  <si>
    <t>Зиновьев Илья</t>
  </si>
  <si>
    <t>15 Марта 1996</t>
  </si>
  <si>
    <t>Мраз Рихард</t>
  </si>
  <si>
    <t>19 Февраля 1993</t>
  </si>
  <si>
    <t>Гункес Иржи</t>
  </si>
  <si>
    <t>31 Июля 1984</t>
  </si>
  <si>
    <t>Васильев Валерий С.</t>
  </si>
  <si>
    <t>31 Мая 1994</t>
  </si>
  <si>
    <t>Брейчак Ян</t>
  </si>
  <si>
    <t>29 Июня 1989</t>
  </si>
  <si>
    <t>Уилсон Кайл</t>
  </si>
  <si>
    <t>15 Декабря 1984</t>
  </si>
  <si>
    <t>Мирасти Джон</t>
  </si>
  <si>
    <t>4 Июня 1982</t>
  </si>
  <si>
    <t>Лепистё Сами</t>
  </si>
  <si>
    <t>17 Октября 1984</t>
  </si>
  <si>
    <t>Развадовский Павел</t>
  </si>
  <si>
    <t>7 Августа 1989</t>
  </si>
  <si>
    <t>Турбин Павел</t>
  </si>
  <si>
    <t>24 Февраля 1990</t>
  </si>
  <si>
    <t>Гарон Мэтью</t>
  </si>
  <si>
    <t>9 Января 1978</t>
  </si>
  <si>
    <t>Гайдученко Сергей</t>
  </si>
  <si>
    <t>6 Июня 1989</t>
  </si>
  <si>
    <t>Шишканов Тимофей</t>
  </si>
  <si>
    <t>10 Июня 1983</t>
  </si>
  <si>
    <t>Выглазов Никита</t>
  </si>
  <si>
    <t>20 Октября 1985</t>
  </si>
  <si>
    <t>Охтамаа Атте</t>
  </si>
  <si>
    <t>6 Ноября 1987</t>
  </si>
  <si>
    <t>Скугарев Александр</t>
  </si>
  <si>
    <t>13 Марта 1975</t>
  </si>
  <si>
    <t>Варфоломеев Павел</t>
  </si>
  <si>
    <t>15 Апреля 1995</t>
  </si>
  <si>
    <t>Беспалов Дмитрий</t>
  </si>
  <si>
    <t>26 Января 1995</t>
  </si>
  <si>
    <t>Лашофф Мэтт</t>
  </si>
  <si>
    <t>29 Сентября 1986</t>
  </si>
  <si>
    <t>Палушай Аарон</t>
  </si>
  <si>
    <t>7 Сентября 1989</t>
  </si>
  <si>
    <t>Мамашев Ренат</t>
  </si>
  <si>
    <t>Касутин Иван</t>
  </si>
  <si>
    <t>17 Октября 1986</t>
  </si>
  <si>
    <t>Василевский Алексей</t>
  </si>
  <si>
    <t>21 Января 1993</t>
  </si>
  <si>
    <t>Василевский Андрей</t>
  </si>
  <si>
    <t>25 Июля 1994</t>
  </si>
  <si>
    <t>Хелльберг Магнус</t>
  </si>
  <si>
    <t>4 Апреля 1991</t>
  </si>
  <si>
    <t>Many studies have been carried out on stock price trend prediction, but most of them focused on the public market data and did not utilize the trading behaviors owing to the unavailability of real transaction records data. In fact, trading behaviors can better reflect the market movements, and the fusion of trading information and market information can further improve the prediction accuracy. In this paper, we propose a deep neural network model using the desensitized transaction records and public market information to predict stock price trend. Considering the correlation between stocks, our method utilizes the knowledge graph and graph embeddings techniques to select the relevant stocks of the target for constructing the market and trading information. Given the considerable number of investors and the complexity of transaction records data, the investors are clustered to reduce the dimensions of the trading feature matrices, and then the matrices are fed into the convolutional neural network to unearth the investment patterns. Eventually, the attention-based bidirectional long short-term memory network can predict the stock price trends for financial decision support. The experiments on the price movement direction and trend prediction show that our method achieves the best performance in comparison with other prediction baselines.</t>
  </si>
  <si>
    <t>нач</t>
  </si>
  <si>
    <t>кон</t>
  </si>
  <si>
    <t>Столбец1</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</si>
  <si>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</si>
  <si>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</si>
  <si>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</si>
  <si>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</si>
  <si>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</si>
  <si>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</si>
  <si>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</si>
  <si>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</si>
  <si>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</si>
  <si>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</si>
  <si>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Месяц заказа</t>
  </si>
  <si>
    <t>День нед</t>
  </si>
  <si>
    <t>год заказа</t>
  </si>
  <si>
    <t>Ном нед</t>
  </si>
  <si>
    <t>скидка зел чай</t>
  </si>
  <si>
    <t>Столбец2</t>
  </si>
  <si>
    <t>GT-04</t>
  </si>
  <si>
    <t>Зеленый чай</t>
  </si>
  <si>
    <t>Зеленый чай крупнолистовой 2</t>
  </si>
  <si>
    <t>0,5 кг</t>
  </si>
  <si>
    <t>BT-06</t>
  </si>
  <si>
    <t xml:space="preserve">Красный чай </t>
  </si>
  <si>
    <t>Красный чай крупный</t>
  </si>
  <si>
    <t>1 кг</t>
  </si>
  <si>
    <t>BT-42</t>
  </si>
  <si>
    <t>Пуэр рассыпной</t>
  </si>
  <si>
    <t>GT-41</t>
  </si>
  <si>
    <t>Улун</t>
  </si>
  <si>
    <t>GT-42A</t>
  </si>
  <si>
    <t>Улун рассыпной</t>
  </si>
  <si>
    <t>GT-01</t>
  </si>
  <si>
    <t>Зеленый чай мелкий</t>
  </si>
  <si>
    <t>GT-24</t>
  </si>
  <si>
    <t>Добавки</t>
  </si>
  <si>
    <t>Имбирь</t>
  </si>
  <si>
    <t>GT-18</t>
  </si>
  <si>
    <t>Жасминовый чай</t>
  </si>
  <si>
    <t>Жасминовый чай крупный</t>
  </si>
  <si>
    <t>GT-09</t>
  </si>
  <si>
    <t>Зеленый чай крупнолистовой 1</t>
  </si>
  <si>
    <t>GT-28</t>
  </si>
  <si>
    <t>Связанный чай</t>
  </si>
  <si>
    <t xml:space="preserve">Цветок с ароматом жасмина  </t>
  </si>
  <si>
    <t>BT-46</t>
  </si>
  <si>
    <t>BT-36</t>
  </si>
  <si>
    <t>Пуэр дворцовый 2</t>
  </si>
  <si>
    <t>GT-20</t>
  </si>
  <si>
    <t>Жасминовый чай мелкий</t>
  </si>
  <si>
    <t>BT-05</t>
  </si>
  <si>
    <t>Красный чай мелкий</t>
  </si>
  <si>
    <t>GT-02</t>
  </si>
  <si>
    <t>Зеленый чай Премиум</t>
  </si>
  <si>
    <t>GT-44</t>
  </si>
  <si>
    <t>Улун выдержанный</t>
  </si>
  <si>
    <t>GT-13</t>
  </si>
  <si>
    <t>Белый чай</t>
  </si>
  <si>
    <t>GT-26</t>
  </si>
  <si>
    <t>Лайм</t>
  </si>
  <si>
    <t>BT-04</t>
  </si>
  <si>
    <t>Молочный красный 2</t>
  </si>
  <si>
    <t>GT-23</t>
  </si>
  <si>
    <t>Жасмин</t>
  </si>
  <si>
    <t>BT-43</t>
  </si>
  <si>
    <t>Шен пуэр</t>
  </si>
  <si>
    <t>Улун премиум</t>
  </si>
  <si>
    <t>GT-16</t>
  </si>
  <si>
    <t>Почки</t>
  </si>
  <si>
    <t>GT-22</t>
  </si>
  <si>
    <t>Роза</t>
  </si>
  <si>
    <t>GT-27</t>
  </si>
  <si>
    <t>Цветок с ароматом молока</t>
  </si>
  <si>
    <t>BT-45</t>
  </si>
  <si>
    <t>Молочный пуэр</t>
  </si>
  <si>
    <t>GT-31</t>
  </si>
  <si>
    <t xml:space="preserve">Пуэр дворцовый 1       </t>
  </si>
  <si>
    <t>BT-38</t>
  </si>
  <si>
    <t>BT-07</t>
  </si>
  <si>
    <t>Молочный красный 1</t>
  </si>
  <si>
    <t>GT-30</t>
  </si>
  <si>
    <t>BT-37</t>
  </si>
  <si>
    <t>Пуэр рассыпной премиум</t>
  </si>
  <si>
    <t>BT-40</t>
  </si>
  <si>
    <t>Пуэр дворцовый 1</t>
  </si>
  <si>
    <t>BT-10</t>
  </si>
  <si>
    <t>Фруктовый чай</t>
  </si>
  <si>
    <t>Апельсиновый</t>
  </si>
  <si>
    <t>BT-44</t>
  </si>
  <si>
    <t>GT-14</t>
  </si>
  <si>
    <t>Белый чай Премиум</t>
  </si>
  <si>
    <t>GT-12</t>
  </si>
  <si>
    <t>Желтый чай</t>
  </si>
  <si>
    <t>GT-29</t>
  </si>
  <si>
    <t xml:space="preserve">Цветок с ароматом персика </t>
  </si>
  <si>
    <t>BT-09</t>
  </si>
  <si>
    <t>Лимонный</t>
  </si>
  <si>
    <t>Дата сделки</t>
  </si>
  <si>
    <t>Тип сделки</t>
  </si>
  <si>
    <t>Количество</t>
  </si>
  <si>
    <t>Количество_net</t>
  </si>
  <si>
    <t>Стоимость</t>
  </si>
  <si>
    <t>Продажа</t>
  </si>
  <si>
    <t>Покупка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</si>
</sst>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quot;₽&quot;;[Red]\-#,##0.00\ &quot;₽&quot;"/>
    <numFmt numFmtId="165" formatCode="0.0000"/>
  </numFmts>
  <fonts count="7">
    <font>
      <sz val="11.0"/>
      <color theme="1"/>
      <name val="Arial"/>
    </font>
    <font>
      <color theme="1"/>
      <name val="Calibri"/>
    </font>
    <font>
      <sz val="11.0"/>
      <color theme="1"/>
      <name val="Calibri"/>
    </font>
    <font>
      <b/>
      <sz val="11.0"/>
      <color theme="1"/>
      <name val="Calibri"/>
    </font>
    <font>
      <sz val="11.0"/>
      <color theme="1"/>
    </font>
    <font/>
    <font>
      <i/>
      <sz val="11.0"/>
      <color theme="1"/>
      <name val="Calibri"/>
    </font>
  </fonts>
  <fills count="4">
    <fill>
      <patternFill patternType="none"/>
    </fill>
    <fill>
      <patternFill patternType="lightGray"/>
    </fill>
    <fill>
      <patternFill patternType="solid">
        <fgColor rgb="FFC0C0C0"/>
        <bgColor rgb="FFC0C0C0"/>
      </patternFill>
    </fill>
    <fill>
      <patternFill patternType="solid">
        <fgColor rgb="FFFFFF00"/>
        <bgColor rgb="FFFFFF00"/>
      </patternFill>
    </fill>
  </fills>
  <borders count="13">
    <border/>
    <border>
      <left style="medium">
        <color rgb="FF993366"/>
      </left>
      <right style="medium">
        <color rgb="FF993366"/>
      </right>
      <top style="medium">
        <color rgb="FF993366"/>
      </top>
      <bottom style="medium">
        <color rgb="FF993366"/>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top style="medium">
        <color rgb="FF000000"/>
      </top>
      <bottom style="thin">
        <color rgb="FF000000"/>
      </bottom>
    </border>
    <border>
      <bottom style="medium">
        <color rgb="FF000000"/>
      </bottom>
    </border>
    <border>
      <left/>
      <right/>
      <top/>
      <bottom style="thin">
        <color rgb="FF000000"/>
      </bottom>
    </border>
    <border>
      <left/>
      <right style="thin">
        <color rgb="FF000000"/>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2" numFmtId="0" xfId="0" applyBorder="1" applyFill="1" applyFont="1"/>
    <xf borderId="0" fillId="0" fontId="3" numFmtId="0" xfId="0" applyFont="1"/>
    <xf borderId="3" fillId="0" fontId="3" numFmtId="0" xfId="0" applyAlignment="1" applyBorder="1" applyFont="1">
      <alignment shrinkToFit="0" vertical="center" wrapText="1"/>
    </xf>
    <xf borderId="4" fillId="0" fontId="3" numFmtId="0" xfId="0" applyAlignment="1" applyBorder="1" applyFont="1">
      <alignment horizontal="center" vertical="top"/>
    </xf>
    <xf borderId="4" fillId="0" fontId="4" numFmtId="0" xfId="0" applyAlignment="1" applyBorder="1" applyFont="1">
      <alignment shrinkToFit="0" vertical="center" wrapText="1"/>
    </xf>
    <xf borderId="5" fillId="0" fontId="5" numFmtId="0" xfId="0" applyBorder="1" applyFont="1"/>
    <xf borderId="4" fillId="0" fontId="2" numFmtId="0" xfId="0" applyAlignment="1" applyBorder="1" applyFont="1">
      <alignment shrinkToFit="0" vertical="center" wrapText="1"/>
    </xf>
    <xf borderId="6" fillId="0" fontId="5" numFmtId="0" xfId="0" applyBorder="1" applyFont="1"/>
    <xf borderId="1" fillId="2" fontId="2" numFmtId="0" xfId="0" applyBorder="1" applyFont="1"/>
    <xf borderId="1" fillId="0" fontId="2" numFmtId="164" xfId="0" applyBorder="1" applyFont="1" applyNumberFormat="1"/>
    <xf borderId="1" fillId="0" fontId="2" numFmtId="165" xfId="0" applyBorder="1" applyFont="1" applyNumberFormat="1"/>
    <xf borderId="0" fillId="0" fontId="2" numFmtId="9" xfId="0" applyFont="1" applyNumberFormat="1"/>
    <xf borderId="0" fillId="0" fontId="2" numFmtId="0" xfId="0" applyFont="1"/>
    <xf borderId="0" fillId="0" fontId="2" numFmtId="14" xfId="0" applyAlignment="1" applyFont="1" applyNumberFormat="1">
      <alignment horizontal="left"/>
    </xf>
    <xf borderId="7" fillId="0" fontId="3" numFmtId="14" xfId="0" applyAlignment="1" applyBorder="1" applyFont="1" applyNumberFormat="1">
      <alignment horizontal="center" vertical="top"/>
    </xf>
    <xf borderId="6" fillId="0" fontId="3" numFmtId="0" xfId="0" applyAlignment="1" applyBorder="1" applyFont="1">
      <alignment horizontal="center" vertical="top"/>
    </xf>
    <xf borderId="6" fillId="0" fontId="3" numFmtId="1" xfId="0" applyAlignment="1" applyBorder="1" applyFont="1" applyNumberFormat="1">
      <alignment horizontal="center" vertical="top"/>
    </xf>
    <xf borderId="4" fillId="0" fontId="2" numFmtId="0" xfId="0" applyAlignment="1" applyBorder="1" applyFont="1">
      <alignment vertical="center"/>
    </xf>
    <xf borderId="8" fillId="0" fontId="3" numFmtId="14" xfId="0" applyAlignment="1" applyBorder="1" applyFont="1" applyNumberFormat="1">
      <alignment horizontal="center" vertical="top"/>
    </xf>
    <xf borderId="0" fillId="0" fontId="2" numFmtId="2" xfId="0" applyFont="1" applyNumberFormat="1"/>
    <xf borderId="0" fillId="0" fontId="2" numFmtId="1" xfId="0" applyFont="1" applyNumberFormat="1"/>
    <xf borderId="0" fillId="0" fontId="1" numFmtId="0" xfId="0" applyFont="1"/>
    <xf borderId="9" fillId="0" fontId="6" numFmtId="0" xfId="0" applyAlignment="1" applyBorder="1" applyFont="1">
      <alignment horizontal="center"/>
    </xf>
    <xf borderId="9" fillId="0" fontId="5" numFmtId="0" xfId="0" applyBorder="1" applyFont="1"/>
    <xf borderId="10" fillId="0" fontId="2" numFmtId="0" xfId="0" applyBorder="1" applyFont="1"/>
    <xf borderId="0" fillId="0" fontId="2" numFmtId="14" xfId="0" applyFont="1" applyNumberFormat="1"/>
    <xf borderId="0" fillId="0" fontId="2" numFmtId="14" xfId="0" applyFont="1" applyNumberFormat="1"/>
    <xf borderId="4" fillId="0" fontId="3" numFmtId="0" xfId="0" applyAlignment="1" applyBorder="1" applyFont="1">
      <alignment horizontal="center" vertical="top"/>
    </xf>
    <xf borderId="5" fillId="0" fontId="3" numFmtId="0" xfId="0" applyAlignment="1" applyBorder="1" applyFont="1">
      <alignment horizontal="center" vertical="top"/>
    </xf>
    <xf borderId="0" fillId="0" fontId="2" numFmtId="0" xfId="0" applyFont="1"/>
    <xf borderId="11" fillId="3" fontId="2" numFmtId="0" xfId="0" applyBorder="1" applyFill="1" applyFont="1"/>
    <xf borderId="12" fillId="3" fontId="2" numFmtId="0" xfId="0" applyBorder="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B8CCE4"/>
          <bgColor rgb="FFB8CCE4"/>
        </patternFill>
      </fill>
      <border/>
    </dxf>
    <dxf>
      <font/>
      <fill>
        <patternFill patternType="solid">
          <fgColor rgb="FFDBE5F1"/>
          <bgColor rgb="FFDBE5F1"/>
        </patternFill>
      </fill>
      <border/>
    </dxf>
  </dxfs>
  <tableStyles count="4">
    <tableStyle count="3" pivot="0" name="Акции-style">
      <tableStyleElement dxfId="1" type="headerRow"/>
      <tableStyleElement dxfId="2" type="firstRowStripe"/>
      <tableStyleElement dxfId="3" type="secondRowStripe"/>
    </tableStyle>
    <tableStyle count="3" pivot="0" name="КХЛ-style">
      <tableStyleElement dxfId="1" type="headerRow"/>
      <tableStyleElement dxfId="2" type="firstRowStripe"/>
      <tableStyleElement dxfId="3" type="secondRowStripe"/>
    </tableStyle>
    <tableStyle count="3" pivot="0" name="Продажи-style">
      <tableStyleElement dxfId="1" type="headerRow"/>
      <tableStyleElement dxfId="2" type="firstRowStripe"/>
      <tableStyleElement dxfId="3" type="secondRowStripe"/>
    </tableStyle>
    <tableStyle count="3" pivot="0" name="Сделк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Денежный поток</a:t>
            </a:r>
          </a:p>
        </c:rich>
      </c:tx>
      <c:overlay val="0"/>
    </c:title>
    <c:plotArea>
      <c:layout/>
      <c:barChart>
        <c:barDir val="col"/>
        <c:ser>
          <c:idx val="0"/>
          <c:order val="0"/>
          <c:tx>
            <c:v>Денежный поток</c:v>
          </c:tx>
          <c:spPr>
            <a:solidFill>
              <a:schemeClr val="accent1"/>
            </a:solidFill>
            <a:ln cmpd="sng">
              <a:solidFill>
                <a:srgbClr val="000000"/>
              </a:solidFill>
            </a:ln>
          </c:spPr>
          <c:cat>
            <c:strRef>
              <c:f>'Сделки'!$D$2:$D$411</c:f>
            </c:strRef>
          </c:cat>
          <c:val>
            <c:numRef>
              <c:f>'Сделки'!$H$2:$H$411</c:f>
              <c:numCache/>
            </c:numRef>
          </c:val>
        </c:ser>
        <c:axId val="570848678"/>
        <c:axId val="667926825"/>
      </c:barChart>
      <c:catAx>
        <c:axId val="5708486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67926825"/>
      </c:catAx>
      <c:valAx>
        <c:axId val="66792682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70848678"/>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1981200</xdr:colOff>
      <xdr:row>33</xdr:row>
      <xdr:rowOff>361950</xdr:rowOff>
    </xdr:from>
    <xdr:ext cx="1285875" cy="942975"/>
    <xdr:graphicFrame>
      <xdr:nvGraphicFramePr>
        <xdr:cNvPr id="190742922"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E1:I1353" displayName="Table_1" id="1">
  <tableColumns count="5">
    <tableColumn name="Date" id="1"/>
    <tableColumn name="Close" id="2"/>
    <tableColumn name="Volume" id="3"/>
    <tableColumn name="Stockname" id="4"/>
    <tableColumn name="Доходность" id="5"/>
  </tableColumns>
  <tableStyleInfo name="Акции-style" showColumnStripes="0" showFirstColumn="1" showLastColumn="1" showRowStripes="1"/>
</table>
</file>

<file path=xl/tables/table2.xml><?xml version="1.0" encoding="utf-8"?>
<table xmlns="http://schemas.openxmlformats.org/spreadsheetml/2006/main" ref="E5:L1224" displayName="Table_2" id="2">
  <tableColumns count="8">
    <tableColumn name="Номер" id="1"/>
    <tableColumn name="Фамилия, имя" id="2"/>
    <tableColumn name="Амплуа" id="3"/>
    <tableColumn name="Дата рождения" id="4"/>
    <tableColumn name="Возраст" id="5"/>
    <tableColumn name="Гражданство" id="6"/>
    <tableColumn name="Зарплата" id="7"/>
    <tableColumn name="год р" id="8"/>
  </tableColumns>
  <tableStyleInfo name="КХЛ-style" showColumnStripes="0" showFirstColumn="1" showLastColumn="1" showRowStripes="1"/>
</table>
</file>

<file path=xl/tables/table3.xml><?xml version="1.0" encoding="utf-8"?>
<table xmlns="http://schemas.openxmlformats.org/spreadsheetml/2006/main" ref="C3:S414" displayName="Table_3" id="3">
  <tableColumns count="17">
    <tableColumn name="Столбец1" id="1"/>
    <tableColumn name="Артикул" id="2"/>
    <tableColumn name="Категория" id="3"/>
    <tableColumn name="Наименование" id="4"/>
    <tableColumn name="цена за 1кг" id="5"/>
    <tableColumn name="мин фасовка, кг" id="6"/>
    <tableColumn name="Заказанное количество, кг" id="7"/>
    <tableColumn name="Итого" id="8"/>
    <tableColumn name="Скидка" id="9"/>
    <tableColumn name="Итого со скидкой" id="10"/>
    <tableColumn name="Дата заказа" id="11"/>
    <tableColumn name="Месяц заказа" id="12"/>
    <tableColumn name="День нед" id="13"/>
    <tableColumn name="год заказа" id="14"/>
    <tableColumn name="Ном нед" id="15"/>
    <tableColumn name="скидка зел чай" id="16"/>
    <tableColumn name="Столбец2" id="17"/>
  </tableColumns>
  <tableStyleInfo name="Продажи-style" showColumnStripes="0" showFirstColumn="1" showLastColumn="1" showRowStripes="1"/>
</table>
</file>

<file path=xl/tables/table4.xml><?xml version="1.0" encoding="utf-8"?>
<table xmlns="http://schemas.openxmlformats.org/spreadsheetml/2006/main" ref="D1:H411" displayName="Table_4" id="4">
  <tableColumns count="5">
    <tableColumn name="Дата сделки" id="1"/>
    <tableColumn name="Тип сделки" id="2"/>
    <tableColumn name="Количество" id="3"/>
    <tableColumn name="Количество_net" id="4"/>
    <tableColumn name="Стоимость" id="5"/>
  </tableColumns>
  <tableStyleInfo name="Сделк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7.75"/>
    <col customWidth="1" min="3" max="3" width="43.75"/>
    <col customWidth="1" min="4" max="4" width="13.75"/>
    <col customWidth="1" min="5" max="5" width="23.38"/>
    <col customWidth="1" min="6" max="6" width="19.5"/>
    <col customWidth="1" min="7" max="26" width="7.75"/>
  </cols>
  <sheetData>
    <row r="1">
      <c r="B1" s="1" t="s">
        <v>0</v>
      </c>
      <c r="C1" s="2" t="s">
        <v>1</v>
      </c>
    </row>
    <row r="2">
      <c r="B2" s="1" t="s">
        <v>2</v>
      </c>
      <c r="C2" s="2" t="s">
        <v>3</v>
      </c>
    </row>
    <row r="3">
      <c r="B3" s="1" t="s">
        <v>4</v>
      </c>
      <c r="C3" s="3">
        <v>72.0</v>
      </c>
    </row>
    <row r="4">
      <c r="A4" s="4" t="s">
        <v>5</v>
      </c>
      <c r="B4" s="4" t="s">
        <v>6</v>
      </c>
      <c r="C4" s="4" t="s">
        <v>7</v>
      </c>
      <c r="D4" s="4" t="s">
        <v>8</v>
      </c>
    </row>
    <row r="5">
      <c r="A5" s="5" t="s">
        <v>9</v>
      </c>
      <c r="B5" s="6">
        <v>1.0</v>
      </c>
      <c r="C5" s="7" t="s">
        <v>10</v>
      </c>
      <c r="D5" s="2">
        <f>'Акции'!P1</f>
        <v>45.71</v>
      </c>
    </row>
    <row r="6">
      <c r="A6" s="8"/>
      <c r="B6" s="6">
        <v>2.0</v>
      </c>
      <c r="D6" s="2">
        <f>'Акции'!P2</f>
        <v>27.2</v>
      </c>
    </row>
    <row r="7">
      <c r="A7" s="8"/>
      <c r="B7" s="6">
        <v>3.0</v>
      </c>
      <c r="C7" s="9" t="s">
        <v>11</v>
      </c>
      <c r="D7" s="2">
        <f>'Акции'!P3</f>
        <v>0.009121679025</v>
      </c>
    </row>
    <row r="8">
      <c r="A8" s="8"/>
      <c r="B8" s="6">
        <v>4.0</v>
      </c>
      <c r="C8" s="9" t="s">
        <v>12</v>
      </c>
      <c r="D8" s="2">
        <f>'Акции'!P4</f>
        <v>-0.02114825344</v>
      </c>
    </row>
    <row r="9">
      <c r="A9" s="8"/>
      <c r="B9" s="6">
        <v>5.0</v>
      </c>
      <c r="C9" s="9" t="s">
        <v>13</v>
      </c>
      <c r="D9" s="2">
        <f>'Акции'!P5</f>
        <v>4887009.685</v>
      </c>
    </row>
    <row r="10">
      <c r="A10" s="10"/>
      <c r="B10" s="6">
        <v>6.0</v>
      </c>
      <c r="C10" s="9" t="s">
        <v>14</v>
      </c>
      <c r="D10" s="2">
        <f>'Акции'!P6</f>
        <v>23882863663534</v>
      </c>
    </row>
    <row r="11">
      <c r="A11" s="5" t="s">
        <v>15</v>
      </c>
      <c r="B11" s="6">
        <v>7.0</v>
      </c>
      <c r="C11" s="9" t="s">
        <v>16</v>
      </c>
      <c r="D11" s="2">
        <f>'КХЛ'!S6</f>
        <v>655</v>
      </c>
    </row>
    <row r="12">
      <c r="A12" s="8"/>
      <c r="B12" s="6">
        <v>8.0</v>
      </c>
      <c r="C12" s="9" t="s">
        <v>17</v>
      </c>
      <c r="D12" s="2">
        <f>'КХЛ'!S7</f>
        <v>33</v>
      </c>
    </row>
    <row r="13">
      <c r="A13" s="8"/>
      <c r="B13" s="6">
        <v>9.0</v>
      </c>
      <c r="C13" s="9" t="s">
        <v>18</v>
      </c>
      <c r="D13" s="2">
        <f>'КХЛ'!S8</f>
        <v>1189906451</v>
      </c>
    </row>
    <row r="14">
      <c r="A14" s="8"/>
      <c r="B14" s="6">
        <v>10.0</v>
      </c>
      <c r="C14" s="9" t="s">
        <v>19</v>
      </c>
      <c r="D14" s="2">
        <f>'КХЛ'!S9</f>
        <v>0</v>
      </c>
    </row>
    <row r="15">
      <c r="A15" s="8"/>
      <c r="B15" s="6">
        <v>11.0</v>
      </c>
      <c r="C15" s="9" t="s">
        <v>20</v>
      </c>
      <c r="D15" s="2">
        <f>'КХЛ'!S10</f>
        <v>17</v>
      </c>
    </row>
    <row r="16">
      <c r="A16" s="10"/>
      <c r="B16" s="6">
        <v>12.0</v>
      </c>
      <c r="C16" s="9" t="s">
        <v>21</v>
      </c>
      <c r="D16" s="2">
        <f>'КХЛ'!S11</f>
        <v>1327</v>
      </c>
    </row>
    <row r="17">
      <c r="A17" s="5" t="s">
        <v>22</v>
      </c>
      <c r="B17" s="6">
        <v>13.0</v>
      </c>
      <c r="C17" s="9" t="s">
        <v>23</v>
      </c>
      <c r="D17" s="2">
        <f>'Текст'!C10</f>
        <v>1358</v>
      </c>
    </row>
    <row r="18">
      <c r="A18" s="8"/>
      <c r="B18" s="6">
        <v>14.0</v>
      </c>
      <c r="C18" s="9" t="s">
        <v>24</v>
      </c>
      <c r="D18" s="2" t="str">
        <f>'Текст'!C11</f>
        <v>ased bi</v>
      </c>
    </row>
    <row r="19">
      <c r="A19" s="8"/>
      <c r="B19" s="6">
        <v>15.0</v>
      </c>
      <c r="C19" s="9" t="s">
        <v>25</v>
      </c>
      <c r="D19" s="2">
        <f>'Текст'!C12</f>
        <v>43</v>
      </c>
    </row>
    <row r="20">
      <c r="A20" s="8"/>
      <c r="B20" s="6">
        <v>16.0</v>
      </c>
      <c r="C20" s="9" t="s">
        <v>26</v>
      </c>
      <c r="D20" s="2">
        <f>'Текст'!C13</f>
        <v>1159</v>
      </c>
    </row>
    <row r="21" ht="15.75" customHeight="1">
      <c r="A21" s="8"/>
      <c r="B21" s="6">
        <v>17.0</v>
      </c>
      <c r="C21" s="9" t="s">
        <v>27</v>
      </c>
      <c r="D21" s="2">
        <f>'Текст'!C14</f>
        <v>16</v>
      </c>
    </row>
    <row r="22" ht="15.75" customHeight="1">
      <c r="A22" s="10"/>
      <c r="B22" s="6">
        <v>18.0</v>
      </c>
      <c r="C22" s="9" t="s">
        <v>28</v>
      </c>
      <c r="D22" s="2">
        <f>'Текст'!C15</f>
        <v>825</v>
      </c>
    </row>
    <row r="23" ht="15.75" customHeight="1">
      <c r="A23" s="5" t="s">
        <v>29</v>
      </c>
      <c r="B23" s="6">
        <v>19.0</v>
      </c>
      <c r="C23" s="9" t="s">
        <v>30</v>
      </c>
      <c r="D23" s="2">
        <f>'Продажи'!V3</f>
        <v>29</v>
      </c>
    </row>
    <row r="24" ht="15.75" customHeight="1">
      <c r="A24" s="8"/>
      <c r="B24" s="6">
        <v>20.0</v>
      </c>
      <c r="C24" s="9" t="s">
        <v>31</v>
      </c>
      <c r="D24" s="2">
        <f>'Продажи'!V4</f>
        <v>0.03125</v>
      </c>
    </row>
    <row r="25" ht="15.75" customHeight="1">
      <c r="A25" s="8"/>
      <c r="B25" s="6">
        <v>21.0</v>
      </c>
      <c r="C25" s="9" t="s">
        <v>32</v>
      </c>
      <c r="D25" s="2">
        <f>'Продажи'!V5</f>
        <v>7296066</v>
      </c>
    </row>
    <row r="26" ht="15.75" customHeight="1">
      <c r="A26" s="8"/>
      <c r="B26" s="6">
        <v>22.0</v>
      </c>
      <c r="C26" s="9" t="s">
        <v>33</v>
      </c>
      <c r="D26" s="2">
        <f>'Продажи'!V6</f>
        <v>25877.87726</v>
      </c>
    </row>
    <row r="27" ht="15.75" customHeight="1">
      <c r="A27" s="8"/>
      <c r="B27" s="6">
        <v>23.0</v>
      </c>
      <c r="C27" s="9" t="s">
        <v>34</v>
      </c>
      <c r="D27" s="2">
        <f>'Продажи'!V7</f>
        <v>20</v>
      </c>
    </row>
    <row r="28" ht="15.75" customHeight="1">
      <c r="A28" s="10"/>
      <c r="B28" s="6">
        <v>24.0</v>
      </c>
      <c r="C28" s="9" t="s">
        <v>35</v>
      </c>
      <c r="D28" s="2">
        <f>'Продажи'!V8</f>
        <v>0.004817518248</v>
      </c>
    </row>
    <row r="29" ht="15.75" customHeight="1">
      <c r="A29" s="5" t="s">
        <v>36</v>
      </c>
      <c r="B29" s="6">
        <v>25.0</v>
      </c>
      <c r="C29" s="9" t="s">
        <v>37</v>
      </c>
      <c r="D29" s="2">
        <f>'Массив'!B39</f>
        <v>2</v>
      </c>
    </row>
    <row r="30" ht="15.75" customHeight="1">
      <c r="A30" s="8"/>
      <c r="B30" s="6">
        <v>26.0</v>
      </c>
      <c r="C30" s="9" t="s">
        <v>38</v>
      </c>
      <c r="D30" s="2">
        <f>'Массив'!B40</f>
        <v>13</v>
      </c>
    </row>
    <row r="31" ht="15.75" customHeight="1">
      <c r="A31" s="8"/>
      <c r="B31" s="6">
        <v>27.0</v>
      </c>
      <c r="C31" s="9" t="s">
        <v>39</v>
      </c>
      <c r="D31" s="2">
        <f>'Массив'!B41</f>
        <v>79204</v>
      </c>
    </row>
    <row r="32" ht="15.75" customHeight="1">
      <c r="A32" s="8"/>
      <c r="B32" s="6">
        <v>28.0</v>
      </c>
      <c r="C32" s="9" t="s">
        <v>40</v>
      </c>
      <c r="D32" s="2">
        <f>'Массив'!B42</f>
        <v>29</v>
      </c>
    </row>
    <row r="33" ht="15.75" customHeight="1">
      <c r="A33" s="8"/>
      <c r="B33" s="6">
        <v>29.0</v>
      </c>
      <c r="C33" s="9" t="s">
        <v>41</v>
      </c>
      <c r="D33" s="2">
        <f>'Массив'!B43</f>
        <v>514</v>
      </c>
    </row>
    <row r="34" ht="15.75" customHeight="1">
      <c r="A34" s="10"/>
      <c r="B34" s="6">
        <v>30.0</v>
      </c>
      <c r="C34" s="9" t="s">
        <v>42</v>
      </c>
      <c r="D34" s="2">
        <f>'Массив'!B44</f>
        <v>49054</v>
      </c>
    </row>
    <row r="35" ht="15.75" customHeight="1">
      <c r="A35" s="5" t="s">
        <v>43</v>
      </c>
      <c r="B35" s="6">
        <v>31.0</v>
      </c>
      <c r="C35" s="9" t="s">
        <v>44</v>
      </c>
      <c r="D35" s="2">
        <f>SUM('Сделки'!$G$2:$G$411)</f>
        <v>0</v>
      </c>
    </row>
    <row r="36" ht="15.75" customHeight="1">
      <c r="A36" s="8"/>
      <c r="B36" s="6">
        <v>32.0</v>
      </c>
      <c r="C36" s="9" t="s">
        <v>45</v>
      </c>
      <c r="D36" s="11"/>
    </row>
    <row r="37" ht="15.75" customHeight="1">
      <c r="A37" s="8"/>
      <c r="B37" s="6">
        <v>33.0</v>
      </c>
      <c r="C37" s="9" t="s">
        <v>46</v>
      </c>
      <c r="D37" s="2">
        <f>SUM('Сделки'!$H$2:$H$411)</f>
        <v>22536.6</v>
      </c>
    </row>
    <row r="38" ht="15.75" customHeight="1">
      <c r="A38" s="8"/>
      <c r="B38" s="6">
        <v>34.0</v>
      </c>
      <c r="C38" s="9" t="s">
        <v>47</v>
      </c>
      <c r="D38" s="12">
        <f t="array" ref="D38">NPV(5,84,'Сделки'!D2)</f>
        <v>1180.972222</v>
      </c>
    </row>
    <row r="39" ht="15.75" customHeight="1">
      <c r="A39" s="8"/>
      <c r="B39" s="6">
        <v>35.0</v>
      </c>
      <c r="C39" s="9" t="s">
        <v>48</v>
      </c>
      <c r="D39" s="13">
        <v>0.23</v>
      </c>
      <c r="E39" s="14">
        <f>IRR('Сделки'!$H$2:$H$411)</f>
        <v>0.2257180181</v>
      </c>
    </row>
    <row r="40" ht="15.75" customHeight="1">
      <c r="A40" s="10"/>
      <c r="B40" s="6">
        <v>36.0</v>
      </c>
      <c r="C40" s="9" t="s">
        <v>49</v>
      </c>
      <c r="D40" s="11"/>
    </row>
    <row r="41" ht="15.75" customHeight="1"/>
    <row r="42" ht="15.75" customHeight="1">
      <c r="D42" s="15" t="s">
        <v>50</v>
      </c>
      <c r="E42" s="1" t="s">
        <v>51</v>
      </c>
      <c r="F42" s="1" t="s">
        <v>52</v>
      </c>
    </row>
    <row r="43" ht="15.75" customHeight="1">
      <c r="D43" s="16">
        <v>42011.0</v>
      </c>
      <c r="E43" s="15">
        <v>-360.0</v>
      </c>
      <c r="F43" s="15">
        <v>-5050.8</v>
      </c>
    </row>
    <row r="44" ht="15.75" customHeight="1">
      <c r="D44" s="16">
        <v>42016.0</v>
      </c>
      <c r="E44" s="15">
        <v>60.0</v>
      </c>
      <c r="F44" s="15">
        <v>874.8</v>
      </c>
    </row>
    <row r="45" ht="15.75" customHeight="1">
      <c r="D45" s="16">
        <v>42019.0</v>
      </c>
      <c r="E45" s="15">
        <v>480.0</v>
      </c>
      <c r="F45" s="15">
        <v>6868.8</v>
      </c>
    </row>
    <row r="46" ht="15.75" customHeight="1">
      <c r="D46" s="16">
        <v>42020.0</v>
      </c>
      <c r="E46" s="15">
        <v>-70.0</v>
      </c>
      <c r="F46" s="15">
        <v>-1012.2</v>
      </c>
    </row>
    <row r="47" ht="15.75" customHeight="1">
      <c r="D47" s="16">
        <v>42024.0</v>
      </c>
      <c r="E47" s="15">
        <v>-500.0</v>
      </c>
      <c r="F47" s="15">
        <v>-7165.0</v>
      </c>
    </row>
    <row r="48" ht="15.75" customHeight="1">
      <c r="D48" s="16">
        <v>42025.0</v>
      </c>
      <c r="E48" s="15">
        <v>130.0</v>
      </c>
      <c r="F48" s="15">
        <v>1870.7</v>
      </c>
    </row>
    <row r="49" ht="15.75" customHeight="1">
      <c r="D49" s="16">
        <v>42030.0</v>
      </c>
      <c r="E49" s="15">
        <v>340.0</v>
      </c>
      <c r="F49" s="15">
        <v>5086.400000000001</v>
      </c>
    </row>
    <row r="50" ht="15.75" customHeight="1">
      <c r="D50" s="16">
        <v>42031.0</v>
      </c>
      <c r="E50" s="15">
        <v>490.0</v>
      </c>
      <c r="F50" s="15">
        <v>7222.6</v>
      </c>
    </row>
    <row r="51" ht="15.75" customHeight="1">
      <c r="D51" s="16">
        <v>42032.0</v>
      </c>
      <c r="E51" s="15">
        <v>-260.0</v>
      </c>
      <c r="F51" s="15">
        <v>-3793.4</v>
      </c>
    </row>
    <row r="52" ht="15.75" customHeight="1">
      <c r="D52" s="16">
        <v>42041.0</v>
      </c>
      <c r="E52" s="15">
        <v>350.0</v>
      </c>
      <c r="F52" s="15">
        <v>5152.0</v>
      </c>
    </row>
    <row r="53" ht="15.75" customHeight="1">
      <c r="D53" s="16">
        <v>42054.0</v>
      </c>
      <c r="E53" s="15">
        <v>130.0</v>
      </c>
      <c r="F53" s="15">
        <v>2138.5</v>
      </c>
    </row>
    <row r="54" ht="15.75" customHeight="1">
      <c r="D54" s="16">
        <v>42055.0</v>
      </c>
      <c r="E54" s="15">
        <v>-200.0</v>
      </c>
      <c r="F54" s="15">
        <v>-3294.0</v>
      </c>
    </row>
    <row r="55" ht="15.75" customHeight="1">
      <c r="D55" s="16">
        <v>42059.0</v>
      </c>
      <c r="E55" s="15">
        <v>270.0</v>
      </c>
      <c r="F55" s="15">
        <v>4487.400000000001</v>
      </c>
    </row>
    <row r="56" ht="15.75" customHeight="1">
      <c r="D56" s="16">
        <v>42068.0</v>
      </c>
      <c r="E56" s="15">
        <v>80.0</v>
      </c>
      <c r="F56" s="15">
        <v>1357.6</v>
      </c>
    </row>
    <row r="57" ht="15.75" customHeight="1">
      <c r="D57" s="16">
        <v>42069.0</v>
      </c>
      <c r="E57" s="15">
        <v>-340.0</v>
      </c>
      <c r="F57" s="15">
        <v>-5630.4</v>
      </c>
    </row>
    <row r="58" ht="15.75" customHeight="1">
      <c r="D58" s="16">
        <v>42075.0</v>
      </c>
      <c r="E58" s="15">
        <v>190.0</v>
      </c>
      <c r="F58" s="15">
        <v>3209.1</v>
      </c>
    </row>
    <row r="59" ht="15.75" customHeight="1">
      <c r="D59" s="16">
        <v>42079.0</v>
      </c>
      <c r="E59" s="15">
        <v>-730.0</v>
      </c>
      <c r="F59" s="15">
        <v>-12585.199999999999</v>
      </c>
    </row>
    <row r="60" ht="15.75" customHeight="1">
      <c r="D60" s="16">
        <v>42093.0</v>
      </c>
      <c r="E60" s="15">
        <v>-10.0</v>
      </c>
      <c r="F60" s="15">
        <v>-180.7</v>
      </c>
    </row>
    <row r="61" ht="15.75" customHeight="1">
      <c r="D61" s="16">
        <v>42100.0</v>
      </c>
      <c r="E61" s="15">
        <v>-60.0</v>
      </c>
      <c r="F61" s="15">
        <v>-1060.8</v>
      </c>
    </row>
    <row r="62" ht="15.75" customHeight="1">
      <c r="D62" s="16">
        <v>42101.0</v>
      </c>
      <c r="E62" s="15">
        <v>-40.0</v>
      </c>
      <c r="F62" s="15">
        <v>-707.6</v>
      </c>
    </row>
    <row r="63" ht="15.75" customHeight="1">
      <c r="D63" s="16">
        <v>42107.0</v>
      </c>
      <c r="E63" s="15">
        <v>290.0</v>
      </c>
      <c r="F63" s="15">
        <v>5162.0</v>
      </c>
    </row>
    <row r="64" ht="15.75" customHeight="1">
      <c r="D64" s="16">
        <v>42110.0</v>
      </c>
      <c r="E64" s="15">
        <v>410.0</v>
      </c>
      <c r="F64" s="15">
        <v>7445.6</v>
      </c>
    </row>
    <row r="65" ht="15.75" customHeight="1">
      <c r="D65" s="16">
        <v>42125.0</v>
      </c>
      <c r="E65" s="15">
        <v>470.0</v>
      </c>
      <c r="F65" s="15">
        <v>8337.8</v>
      </c>
    </row>
    <row r="66" ht="15.75" customHeight="1">
      <c r="D66" s="16">
        <v>42130.0</v>
      </c>
      <c r="E66" s="15">
        <v>330.0</v>
      </c>
      <c r="F66" s="15">
        <v>5709.0</v>
      </c>
    </row>
    <row r="67" ht="15.75" customHeight="1">
      <c r="D67" s="16">
        <v>42137.0</v>
      </c>
      <c r="E67" s="15">
        <v>60.0</v>
      </c>
      <c r="F67" s="15">
        <v>1033.8</v>
      </c>
    </row>
    <row r="68" ht="15.75" customHeight="1">
      <c r="D68" s="16">
        <v>42138.0</v>
      </c>
      <c r="E68" s="15">
        <v>170.0</v>
      </c>
      <c r="F68" s="15">
        <v>3044.7</v>
      </c>
    </row>
    <row r="69" ht="15.75" customHeight="1">
      <c r="D69" s="16">
        <v>42139.0</v>
      </c>
      <c r="E69" s="15">
        <v>150.0</v>
      </c>
      <c r="F69" s="15">
        <v>2677.5</v>
      </c>
    </row>
    <row r="70" ht="15.75" customHeight="1">
      <c r="D70" s="16">
        <v>42144.0</v>
      </c>
      <c r="E70" s="15">
        <v>-170.0</v>
      </c>
      <c r="F70" s="15">
        <v>-3056.6</v>
      </c>
    </row>
    <row r="71" ht="15.75" customHeight="1">
      <c r="D71" s="16">
        <v>42151.0</v>
      </c>
      <c r="E71" s="15">
        <v>270.0</v>
      </c>
      <c r="F71" s="15">
        <v>4857.299999999999</v>
      </c>
    </row>
    <row r="72" ht="15.75" customHeight="1">
      <c r="D72" s="16">
        <v>42152.0</v>
      </c>
      <c r="E72" s="15">
        <v>100.0</v>
      </c>
      <c r="F72" s="15">
        <v>1827.0</v>
      </c>
    </row>
    <row r="73" ht="15.75" customHeight="1">
      <c r="D73" s="16">
        <v>42156.0</v>
      </c>
      <c r="E73" s="15">
        <v>-210.0</v>
      </c>
      <c r="F73" s="15">
        <v>-3887.1000000000004</v>
      </c>
    </row>
    <row r="74" ht="15.75" customHeight="1">
      <c r="D74" s="16">
        <v>42158.0</v>
      </c>
      <c r="E74" s="15">
        <v>-90.0</v>
      </c>
      <c r="F74" s="15">
        <v>-1640.7000000000003</v>
      </c>
    </row>
    <row r="75" ht="15.75" customHeight="1">
      <c r="D75" s="16">
        <v>42171.0</v>
      </c>
      <c r="E75" s="15">
        <v>-230.0</v>
      </c>
      <c r="F75" s="15">
        <v>-4043.3999999999996</v>
      </c>
    </row>
    <row r="76" ht="15.75" customHeight="1">
      <c r="D76" s="16">
        <v>42173.0</v>
      </c>
      <c r="E76" s="15">
        <v>-230.0</v>
      </c>
      <c r="F76" s="15">
        <v>-4144.599999999999</v>
      </c>
    </row>
    <row r="77" ht="15.75" customHeight="1">
      <c r="D77" s="16">
        <v>42179.0</v>
      </c>
      <c r="E77" s="15">
        <v>-210.0</v>
      </c>
      <c r="F77" s="15">
        <v>-3767.4</v>
      </c>
    </row>
    <row r="78" ht="15.75" customHeight="1">
      <c r="D78" s="16">
        <v>42187.0</v>
      </c>
      <c r="E78" s="15">
        <v>-260.0</v>
      </c>
      <c r="F78" s="15">
        <v>-4568.2</v>
      </c>
    </row>
    <row r="79" ht="15.75" customHeight="1">
      <c r="D79" s="16">
        <v>42191.0</v>
      </c>
      <c r="E79" s="15">
        <v>-60.0</v>
      </c>
      <c r="F79" s="15">
        <v>-1053.0</v>
      </c>
    </row>
    <row r="80" ht="15.75" customHeight="1">
      <c r="D80" s="16">
        <v>42192.0</v>
      </c>
      <c r="E80" s="15">
        <v>160.0</v>
      </c>
      <c r="F80" s="15">
        <v>2846.3999999999996</v>
      </c>
    </row>
    <row r="81" ht="15.75" customHeight="1">
      <c r="D81" s="16">
        <v>42205.0</v>
      </c>
      <c r="E81" s="15">
        <v>-200.0</v>
      </c>
      <c r="F81" s="15">
        <v>-3576.0</v>
      </c>
    </row>
    <row r="82" ht="15.75" customHeight="1">
      <c r="D82" s="16">
        <v>42206.0</v>
      </c>
      <c r="E82" s="15">
        <v>290.0</v>
      </c>
      <c r="F82" s="15">
        <v>5150.400000000001</v>
      </c>
    </row>
    <row r="83" ht="15.75" customHeight="1">
      <c r="D83" s="16">
        <v>42209.0</v>
      </c>
      <c r="E83" s="15">
        <v>-130.0</v>
      </c>
      <c r="F83" s="15">
        <v>-2256.7999999999997</v>
      </c>
    </row>
    <row r="84" ht="15.75" customHeight="1">
      <c r="D84" s="16">
        <v>42216.0</v>
      </c>
      <c r="E84" s="15">
        <v>110.0</v>
      </c>
      <c r="F84" s="15">
        <v>1907.4</v>
      </c>
    </row>
    <row r="85" ht="15.75" customHeight="1">
      <c r="D85" s="16">
        <v>42220.0</v>
      </c>
      <c r="E85" s="15">
        <v>-390.0</v>
      </c>
      <c r="F85" s="15">
        <v>-6665.1</v>
      </c>
    </row>
    <row r="86" ht="15.75" customHeight="1">
      <c r="D86" s="16">
        <v>42221.0</v>
      </c>
      <c r="E86" s="15">
        <v>-250.0</v>
      </c>
      <c r="F86" s="15">
        <v>-4417.5</v>
      </c>
    </row>
    <row r="87" ht="15.75" customHeight="1">
      <c r="D87" s="16">
        <v>42222.0</v>
      </c>
      <c r="E87" s="15">
        <v>340.0</v>
      </c>
      <c r="F87" s="15">
        <v>5922.8</v>
      </c>
    </row>
    <row r="88" ht="15.75" customHeight="1">
      <c r="D88" s="16">
        <v>42226.0</v>
      </c>
      <c r="E88" s="15">
        <v>220.0</v>
      </c>
      <c r="F88" s="15">
        <v>3812.5999999999995</v>
      </c>
    </row>
    <row r="89" ht="15.75" customHeight="1">
      <c r="D89" s="16">
        <v>42234.0</v>
      </c>
      <c r="E89" s="15">
        <v>-210.0</v>
      </c>
      <c r="F89" s="15">
        <v>-3687.6</v>
      </c>
    </row>
    <row r="90" ht="15.75" customHeight="1">
      <c r="D90" s="16">
        <v>42236.0</v>
      </c>
      <c r="E90" s="15">
        <v>340.0</v>
      </c>
      <c r="F90" s="15">
        <v>5735.8</v>
      </c>
    </row>
    <row r="91" ht="15.75" customHeight="1">
      <c r="D91" s="16">
        <v>42237.0</v>
      </c>
      <c r="E91" s="15">
        <v>280.0</v>
      </c>
      <c r="F91" s="15">
        <v>4578.0</v>
      </c>
    </row>
    <row r="92" ht="15.75" customHeight="1">
      <c r="D92" s="16">
        <v>42249.0</v>
      </c>
      <c r="E92" s="15">
        <v>-280.0</v>
      </c>
      <c r="F92" s="15">
        <v>-4622.8</v>
      </c>
    </row>
    <row r="93" ht="15.75" customHeight="1">
      <c r="D93" s="16">
        <v>42251.0</v>
      </c>
      <c r="E93" s="15">
        <v>-470.0</v>
      </c>
      <c r="F93" s="15">
        <v>-7632.799999999999</v>
      </c>
    </row>
    <row r="94" ht="15.75" customHeight="1">
      <c r="D94" s="16">
        <v>42256.0</v>
      </c>
      <c r="E94" s="15">
        <v>70.0</v>
      </c>
      <c r="F94" s="15">
        <v>1164.1</v>
      </c>
    </row>
    <row r="95" ht="15.75" customHeight="1">
      <c r="D95" s="16">
        <v>42261.0</v>
      </c>
      <c r="E95" s="15">
        <v>420.0</v>
      </c>
      <c r="F95" s="15">
        <v>7026.6</v>
      </c>
    </row>
    <row r="96" ht="15.75" customHeight="1">
      <c r="D96" s="16">
        <v>42264.0</v>
      </c>
      <c r="E96" s="15">
        <v>-30.0</v>
      </c>
      <c r="F96" s="15">
        <v>-516.0</v>
      </c>
    </row>
    <row r="97" ht="15.75" customHeight="1">
      <c r="D97" s="16">
        <v>42277.0</v>
      </c>
      <c r="E97" s="15">
        <v>130.0</v>
      </c>
      <c r="F97" s="15">
        <v>2133.3</v>
      </c>
    </row>
    <row r="98" ht="15.75" customHeight="1">
      <c r="D98" s="16">
        <v>42293.0</v>
      </c>
      <c r="E98" s="15">
        <v>380.0</v>
      </c>
      <c r="F98" s="15">
        <v>6486.6</v>
      </c>
    </row>
    <row r="99" ht="15.75" customHeight="1">
      <c r="D99" s="16">
        <v>42296.0</v>
      </c>
      <c r="E99" s="15">
        <v>-200.0</v>
      </c>
      <c r="F99" s="15">
        <v>-3415.9999999999995</v>
      </c>
    </row>
    <row r="100" ht="15.75" customHeight="1">
      <c r="D100" s="16">
        <v>42297.0</v>
      </c>
      <c r="E100" s="15">
        <v>480.0</v>
      </c>
      <c r="F100" s="15">
        <v>8251.2</v>
      </c>
    </row>
    <row r="101" ht="15.75" customHeight="1">
      <c r="D101" s="16">
        <v>42299.0</v>
      </c>
      <c r="E101" s="15">
        <v>430.0</v>
      </c>
      <c r="F101" s="15">
        <v>7060.6</v>
      </c>
    </row>
    <row r="102" ht="15.75" customHeight="1">
      <c r="D102" s="16">
        <v>42303.0</v>
      </c>
      <c r="E102" s="15">
        <v>100.0</v>
      </c>
      <c r="F102" s="15">
        <v>1670.0</v>
      </c>
    </row>
    <row r="103" ht="15.75" customHeight="1">
      <c r="D103" s="16">
        <v>42310.0</v>
      </c>
      <c r="E103" s="15">
        <v>-390.0</v>
      </c>
      <c r="F103" s="15">
        <v>-7355.4</v>
      </c>
    </row>
    <row r="104" ht="15.75" customHeight="1">
      <c r="D104" s="16">
        <v>42326.0</v>
      </c>
      <c r="E104" s="15">
        <v>-410.0</v>
      </c>
      <c r="F104" s="15">
        <v>-7285.7</v>
      </c>
    </row>
    <row r="105" ht="15.75" customHeight="1">
      <c r="D105" s="16">
        <v>42331.0</v>
      </c>
      <c r="E105" s="15">
        <v>80.0</v>
      </c>
      <c r="F105" s="15">
        <v>1448.0</v>
      </c>
    </row>
    <row r="106" ht="15.75" customHeight="1">
      <c r="D106" s="16">
        <v>42339.0</v>
      </c>
      <c r="E106" s="15">
        <v>550.0</v>
      </c>
      <c r="F106" s="15">
        <v>10186.0</v>
      </c>
    </row>
    <row r="107" ht="15.75" customHeight="1">
      <c r="D107" s="16">
        <v>42345.0</v>
      </c>
      <c r="E107" s="15">
        <v>300.0</v>
      </c>
      <c r="F107" s="15">
        <v>5570.999999999999</v>
      </c>
    </row>
    <row r="108" ht="15.75" customHeight="1">
      <c r="D108" s="16">
        <v>42346.0</v>
      </c>
      <c r="E108" s="15">
        <v>-160.0</v>
      </c>
      <c r="F108" s="15">
        <v>-2996.8</v>
      </c>
    </row>
    <row r="109" ht="15.75" customHeight="1">
      <c r="D109" s="16">
        <v>42362.0</v>
      </c>
      <c r="E109" s="15">
        <v>-410.0</v>
      </c>
      <c r="F109" s="15">
        <v>-7675.2</v>
      </c>
    </row>
    <row r="110" ht="15.75" customHeight="1">
      <c r="D110" s="16">
        <v>42375.0</v>
      </c>
      <c r="E110" s="15">
        <v>-470.0</v>
      </c>
      <c r="F110" s="15">
        <v>-8460.0</v>
      </c>
    </row>
    <row r="111" ht="15.75" customHeight="1">
      <c r="D111" s="16">
        <v>42376.0</v>
      </c>
      <c r="E111" s="15">
        <v>390.0</v>
      </c>
      <c r="F111" s="15">
        <v>6879.6</v>
      </c>
    </row>
    <row r="112" ht="15.75" customHeight="1">
      <c r="D112" s="16">
        <v>42377.0</v>
      </c>
      <c r="E112" s="15">
        <v>-380.0</v>
      </c>
      <c r="F112" s="15">
        <v>-6623.4</v>
      </c>
    </row>
    <row r="113" ht="15.75" customHeight="1">
      <c r="D113" s="16">
        <v>42380.0</v>
      </c>
      <c r="E113" s="15">
        <v>170.0</v>
      </c>
      <c r="F113" s="15">
        <v>2912.1</v>
      </c>
    </row>
    <row r="114" ht="15.75" customHeight="1">
      <c r="D114" s="16">
        <v>42382.0</v>
      </c>
      <c r="E114" s="15">
        <v>440.0</v>
      </c>
      <c r="F114" s="15">
        <v>7722.0</v>
      </c>
    </row>
    <row r="115" ht="15.75" customHeight="1">
      <c r="D115" s="16">
        <v>42384.0</v>
      </c>
      <c r="E115" s="15">
        <v>-160.0</v>
      </c>
      <c r="F115" s="15">
        <v>-2859.2000000000003</v>
      </c>
    </row>
    <row r="116" ht="15.75" customHeight="1">
      <c r="D116" s="16">
        <v>42403.0</v>
      </c>
      <c r="E116" s="15">
        <v>-330.0</v>
      </c>
      <c r="F116" s="15">
        <v>-5850.900000000001</v>
      </c>
    </row>
    <row r="117" ht="15.75" customHeight="1">
      <c r="D117" s="16">
        <v>42408.0</v>
      </c>
      <c r="E117" s="15">
        <v>50.0</v>
      </c>
      <c r="F117" s="15">
        <v>803.5</v>
      </c>
    </row>
    <row r="118" ht="15.75" customHeight="1">
      <c r="D118" s="16">
        <v>42411.0</v>
      </c>
      <c r="E118" s="15">
        <v>-350.0</v>
      </c>
      <c r="F118" s="15">
        <v>-5802.999999999999</v>
      </c>
    </row>
    <row r="119" ht="15.75" customHeight="1">
      <c r="D119" s="16">
        <v>42412.0</v>
      </c>
      <c r="E119" s="15">
        <v>-320.0</v>
      </c>
      <c r="F119" s="15">
        <v>-5324.8</v>
      </c>
    </row>
    <row r="120" ht="15.75" customHeight="1">
      <c r="D120" s="16">
        <v>42416.0</v>
      </c>
      <c r="E120" s="15">
        <v>480.0</v>
      </c>
      <c r="F120" s="15">
        <v>8236.8</v>
      </c>
    </row>
    <row r="121" ht="15.75" customHeight="1">
      <c r="D121" s="16">
        <v>42417.0</v>
      </c>
      <c r="E121" s="15">
        <v>-20.0</v>
      </c>
      <c r="F121" s="15">
        <v>-351.4</v>
      </c>
    </row>
    <row r="122" ht="15.75" customHeight="1">
      <c r="D122" s="16">
        <v>42418.0</v>
      </c>
      <c r="E122" s="15">
        <v>-110.0</v>
      </c>
      <c r="F122" s="15">
        <v>-1893.1000000000001</v>
      </c>
    </row>
    <row r="123" ht="15.75" customHeight="1">
      <c r="D123" s="16">
        <v>42419.0</v>
      </c>
      <c r="E123" s="15">
        <v>-90.0</v>
      </c>
      <c r="F123" s="15">
        <v>-1544.4</v>
      </c>
    </row>
    <row r="124" ht="15.75" customHeight="1">
      <c r="D124" s="16">
        <v>42422.0</v>
      </c>
      <c r="E124" s="15">
        <v>-170.0</v>
      </c>
      <c r="F124" s="15">
        <v>-2934.2000000000003</v>
      </c>
    </row>
    <row r="125" ht="15.75" customHeight="1">
      <c r="D125" s="16">
        <v>42432.0</v>
      </c>
      <c r="E125" s="15">
        <v>-170.0</v>
      </c>
      <c r="F125" s="15">
        <v>-2959.7</v>
      </c>
    </row>
    <row r="126" ht="15.75" customHeight="1">
      <c r="D126" s="16">
        <v>42436.0</v>
      </c>
      <c r="E126" s="15">
        <v>290.0</v>
      </c>
      <c r="F126" s="15">
        <v>5025.7</v>
      </c>
    </row>
    <row r="127" ht="15.75" customHeight="1">
      <c r="D127" s="16">
        <v>42439.0</v>
      </c>
      <c r="E127" s="15">
        <v>110.0</v>
      </c>
      <c r="F127" s="15">
        <v>1922.8</v>
      </c>
    </row>
    <row r="128" ht="15.75" customHeight="1">
      <c r="D128" s="16">
        <v>42446.0</v>
      </c>
      <c r="E128" s="15">
        <v>-340.0</v>
      </c>
      <c r="F128" s="15">
        <v>-6096.2</v>
      </c>
    </row>
    <row r="129" ht="15.75" customHeight="1">
      <c r="D129" s="16">
        <v>42447.0</v>
      </c>
      <c r="E129" s="15">
        <v>10.0</v>
      </c>
      <c r="F129" s="15">
        <v>181.20000000000002</v>
      </c>
    </row>
    <row r="130" ht="15.75" customHeight="1">
      <c r="D130" s="16">
        <v>42451.0</v>
      </c>
      <c r="E130" s="15">
        <v>-440.0</v>
      </c>
      <c r="F130" s="15">
        <v>-8047.599999999999</v>
      </c>
    </row>
    <row r="131" ht="15.75" customHeight="1">
      <c r="D131" s="16">
        <v>42453.0</v>
      </c>
      <c r="E131" s="15">
        <v>0.0</v>
      </c>
      <c r="F131" s="15">
        <v>0.0</v>
      </c>
    </row>
    <row r="132" ht="15.75" customHeight="1">
      <c r="D132" s="16">
        <v>42457.0</v>
      </c>
      <c r="E132" s="15">
        <v>-570.0</v>
      </c>
      <c r="F132" s="15">
        <v>-10282.8</v>
      </c>
    </row>
    <row r="133" ht="15.75" customHeight="1">
      <c r="D133" s="16">
        <v>42468.0</v>
      </c>
      <c r="E133" s="15">
        <v>50.0</v>
      </c>
      <c r="F133" s="15">
        <v>965.4999999999999</v>
      </c>
    </row>
    <row r="134" ht="15.75" customHeight="1">
      <c r="D134" s="16">
        <v>42474.0</v>
      </c>
      <c r="E134" s="15">
        <v>-190.0</v>
      </c>
      <c r="F134" s="15">
        <v>-3714.5</v>
      </c>
    </row>
    <row r="135" ht="15.75" customHeight="1">
      <c r="D135" s="16">
        <v>42475.0</v>
      </c>
      <c r="E135" s="15">
        <v>120.0</v>
      </c>
      <c r="F135" s="15">
        <v>2335.2000000000003</v>
      </c>
    </row>
    <row r="136" ht="15.75" customHeight="1">
      <c r="D136" s="16">
        <v>42482.0</v>
      </c>
      <c r="E136" s="15">
        <v>60.0</v>
      </c>
      <c r="F136" s="15">
        <v>1185.6000000000001</v>
      </c>
    </row>
    <row r="137" ht="15.75" customHeight="1">
      <c r="D137" s="16">
        <v>42489.0</v>
      </c>
      <c r="E137" s="15">
        <v>50.0</v>
      </c>
      <c r="F137" s="15">
        <v>1096.0</v>
      </c>
    </row>
    <row r="138" ht="15.75" customHeight="1">
      <c r="D138" s="16">
        <v>42502.0</v>
      </c>
      <c r="E138" s="15">
        <v>140.0</v>
      </c>
      <c r="F138" s="15">
        <v>3087.0</v>
      </c>
    </row>
    <row r="139" ht="15.75" customHeight="1">
      <c r="D139" s="16">
        <v>42507.0</v>
      </c>
      <c r="E139" s="15">
        <v>-370.0</v>
      </c>
      <c r="F139" s="15">
        <v>-8254.699999999999</v>
      </c>
    </row>
    <row r="140" ht="15.75" customHeight="1">
      <c r="D140" s="16">
        <v>42508.0</v>
      </c>
      <c r="E140" s="15">
        <v>40.0</v>
      </c>
      <c r="F140" s="15">
        <v>891.5999999999999</v>
      </c>
    </row>
    <row r="141" ht="15.75" customHeight="1">
      <c r="D141" s="16">
        <v>42509.0</v>
      </c>
      <c r="E141" s="15">
        <v>230.0</v>
      </c>
      <c r="F141" s="15">
        <v>5099.1</v>
      </c>
    </row>
    <row r="142" ht="15.75" customHeight="1">
      <c r="D142" s="16">
        <v>42515.0</v>
      </c>
      <c r="E142" s="15">
        <v>-390.0</v>
      </c>
      <c r="F142" s="15">
        <v>-8732.1</v>
      </c>
    </row>
    <row r="143" ht="15.75" customHeight="1">
      <c r="D143" s="16">
        <v>42516.0</v>
      </c>
      <c r="E143" s="15">
        <v>110.0</v>
      </c>
      <c r="F143" s="15">
        <v>2481.6</v>
      </c>
    </row>
    <row r="144" ht="15.75" customHeight="1">
      <c r="D144" s="16">
        <v>42523.0</v>
      </c>
      <c r="E144" s="15">
        <v>-180.0</v>
      </c>
      <c r="F144" s="15">
        <v>-4138.2</v>
      </c>
    </row>
    <row r="145" ht="15.75" customHeight="1">
      <c r="D145" s="16">
        <v>42529.0</v>
      </c>
      <c r="E145" s="15">
        <v>-810.0</v>
      </c>
      <c r="F145" s="15">
        <v>-18468.0</v>
      </c>
    </row>
    <row r="146" ht="15.75" customHeight="1">
      <c r="D146" s="16">
        <v>42545.0</v>
      </c>
      <c r="E146" s="15">
        <v>-140.0</v>
      </c>
      <c r="F146" s="15">
        <v>-3131.8</v>
      </c>
    </row>
    <row r="147" ht="15.75" customHeight="1">
      <c r="D147" s="16">
        <v>42552.0</v>
      </c>
      <c r="E147" s="15">
        <v>-950.0</v>
      </c>
      <c r="F147" s="15">
        <v>-22239.5</v>
      </c>
    </row>
    <row r="148" ht="15.75" customHeight="1">
      <c r="D148" s="16">
        <v>42556.0</v>
      </c>
      <c r="E148" s="15">
        <v>460.0</v>
      </c>
      <c r="F148" s="15">
        <v>10718.0</v>
      </c>
    </row>
    <row r="149" ht="15.75" customHeight="1">
      <c r="D149" s="16">
        <v>42559.0</v>
      </c>
      <c r="E149" s="15">
        <v>130.0</v>
      </c>
      <c r="F149" s="15">
        <v>3107.0</v>
      </c>
    </row>
    <row r="150" ht="15.75" customHeight="1">
      <c r="D150" s="16">
        <v>42587.0</v>
      </c>
      <c r="E150" s="15">
        <v>-90.0</v>
      </c>
      <c r="F150" s="15">
        <v>-2172.6</v>
      </c>
    </row>
    <row r="151" ht="15.75" customHeight="1">
      <c r="D151" s="16">
        <v>42590.0</v>
      </c>
      <c r="E151" s="15">
        <v>-180.0</v>
      </c>
      <c r="F151" s="15">
        <v>-4298.4</v>
      </c>
    </row>
    <row r="152" ht="15.75" customHeight="1">
      <c r="D152" s="16">
        <v>42599.0</v>
      </c>
      <c r="E152" s="15">
        <v>-60.0</v>
      </c>
      <c r="F152" s="15">
        <v>-1434.0</v>
      </c>
    </row>
    <row r="153" ht="15.75" customHeight="1">
      <c r="D153" s="16">
        <v>42600.0</v>
      </c>
      <c r="E153" s="15">
        <v>230.0</v>
      </c>
      <c r="F153" s="15">
        <v>5510.8</v>
      </c>
    </row>
    <row r="154" ht="15.75" customHeight="1">
      <c r="D154" s="16">
        <v>42606.0</v>
      </c>
      <c r="E154" s="15">
        <v>-400.0</v>
      </c>
      <c r="F154" s="15">
        <v>-9452.0</v>
      </c>
    </row>
    <row r="155" ht="15.75" customHeight="1">
      <c r="D155" s="16">
        <v>42608.0</v>
      </c>
      <c r="E155" s="15">
        <v>500.0</v>
      </c>
      <c r="F155" s="15">
        <v>11985.0</v>
      </c>
    </row>
    <row r="156" ht="15.75" customHeight="1">
      <c r="D156" s="16">
        <v>42612.0</v>
      </c>
      <c r="E156" s="15">
        <v>-130.0</v>
      </c>
      <c r="F156" s="15">
        <v>-3147.3</v>
      </c>
    </row>
    <row r="157" ht="15.75" customHeight="1">
      <c r="D157" s="16">
        <v>42619.0</v>
      </c>
      <c r="E157" s="15">
        <v>70.0</v>
      </c>
      <c r="F157" s="15">
        <v>1703.1</v>
      </c>
    </row>
    <row r="158" ht="15.75" customHeight="1">
      <c r="D158" s="16">
        <v>42625.0</v>
      </c>
      <c r="E158" s="15">
        <v>-290.0</v>
      </c>
      <c r="F158" s="15">
        <v>-6887.5</v>
      </c>
    </row>
    <row r="159" ht="15.75" customHeight="1">
      <c r="D159" s="16">
        <v>42626.0</v>
      </c>
      <c r="E159" s="15">
        <v>-490.0</v>
      </c>
      <c r="F159" s="15">
        <v>-11397.400000000001</v>
      </c>
    </row>
    <row r="160" ht="15.75" customHeight="1">
      <c r="D160" s="16">
        <v>42627.0</v>
      </c>
      <c r="E160" s="15">
        <v>500.0</v>
      </c>
      <c r="F160" s="15">
        <v>11555.0</v>
      </c>
    </row>
    <row r="161" ht="15.75" customHeight="1">
      <c r="D161" s="16">
        <v>42628.0</v>
      </c>
      <c r="E161" s="15">
        <v>-70.0</v>
      </c>
      <c r="F161" s="15">
        <v>-1653.4</v>
      </c>
    </row>
    <row r="162" ht="15.75" customHeight="1">
      <c r="D162" s="16">
        <v>42633.0</v>
      </c>
      <c r="E162" s="15">
        <v>-350.0</v>
      </c>
      <c r="F162" s="15">
        <v>-8158.5</v>
      </c>
    </row>
    <row r="163" ht="15.75" customHeight="1">
      <c r="D163" s="16">
        <v>42634.0</v>
      </c>
      <c r="E163" s="15">
        <v>-480.0</v>
      </c>
      <c r="F163" s="15">
        <v>-11390.4</v>
      </c>
    </row>
    <row r="164" ht="15.75" customHeight="1">
      <c r="D164" s="16">
        <v>42636.0</v>
      </c>
      <c r="E164" s="15">
        <v>380.0</v>
      </c>
      <c r="F164" s="15">
        <v>9009.800000000001</v>
      </c>
    </row>
    <row r="165" ht="15.75" customHeight="1">
      <c r="D165" s="16">
        <v>42639.0</v>
      </c>
      <c r="E165" s="15">
        <v>-440.0</v>
      </c>
      <c r="F165" s="15">
        <v>-10441.2</v>
      </c>
    </row>
    <row r="166" ht="15.75" customHeight="1">
      <c r="D166" s="16">
        <v>42643.0</v>
      </c>
      <c r="E166" s="15">
        <v>330.0</v>
      </c>
      <c r="F166" s="15">
        <v>7854.0</v>
      </c>
    </row>
    <row r="167" ht="15.75" customHeight="1">
      <c r="D167" s="16">
        <v>42648.0</v>
      </c>
      <c r="E167" s="15">
        <v>-340.0</v>
      </c>
      <c r="F167" s="15">
        <v>-7966.2</v>
      </c>
    </row>
    <row r="168" ht="15.75" customHeight="1">
      <c r="D168" s="16">
        <v>42664.0</v>
      </c>
      <c r="E168" s="15">
        <v>-100.0</v>
      </c>
      <c r="F168" s="15">
        <v>-2282.0</v>
      </c>
    </row>
    <row r="169" ht="15.75" customHeight="1">
      <c r="D169" s="16">
        <v>42669.0</v>
      </c>
      <c r="E169" s="15">
        <v>130.0</v>
      </c>
      <c r="F169" s="15">
        <v>2871.7</v>
      </c>
    </row>
    <row r="170" ht="15.75" customHeight="1">
      <c r="D170" s="16">
        <v>42670.0</v>
      </c>
      <c r="E170" s="15">
        <v>320.0</v>
      </c>
      <c r="F170" s="15">
        <v>6876.799999999999</v>
      </c>
    </row>
    <row r="171" ht="15.75" customHeight="1">
      <c r="D171" s="16">
        <v>42671.0</v>
      </c>
      <c r="E171" s="15">
        <v>-170.0</v>
      </c>
      <c r="F171" s="15">
        <v>-3755.3</v>
      </c>
    </row>
    <row r="172" ht="15.75" customHeight="1">
      <c r="D172" s="16">
        <v>42675.0</v>
      </c>
      <c r="E172" s="15">
        <v>-450.0</v>
      </c>
      <c r="F172" s="15">
        <v>-9769.5</v>
      </c>
    </row>
    <row r="173" ht="15.75" customHeight="1">
      <c r="D173" s="16">
        <v>42682.0</v>
      </c>
      <c r="E173" s="15">
        <v>280.0</v>
      </c>
      <c r="F173" s="15">
        <v>6230.0</v>
      </c>
    </row>
    <row r="174" ht="15.75" customHeight="1">
      <c r="D174" s="16">
        <v>42684.0</v>
      </c>
      <c r="E174" s="15">
        <v>210.0</v>
      </c>
      <c r="F174" s="15">
        <v>4594.8</v>
      </c>
    </row>
    <row r="175" ht="15.75" customHeight="1">
      <c r="D175" s="16">
        <v>42688.0</v>
      </c>
      <c r="E175" s="15">
        <v>-460.0</v>
      </c>
      <c r="F175" s="15">
        <v>-9563.4</v>
      </c>
    </row>
    <row r="176" ht="15.75" customHeight="1">
      <c r="D176" s="16">
        <v>42709.0</v>
      </c>
      <c r="E176" s="15">
        <v>-520.0</v>
      </c>
      <c r="F176" s="15">
        <v>-10769.2</v>
      </c>
    </row>
    <row r="177" ht="15.75" customHeight="1">
      <c r="D177" s="16">
        <v>42726.0</v>
      </c>
      <c r="E177" s="15">
        <v>190.0</v>
      </c>
      <c r="F177" s="15">
        <v>4115.4</v>
      </c>
    </row>
    <row r="178" ht="15.75" customHeight="1">
      <c r="D178" s="16">
        <v>42760.0</v>
      </c>
      <c r="E178" s="15">
        <v>-490.0</v>
      </c>
      <c r="F178" s="15">
        <v>-11554.199999999999</v>
      </c>
    </row>
    <row r="179" ht="15.75" customHeight="1">
      <c r="D179" s="16">
        <v>42762.0</v>
      </c>
      <c r="E179" s="15">
        <v>350.0</v>
      </c>
      <c r="F179" s="15">
        <v>8354.5</v>
      </c>
    </row>
    <row r="180" ht="15.75" customHeight="1">
      <c r="D180" s="16">
        <v>42766.0</v>
      </c>
      <c r="E180" s="15">
        <v>390.0</v>
      </c>
      <c r="F180" s="15">
        <v>9383.4</v>
      </c>
    </row>
    <row r="181" ht="15.75" customHeight="1">
      <c r="D181" s="16">
        <v>42767.0</v>
      </c>
      <c r="E181" s="15">
        <v>200.0</v>
      </c>
      <c r="F181" s="15">
        <v>4792.0</v>
      </c>
    </row>
    <row r="182" ht="15.75" customHeight="1">
      <c r="D182" s="16">
        <v>42776.0</v>
      </c>
      <c r="E182" s="15">
        <v>240.0</v>
      </c>
      <c r="F182" s="15">
        <v>6048.0</v>
      </c>
    </row>
    <row r="183" ht="15.75" customHeight="1">
      <c r="D183" s="16">
        <v>42783.0</v>
      </c>
      <c r="E183" s="15">
        <v>-370.0</v>
      </c>
      <c r="F183" s="15">
        <v>-9394.300000000001</v>
      </c>
    </row>
    <row r="184" ht="15.75" customHeight="1">
      <c r="D184" s="16">
        <v>42802.0</v>
      </c>
      <c r="E184" s="15">
        <v>-350.0</v>
      </c>
      <c r="F184" s="15">
        <v>-8582.0</v>
      </c>
    </row>
    <row r="185" ht="15.75" customHeight="1">
      <c r="D185" s="16">
        <v>42809.0</v>
      </c>
      <c r="E185" s="15">
        <v>-200.0</v>
      </c>
      <c r="F185" s="15">
        <v>-4930.0</v>
      </c>
    </row>
    <row r="186" ht="15.75" customHeight="1">
      <c r="D186" s="16">
        <v>42811.0</v>
      </c>
      <c r="E186" s="15">
        <v>-230.0</v>
      </c>
      <c r="F186" s="15">
        <v>-5618.9</v>
      </c>
    </row>
    <row r="187" ht="15.75" customHeight="1">
      <c r="D187" s="16">
        <v>42814.0</v>
      </c>
      <c r="E187" s="15">
        <v>390.0</v>
      </c>
      <c r="F187" s="15">
        <v>9512.1</v>
      </c>
    </row>
    <row r="188" ht="15.75" customHeight="1">
      <c r="D188" s="16">
        <v>42830.0</v>
      </c>
      <c r="E188" s="15">
        <v>-430.0</v>
      </c>
      <c r="F188" s="15">
        <v>-10500.6</v>
      </c>
    </row>
    <row r="189" ht="15.75" customHeight="1">
      <c r="D189" s="16">
        <v>42836.0</v>
      </c>
      <c r="E189" s="15">
        <v>310.0</v>
      </c>
      <c r="F189" s="15">
        <v>7616.7</v>
      </c>
    </row>
    <row r="190" ht="15.75" customHeight="1">
      <c r="D190" s="16">
        <v>42842.0</v>
      </c>
      <c r="E190" s="15">
        <v>-110.0</v>
      </c>
      <c r="F190" s="15">
        <v>-2708.2000000000007</v>
      </c>
    </row>
    <row r="191" ht="15.75" customHeight="1">
      <c r="D191" s="16">
        <v>42850.0</v>
      </c>
      <c r="E191" s="15">
        <v>-440.0</v>
      </c>
      <c r="F191" s="15">
        <v>-11325.599999999999</v>
      </c>
    </row>
    <row r="192" ht="15.75" customHeight="1">
      <c r="D192" s="16">
        <v>42853.0</v>
      </c>
      <c r="E192" s="15">
        <v>-170.0</v>
      </c>
      <c r="F192" s="15">
        <v>-4484.599999999999</v>
      </c>
    </row>
    <row r="193" ht="15.75" customHeight="1">
      <c r="D193" s="16">
        <v>42856.0</v>
      </c>
      <c r="E193" s="15">
        <v>130.0</v>
      </c>
      <c r="F193" s="15">
        <v>3432.0</v>
      </c>
    </row>
    <row r="194" ht="15.75" customHeight="1">
      <c r="D194" s="16">
        <v>42857.0</v>
      </c>
      <c r="E194" s="15">
        <v>-740.0</v>
      </c>
      <c r="F194" s="15">
        <v>-19676.6</v>
      </c>
    </row>
    <row r="195" ht="15.75" customHeight="1">
      <c r="D195" s="16">
        <v>42859.0</v>
      </c>
      <c r="E195" s="15">
        <v>180.0</v>
      </c>
      <c r="F195" s="15">
        <v>4743.0</v>
      </c>
    </row>
    <row r="196" ht="15.75" customHeight="1">
      <c r="D196" s="16">
        <v>42860.0</v>
      </c>
      <c r="E196" s="15">
        <v>410.0</v>
      </c>
      <c r="F196" s="15">
        <v>10869.1</v>
      </c>
    </row>
    <row r="197" ht="15.75" customHeight="1">
      <c r="D197" s="16">
        <v>42880.0</v>
      </c>
      <c r="E197" s="15">
        <v>80.0</v>
      </c>
      <c r="F197" s="15">
        <v>2180.8</v>
      </c>
    </row>
    <row r="198" ht="15.75" customHeight="1">
      <c r="D198" s="16">
        <v>42895.0</v>
      </c>
      <c r="E198" s="15">
        <v>370.0</v>
      </c>
      <c r="F198" s="15">
        <v>10293.4</v>
      </c>
    </row>
    <row r="199" ht="15.75" customHeight="1">
      <c r="D199" s="16">
        <v>42898.0</v>
      </c>
      <c r="E199" s="15">
        <v>490.0</v>
      </c>
      <c r="F199" s="15">
        <v>13597.5</v>
      </c>
    </row>
    <row r="200" ht="15.75" customHeight="1">
      <c r="D200" s="16">
        <v>42905.0</v>
      </c>
      <c r="E200" s="15">
        <v>-460.0</v>
      </c>
      <c r="F200" s="15">
        <v>-12995.0</v>
      </c>
    </row>
    <row r="201" ht="15.75" customHeight="1">
      <c r="D201" s="16">
        <v>42912.0</v>
      </c>
      <c r="E201" s="15">
        <v>80.0</v>
      </c>
      <c r="F201" s="15">
        <v>2217.6</v>
      </c>
    </row>
    <row r="202" ht="15.75" customHeight="1">
      <c r="D202" s="16">
        <v>42914.0</v>
      </c>
      <c r="E202" s="15">
        <v>200.0</v>
      </c>
      <c r="F202" s="15">
        <v>5624.0</v>
      </c>
    </row>
    <row r="203" ht="15.75" customHeight="1">
      <c r="D203" s="16">
        <v>42921.0</v>
      </c>
      <c r="E203" s="15">
        <v>80.0</v>
      </c>
      <c r="F203" s="15">
        <v>2210.4</v>
      </c>
    </row>
    <row r="204" ht="15.75" customHeight="1">
      <c r="D204" s="16">
        <v>42922.0</v>
      </c>
      <c r="E204" s="15">
        <v>390.0</v>
      </c>
      <c r="F204" s="15">
        <v>10650.9</v>
      </c>
    </row>
    <row r="205" ht="15.75" customHeight="1">
      <c r="D205" s="16">
        <v>42923.0</v>
      </c>
      <c r="E205" s="15">
        <v>380.0</v>
      </c>
      <c r="F205" s="15">
        <v>10484.2</v>
      </c>
    </row>
    <row r="206" ht="15.75" customHeight="1">
      <c r="D206" s="16">
        <v>42928.0</v>
      </c>
      <c r="E206" s="15">
        <v>-120.0</v>
      </c>
      <c r="F206" s="15">
        <v>-3338.4</v>
      </c>
    </row>
    <row r="207" ht="15.75" customHeight="1">
      <c r="D207" s="16">
        <v>42929.0</v>
      </c>
      <c r="E207" s="15">
        <v>-190.0</v>
      </c>
      <c r="F207" s="15">
        <v>-5242.1</v>
      </c>
    </row>
    <row r="208" ht="15.75" customHeight="1">
      <c r="D208" s="16">
        <v>42942.0</v>
      </c>
      <c r="E208" s="15">
        <v>-20.0</v>
      </c>
      <c r="F208" s="15">
        <v>-548.4000000000001</v>
      </c>
    </row>
    <row r="209" ht="15.75" customHeight="1">
      <c r="D209" s="16">
        <v>42951.0</v>
      </c>
      <c r="E209" s="15">
        <v>220.0</v>
      </c>
      <c r="F209" s="15">
        <v>5902.599999999999</v>
      </c>
    </row>
    <row r="210" ht="15.75" customHeight="1">
      <c r="D210" s="16">
        <v>42965.0</v>
      </c>
      <c r="E210" s="15">
        <v>350.0</v>
      </c>
      <c r="F210" s="15">
        <v>9411.5</v>
      </c>
    </row>
    <row r="211" ht="15.75" customHeight="1">
      <c r="D211" s="16">
        <v>42970.0</v>
      </c>
      <c r="E211" s="15">
        <v>30.0</v>
      </c>
      <c r="F211" s="15">
        <v>805.2</v>
      </c>
    </row>
    <row r="212" ht="15.75" customHeight="1">
      <c r="D212" s="16">
        <v>42971.0</v>
      </c>
      <c r="E212" s="15">
        <v>-360.0</v>
      </c>
      <c r="F212" s="15">
        <v>-9615.6</v>
      </c>
    </row>
    <row r="213" ht="15.75" customHeight="1">
      <c r="D213" s="16">
        <v>42976.0</v>
      </c>
      <c r="E213" s="15">
        <v>290.0</v>
      </c>
      <c r="F213" s="15">
        <v>7844.5</v>
      </c>
    </row>
    <row r="214" ht="15.75" customHeight="1">
      <c r="D214" s="16">
        <v>42990.0</v>
      </c>
      <c r="E214" s="15">
        <v>-120.0</v>
      </c>
      <c r="F214" s="15">
        <v>-3481.2000000000003</v>
      </c>
    </row>
    <row r="215" ht="15.75" customHeight="1">
      <c r="D215" s="16">
        <v>42996.0</v>
      </c>
      <c r="E215" s="15">
        <v>-370.0</v>
      </c>
      <c r="F215" s="15">
        <v>-10726.3</v>
      </c>
    </row>
    <row r="216" ht="15.75" customHeight="1">
      <c r="D216" s="16">
        <v>43000.0</v>
      </c>
      <c r="E216" s="15">
        <v>270.0</v>
      </c>
      <c r="F216" s="15">
        <v>7789.5</v>
      </c>
    </row>
    <row r="217" ht="15.75" customHeight="1">
      <c r="D217" s="16">
        <v>43010.0</v>
      </c>
      <c r="E217" s="15">
        <v>-30.0</v>
      </c>
      <c r="F217" s="15">
        <v>-884.0999999999999</v>
      </c>
    </row>
    <row r="218" ht="15.75" customHeight="1">
      <c r="D218" s="16">
        <v>43019.0</v>
      </c>
      <c r="E218" s="15">
        <v>110.0</v>
      </c>
      <c r="F218" s="15">
        <v>3219.7</v>
      </c>
    </row>
    <row r="219" ht="15.75" customHeight="1">
      <c r="D219" s="16">
        <v>43021.0</v>
      </c>
      <c r="E219" s="15">
        <v>-40.0</v>
      </c>
      <c r="F219" s="15">
        <v>-1177.6000000000001</v>
      </c>
    </row>
    <row r="220" ht="15.75" customHeight="1">
      <c r="D220" s="16">
        <v>43028.0</v>
      </c>
      <c r="E220" s="15">
        <v>200.0</v>
      </c>
      <c r="F220" s="15">
        <v>5938.0</v>
      </c>
    </row>
    <row r="221" ht="15.75" customHeight="1">
      <c r="D221" s="16">
        <v>43033.0</v>
      </c>
      <c r="E221" s="15">
        <v>130.0</v>
      </c>
      <c r="F221" s="15">
        <v>3849.2999999999993</v>
      </c>
    </row>
    <row r="222" ht="15.75" customHeight="1">
      <c r="D222" s="16">
        <v>43035.0</v>
      </c>
      <c r="E222" s="15">
        <v>380.0</v>
      </c>
      <c r="F222" s="15">
        <v>10830.0</v>
      </c>
    </row>
    <row r="223" ht="15.75" customHeight="1">
      <c r="D223" s="16">
        <v>43038.0</v>
      </c>
      <c r="E223" s="15">
        <v>20.0</v>
      </c>
      <c r="F223" s="15">
        <v>563.2</v>
      </c>
    </row>
    <row r="224" ht="15.75" customHeight="1">
      <c r="D224" s="16">
        <v>43048.0</v>
      </c>
      <c r="E224" s="15">
        <v>360.0</v>
      </c>
      <c r="F224" s="15">
        <v>10292.4</v>
      </c>
    </row>
    <row r="225" ht="15.75" customHeight="1">
      <c r="D225" s="16">
        <v>43061.0</v>
      </c>
      <c r="E225" s="15">
        <v>-210.0</v>
      </c>
      <c r="F225" s="15">
        <v>-5978.7</v>
      </c>
    </row>
    <row r="226" ht="15.75" customHeight="1">
      <c r="D226" s="16">
        <v>43063.0</v>
      </c>
      <c r="E226" s="15">
        <v>130.0</v>
      </c>
      <c r="F226" s="15">
        <v>3725.8</v>
      </c>
    </row>
    <row r="227" ht="15.75" customHeight="1">
      <c r="D227" s="16">
        <v>43075.0</v>
      </c>
      <c r="E227" s="15">
        <v>-350.0</v>
      </c>
      <c r="F227" s="15">
        <v>-8834.0</v>
      </c>
    </row>
    <row r="228" ht="15.75" customHeight="1">
      <c r="D228" s="16">
        <v>43077.0</v>
      </c>
      <c r="E228" s="15">
        <v>-80.0</v>
      </c>
      <c r="F228" s="15">
        <v>-2061.6</v>
      </c>
    </row>
    <row r="229" ht="15.75" customHeight="1">
      <c r="D229" s="16">
        <v>43083.0</v>
      </c>
      <c r="E229" s="15">
        <v>-240.0</v>
      </c>
      <c r="F229" s="15">
        <v>-6148.8</v>
      </c>
    </row>
    <row r="230" ht="15.75" customHeight="1">
      <c r="D230" s="16">
        <v>43102.0</v>
      </c>
      <c r="E230" s="15">
        <v>-90.0</v>
      </c>
      <c r="F230" s="15">
        <v>-2275.2000000000003</v>
      </c>
    </row>
    <row r="231" ht="15.75" customHeight="1">
      <c r="D231" s="16">
        <v>43109.0</v>
      </c>
      <c r="E231" s="15">
        <v>-100.0</v>
      </c>
      <c r="F231" s="15">
        <v>-2796.0</v>
      </c>
    </row>
    <row r="232" ht="15.75" customHeight="1">
      <c r="D232" s="16">
        <v>43111.0</v>
      </c>
      <c r="E232" s="15">
        <v>-30.0</v>
      </c>
      <c r="F232" s="15">
        <v>-822.9</v>
      </c>
    </row>
    <row r="233" ht="15.75" customHeight="1">
      <c r="D233" s="16">
        <v>43112.0</v>
      </c>
      <c r="E233" s="15">
        <v>-120.0</v>
      </c>
      <c r="F233" s="15">
        <v>-3295.2000000000003</v>
      </c>
    </row>
    <row r="234" ht="15.75" customHeight="1">
      <c r="D234" s="16">
        <v>43122.0</v>
      </c>
      <c r="E234" s="15">
        <v>-330.0</v>
      </c>
      <c r="F234" s="15">
        <v>-9144.300000000001</v>
      </c>
    </row>
    <row r="235" ht="15.75" customHeight="1">
      <c r="D235" s="16">
        <v>43125.0</v>
      </c>
      <c r="E235" s="15">
        <v>-450.0</v>
      </c>
      <c r="F235" s="15">
        <v>-12717.0</v>
      </c>
    </row>
    <row r="236" ht="15.75" customHeight="1">
      <c r="D236" s="16">
        <v>43126.0</v>
      </c>
      <c r="E236" s="15">
        <v>-90.0</v>
      </c>
      <c r="F236" s="15">
        <v>-2557.800000000001</v>
      </c>
    </row>
    <row r="237" ht="15.75" customHeight="1">
      <c r="D237" s="16">
        <v>43129.0</v>
      </c>
      <c r="E237" s="15">
        <v>100.0</v>
      </c>
      <c r="F237" s="15">
        <v>2833.0</v>
      </c>
    </row>
    <row r="238" ht="15.75" customHeight="1">
      <c r="D238" s="16">
        <v>43131.0</v>
      </c>
      <c r="E238" s="15">
        <v>330.0</v>
      </c>
      <c r="F238" s="15">
        <v>9226.800000000001</v>
      </c>
    </row>
    <row r="239" ht="15.75" customHeight="1">
      <c r="D239" s="16">
        <v>43136.0</v>
      </c>
      <c r="E239" s="15">
        <v>420.0</v>
      </c>
      <c r="F239" s="15">
        <v>11088.0</v>
      </c>
    </row>
    <row r="240" ht="15.75" customHeight="1">
      <c r="D240" s="16">
        <v>43137.0</v>
      </c>
      <c r="E240" s="15">
        <v>260.0</v>
      </c>
      <c r="F240" s="15">
        <v>6947.2</v>
      </c>
    </row>
    <row r="241" ht="15.75" customHeight="1">
      <c r="D241" s="16">
        <v>43138.0</v>
      </c>
      <c r="E241" s="15">
        <v>220.0</v>
      </c>
      <c r="F241" s="15">
        <v>5790.4</v>
      </c>
    </row>
    <row r="242" ht="15.75" customHeight="1">
      <c r="D242" s="16">
        <v>43139.0</v>
      </c>
      <c r="E242" s="15">
        <v>290.0</v>
      </c>
      <c r="F242" s="15">
        <v>7308.0</v>
      </c>
    </row>
    <row r="243" ht="15.75" customHeight="1">
      <c r="D243" s="16">
        <v>43140.0</v>
      </c>
      <c r="E243" s="15">
        <v>-650.0</v>
      </c>
      <c r="F243" s="15">
        <v>-16848.0</v>
      </c>
    </row>
    <row r="244" ht="15.75" customHeight="1">
      <c r="D244" s="16">
        <v>43146.0</v>
      </c>
      <c r="E244" s="15">
        <v>160.0</v>
      </c>
      <c r="F244" s="15">
        <v>4334.4</v>
      </c>
    </row>
    <row r="245" ht="15.75" customHeight="1">
      <c r="D245" s="16">
        <v>43147.0</v>
      </c>
      <c r="E245" s="15">
        <v>-140.0</v>
      </c>
      <c r="F245" s="15">
        <v>-3808.0</v>
      </c>
    </row>
    <row r="246" ht="15.75" customHeight="1">
      <c r="D246" s="16">
        <v>43171.0</v>
      </c>
      <c r="E246" s="15">
        <v>-180.0</v>
      </c>
      <c r="F246" s="15">
        <v>-5137.2</v>
      </c>
    </row>
    <row r="247" ht="15.75" customHeight="1">
      <c r="D247" s="16">
        <v>43179.0</v>
      </c>
      <c r="E247" s="15">
        <v>-420.0</v>
      </c>
      <c r="F247" s="15">
        <v>-11621.400000000001</v>
      </c>
    </row>
    <row r="248" ht="15.75" customHeight="1">
      <c r="D248" s="16">
        <v>43181.0</v>
      </c>
      <c r="E248" s="15">
        <v>50.0</v>
      </c>
      <c r="F248" s="15">
        <v>1347.0</v>
      </c>
    </row>
    <row r="249" ht="15.75" customHeight="1">
      <c r="D249" s="16">
        <v>43186.0</v>
      </c>
      <c r="E249" s="15">
        <v>-40.0</v>
      </c>
      <c r="F249" s="15">
        <v>-1081.2</v>
      </c>
    </row>
    <row r="250" ht="15.75" customHeight="1">
      <c r="D250" s="16">
        <v>43188.0</v>
      </c>
      <c r="E250" s="15">
        <v>490.0</v>
      </c>
      <c r="F250" s="15">
        <v>13386.8</v>
      </c>
    </row>
    <row r="251" ht="15.75" customHeight="1">
      <c r="D251" s="16">
        <v>43192.0</v>
      </c>
      <c r="E251" s="15">
        <v>-50.0</v>
      </c>
      <c r="F251" s="15">
        <v>-1342.0</v>
      </c>
    </row>
    <row r="252" ht="15.75" customHeight="1">
      <c r="D252" s="16">
        <v>43196.0</v>
      </c>
      <c r="E252" s="15">
        <v>-190.0</v>
      </c>
      <c r="F252" s="15">
        <v>-5196.5</v>
      </c>
    </row>
    <row r="253" ht="15.75" customHeight="1">
      <c r="D253" s="16">
        <v>43199.0</v>
      </c>
      <c r="E253" s="15">
        <v>350.0</v>
      </c>
      <c r="F253" s="15">
        <v>9628.5</v>
      </c>
    </row>
    <row r="254" ht="15.75" customHeight="1">
      <c r="D254" s="16">
        <v>43200.0</v>
      </c>
      <c r="E254" s="15">
        <v>270.0</v>
      </c>
      <c r="F254" s="15">
        <v>7533.0</v>
      </c>
    </row>
    <row r="255" ht="15.75" customHeight="1">
      <c r="D255" s="16">
        <v>43202.0</v>
      </c>
      <c r="E255" s="15">
        <v>-180.0</v>
      </c>
      <c r="F255" s="15">
        <v>-5081.4</v>
      </c>
    </row>
    <row r="256" ht="15.75" customHeight="1">
      <c r="D256" s="16">
        <v>43209.0</v>
      </c>
      <c r="E256" s="15">
        <v>-70.0</v>
      </c>
      <c r="F256" s="15">
        <v>-2022.3000000000002</v>
      </c>
    </row>
    <row r="257" ht="15.75" customHeight="1">
      <c r="D257" s="16">
        <v>43220.0</v>
      </c>
      <c r="E257" s="15">
        <v>490.0</v>
      </c>
      <c r="F257" s="15">
        <v>14072.8</v>
      </c>
    </row>
    <row r="258" ht="15.75" customHeight="1">
      <c r="D258" s="16">
        <v>43235.0</v>
      </c>
      <c r="E258" s="15">
        <v>-360.0</v>
      </c>
      <c r="F258" s="15">
        <v>-10663.2</v>
      </c>
    </row>
    <row r="259" ht="15.75" customHeight="1">
      <c r="D259" s="16">
        <v>43237.0</v>
      </c>
      <c r="E259" s="15">
        <v>240.0</v>
      </c>
      <c r="F259" s="15">
        <v>7276.8</v>
      </c>
    </row>
    <row r="260" ht="15.75" customHeight="1">
      <c r="D260" s="16">
        <v>43238.0</v>
      </c>
      <c r="E260" s="15">
        <v>610.0</v>
      </c>
      <c r="F260" s="15">
        <v>18574.5</v>
      </c>
    </row>
    <row r="261" ht="15.75" customHeight="1">
      <c r="D261" s="16">
        <v>43250.0</v>
      </c>
      <c r="E261" s="15">
        <v>440.0</v>
      </c>
      <c r="F261" s="15">
        <v>13424.400000000001</v>
      </c>
    </row>
    <row r="262" ht="15.75" customHeight="1">
      <c r="D262" s="16">
        <v>43255.0</v>
      </c>
      <c r="E262" s="15">
        <v>-380.0</v>
      </c>
      <c r="F262" s="15">
        <v>-11628.0</v>
      </c>
    </row>
    <row r="263" ht="15.75" customHeight="1">
      <c r="D263" s="16">
        <v>43262.0</v>
      </c>
      <c r="E263" s="15">
        <v>10.0</v>
      </c>
      <c r="F263" s="15">
        <v>343.2</v>
      </c>
    </row>
    <row r="264" ht="15.75" customHeight="1">
      <c r="D264" s="16">
        <v>43266.0</v>
      </c>
      <c r="E264" s="15">
        <v>330.0</v>
      </c>
      <c r="F264" s="15">
        <v>10876.800000000001</v>
      </c>
    </row>
    <row r="265" ht="15.75" customHeight="1">
      <c r="D265" s="16">
        <v>43271.0</v>
      </c>
      <c r="E265" s="15">
        <v>-270.0</v>
      </c>
      <c r="F265" s="15">
        <v>-8702.099999999999</v>
      </c>
    </row>
    <row r="266" ht="15.75" customHeight="1">
      <c r="D266" s="16">
        <v>43279.0</v>
      </c>
      <c r="E266" s="15">
        <v>-60.0</v>
      </c>
      <c r="F266" s="15">
        <v>-1950.0</v>
      </c>
    </row>
    <row r="267" ht="15.75" customHeight="1">
      <c r="D267" s="16">
        <v>43286.0</v>
      </c>
      <c r="E267" s="15">
        <v>300.0</v>
      </c>
      <c r="F267" s="15">
        <v>9966.0</v>
      </c>
    </row>
    <row r="268" ht="15.75" customHeight="1">
      <c r="D268" s="16">
        <v>43290.0</v>
      </c>
      <c r="E268" s="15">
        <v>-150.0</v>
      </c>
      <c r="F268" s="15">
        <v>-5068.5</v>
      </c>
    </row>
    <row r="269" ht="15.75" customHeight="1">
      <c r="D269" s="16">
        <v>43291.0</v>
      </c>
      <c r="E269" s="15">
        <v>-200.0</v>
      </c>
      <c r="F269" s="15">
        <v>-6712.0</v>
      </c>
    </row>
    <row r="270" ht="15.75" customHeight="1">
      <c r="D270" s="16">
        <v>43292.0</v>
      </c>
      <c r="E270" s="15">
        <v>190.0</v>
      </c>
      <c r="F270" s="15">
        <v>6334.6</v>
      </c>
    </row>
    <row r="271" ht="15.75" customHeight="1">
      <c r="D271" s="16">
        <v>43301.0</v>
      </c>
      <c r="E271" s="15">
        <v>-520.0</v>
      </c>
      <c r="F271" s="15">
        <v>-17560.4</v>
      </c>
    </row>
    <row r="272" ht="15.75" customHeight="1">
      <c r="D272" s="16">
        <v>43304.0</v>
      </c>
      <c r="E272" s="15">
        <v>-390.0</v>
      </c>
      <c r="F272" s="15">
        <v>-13146.900000000001</v>
      </c>
    </row>
    <row r="273" ht="15.75" customHeight="1">
      <c r="D273" s="16">
        <v>43306.0</v>
      </c>
      <c r="E273" s="15">
        <v>-50.0</v>
      </c>
      <c r="F273" s="15">
        <v>-1716.0</v>
      </c>
    </row>
    <row r="274" ht="15.75" customHeight="1">
      <c r="D274" s="16">
        <v>43321.0</v>
      </c>
      <c r="E274" s="15">
        <v>390.0</v>
      </c>
      <c r="F274" s="15">
        <v>13201.5</v>
      </c>
    </row>
    <row r="275" ht="15.75" customHeight="1">
      <c r="D275" s="16">
        <v>43322.0</v>
      </c>
      <c r="E275" s="15">
        <v>440.0</v>
      </c>
      <c r="F275" s="15">
        <v>14761.999999999998</v>
      </c>
    </row>
    <row r="276" ht="15.75" customHeight="1">
      <c r="D276" s="16">
        <v>43328.0</v>
      </c>
      <c r="E276" s="15">
        <v>-480.0</v>
      </c>
      <c r="F276" s="15">
        <v>-16459.2</v>
      </c>
    </row>
    <row r="277" ht="15.75" customHeight="1">
      <c r="D277" s="16">
        <v>43342.0</v>
      </c>
      <c r="E277" s="15">
        <v>-100.0</v>
      </c>
      <c r="F277" s="15">
        <v>-3540.0</v>
      </c>
    </row>
    <row r="278" ht="15.75" customHeight="1">
      <c r="D278" s="16">
        <v>43347.0</v>
      </c>
      <c r="E278" s="15">
        <v>20.0</v>
      </c>
      <c r="F278" s="15">
        <v>721.0</v>
      </c>
    </row>
    <row r="279" ht="15.75" customHeight="1">
      <c r="D279" s="16">
        <v>43350.0</v>
      </c>
      <c r="E279" s="15">
        <v>140.0</v>
      </c>
      <c r="F279" s="15">
        <v>5019.0</v>
      </c>
    </row>
    <row r="280" ht="15.75" customHeight="1">
      <c r="D280" s="16">
        <v>43354.0</v>
      </c>
      <c r="E280" s="15">
        <v>490.0</v>
      </c>
      <c r="F280" s="15">
        <v>17708.6</v>
      </c>
    </row>
    <row r="281" ht="15.75" customHeight="1">
      <c r="D281" s="16">
        <v>43355.0</v>
      </c>
      <c r="E281" s="15">
        <v>350.0</v>
      </c>
      <c r="F281" s="15">
        <v>12754.0</v>
      </c>
    </row>
    <row r="282" ht="15.75" customHeight="1">
      <c r="D282" s="16">
        <v>43357.0</v>
      </c>
      <c r="E282" s="15">
        <v>300.0</v>
      </c>
      <c r="F282" s="15">
        <v>11217.0</v>
      </c>
    </row>
    <row r="283" ht="15.75" customHeight="1">
      <c r="D283" s="16">
        <v>43360.0</v>
      </c>
      <c r="E283" s="15">
        <v>-310.0</v>
      </c>
      <c r="F283" s="15">
        <v>-11553.7</v>
      </c>
    </row>
    <row r="284" ht="15.75" customHeight="1">
      <c r="D284" s="16">
        <v>43362.0</v>
      </c>
      <c r="E284" s="15">
        <v>110.0</v>
      </c>
      <c r="F284" s="15">
        <v>4123.900000000001</v>
      </c>
    </row>
    <row r="285" ht="15.75" customHeight="1">
      <c r="D285" s="16">
        <v>43371.0</v>
      </c>
      <c r="E285" s="15">
        <v>-80.0</v>
      </c>
      <c r="F285" s="15">
        <v>-3080.0</v>
      </c>
    </row>
    <row r="286" ht="15.75" customHeight="1">
      <c r="D286" s="16">
        <v>43374.0</v>
      </c>
      <c r="E286" s="15">
        <v>230.0</v>
      </c>
      <c r="F286" s="15">
        <v>8965.399999999998</v>
      </c>
    </row>
    <row r="287" ht="15.75" customHeight="1">
      <c r="D287" s="16">
        <v>43382.0</v>
      </c>
      <c r="E287" s="15">
        <v>-260.0</v>
      </c>
      <c r="F287" s="15">
        <v>-9726.599999999999</v>
      </c>
    </row>
    <row r="288" ht="15.75" customHeight="1">
      <c r="D288" s="16">
        <v>43384.0</v>
      </c>
      <c r="E288" s="15">
        <v>190.0</v>
      </c>
      <c r="F288" s="15">
        <v>6840.0</v>
      </c>
    </row>
    <row r="289" ht="15.75" customHeight="1">
      <c r="D289" s="16">
        <v>43389.0</v>
      </c>
      <c r="E289" s="15">
        <v>-70.0</v>
      </c>
      <c r="F289" s="15">
        <v>-2667.7</v>
      </c>
    </row>
    <row r="290" ht="15.75" customHeight="1">
      <c r="D290" s="16">
        <v>43390.0</v>
      </c>
      <c r="E290" s="15">
        <v>0.0</v>
      </c>
      <c r="F290" s="15">
        <v>0.0</v>
      </c>
    </row>
    <row r="291" ht="15.75" customHeight="1">
      <c r="D291" s="16">
        <v>43391.0</v>
      </c>
      <c r="E291" s="15">
        <v>330.0</v>
      </c>
      <c r="F291" s="15">
        <v>12384.9</v>
      </c>
    </row>
    <row r="292" ht="15.75" customHeight="1">
      <c r="D292" s="16">
        <v>43398.0</v>
      </c>
      <c r="E292" s="15">
        <v>470.0</v>
      </c>
      <c r="F292" s="15">
        <v>17103.3</v>
      </c>
    </row>
    <row r="293" ht="15.75" customHeight="1">
      <c r="D293" s="16">
        <v>43404.0</v>
      </c>
      <c r="E293" s="15">
        <v>-260.0</v>
      </c>
      <c r="F293" s="15">
        <v>-9396.4</v>
      </c>
    </row>
    <row r="294" ht="15.75" customHeight="1">
      <c r="D294" s="16">
        <v>43405.0</v>
      </c>
      <c r="E294" s="15">
        <v>370.0</v>
      </c>
      <c r="F294" s="15">
        <v>13686.300000000001</v>
      </c>
    </row>
    <row r="295" ht="15.75" customHeight="1">
      <c r="D295" s="16">
        <v>43410.0</v>
      </c>
      <c r="E295" s="15">
        <v>-270.0</v>
      </c>
      <c r="F295" s="15">
        <v>-9949.5</v>
      </c>
    </row>
    <row r="296" ht="15.75" customHeight="1">
      <c r="D296" s="16">
        <v>43412.0</v>
      </c>
      <c r="E296" s="15">
        <v>-100.0</v>
      </c>
      <c r="F296" s="15">
        <v>-3844.0</v>
      </c>
    </row>
    <row r="297" ht="15.75" customHeight="1">
      <c r="D297" s="16">
        <v>43416.0</v>
      </c>
      <c r="E297" s="15">
        <v>-430.0</v>
      </c>
      <c r="F297" s="15">
        <v>-15879.9</v>
      </c>
    </row>
    <row r="298" ht="15.75" customHeight="1">
      <c r="D298" s="16">
        <v>43424.0</v>
      </c>
      <c r="E298" s="15">
        <v>90.0</v>
      </c>
      <c r="F298" s="15">
        <v>3064.4999999999995</v>
      </c>
    </row>
    <row r="299" ht="15.75" customHeight="1">
      <c r="D299" s="16">
        <v>43427.0</v>
      </c>
      <c r="E299" s="15">
        <v>500.0</v>
      </c>
      <c r="F299" s="15">
        <v>17400.0</v>
      </c>
    </row>
    <row r="300" ht="15.75" customHeight="1">
      <c r="D300" s="16">
        <v>43438.0</v>
      </c>
      <c r="E300" s="15">
        <v>-480.0</v>
      </c>
      <c r="F300" s="15">
        <v>-17529.600000000002</v>
      </c>
    </row>
    <row r="301" ht="15.75" customHeight="1">
      <c r="D301" s="16">
        <v>43441.0</v>
      </c>
      <c r="E301" s="15">
        <v>150.0</v>
      </c>
      <c r="F301" s="15">
        <v>5321.999999999999</v>
      </c>
    </row>
    <row r="302" ht="15.75" customHeight="1">
      <c r="D302" s="16">
        <v>43445.0</v>
      </c>
      <c r="E302" s="15">
        <v>-30.0</v>
      </c>
      <c r="F302" s="15">
        <v>-1096.8000000000002</v>
      </c>
    </row>
    <row r="303" ht="15.75" customHeight="1">
      <c r="D303" s="16">
        <v>43448.0</v>
      </c>
      <c r="E303" s="15">
        <v>-350.0</v>
      </c>
      <c r="F303" s="15">
        <v>-12529.999999999998</v>
      </c>
    </row>
    <row r="304" ht="15.75" customHeight="1">
      <c r="D304" s="16">
        <v>43455.0</v>
      </c>
      <c r="E304" s="15">
        <v>160.0</v>
      </c>
      <c r="F304" s="15">
        <v>5252.799999999999</v>
      </c>
    </row>
    <row r="305" ht="15.75" customHeight="1">
      <c r="D305" s="16">
        <v>43465.0</v>
      </c>
      <c r="E305" s="15">
        <v>120.0</v>
      </c>
      <c r="F305" s="15">
        <v>4240.8</v>
      </c>
    </row>
    <row r="306" ht="15.75" customHeight="1">
      <c r="D306" s="16">
        <v>43468.0</v>
      </c>
      <c r="E306" s="15">
        <v>10.0</v>
      </c>
      <c r="F306" s="15">
        <v>329.09999999999997</v>
      </c>
    </row>
    <row r="307" ht="15.75" customHeight="1">
      <c r="D307" s="16">
        <v>43469.0</v>
      </c>
      <c r="E307" s="15">
        <v>250.0</v>
      </c>
      <c r="F307" s="15">
        <v>8552.5</v>
      </c>
    </row>
    <row r="308" ht="15.75" customHeight="1">
      <c r="D308" s="16">
        <v>43474.0</v>
      </c>
      <c r="E308" s="15">
        <v>340.0</v>
      </c>
      <c r="F308" s="15">
        <v>12199.2</v>
      </c>
    </row>
    <row r="309" ht="15.75" customHeight="1">
      <c r="D309" s="16">
        <v>43476.0</v>
      </c>
      <c r="E309" s="15">
        <v>-90.0</v>
      </c>
      <c r="F309" s="15">
        <v>-3200.4</v>
      </c>
    </row>
    <row r="310" ht="15.75" customHeight="1">
      <c r="D310" s="16">
        <v>43483.0</v>
      </c>
      <c r="E310" s="15">
        <v>300.0</v>
      </c>
      <c r="F310" s="15">
        <v>11307.0</v>
      </c>
    </row>
    <row r="311" ht="15.75" customHeight="1">
      <c r="D311" s="16">
        <v>43493.0</v>
      </c>
      <c r="E311" s="15">
        <v>-340.0</v>
      </c>
      <c r="F311" s="15">
        <v>-12529.0</v>
      </c>
    </row>
    <row r="312" ht="15.75" customHeight="1">
      <c r="D312" s="16">
        <v>43502.0</v>
      </c>
      <c r="E312" s="15">
        <v>-750.0</v>
      </c>
      <c r="F312" s="15">
        <v>-29077.500000000004</v>
      </c>
    </row>
    <row r="313" ht="15.75" customHeight="1">
      <c r="D313" s="16">
        <v>43503.0</v>
      </c>
      <c r="E313" s="15">
        <v>70.0</v>
      </c>
      <c r="F313" s="15">
        <v>2719.5</v>
      </c>
    </row>
    <row r="314" ht="15.75" customHeight="1">
      <c r="D314" s="16">
        <v>43504.0</v>
      </c>
      <c r="E314" s="15">
        <v>-530.0</v>
      </c>
      <c r="F314" s="15">
        <v>-20770.699999999997</v>
      </c>
    </row>
    <row r="315" ht="15.75" customHeight="1">
      <c r="D315" s="16">
        <v>43509.0</v>
      </c>
      <c r="E315" s="15">
        <v>550.0</v>
      </c>
      <c r="F315" s="15">
        <v>21780.0</v>
      </c>
    </row>
    <row r="316" ht="15.75" customHeight="1">
      <c r="D316" s="16">
        <v>43515.0</v>
      </c>
      <c r="E316" s="15">
        <v>-70.0</v>
      </c>
      <c r="F316" s="15">
        <v>-2790.2</v>
      </c>
    </row>
    <row r="317" ht="15.75" customHeight="1">
      <c r="D317" s="16">
        <v>43518.0</v>
      </c>
      <c r="E317" s="15">
        <v>-270.0</v>
      </c>
      <c r="F317" s="15">
        <v>-10940.400000000001</v>
      </c>
    </row>
    <row r="318" ht="15.75" customHeight="1">
      <c r="D318" s="16">
        <v>43524.0</v>
      </c>
      <c r="E318" s="15">
        <v>420.0</v>
      </c>
      <c r="F318" s="15">
        <v>16850.399999999998</v>
      </c>
    </row>
    <row r="319" ht="15.75" customHeight="1">
      <c r="D319" s="16">
        <v>43531.0</v>
      </c>
      <c r="E319" s="15">
        <v>60.0</v>
      </c>
      <c r="F319" s="15">
        <v>2375.4</v>
      </c>
    </row>
    <row r="320" ht="15.75" customHeight="1">
      <c r="D320" s="16">
        <v>43538.0</v>
      </c>
      <c r="E320" s="15">
        <v>60.0</v>
      </c>
      <c r="F320" s="15">
        <v>2403.0</v>
      </c>
    </row>
    <row r="321" ht="15.75" customHeight="1">
      <c r="D321" s="16">
        <v>43542.0</v>
      </c>
      <c r="E321" s="15">
        <v>10.0</v>
      </c>
      <c r="F321" s="15">
        <v>379.7</v>
      </c>
    </row>
    <row r="322" ht="15.75" customHeight="1">
      <c r="D322" s="16">
        <v>43543.0</v>
      </c>
      <c r="E322" s="15">
        <v>30.0</v>
      </c>
      <c r="F322" s="15">
        <v>1145.1000000000001</v>
      </c>
    </row>
    <row r="323" ht="15.75" customHeight="1">
      <c r="D323" s="16">
        <v>43551.0</v>
      </c>
      <c r="E323" s="15">
        <v>380.0</v>
      </c>
      <c r="F323" s="15">
        <v>14246.2</v>
      </c>
    </row>
    <row r="324" ht="15.75" customHeight="1">
      <c r="D324" s="16">
        <v>43558.0</v>
      </c>
      <c r="E324" s="15">
        <v>440.0</v>
      </c>
      <c r="F324" s="15">
        <v>16865.2</v>
      </c>
    </row>
    <row r="325" ht="15.75" customHeight="1">
      <c r="D325" s="16">
        <v>43559.0</v>
      </c>
      <c r="E325" s="15">
        <v>-210.0</v>
      </c>
      <c r="F325" s="15">
        <v>-8013.599999999999</v>
      </c>
    </row>
    <row r="326" ht="15.75" customHeight="1">
      <c r="D326" s="16">
        <v>43563.0</v>
      </c>
      <c r="E326" s="15">
        <v>-280.0</v>
      </c>
      <c r="F326" s="15">
        <v>-10682.0</v>
      </c>
    </row>
    <row r="327" ht="15.75" customHeight="1">
      <c r="D327" s="16">
        <v>43566.0</v>
      </c>
      <c r="E327" s="15">
        <v>-110.0</v>
      </c>
      <c r="F327" s="15">
        <v>-4171.2</v>
      </c>
    </row>
    <row r="328" ht="15.75" customHeight="1">
      <c r="D328" s="16">
        <v>43573.0</v>
      </c>
      <c r="E328" s="15">
        <v>170.0</v>
      </c>
      <c r="F328" s="15">
        <v>5968.7</v>
      </c>
    </row>
    <row r="329" ht="15.75" customHeight="1">
      <c r="D329" s="16">
        <v>43579.0</v>
      </c>
      <c r="E329" s="15">
        <v>260.0</v>
      </c>
      <c r="F329" s="15">
        <v>9214.4</v>
      </c>
    </row>
    <row r="330" ht="15.75" customHeight="1">
      <c r="D330" s="16">
        <v>43580.0</v>
      </c>
      <c r="E330" s="15">
        <v>480.0</v>
      </c>
      <c r="F330" s="15">
        <v>17726.4</v>
      </c>
    </row>
    <row r="331" ht="15.75" customHeight="1">
      <c r="D331" s="16">
        <v>43581.0</v>
      </c>
      <c r="E331" s="15">
        <v>440.0</v>
      </c>
      <c r="F331" s="15">
        <v>16447.2</v>
      </c>
    </row>
    <row r="332" ht="15.75" customHeight="1">
      <c r="D332" s="16">
        <v>43587.0</v>
      </c>
      <c r="E332" s="15">
        <v>340.0</v>
      </c>
      <c r="F332" s="15">
        <v>12542.6</v>
      </c>
    </row>
    <row r="333" ht="15.75" customHeight="1">
      <c r="D333" s="16">
        <v>43599.0</v>
      </c>
      <c r="E333" s="15">
        <v>450.0</v>
      </c>
      <c r="F333" s="15">
        <v>16542.0</v>
      </c>
    </row>
    <row r="334" ht="15.75" customHeight="1">
      <c r="D334" s="16">
        <v>43602.0</v>
      </c>
      <c r="E334" s="15">
        <v>-440.0</v>
      </c>
      <c r="F334" s="15">
        <v>-16420.8</v>
      </c>
    </row>
    <row r="335" ht="15.75" customHeight="1">
      <c r="D335" s="16">
        <v>43608.0</v>
      </c>
      <c r="E335" s="15">
        <v>0.0</v>
      </c>
      <c r="F335" s="15">
        <v>0.0</v>
      </c>
    </row>
    <row r="336" ht="15.75" customHeight="1">
      <c r="D336" s="16">
        <v>43615.0</v>
      </c>
      <c r="E336" s="15">
        <v>140.0</v>
      </c>
      <c r="F336" s="15">
        <v>5381.599999999999</v>
      </c>
    </row>
    <row r="337" ht="15.75" customHeight="1">
      <c r="D337" s="16">
        <v>43622.0</v>
      </c>
      <c r="E337" s="15">
        <v>140.0</v>
      </c>
      <c r="F337" s="15">
        <v>5675.599999999999</v>
      </c>
    </row>
    <row r="338" ht="15.75" customHeight="1">
      <c r="D338" s="16">
        <v>43630.0</v>
      </c>
      <c r="E338" s="15">
        <v>290.0</v>
      </c>
      <c r="F338" s="15">
        <v>11721.800000000001</v>
      </c>
    </row>
    <row r="339" ht="15.75" customHeight="1">
      <c r="D339" s="16">
        <v>43633.0</v>
      </c>
      <c r="E339" s="15">
        <v>-390.0</v>
      </c>
      <c r="F339" s="15">
        <v>-15865.2</v>
      </c>
    </row>
    <row r="340" ht="15.75" customHeight="1">
      <c r="D340" s="16">
        <v>43637.0</v>
      </c>
      <c r="E340" s="15">
        <v>430.0</v>
      </c>
      <c r="F340" s="15">
        <v>17926.7</v>
      </c>
    </row>
    <row r="341" ht="15.75" customHeight="1">
      <c r="D341" s="16">
        <v>43642.0</v>
      </c>
      <c r="E341" s="15">
        <v>-120.0</v>
      </c>
      <c r="F341" s="15">
        <v>-4966.8</v>
      </c>
    </row>
    <row r="342" ht="15.75" customHeight="1">
      <c r="D342" s="16">
        <v>43647.0</v>
      </c>
      <c r="E342" s="15">
        <v>120.0</v>
      </c>
      <c r="F342" s="15">
        <v>5148.0</v>
      </c>
    </row>
    <row r="343" ht="15.75" customHeight="1">
      <c r="D343" s="16">
        <v>43656.0</v>
      </c>
      <c r="E343" s="15">
        <v>410.0</v>
      </c>
      <c r="F343" s="15">
        <v>17584.9</v>
      </c>
    </row>
    <row r="344" ht="15.75" customHeight="1">
      <c r="D344" s="16">
        <v>43657.0</v>
      </c>
      <c r="E344" s="15">
        <v>-490.0</v>
      </c>
      <c r="F344" s="15">
        <v>-21168.0</v>
      </c>
    </row>
    <row r="345" ht="15.75" customHeight="1">
      <c r="D345" s="16">
        <v>43658.0</v>
      </c>
      <c r="E345" s="15">
        <v>150.0</v>
      </c>
      <c r="F345" s="15">
        <v>6337.5</v>
      </c>
    </row>
    <row r="346" ht="15.75" customHeight="1">
      <c r="D346" s="16">
        <v>43683.0</v>
      </c>
      <c r="E346" s="15">
        <v>-750.0</v>
      </c>
      <c r="F346" s="15">
        <v>-31747.5</v>
      </c>
    </row>
    <row r="347" ht="15.75" customHeight="1">
      <c r="D347" s="16">
        <v>43684.0</v>
      </c>
      <c r="E347" s="15">
        <v>230.0</v>
      </c>
      <c r="F347" s="15">
        <v>9701.4</v>
      </c>
    </row>
    <row r="348" ht="15.75" customHeight="1">
      <c r="D348" s="16">
        <v>43690.0</v>
      </c>
      <c r="E348" s="15">
        <v>-490.0</v>
      </c>
      <c r="F348" s="15">
        <v>-21001.4</v>
      </c>
    </row>
    <row r="349" ht="15.75" customHeight="1">
      <c r="D349" s="16">
        <v>43691.0</v>
      </c>
      <c r="E349" s="15">
        <v>-400.0</v>
      </c>
      <c r="F349" s="15">
        <v>-16572.0</v>
      </c>
    </row>
    <row r="350" ht="15.75" customHeight="1">
      <c r="D350" s="16">
        <v>43692.0</v>
      </c>
      <c r="E350" s="15">
        <v>440.0</v>
      </c>
      <c r="F350" s="15">
        <v>18422.8</v>
      </c>
    </row>
    <row r="351" ht="15.75" customHeight="1">
      <c r="D351" s="16">
        <v>43699.0</v>
      </c>
      <c r="E351" s="15">
        <v>500.0</v>
      </c>
      <c r="F351" s="15">
        <v>21345.0</v>
      </c>
    </row>
    <row r="352" ht="15.75" customHeight="1">
      <c r="D352" s="16">
        <v>43704.0</v>
      </c>
      <c r="E352" s="15">
        <v>290.0</v>
      </c>
      <c r="F352" s="15">
        <v>12243.8</v>
      </c>
    </row>
    <row r="353" ht="15.75" customHeight="1">
      <c r="D353" s="16">
        <v>43707.0</v>
      </c>
      <c r="E353" s="15">
        <v>-150.0</v>
      </c>
      <c r="F353" s="15">
        <v>-6409.5</v>
      </c>
    </row>
    <row r="354" ht="15.75" customHeight="1">
      <c r="D354" s="16">
        <v>43712.0</v>
      </c>
      <c r="E354" s="15">
        <v>-330.0</v>
      </c>
      <c r="F354" s="15">
        <v>-13876.499999999998</v>
      </c>
    </row>
    <row r="355" ht="15.75" customHeight="1">
      <c r="D355" s="16">
        <v>43714.0</v>
      </c>
      <c r="E355" s="15">
        <v>-40.0</v>
      </c>
      <c r="F355" s="15">
        <v>-1738.0</v>
      </c>
    </row>
    <row r="356" ht="15.75" customHeight="1">
      <c r="D356" s="16">
        <v>43717.0</v>
      </c>
      <c r="E356" s="15">
        <v>280.0</v>
      </c>
      <c r="F356" s="15">
        <v>11687.2</v>
      </c>
    </row>
    <row r="357" ht="15.75" customHeight="1">
      <c r="D357" s="16">
        <v>43719.0</v>
      </c>
      <c r="E357" s="15">
        <v>490.0</v>
      </c>
      <c r="F357" s="15">
        <v>20727.0</v>
      </c>
    </row>
    <row r="358" ht="15.75" customHeight="1">
      <c r="D358" s="16">
        <v>43724.0</v>
      </c>
      <c r="E358" s="15">
        <v>210.0</v>
      </c>
      <c r="F358" s="15">
        <v>8807.4</v>
      </c>
    </row>
    <row r="359" ht="15.75" customHeight="1">
      <c r="D359" s="16">
        <v>43727.0</v>
      </c>
      <c r="E359" s="15">
        <v>210.0</v>
      </c>
      <c r="F359" s="15">
        <v>9042.6</v>
      </c>
    </row>
    <row r="360" ht="15.75" customHeight="1">
      <c r="D360" s="16">
        <v>43739.0</v>
      </c>
      <c r="E360" s="15">
        <v>160.0</v>
      </c>
      <c r="F360" s="15">
        <v>6438.4</v>
      </c>
    </row>
    <row r="361" ht="15.75" customHeight="1">
      <c r="D361" s="16">
        <v>43746.0</v>
      </c>
      <c r="E361" s="15">
        <v>240.0</v>
      </c>
      <c r="F361" s="15">
        <v>9088.8</v>
      </c>
    </row>
    <row r="362" ht="15.75" customHeight="1">
      <c r="D362" s="16">
        <v>43753.0</v>
      </c>
      <c r="E362" s="15">
        <v>100.0</v>
      </c>
      <c r="F362" s="15">
        <v>3846.0</v>
      </c>
    </row>
    <row r="363" ht="15.75" customHeight="1">
      <c r="D363" s="16">
        <v>43759.0</v>
      </c>
      <c r="E363" s="15">
        <v>440.0</v>
      </c>
      <c r="F363" s="15">
        <v>17006.0</v>
      </c>
    </row>
    <row r="364" ht="15.75" customHeight="1">
      <c r="D364" s="16">
        <v>43760.0</v>
      </c>
      <c r="E364" s="15">
        <v>-460.0</v>
      </c>
      <c r="F364" s="15">
        <v>-17562.8</v>
      </c>
    </row>
    <row r="365" ht="15.75" customHeight="1">
      <c r="D365" s="16">
        <v>43768.0</v>
      </c>
      <c r="E365" s="15">
        <v>-80.0</v>
      </c>
      <c r="F365" s="15">
        <v>-3360.7999999999997</v>
      </c>
    </row>
    <row r="366" ht="15.75" customHeight="1">
      <c r="D366" s="16">
        <v>43773.0</v>
      </c>
      <c r="E366" s="15">
        <v>-540.0</v>
      </c>
      <c r="F366" s="15">
        <v>-22129.2</v>
      </c>
    </row>
    <row r="367" ht="15.75" customHeight="1">
      <c r="D367" s="16">
        <v>43775.0</v>
      </c>
      <c r="E367" s="15">
        <v>-490.0</v>
      </c>
      <c r="F367" s="15">
        <v>-19952.8</v>
      </c>
    </row>
    <row r="368" ht="15.75" customHeight="1">
      <c r="D368" s="16">
        <v>43777.0</v>
      </c>
      <c r="E368" s="15">
        <v>290.0</v>
      </c>
      <c r="F368" s="15">
        <v>11747.9</v>
      </c>
    </row>
    <row r="369" ht="15.75" customHeight="1">
      <c r="D369" s="16">
        <v>43794.0</v>
      </c>
      <c r="E369" s="15">
        <v>-330.0</v>
      </c>
      <c r="F369" s="15">
        <v>-14140.5</v>
      </c>
    </row>
    <row r="370" ht="15.75" customHeight="1">
      <c r="D370" s="16">
        <v>43804.0</v>
      </c>
      <c r="E370" s="15">
        <v>-360.0</v>
      </c>
      <c r="F370" s="15">
        <v>-15573.599999999999</v>
      </c>
    </row>
    <row r="371" ht="15.75" customHeight="1">
      <c r="D371" s="16">
        <v>43805.0</v>
      </c>
      <c r="E371" s="15">
        <v>270.0</v>
      </c>
      <c r="F371" s="15">
        <v>11901.6</v>
      </c>
    </row>
    <row r="372" ht="15.75" customHeight="1">
      <c r="D372" s="16">
        <v>43816.0</v>
      </c>
      <c r="E372" s="15">
        <v>340.0</v>
      </c>
      <c r="F372" s="15">
        <v>15215.0</v>
      </c>
    </row>
    <row r="373" ht="15.75" customHeight="1">
      <c r="D373" s="16">
        <v>43819.0</v>
      </c>
      <c r="E373" s="15">
        <v>-160.0</v>
      </c>
      <c r="F373" s="15">
        <v>-7259.2</v>
      </c>
    </row>
    <row r="374" ht="15.75" customHeight="1">
      <c r="D374" s="16">
        <v>43822.0</v>
      </c>
      <c r="E374" s="15">
        <v>-80.0</v>
      </c>
      <c r="F374" s="15">
        <v>-3617.6</v>
      </c>
    </row>
    <row r="375" ht="15.75" customHeight="1">
      <c r="D375" s="16">
        <v>43823.0</v>
      </c>
      <c r="E375" s="15">
        <v>170.0</v>
      </c>
      <c r="F375" s="15">
        <v>7702.700000000001</v>
      </c>
    </row>
    <row r="376" ht="15.75" customHeight="1">
      <c r="D376" s="16">
        <v>43830.0</v>
      </c>
      <c r="E376" s="15">
        <v>110.0</v>
      </c>
      <c r="F376" s="15">
        <v>4974.2</v>
      </c>
    </row>
    <row r="377" ht="15.75" customHeight="1">
      <c r="D377" s="16">
        <v>43847.0</v>
      </c>
      <c r="E377" s="15">
        <v>160.0</v>
      </c>
      <c r="F377" s="15">
        <v>7084.8</v>
      </c>
    </row>
    <row r="378" ht="15.75" customHeight="1">
      <c r="D378" s="16">
        <v>43857.0</v>
      </c>
      <c r="E378" s="15">
        <v>-450.0</v>
      </c>
      <c r="F378" s="15">
        <v>-19192.5</v>
      </c>
    </row>
    <row r="379" ht="15.75" customHeight="1">
      <c r="D379" s="16">
        <v>43860.0</v>
      </c>
      <c r="E379" s="15">
        <v>20.0</v>
      </c>
      <c r="F379" s="15">
        <v>868.1999999999999</v>
      </c>
    </row>
    <row r="380" ht="15.75" customHeight="1">
      <c r="D380" s="16">
        <v>43868.0</v>
      </c>
      <c r="E380" s="15">
        <v>-130.0</v>
      </c>
      <c r="F380" s="15">
        <v>-5484.7</v>
      </c>
    </row>
    <row r="381" ht="15.75" customHeight="1">
      <c r="D381" s="16">
        <v>43875.0</v>
      </c>
      <c r="E381" s="15">
        <v>-370.0</v>
      </c>
      <c r="F381" s="15">
        <v>-15654.7</v>
      </c>
    </row>
    <row r="382" ht="15.75" customHeight="1">
      <c r="D382" s="16">
        <v>43881.0</v>
      </c>
      <c r="E382" s="15">
        <v>-120.0</v>
      </c>
      <c r="F382" s="15">
        <v>-5100.0</v>
      </c>
    </row>
    <row r="383" ht="15.75" customHeight="1">
      <c r="D383" s="16">
        <v>43886.0</v>
      </c>
      <c r="E383" s="15">
        <v>-360.0</v>
      </c>
      <c r="F383" s="15">
        <v>-14367.599999999999</v>
      </c>
    </row>
    <row r="384" ht="15.75" customHeight="1">
      <c r="D384" s="16">
        <v>43887.0</v>
      </c>
      <c r="E384" s="15">
        <v>-450.0</v>
      </c>
      <c r="F384" s="15">
        <v>-17725.5</v>
      </c>
    </row>
    <row r="385" ht="15.75" customHeight="1">
      <c r="D385" s="16">
        <v>43893.0</v>
      </c>
      <c r="E385" s="15">
        <v>-240.0</v>
      </c>
      <c r="F385" s="15">
        <v>-8935.199999999999</v>
      </c>
    </row>
    <row r="386" ht="15.75" customHeight="1">
      <c r="D386" s="16">
        <v>43896.0</v>
      </c>
      <c r="E386" s="15">
        <v>-70.0</v>
      </c>
      <c r="F386" s="15">
        <v>-2632.0</v>
      </c>
    </row>
    <row r="387" ht="15.75" customHeight="1">
      <c r="D387" s="16">
        <v>43901.0</v>
      </c>
      <c r="E387" s="15">
        <v>-190.0</v>
      </c>
      <c r="F387" s="15">
        <v>-6433.4</v>
      </c>
    </row>
    <row r="388" ht="15.75" customHeight="1">
      <c r="D388" s="16">
        <v>43903.0</v>
      </c>
      <c r="E388" s="15">
        <v>-220.0</v>
      </c>
      <c r="F388" s="15">
        <v>-7112.599999999999</v>
      </c>
    </row>
    <row r="389" ht="15.75" customHeight="1">
      <c r="D389" s="16">
        <v>43910.0</v>
      </c>
      <c r="E389" s="15">
        <v>450.0</v>
      </c>
      <c r="F389" s="15">
        <v>12258.0</v>
      </c>
    </row>
    <row r="390" ht="15.75" customHeight="1">
      <c r="D390" s="16">
        <v>43914.0</v>
      </c>
      <c r="E390" s="15">
        <v>480.0</v>
      </c>
      <c r="F390" s="15">
        <v>13545.599999999999</v>
      </c>
    </row>
    <row r="391" ht="15.75" customHeight="1">
      <c r="D391" s="16">
        <v>43917.0</v>
      </c>
      <c r="E391" s="15">
        <v>200.0</v>
      </c>
      <c r="F391" s="15">
        <v>6122.0</v>
      </c>
    </row>
    <row r="392" ht="15.75" customHeight="1">
      <c r="D392" s="16">
        <v>43920.0</v>
      </c>
      <c r="E392" s="15">
        <v>-100.0</v>
      </c>
      <c r="F392" s="15">
        <v>-3163.999999999999</v>
      </c>
    </row>
    <row r="393" ht="15.75" customHeight="1">
      <c r="D393" s="16">
        <v>43928.0</v>
      </c>
      <c r="E393" s="15">
        <v>210.0</v>
      </c>
      <c r="F393" s="15">
        <v>7074.9</v>
      </c>
    </row>
    <row r="394" ht="15.75" customHeight="1">
      <c r="D394" s="16">
        <v>43929.0</v>
      </c>
      <c r="E394" s="15">
        <v>20.0</v>
      </c>
      <c r="F394" s="15">
        <v>702.6</v>
      </c>
    </row>
    <row r="395" ht="15.75" customHeight="1">
      <c r="D395" s="16">
        <v>43935.0</v>
      </c>
      <c r="E395" s="15">
        <v>0.0</v>
      </c>
      <c r="F395" s="15">
        <v>0.0</v>
      </c>
    </row>
    <row r="396" ht="15.75" customHeight="1">
      <c r="D396" s="16">
        <v>43944.0</v>
      </c>
      <c r="E396" s="15">
        <v>20.0</v>
      </c>
      <c r="F396" s="15">
        <v>728.0</v>
      </c>
    </row>
    <row r="397" ht="15.75" customHeight="1">
      <c r="D397" s="16">
        <v>43949.0</v>
      </c>
      <c r="E397" s="15">
        <v>-290.0</v>
      </c>
      <c r="F397" s="15">
        <v>-10419.7</v>
      </c>
    </row>
    <row r="398" ht="15.75" customHeight="1">
      <c r="D398" s="16">
        <v>43951.0</v>
      </c>
      <c r="E398" s="15">
        <v>50.0</v>
      </c>
      <c r="F398" s="15">
        <v>1874.0</v>
      </c>
    </row>
    <row r="399" ht="15.75" customHeight="1">
      <c r="D399" s="16">
        <v>43963.0</v>
      </c>
      <c r="E399" s="15">
        <v>240.0</v>
      </c>
      <c r="F399" s="15">
        <v>8875.199999999999</v>
      </c>
    </row>
    <row r="400" ht="15.75" customHeight="1">
      <c r="D400" s="16">
        <v>43964.0</v>
      </c>
      <c r="E400" s="15">
        <v>-470.0</v>
      </c>
      <c r="F400" s="15">
        <v>-16811.9</v>
      </c>
    </row>
    <row r="401" ht="15.75" customHeight="1">
      <c r="D401" s="16">
        <v>43970.0</v>
      </c>
      <c r="E401" s="15">
        <v>-250.0</v>
      </c>
      <c r="F401" s="15">
        <v>-8857.5</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A10"/>
    <mergeCell ref="A11:A16"/>
    <mergeCell ref="A17:A22"/>
    <mergeCell ref="A23:A28"/>
    <mergeCell ref="A29:A34"/>
    <mergeCell ref="A35:A40"/>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75"/>
    <col customWidth="1" min="5" max="5" width="8.88"/>
    <col customWidth="1" min="6" max="6" width="7.75"/>
    <col customWidth="1" min="7" max="7" width="8.5"/>
    <col customWidth="1" min="8" max="8" width="10.5"/>
    <col customWidth="1" min="9" max="11" width="7.75"/>
    <col customWidth="1" min="12" max="12" width="18.38"/>
    <col customWidth="1" min="13" max="13" width="11.13"/>
    <col customWidth="1" min="14" max="14" width="18.38"/>
    <col customWidth="1" min="15" max="15" width="10.63"/>
    <col customWidth="1" min="16" max="16" width="18.38"/>
    <col customWidth="1" min="17" max="17" width="13.38"/>
    <col customWidth="1" min="18" max="26" width="7.75"/>
  </cols>
  <sheetData>
    <row r="1">
      <c r="E1" s="17" t="s">
        <v>53</v>
      </c>
      <c r="F1" s="18" t="s">
        <v>54</v>
      </c>
      <c r="G1" s="19" t="s">
        <v>55</v>
      </c>
      <c r="H1" s="18" t="s">
        <v>56</v>
      </c>
      <c r="I1" s="18" t="s">
        <v>57</v>
      </c>
      <c r="P1" s="15">
        <v>45.71</v>
      </c>
      <c r="Q1" s="20" t="s">
        <v>58</v>
      </c>
    </row>
    <row r="2">
      <c r="E2" s="21">
        <v>42010.0</v>
      </c>
      <c r="F2" s="22">
        <v>13.7</v>
      </c>
      <c r="G2" s="23">
        <v>1.82917E7</v>
      </c>
      <c r="H2" s="24" t="s">
        <v>59</v>
      </c>
      <c r="I2" s="24" t="str">
        <f>('Акции'!$F2-F1)/F1</f>
        <v>#VALUE!</v>
      </c>
      <c r="P2" s="15">
        <v>27.2</v>
      </c>
      <c r="Q2" s="20" t="s">
        <v>10</v>
      </c>
    </row>
    <row r="3">
      <c r="E3" s="21">
        <v>42011.0</v>
      </c>
      <c r="F3" s="22">
        <v>14.03</v>
      </c>
      <c r="G3" s="23">
        <v>1.72438E7</v>
      </c>
      <c r="H3" s="24" t="s">
        <v>59</v>
      </c>
      <c r="I3" s="24">
        <f>('Акции'!$F3-F2)/F2</f>
        <v>0.02408759124</v>
      </c>
      <c r="P3" s="1">
        <f>_xlfn.QUARTILE.INC($I$3:$I$1353,3)</f>
        <v>0.009121679025</v>
      </c>
      <c r="Q3" s="20" t="s">
        <v>11</v>
      </c>
    </row>
    <row r="4">
      <c r="E4" s="21">
        <v>42012.0</v>
      </c>
      <c r="F4" s="22">
        <v>14.59</v>
      </c>
      <c r="G4" s="23">
        <v>2.71096E7</v>
      </c>
      <c r="H4" s="24" t="s">
        <v>59</v>
      </c>
      <c r="I4" s="24">
        <f>('Акции'!$F4-F3)/F3</f>
        <v>0.039914469</v>
      </c>
      <c r="P4" s="15">
        <v>-0.02114825344197585</v>
      </c>
      <c r="Q4" s="20" t="s">
        <v>12</v>
      </c>
    </row>
    <row r="5">
      <c r="E5" s="21">
        <v>42013.0</v>
      </c>
      <c r="F5" s="22">
        <v>14.65</v>
      </c>
      <c r="G5" s="23">
        <v>1.79556E7</v>
      </c>
      <c r="H5" s="24" t="s">
        <v>59</v>
      </c>
      <c r="I5" s="24">
        <f>('Акции'!$F5-F4)/F4</f>
        <v>0.004112405757</v>
      </c>
      <c r="P5" s="15">
        <v>4887009.685230231</v>
      </c>
      <c r="Q5" s="20" t="s">
        <v>13</v>
      </c>
    </row>
    <row r="6">
      <c r="E6" s="21">
        <v>42016.0</v>
      </c>
      <c r="F6" s="22">
        <v>14.58</v>
      </c>
      <c r="G6" s="23">
        <v>1.12557E7</v>
      </c>
      <c r="H6" s="24" t="s">
        <v>59</v>
      </c>
      <c r="I6" s="24">
        <f>('Акции'!$F6-F5)/F5</f>
        <v>-0.004778156997</v>
      </c>
      <c r="P6" s="15">
        <v>2.3882863663534082E13</v>
      </c>
      <c r="Q6" s="20" t="s">
        <v>14</v>
      </c>
    </row>
    <row r="7">
      <c r="E7" s="21">
        <v>42017.0</v>
      </c>
      <c r="F7" s="22">
        <v>14.5</v>
      </c>
      <c r="G7" s="23">
        <v>1.35174E7</v>
      </c>
      <c r="H7" s="24" t="s">
        <v>59</v>
      </c>
      <c r="I7" s="24">
        <f>('Акции'!$F7-F6)/F6</f>
        <v>-0.00548696845</v>
      </c>
    </row>
    <row r="8">
      <c r="E8" s="21">
        <v>42018.0</v>
      </c>
      <c r="F8" s="22">
        <v>14.5</v>
      </c>
      <c r="G8" s="23">
        <v>1.28965E7</v>
      </c>
      <c r="H8" s="24" t="s">
        <v>59</v>
      </c>
      <c r="I8" s="24">
        <f>('Акции'!$F8-F7)/F7</f>
        <v>0</v>
      </c>
    </row>
    <row r="9">
      <c r="E9" s="21">
        <v>42019.0</v>
      </c>
      <c r="F9" s="22">
        <v>14.31</v>
      </c>
      <c r="G9" s="23">
        <v>1.31516E7</v>
      </c>
      <c r="H9" s="24" t="s">
        <v>59</v>
      </c>
      <c r="I9" s="24">
        <f>('Акции'!$F9-F8)/F8</f>
        <v>-0.01310344828</v>
      </c>
    </row>
    <row r="10">
      <c r="E10" s="21">
        <v>42020.0</v>
      </c>
      <c r="F10" s="22">
        <v>14.46</v>
      </c>
      <c r="G10" s="23">
        <v>8766400.0</v>
      </c>
      <c r="H10" s="24" t="s">
        <v>59</v>
      </c>
      <c r="I10" s="24">
        <f>('Акции'!$F10-F9)/F9</f>
        <v>0.01048218029</v>
      </c>
    </row>
    <row r="11">
      <c r="E11" s="21">
        <v>42024.0</v>
      </c>
      <c r="F11" s="22">
        <v>14.33</v>
      </c>
      <c r="G11" s="23">
        <v>8455500.0</v>
      </c>
      <c r="H11" s="24" t="s">
        <v>59</v>
      </c>
      <c r="I11" s="24">
        <f>('Акции'!$F11-F10)/F10</f>
        <v>-0.008990318119</v>
      </c>
    </row>
    <row r="12">
      <c r="E12" s="21">
        <v>42025.0</v>
      </c>
      <c r="F12" s="22">
        <v>14.39</v>
      </c>
      <c r="G12" s="23">
        <v>7515900.0</v>
      </c>
      <c r="H12" s="24" t="s">
        <v>59</v>
      </c>
      <c r="I12" s="24">
        <f>('Акции'!$F12-F11)/F11</f>
        <v>0.004187020237</v>
      </c>
      <c r="L12" s="25" t="s">
        <v>54</v>
      </c>
      <c r="M12" s="25"/>
      <c r="N12" s="25" t="s">
        <v>55</v>
      </c>
      <c r="O12" s="25"/>
      <c r="P12" s="25" t="s">
        <v>57</v>
      </c>
      <c r="Q12" s="26"/>
    </row>
    <row r="13">
      <c r="E13" s="21">
        <v>42026.0</v>
      </c>
      <c r="F13" s="22">
        <v>14.93</v>
      </c>
      <c r="G13" s="23">
        <v>1.37047E7</v>
      </c>
      <c r="H13" s="24" t="s">
        <v>59</v>
      </c>
      <c r="I13" s="24">
        <f>('Акции'!$F13-F12)/F12</f>
        <v>0.03752605976</v>
      </c>
      <c r="L13" s="15"/>
      <c r="M13" s="15"/>
      <c r="N13" s="15"/>
      <c r="O13" s="15"/>
      <c r="P13" s="15"/>
      <c r="Q13" s="15"/>
    </row>
    <row r="14">
      <c r="E14" s="21">
        <v>42027.0</v>
      </c>
      <c r="F14" s="22">
        <v>14.84</v>
      </c>
      <c r="G14" s="23">
        <v>1.303E7</v>
      </c>
      <c r="H14" s="24" t="s">
        <v>59</v>
      </c>
      <c r="I14" s="24">
        <f>('Акции'!$F14-F13)/F13</f>
        <v>-0.006028131279</v>
      </c>
      <c r="L14" s="15" t="s">
        <v>60</v>
      </c>
      <c r="M14" s="15">
        <v>28.230850591715992</v>
      </c>
      <c r="N14" s="15" t="s">
        <v>60</v>
      </c>
      <c r="O14" s="15">
        <v>8464117.5295858</v>
      </c>
      <c r="P14" s="15" t="s">
        <v>60</v>
      </c>
      <c r="Q14" s="15">
        <v>8.658367672547399E-4</v>
      </c>
    </row>
    <row r="15">
      <c r="E15" s="21">
        <v>42030.0</v>
      </c>
      <c r="F15" s="22">
        <v>14.96</v>
      </c>
      <c r="G15" s="23">
        <v>8537400.0</v>
      </c>
      <c r="H15" s="24" t="s">
        <v>59</v>
      </c>
      <c r="I15" s="24">
        <f>('Акции'!$F15-F14)/F14</f>
        <v>0.008086253369</v>
      </c>
      <c r="L15" s="15" t="s">
        <v>61</v>
      </c>
      <c r="M15" s="15">
        <v>0.2377846775847785</v>
      </c>
      <c r="N15" s="15" t="s">
        <v>61</v>
      </c>
      <c r="O15" s="15">
        <v>132909.14185194735</v>
      </c>
      <c r="P15" s="15" t="s">
        <v>61</v>
      </c>
      <c r="Q15" s="15">
        <v>4.900074063138649E-4</v>
      </c>
    </row>
    <row r="16">
      <c r="E16" s="21">
        <v>42031.0</v>
      </c>
      <c r="F16" s="22">
        <v>14.74</v>
      </c>
      <c r="G16" s="23">
        <v>7902600.0</v>
      </c>
      <c r="H16" s="24" t="s">
        <v>59</v>
      </c>
      <c r="I16" s="24">
        <f>('Акции'!$F16-F15)/F15</f>
        <v>-0.01470588235</v>
      </c>
      <c r="L16" s="15" t="s">
        <v>62</v>
      </c>
      <c r="M16" s="15">
        <v>27.2</v>
      </c>
      <c r="N16" s="15" t="s">
        <v>62</v>
      </c>
      <c r="O16" s="15">
        <v>7351450.0</v>
      </c>
      <c r="P16" s="15" t="s">
        <v>62</v>
      </c>
      <c r="Q16" s="15">
        <v>8.368200836821392E-4</v>
      </c>
    </row>
    <row r="17">
      <c r="E17" s="21">
        <v>42032.0</v>
      </c>
      <c r="F17" s="22">
        <v>14.59</v>
      </c>
      <c r="G17" s="23">
        <v>6854000.0</v>
      </c>
      <c r="H17" s="24" t="s">
        <v>59</v>
      </c>
      <c r="I17" s="24">
        <f>('Акции'!$F17-F16)/F16</f>
        <v>-0.01017639077</v>
      </c>
      <c r="L17" s="15" t="s">
        <v>63</v>
      </c>
      <c r="M17" s="15">
        <v>27.82</v>
      </c>
      <c r="N17" s="15" t="s">
        <v>63</v>
      </c>
      <c r="O17" s="15">
        <v>6763300.0</v>
      </c>
      <c r="P17" s="15" t="s">
        <v>63</v>
      </c>
      <c r="Q17" s="15">
        <v>0.0</v>
      </c>
    </row>
    <row r="18">
      <c r="E18" s="21">
        <v>42033.0</v>
      </c>
      <c r="F18" s="22">
        <v>14.85</v>
      </c>
      <c r="G18" s="23">
        <v>1.02141E7</v>
      </c>
      <c r="H18" s="24" t="s">
        <v>59</v>
      </c>
      <c r="I18" s="24">
        <f>('Акции'!$F18-F17)/F17</f>
        <v>0.01782042495</v>
      </c>
      <c r="L18" s="15" t="s">
        <v>64</v>
      </c>
      <c r="M18" s="15">
        <v>8.743236215087594</v>
      </c>
      <c r="N18" s="15" t="s">
        <v>64</v>
      </c>
      <c r="O18" s="15">
        <v>4887009.685230231</v>
      </c>
      <c r="P18" s="15" t="s">
        <v>64</v>
      </c>
      <c r="Q18" s="15">
        <v>0.01801068865661549</v>
      </c>
    </row>
    <row r="19">
      <c r="E19" s="21">
        <v>42034.0</v>
      </c>
      <c r="F19" s="22">
        <v>14.81</v>
      </c>
      <c r="G19" s="23">
        <v>1.40031E7</v>
      </c>
      <c r="H19" s="24" t="s">
        <v>59</v>
      </c>
      <c r="I19" s="24">
        <f>('Акции'!$F19-F18)/F18</f>
        <v>-0.002693602694</v>
      </c>
      <c r="L19" s="15" t="s">
        <v>65</v>
      </c>
      <c r="M19" s="15">
        <v>76.44417951281922</v>
      </c>
      <c r="N19" s="15" t="s">
        <v>65</v>
      </c>
      <c r="O19" s="15">
        <v>2.3882863663534082E13</v>
      </c>
      <c r="P19" s="15" t="s">
        <v>65</v>
      </c>
      <c r="Q19" s="15">
        <v>3.243849058855379E-4</v>
      </c>
    </row>
    <row r="20">
      <c r="E20" s="21">
        <v>42037.0</v>
      </c>
      <c r="F20" s="22">
        <v>14.61</v>
      </c>
      <c r="G20" s="23">
        <v>9675200.0</v>
      </c>
      <c r="H20" s="24" t="s">
        <v>59</v>
      </c>
      <c r="I20" s="24">
        <f>('Акции'!$F20-F19)/F19</f>
        <v>-0.01350438893</v>
      </c>
      <c r="L20" s="15" t="s">
        <v>66</v>
      </c>
      <c r="M20" s="15">
        <v>-1.1566158192699068</v>
      </c>
      <c r="N20" s="15" t="s">
        <v>66</v>
      </c>
      <c r="O20" s="15">
        <v>15.947720224601607</v>
      </c>
      <c r="P20" s="15" t="s">
        <v>66</v>
      </c>
      <c r="Q20" s="15">
        <v>9.232558932025427</v>
      </c>
    </row>
    <row r="21" ht="15.75" customHeight="1">
      <c r="E21" s="21">
        <v>42038.0</v>
      </c>
      <c r="F21" s="22">
        <v>14.65</v>
      </c>
      <c r="G21" s="23">
        <v>1.88127E7</v>
      </c>
      <c r="H21" s="24" t="s">
        <v>59</v>
      </c>
      <c r="I21" s="24">
        <f>('Акции'!$F21-F20)/F20</f>
        <v>0.002737850787</v>
      </c>
      <c r="L21" s="15" t="s">
        <v>67</v>
      </c>
      <c r="M21" s="15">
        <v>0.2707398346990297</v>
      </c>
      <c r="N21" s="15" t="s">
        <v>67</v>
      </c>
      <c r="O21" s="15">
        <v>3.0211709208818123</v>
      </c>
      <c r="P21" s="15" t="s">
        <v>67</v>
      </c>
      <c r="Q21" s="15">
        <v>-0.02114825344197585</v>
      </c>
    </row>
    <row r="22" ht="15.75" customHeight="1">
      <c r="E22" s="21">
        <v>42039.0</v>
      </c>
      <c r="F22" s="22">
        <v>14.96</v>
      </c>
      <c r="G22" s="23">
        <v>2.74991E7</v>
      </c>
      <c r="H22" s="24" t="s">
        <v>59</v>
      </c>
      <c r="I22" s="24">
        <f>('Акции'!$F22-F21)/F21</f>
        <v>0.02116040956</v>
      </c>
      <c r="L22" s="15" t="s">
        <v>68</v>
      </c>
      <c r="M22" s="15">
        <v>32.010000000000005</v>
      </c>
      <c r="N22" s="15" t="s">
        <v>68</v>
      </c>
      <c r="O22" s="15">
        <v>5.43438E7</v>
      </c>
      <c r="P22" s="15" t="s">
        <v>68</v>
      </c>
      <c r="Q22" s="15">
        <v>0.27183951217356717</v>
      </c>
    </row>
    <row r="23" ht="15.75" customHeight="1">
      <c r="E23" s="21">
        <v>42040.0</v>
      </c>
      <c r="F23" s="22">
        <v>15.13</v>
      </c>
      <c r="G23" s="23">
        <v>2.08384E7</v>
      </c>
      <c r="H23" s="24" t="s">
        <v>59</v>
      </c>
      <c r="I23" s="24">
        <f>('Акции'!$F23-F22)/F22</f>
        <v>0.01136363636</v>
      </c>
      <c r="L23" s="15" t="s">
        <v>69</v>
      </c>
      <c r="M23" s="15">
        <v>13.7</v>
      </c>
      <c r="N23" s="15" t="s">
        <v>69</v>
      </c>
      <c r="O23" s="15">
        <v>1036800.0</v>
      </c>
      <c r="P23" s="15" t="s">
        <v>69</v>
      </c>
      <c r="Q23" s="15">
        <v>-0.1478502938447262</v>
      </c>
    </row>
    <row r="24" ht="15.75" customHeight="1">
      <c r="E24" s="21">
        <v>42041.0</v>
      </c>
      <c r="F24" s="22">
        <v>14.72</v>
      </c>
      <c r="G24" s="23">
        <v>1.39452E7</v>
      </c>
      <c r="H24" s="24" t="s">
        <v>59</v>
      </c>
      <c r="I24" s="24">
        <f>('Акции'!$F24-F23)/F23</f>
        <v>-0.02709847984</v>
      </c>
      <c r="L24" s="15" t="s">
        <v>70</v>
      </c>
      <c r="M24" s="15">
        <v>45.71</v>
      </c>
      <c r="N24" s="15" t="s">
        <v>70</v>
      </c>
      <c r="O24" s="15">
        <v>5.53806E7</v>
      </c>
      <c r="P24" s="15" t="s">
        <v>70</v>
      </c>
      <c r="Q24" s="15">
        <v>0.12398921832884097</v>
      </c>
    </row>
    <row r="25" ht="15.75" customHeight="1">
      <c r="E25" s="21">
        <v>42044.0</v>
      </c>
      <c r="F25" s="22">
        <v>14.45</v>
      </c>
      <c r="G25" s="23">
        <v>1.12971E7</v>
      </c>
      <c r="H25" s="24" t="s">
        <v>59</v>
      </c>
      <c r="I25" s="24">
        <f>('Акции'!$F25-F24)/F24</f>
        <v>-0.0183423913</v>
      </c>
      <c r="L25" s="15" t="s">
        <v>71</v>
      </c>
      <c r="M25" s="15">
        <v>38168.11000000002</v>
      </c>
      <c r="N25" s="15" t="s">
        <v>71</v>
      </c>
      <c r="O25" s="15">
        <v>1.14434869E10</v>
      </c>
      <c r="P25" s="15" t="s">
        <v>71</v>
      </c>
      <c r="Q25" s="15">
        <v>1.1697454725611536</v>
      </c>
    </row>
    <row r="26" ht="15.75" customHeight="1">
      <c r="E26" s="21">
        <v>42045.0</v>
      </c>
      <c r="F26" s="22">
        <v>14.72</v>
      </c>
      <c r="G26" s="23">
        <v>7891800.0</v>
      </c>
      <c r="H26" s="24" t="s">
        <v>59</v>
      </c>
      <c r="I26" s="24">
        <f>('Акции'!$F26-F25)/F25</f>
        <v>0.01868512111</v>
      </c>
      <c r="L26" s="15" t="s">
        <v>72</v>
      </c>
      <c r="M26" s="15">
        <v>1352.0</v>
      </c>
      <c r="N26" s="15" t="s">
        <v>72</v>
      </c>
      <c r="O26" s="15">
        <v>1352.0</v>
      </c>
      <c r="P26" s="15" t="s">
        <v>72</v>
      </c>
      <c r="Q26" s="15">
        <v>1351.0</v>
      </c>
    </row>
    <row r="27" ht="15.75" customHeight="1">
      <c r="E27" s="21">
        <v>42046.0</v>
      </c>
      <c r="F27" s="22">
        <v>14.58</v>
      </c>
      <c r="G27" s="23">
        <v>6227000.0</v>
      </c>
      <c r="H27" s="24" t="s">
        <v>59</v>
      </c>
      <c r="I27" s="24">
        <f>('Акции'!$F27-F26)/F26</f>
        <v>-0.009510869565</v>
      </c>
      <c r="L27" s="15" t="s">
        <v>73</v>
      </c>
      <c r="M27" s="15">
        <v>45.71</v>
      </c>
      <c r="N27" s="15" t="s">
        <v>73</v>
      </c>
      <c r="O27" s="15">
        <v>5.53806E7</v>
      </c>
      <c r="P27" s="15" t="s">
        <v>73</v>
      </c>
      <c r="Q27" s="15">
        <v>0.12398921832884097</v>
      </c>
    </row>
    <row r="28" ht="15.75" customHeight="1">
      <c r="E28" s="21">
        <v>42047.0</v>
      </c>
      <c r="F28" s="22">
        <v>14.74</v>
      </c>
      <c r="G28" s="23">
        <v>6392200.0</v>
      </c>
      <c r="H28" s="24" t="s">
        <v>59</v>
      </c>
      <c r="I28" s="24">
        <f>('Акции'!$F28-F27)/F27</f>
        <v>0.0109739369</v>
      </c>
      <c r="L28" s="27" t="s">
        <v>74</v>
      </c>
      <c r="M28" s="27">
        <v>13.7</v>
      </c>
      <c r="N28" s="27" t="s">
        <v>74</v>
      </c>
      <c r="O28" s="27">
        <v>1036800.0</v>
      </c>
      <c r="P28" s="27" t="s">
        <v>74</v>
      </c>
      <c r="Q28" s="27">
        <v>-0.1478502938447262</v>
      </c>
    </row>
    <row r="29" ht="15.75" customHeight="1">
      <c r="E29" s="21">
        <v>42048.0</v>
      </c>
      <c r="F29" s="22">
        <v>14.98</v>
      </c>
      <c r="G29" s="23">
        <v>6731400.0</v>
      </c>
      <c r="H29" s="24" t="s">
        <v>59</v>
      </c>
      <c r="I29" s="24">
        <f>('Акции'!$F29-F28)/F28</f>
        <v>0.01628222524</v>
      </c>
    </row>
    <row r="30" ht="15.75" customHeight="1">
      <c r="E30" s="21">
        <v>42052.0</v>
      </c>
      <c r="F30" s="22">
        <v>14.84</v>
      </c>
      <c r="G30" s="23">
        <v>9950700.0</v>
      </c>
      <c r="H30" s="24" t="s">
        <v>59</v>
      </c>
      <c r="I30" s="24">
        <f>('Акции'!$F30-F29)/F29</f>
        <v>-0.009345794393</v>
      </c>
    </row>
    <row r="31" ht="15.75" customHeight="1">
      <c r="E31" s="21">
        <v>42053.0</v>
      </c>
      <c r="F31" s="22">
        <v>16.68</v>
      </c>
      <c r="G31" s="23">
        <v>5.53806E7</v>
      </c>
      <c r="H31" s="24" t="s">
        <v>59</v>
      </c>
      <c r="I31" s="24">
        <f>('Акции'!$F31-F30)/F30</f>
        <v>0.1239892183</v>
      </c>
    </row>
    <row r="32" ht="15.75" customHeight="1">
      <c r="E32" s="21">
        <v>42054.0</v>
      </c>
      <c r="F32" s="22">
        <v>16.45</v>
      </c>
      <c r="G32" s="23">
        <v>2.00986E7</v>
      </c>
      <c r="H32" s="24" t="s">
        <v>59</v>
      </c>
      <c r="I32" s="24">
        <f>('Акции'!$F32-F31)/F31</f>
        <v>-0.01378896882</v>
      </c>
    </row>
    <row r="33" ht="15.75" customHeight="1">
      <c r="E33" s="21">
        <v>42055.0</v>
      </c>
      <c r="F33" s="22">
        <v>16.47</v>
      </c>
      <c r="G33" s="23">
        <v>1.37072E7</v>
      </c>
      <c r="H33" s="24" t="s">
        <v>59</v>
      </c>
      <c r="I33" s="24">
        <f>('Акции'!$F33-F32)/F32</f>
        <v>0.001215805471</v>
      </c>
    </row>
    <row r="34" ht="15.75" customHeight="1">
      <c r="E34" s="21">
        <v>42058.0</v>
      </c>
      <c r="F34" s="22">
        <v>16.31</v>
      </c>
      <c r="G34" s="23">
        <v>1.1849E7</v>
      </c>
      <c r="H34" s="24" t="s">
        <v>59</v>
      </c>
      <c r="I34" s="24">
        <f>('Акции'!$F34-F33)/F33</f>
        <v>-0.009714632665</v>
      </c>
    </row>
    <row r="35" ht="15.75" customHeight="1">
      <c r="E35" s="21">
        <v>42059.0</v>
      </c>
      <c r="F35" s="22">
        <v>16.62</v>
      </c>
      <c r="G35" s="23">
        <v>2.55639E7</v>
      </c>
      <c r="H35" s="24" t="s">
        <v>59</v>
      </c>
      <c r="I35" s="24">
        <f>('Акции'!$F35-F34)/F34</f>
        <v>0.01900674433</v>
      </c>
    </row>
    <row r="36" ht="15.75" customHeight="1">
      <c r="E36" s="21">
        <v>42060.0</v>
      </c>
      <c r="F36" s="22">
        <v>16.92</v>
      </c>
      <c r="G36" s="23">
        <v>1.85258E7</v>
      </c>
      <c r="H36" s="24" t="s">
        <v>59</v>
      </c>
      <c r="I36" s="24">
        <f>('Акции'!$F36-F35)/F35</f>
        <v>0.01805054152</v>
      </c>
    </row>
    <row r="37" ht="15.75" customHeight="1">
      <c r="E37" s="21">
        <v>42061.0</v>
      </c>
      <c r="F37" s="22">
        <v>16.82</v>
      </c>
      <c r="G37" s="23">
        <v>1.13236E7</v>
      </c>
      <c r="H37" s="24" t="s">
        <v>59</v>
      </c>
      <c r="I37" s="24">
        <f>('Акции'!$F37-F36)/F36</f>
        <v>-0.005910165485</v>
      </c>
    </row>
    <row r="38" ht="15.75" customHeight="1">
      <c r="E38" s="21">
        <v>42062.0</v>
      </c>
      <c r="F38" s="22">
        <v>16.9</v>
      </c>
      <c r="G38" s="23">
        <v>1.1291E7</v>
      </c>
      <c r="H38" s="24" t="s">
        <v>59</v>
      </c>
      <c r="I38" s="24">
        <f>('Акции'!$F38-F37)/F37</f>
        <v>0.004756242568</v>
      </c>
    </row>
    <row r="39" ht="15.75" customHeight="1">
      <c r="E39" s="21">
        <v>42065.0</v>
      </c>
      <c r="F39" s="22">
        <v>17.06</v>
      </c>
      <c r="G39" s="23">
        <v>1.60949E7</v>
      </c>
      <c r="H39" s="24" t="s">
        <v>59</v>
      </c>
      <c r="I39" s="24">
        <f>('Акции'!$F39-F38)/F38</f>
        <v>0.009467455621</v>
      </c>
    </row>
    <row r="40" ht="15.75" customHeight="1">
      <c r="E40" s="21">
        <v>42066.0</v>
      </c>
      <c r="F40" s="22">
        <v>16.76</v>
      </c>
      <c r="G40" s="23">
        <v>1.01336E7</v>
      </c>
      <c r="H40" s="24" t="s">
        <v>59</v>
      </c>
      <c r="I40" s="24">
        <f>('Акции'!$F40-F39)/F39</f>
        <v>-0.01758499414</v>
      </c>
    </row>
    <row r="41" ht="15.75" customHeight="1">
      <c r="E41" s="21">
        <v>42067.0</v>
      </c>
      <c r="F41" s="22">
        <v>16.79</v>
      </c>
      <c r="G41" s="23">
        <v>8162200.0</v>
      </c>
      <c r="H41" s="24" t="s">
        <v>59</v>
      </c>
      <c r="I41" s="24">
        <f>('Акции'!$F41-F40)/F40</f>
        <v>0.001789976134</v>
      </c>
    </row>
    <row r="42" ht="15.75" customHeight="1">
      <c r="E42" s="21">
        <v>42068.0</v>
      </c>
      <c r="F42" s="22">
        <v>16.97</v>
      </c>
      <c r="G42" s="23">
        <v>9624100.0</v>
      </c>
      <c r="H42" s="24" t="s">
        <v>59</v>
      </c>
      <c r="I42" s="24">
        <f>('Акции'!$F42-F41)/F41</f>
        <v>0.01072066706</v>
      </c>
    </row>
    <row r="43" ht="15.75" customHeight="1">
      <c r="E43" s="21">
        <v>42069.0</v>
      </c>
      <c r="F43" s="22">
        <v>16.56</v>
      </c>
      <c r="G43" s="23">
        <v>1.0105E7</v>
      </c>
      <c r="H43" s="24" t="s">
        <v>59</v>
      </c>
      <c r="I43" s="24">
        <f>('Акции'!$F43-F42)/F42</f>
        <v>-0.02416028285</v>
      </c>
    </row>
    <row r="44" ht="15.75" customHeight="1">
      <c r="E44" s="21">
        <v>42072.0</v>
      </c>
      <c r="F44" s="22">
        <v>16.6</v>
      </c>
      <c r="G44" s="23">
        <v>6748100.0</v>
      </c>
      <c r="H44" s="24" t="s">
        <v>59</v>
      </c>
      <c r="I44" s="24">
        <f>('Акции'!$F44-F43)/F43</f>
        <v>0.002415458937</v>
      </c>
    </row>
    <row r="45" ht="15.75" customHeight="1">
      <c r="E45" s="21">
        <v>42073.0</v>
      </c>
      <c r="F45" s="22">
        <v>16.42</v>
      </c>
      <c r="G45" s="23">
        <v>1.05942E7</v>
      </c>
      <c r="H45" s="24" t="s">
        <v>59</v>
      </c>
      <c r="I45" s="24">
        <f>('Акции'!$F45-F44)/F44</f>
        <v>-0.01084337349</v>
      </c>
    </row>
    <row r="46" ht="15.75" customHeight="1">
      <c r="E46" s="21">
        <v>42074.0</v>
      </c>
      <c r="F46" s="22">
        <v>16.58</v>
      </c>
      <c r="G46" s="23">
        <v>7045100.0</v>
      </c>
      <c r="H46" s="24" t="s">
        <v>59</v>
      </c>
      <c r="I46" s="24">
        <f>('Акции'!$F46-F45)/F45</f>
        <v>0.009744214373</v>
      </c>
    </row>
    <row r="47" ht="15.75" customHeight="1">
      <c r="E47" s="21">
        <v>42075.0</v>
      </c>
      <c r="F47" s="22">
        <v>16.89</v>
      </c>
      <c r="G47" s="23">
        <v>9202700.0</v>
      </c>
      <c r="H47" s="24" t="s">
        <v>59</v>
      </c>
      <c r="I47" s="24">
        <f>('Акции'!$F47-F46)/F46</f>
        <v>0.01869722557</v>
      </c>
    </row>
    <row r="48" ht="15.75" customHeight="1">
      <c r="E48" s="21">
        <v>42076.0</v>
      </c>
      <c r="F48" s="22">
        <v>16.61</v>
      </c>
      <c r="G48" s="23">
        <v>7261900.0</v>
      </c>
      <c r="H48" s="24" t="s">
        <v>59</v>
      </c>
      <c r="I48" s="24">
        <f>('Акции'!$F48-F47)/F47</f>
        <v>-0.01657785672</v>
      </c>
    </row>
    <row r="49" ht="15.75" customHeight="1">
      <c r="E49" s="21">
        <v>42079.0</v>
      </c>
      <c r="F49" s="22">
        <v>17.24</v>
      </c>
      <c r="G49" s="23">
        <v>2.08103E7</v>
      </c>
      <c r="H49" s="24" t="s">
        <v>59</v>
      </c>
      <c r="I49" s="24">
        <f>('Акции'!$F49-F48)/F48</f>
        <v>0.03792895846</v>
      </c>
    </row>
    <row r="50" ht="15.75" customHeight="1">
      <c r="E50" s="21">
        <v>42080.0</v>
      </c>
      <c r="F50" s="22">
        <v>17.4</v>
      </c>
      <c r="G50" s="23">
        <v>2.26191E7</v>
      </c>
      <c r="H50" s="24" t="s">
        <v>59</v>
      </c>
      <c r="I50" s="24">
        <f>('Акции'!$F50-F49)/F49</f>
        <v>0.009280742459</v>
      </c>
    </row>
    <row r="51" ht="15.75" customHeight="1">
      <c r="E51" s="21">
        <v>42081.0</v>
      </c>
      <c r="F51" s="22">
        <v>17.76</v>
      </c>
      <c r="G51" s="23">
        <v>1.51512E7</v>
      </c>
      <c r="H51" s="24" t="s">
        <v>59</v>
      </c>
      <c r="I51" s="24">
        <f>('Акции'!$F51-F50)/F50</f>
        <v>0.02068965517</v>
      </c>
    </row>
    <row r="52" ht="15.75" customHeight="1">
      <c r="E52" s="21">
        <v>42082.0</v>
      </c>
      <c r="F52" s="22">
        <v>17.81</v>
      </c>
      <c r="G52" s="23">
        <v>9669600.0</v>
      </c>
      <c r="H52" s="24" t="s">
        <v>59</v>
      </c>
      <c r="I52" s="24">
        <f>('Акции'!$F52-F51)/F51</f>
        <v>0.002815315315</v>
      </c>
    </row>
    <row r="53" ht="15.75" customHeight="1">
      <c r="E53" s="21">
        <v>42083.0</v>
      </c>
      <c r="F53" s="22">
        <v>17.84</v>
      </c>
      <c r="G53" s="23">
        <v>1.83587E7</v>
      </c>
      <c r="H53" s="24" t="s">
        <v>59</v>
      </c>
      <c r="I53" s="24">
        <f>('Акции'!$F53-F52)/F52</f>
        <v>0.00168444694</v>
      </c>
    </row>
    <row r="54" ht="15.75" customHeight="1">
      <c r="E54" s="21">
        <v>42086.0</v>
      </c>
      <c r="F54" s="22">
        <v>17.98</v>
      </c>
      <c r="G54" s="23">
        <v>7467600.0</v>
      </c>
      <c r="H54" s="24" t="s">
        <v>59</v>
      </c>
      <c r="I54" s="24">
        <f>('Акции'!$F54-F53)/F53</f>
        <v>0.007847533632</v>
      </c>
    </row>
    <row r="55" ht="15.75" customHeight="1">
      <c r="E55" s="21">
        <v>42087.0</v>
      </c>
      <c r="F55" s="22">
        <v>17.83</v>
      </c>
      <c r="G55" s="23">
        <v>7673700.0</v>
      </c>
      <c r="H55" s="24" t="s">
        <v>59</v>
      </c>
      <c r="I55" s="24">
        <f>('Акции'!$F55-F54)/F54</f>
        <v>-0.008342602892</v>
      </c>
    </row>
    <row r="56" ht="15.75" customHeight="1">
      <c r="E56" s="21">
        <v>42088.0</v>
      </c>
      <c r="F56" s="22">
        <v>17.52</v>
      </c>
      <c r="G56" s="23">
        <v>9581800.0</v>
      </c>
      <c r="H56" s="24" t="s">
        <v>59</v>
      </c>
      <c r="I56" s="24">
        <f>('Акции'!$F56-F55)/F55</f>
        <v>-0.01738642737</v>
      </c>
    </row>
    <row r="57" ht="15.75" customHeight="1">
      <c r="E57" s="21">
        <v>42089.0</v>
      </c>
      <c r="F57" s="22">
        <v>17.44</v>
      </c>
      <c r="G57" s="23">
        <v>7598300.0</v>
      </c>
      <c r="H57" s="24" t="s">
        <v>59</v>
      </c>
      <c r="I57" s="24">
        <f>('Акции'!$F57-F56)/F56</f>
        <v>-0.004566210046</v>
      </c>
    </row>
    <row r="58" ht="15.75" customHeight="1">
      <c r="E58" s="21">
        <v>42090.0</v>
      </c>
      <c r="F58" s="22">
        <v>17.83</v>
      </c>
      <c r="G58" s="23">
        <v>6516500.0</v>
      </c>
      <c r="H58" s="24" t="s">
        <v>59</v>
      </c>
      <c r="I58" s="24">
        <f>('Акции'!$F58-F57)/F57</f>
        <v>0.02236238532</v>
      </c>
    </row>
    <row r="59" ht="15.75" customHeight="1">
      <c r="E59" s="21">
        <v>42093.0</v>
      </c>
      <c r="F59" s="22">
        <v>18.07</v>
      </c>
      <c r="G59" s="23">
        <v>8079600.0</v>
      </c>
      <c r="H59" s="24" t="s">
        <v>59</v>
      </c>
      <c r="I59" s="24">
        <f>('Акции'!$F59-F58)/F58</f>
        <v>0.0134604599</v>
      </c>
    </row>
    <row r="60" ht="15.75" customHeight="1">
      <c r="E60" s="21">
        <v>42094.0</v>
      </c>
      <c r="F60" s="22">
        <v>17.75</v>
      </c>
      <c r="G60" s="23">
        <v>8294700.0</v>
      </c>
      <c r="H60" s="24" t="s">
        <v>59</v>
      </c>
      <c r="I60" s="24">
        <f>('Акции'!$F60-F59)/F59</f>
        <v>-0.0177089098</v>
      </c>
    </row>
    <row r="61" ht="15.75" customHeight="1">
      <c r="E61" s="21">
        <v>42095.0</v>
      </c>
      <c r="F61" s="22">
        <v>17.65</v>
      </c>
      <c r="G61" s="23">
        <v>9807600.0</v>
      </c>
      <c r="H61" s="24" t="s">
        <v>59</v>
      </c>
      <c r="I61" s="24">
        <f>('Акции'!$F61-F60)/F60</f>
        <v>-0.005633802817</v>
      </c>
    </row>
    <row r="62" ht="15.75" customHeight="1">
      <c r="E62" s="21">
        <v>42096.0</v>
      </c>
      <c r="F62" s="22">
        <v>17.72</v>
      </c>
      <c r="G62" s="23">
        <v>5570000.0</v>
      </c>
      <c r="H62" s="24" t="s">
        <v>59</v>
      </c>
      <c r="I62" s="24">
        <f>('Акции'!$F62-F61)/F61</f>
        <v>0.003966005666</v>
      </c>
    </row>
    <row r="63" ht="15.75" customHeight="1">
      <c r="E63" s="21">
        <v>42100.0</v>
      </c>
      <c r="F63" s="22">
        <v>17.68</v>
      </c>
      <c r="G63" s="23">
        <v>1.14051E7</v>
      </c>
      <c r="H63" s="24" t="s">
        <v>59</v>
      </c>
      <c r="I63" s="24">
        <f>('Акции'!$F63-F62)/F62</f>
        <v>-0.002257336343</v>
      </c>
    </row>
    <row r="64" ht="15.75" customHeight="1">
      <c r="E64" s="21">
        <v>42101.0</v>
      </c>
      <c r="F64" s="22">
        <v>17.69</v>
      </c>
      <c r="G64" s="23">
        <v>6549200.0</v>
      </c>
      <c r="H64" s="24" t="s">
        <v>59</v>
      </c>
      <c r="I64" s="24">
        <f>('Акции'!$F64-F63)/F63</f>
        <v>0.0005656108597</v>
      </c>
    </row>
    <row r="65" ht="15.75" customHeight="1">
      <c r="E65" s="21">
        <v>42102.0</v>
      </c>
      <c r="F65" s="22">
        <v>17.89</v>
      </c>
      <c r="G65" s="23">
        <v>1.09183E7</v>
      </c>
      <c r="H65" s="24" t="s">
        <v>59</v>
      </c>
      <c r="I65" s="24">
        <f>('Акции'!$F65-F64)/F64</f>
        <v>0.0113058225</v>
      </c>
    </row>
    <row r="66" ht="15.75" customHeight="1">
      <c r="E66" s="21">
        <v>42103.0</v>
      </c>
      <c r="F66" s="22">
        <v>18.1</v>
      </c>
      <c r="G66" s="23">
        <v>7349300.0</v>
      </c>
      <c r="H66" s="24" t="s">
        <v>59</v>
      </c>
      <c r="I66" s="24">
        <f>('Акции'!$F66-F65)/F65</f>
        <v>0.01173840134</v>
      </c>
    </row>
    <row r="67" ht="15.75" customHeight="1">
      <c r="E67" s="21">
        <v>42104.0</v>
      </c>
      <c r="F67" s="22">
        <v>18.1</v>
      </c>
      <c r="G67" s="23">
        <v>7935400.0</v>
      </c>
      <c r="H67" s="24" t="s">
        <v>59</v>
      </c>
      <c r="I67" s="24">
        <f>('Акции'!$F67-F66)/F66</f>
        <v>0</v>
      </c>
    </row>
    <row r="68" ht="15.75" customHeight="1">
      <c r="E68" s="21">
        <v>42107.0</v>
      </c>
      <c r="F68" s="22">
        <v>17.8</v>
      </c>
      <c r="G68" s="23">
        <v>6675200.0</v>
      </c>
      <c r="H68" s="24" t="s">
        <v>59</v>
      </c>
      <c r="I68" s="24">
        <f>('Акции'!$F68-F67)/F67</f>
        <v>-0.01657458564</v>
      </c>
    </row>
    <row r="69" ht="15.75" customHeight="1">
      <c r="E69" s="21">
        <v>42108.0</v>
      </c>
      <c r="F69" s="22">
        <v>17.9</v>
      </c>
      <c r="G69" s="23">
        <v>8542400.0</v>
      </c>
      <c r="H69" s="24" t="s">
        <v>59</v>
      </c>
      <c r="I69" s="24">
        <f>('Акции'!$F69-F68)/F68</f>
        <v>0.005617977528</v>
      </c>
    </row>
    <row r="70" ht="15.75" customHeight="1">
      <c r="E70" s="21">
        <v>42109.0</v>
      </c>
      <c r="F70" s="22">
        <v>18.04</v>
      </c>
      <c r="G70" s="23">
        <v>8319800.0</v>
      </c>
      <c r="H70" s="24" t="s">
        <v>59</v>
      </c>
      <c r="I70" s="24">
        <f>('Акции'!$F70-F69)/F69</f>
        <v>0.00782122905</v>
      </c>
    </row>
    <row r="71" ht="15.75" customHeight="1">
      <c r="E71" s="21">
        <v>42110.0</v>
      </c>
      <c r="F71" s="22">
        <v>18.16</v>
      </c>
      <c r="G71" s="23">
        <v>7440800.0</v>
      </c>
      <c r="H71" s="24" t="s">
        <v>59</v>
      </c>
      <c r="I71" s="24">
        <f>('Акции'!$F71-F70)/F70</f>
        <v>0.006651884701</v>
      </c>
    </row>
    <row r="72" ht="15.75" customHeight="1">
      <c r="E72" s="21">
        <v>42111.0</v>
      </c>
      <c r="F72" s="22">
        <v>18.4</v>
      </c>
      <c r="G72" s="23">
        <v>1.77659E7</v>
      </c>
      <c r="H72" s="24" t="s">
        <v>59</v>
      </c>
      <c r="I72" s="24">
        <f>('Акции'!$F72-F71)/F71</f>
        <v>0.01321585903</v>
      </c>
    </row>
    <row r="73" ht="15.75" customHeight="1">
      <c r="E73" s="21">
        <v>42114.0</v>
      </c>
      <c r="F73" s="22">
        <v>18.19</v>
      </c>
      <c r="G73" s="23">
        <v>9604200.0</v>
      </c>
      <c r="H73" s="24" t="s">
        <v>59</v>
      </c>
      <c r="I73" s="24">
        <f>('Акции'!$F73-F72)/F72</f>
        <v>-0.01141304348</v>
      </c>
    </row>
    <row r="74" ht="15.75" customHeight="1">
      <c r="E74" s="21">
        <v>42115.0</v>
      </c>
      <c r="F74" s="22">
        <v>18.31</v>
      </c>
      <c r="G74" s="23">
        <v>9914500.0</v>
      </c>
      <c r="H74" s="24" t="s">
        <v>59</v>
      </c>
      <c r="I74" s="24">
        <f>('Акции'!$F74-F73)/F73</f>
        <v>0.006597031336</v>
      </c>
    </row>
    <row r="75" ht="15.75" customHeight="1">
      <c r="E75" s="21">
        <v>42116.0</v>
      </c>
      <c r="F75" s="22">
        <v>18.41</v>
      </c>
      <c r="G75" s="23">
        <v>7415400.0</v>
      </c>
      <c r="H75" s="24" t="s">
        <v>59</v>
      </c>
      <c r="I75" s="24">
        <f>('Акции'!$F75-F74)/F74</f>
        <v>0.00546149645</v>
      </c>
    </row>
    <row r="76" ht="15.75" customHeight="1">
      <c r="E76" s="21">
        <v>42117.0</v>
      </c>
      <c r="F76" s="22">
        <v>18.42</v>
      </c>
      <c r="G76" s="23">
        <v>6664200.0</v>
      </c>
      <c r="H76" s="24" t="s">
        <v>59</v>
      </c>
      <c r="I76" s="24">
        <f>('Акции'!$F76-F75)/F75</f>
        <v>0.0005431830527</v>
      </c>
    </row>
    <row r="77" ht="15.75" customHeight="1">
      <c r="E77" s="21">
        <v>42118.0</v>
      </c>
      <c r="F77" s="22">
        <v>18.34</v>
      </c>
      <c r="G77" s="23">
        <v>4823700.0</v>
      </c>
      <c r="H77" s="24" t="s">
        <v>59</v>
      </c>
      <c r="I77" s="24">
        <f>('Акции'!$F77-F76)/F76</f>
        <v>-0.00434310532</v>
      </c>
    </row>
    <row r="78" ht="15.75" customHeight="1">
      <c r="E78" s="21">
        <v>42121.0</v>
      </c>
      <c r="F78" s="22">
        <v>17.98</v>
      </c>
      <c r="G78" s="23">
        <v>1.34422E7</v>
      </c>
      <c r="H78" s="24" t="s">
        <v>59</v>
      </c>
      <c r="I78" s="24">
        <f>('Акции'!$F78-F77)/F77</f>
        <v>-0.01962922574</v>
      </c>
    </row>
    <row r="79" ht="15.75" customHeight="1">
      <c r="E79" s="21">
        <v>42122.0</v>
      </c>
      <c r="F79" s="22">
        <v>17.75</v>
      </c>
      <c r="G79" s="23">
        <v>1.93943E7</v>
      </c>
      <c r="H79" s="24" t="s">
        <v>59</v>
      </c>
      <c r="I79" s="24">
        <f>('Акции'!$F79-F78)/F78</f>
        <v>-0.0127919911</v>
      </c>
    </row>
    <row r="80" ht="15.75" customHeight="1">
      <c r="E80" s="21">
        <v>42123.0</v>
      </c>
      <c r="F80" s="22">
        <v>17.59</v>
      </c>
      <c r="G80" s="23">
        <v>1.89314E7</v>
      </c>
      <c r="H80" s="24" t="s">
        <v>59</v>
      </c>
      <c r="I80" s="24">
        <f>('Акции'!$F80-F79)/F79</f>
        <v>-0.009014084507</v>
      </c>
    </row>
    <row r="81" ht="15.75" customHeight="1">
      <c r="E81" s="21">
        <v>42124.0</v>
      </c>
      <c r="F81" s="22">
        <v>17.82</v>
      </c>
      <c r="G81" s="23">
        <v>2.34505E7</v>
      </c>
      <c r="H81" s="24" t="s">
        <v>59</v>
      </c>
      <c r="I81" s="24">
        <f>('Акции'!$F81-F80)/F80</f>
        <v>0.01307561114</v>
      </c>
    </row>
    <row r="82" ht="15.75" customHeight="1">
      <c r="E82" s="21">
        <v>42125.0</v>
      </c>
      <c r="F82" s="22">
        <v>17.74</v>
      </c>
      <c r="G82" s="23">
        <v>2.18179E7</v>
      </c>
      <c r="H82" s="24" t="s">
        <v>59</v>
      </c>
      <c r="I82" s="24">
        <f>('Акции'!$F82-F81)/F81</f>
        <v>-0.004489337823</v>
      </c>
    </row>
    <row r="83" ht="15.75" customHeight="1">
      <c r="E83" s="21">
        <v>42128.0</v>
      </c>
      <c r="F83" s="22">
        <v>17.88</v>
      </c>
      <c r="G83" s="23">
        <v>9516800.0</v>
      </c>
      <c r="H83" s="24" t="s">
        <v>59</v>
      </c>
      <c r="I83" s="24">
        <f>('Акции'!$F83-F82)/F82</f>
        <v>0.007891770011</v>
      </c>
    </row>
    <row r="84" ht="15.75" customHeight="1">
      <c r="E84" s="21">
        <v>42129.0</v>
      </c>
      <c r="F84" s="22">
        <v>17.37</v>
      </c>
      <c r="G84" s="23">
        <v>1.13698E7</v>
      </c>
      <c r="H84" s="24" t="s">
        <v>59</v>
      </c>
      <c r="I84" s="24">
        <f>('Акции'!$F84-F83)/F83</f>
        <v>-0.02852348993</v>
      </c>
    </row>
    <row r="85" ht="15.75" customHeight="1">
      <c r="E85" s="21">
        <v>42130.0</v>
      </c>
      <c r="F85" s="22">
        <v>17.3</v>
      </c>
      <c r="G85" s="23">
        <v>9747600.0</v>
      </c>
      <c r="H85" s="24" t="s">
        <v>59</v>
      </c>
      <c r="I85" s="24">
        <f>('Акции'!$F85-F84)/F84</f>
        <v>-0.004029936672</v>
      </c>
    </row>
    <row r="86" ht="15.75" customHeight="1">
      <c r="E86" s="21">
        <v>42131.0</v>
      </c>
      <c r="F86" s="22">
        <v>17.18</v>
      </c>
      <c r="G86" s="23">
        <v>7998500.0</v>
      </c>
      <c r="H86" s="24" t="s">
        <v>59</v>
      </c>
      <c r="I86" s="24">
        <f>('Акции'!$F86-F85)/F85</f>
        <v>-0.006936416185</v>
      </c>
    </row>
    <row r="87" ht="15.75" customHeight="1">
      <c r="E87" s="21">
        <v>42132.0</v>
      </c>
      <c r="F87" s="22">
        <v>17.51</v>
      </c>
      <c r="G87" s="23">
        <v>4921800.0</v>
      </c>
      <c r="H87" s="24" t="s">
        <v>59</v>
      </c>
      <c r="I87" s="24">
        <f>('Акции'!$F87-F86)/F86</f>
        <v>0.01920838184</v>
      </c>
    </row>
    <row r="88" ht="15.75" customHeight="1">
      <c r="E88" s="21">
        <v>42135.0</v>
      </c>
      <c r="F88" s="22">
        <v>17.47</v>
      </c>
      <c r="G88" s="23">
        <v>6128300.0</v>
      </c>
      <c r="H88" s="24" t="s">
        <v>59</v>
      </c>
      <c r="I88" s="24">
        <f>('Акции'!$F88-F87)/F87</f>
        <v>-0.002284408909</v>
      </c>
    </row>
    <row r="89" ht="15.75" customHeight="1">
      <c r="E89" s="21">
        <v>42136.0</v>
      </c>
      <c r="F89" s="22">
        <v>17.27</v>
      </c>
      <c r="G89" s="23">
        <v>7323100.0</v>
      </c>
      <c r="H89" s="24" t="s">
        <v>59</v>
      </c>
      <c r="I89" s="24">
        <f>('Акции'!$F89-F88)/F88</f>
        <v>-0.01144819691</v>
      </c>
    </row>
    <row r="90" ht="15.75" customHeight="1">
      <c r="E90" s="21">
        <v>42137.0</v>
      </c>
      <c r="F90" s="22">
        <v>17.23</v>
      </c>
      <c r="G90" s="23">
        <v>7501400.0</v>
      </c>
      <c r="H90" s="24" t="s">
        <v>59</v>
      </c>
      <c r="I90" s="24">
        <f>('Акции'!$F90-F89)/F89</f>
        <v>-0.002316155182</v>
      </c>
    </row>
    <row r="91" ht="15.75" customHeight="1">
      <c r="E91" s="21">
        <v>42138.0</v>
      </c>
      <c r="F91" s="22">
        <v>17.91</v>
      </c>
      <c r="G91" s="23">
        <v>1.1846E7</v>
      </c>
      <c r="H91" s="24" t="s">
        <v>59</v>
      </c>
      <c r="I91" s="24">
        <f>('Акции'!$F91-F90)/F90</f>
        <v>0.03946604759</v>
      </c>
    </row>
    <row r="92" ht="15.75" customHeight="1">
      <c r="E92" s="21">
        <v>42139.0</v>
      </c>
      <c r="F92" s="22">
        <v>17.85</v>
      </c>
      <c r="G92" s="23">
        <v>7508000.0</v>
      </c>
      <c r="H92" s="24" t="s">
        <v>59</v>
      </c>
      <c r="I92" s="24">
        <f>('Акции'!$F92-F91)/F91</f>
        <v>-0.003350083752</v>
      </c>
    </row>
    <row r="93" ht="15.75" customHeight="1">
      <c r="E93" s="21">
        <v>42142.0</v>
      </c>
      <c r="F93" s="22">
        <v>18.06</v>
      </c>
      <c r="G93" s="23">
        <v>7840400.0</v>
      </c>
      <c r="H93" s="24" t="s">
        <v>59</v>
      </c>
      <c r="I93" s="24">
        <f>('Акции'!$F93-F92)/F92</f>
        <v>0.01176470588</v>
      </c>
    </row>
    <row r="94" ht="15.75" customHeight="1">
      <c r="E94" s="21">
        <v>42143.0</v>
      </c>
      <c r="F94" s="22">
        <v>18.12</v>
      </c>
      <c r="G94" s="23">
        <v>5824000.0</v>
      </c>
      <c r="H94" s="24" t="s">
        <v>59</v>
      </c>
      <c r="I94" s="24">
        <f>('Акции'!$F94-F93)/F93</f>
        <v>0.003322259136</v>
      </c>
    </row>
    <row r="95" ht="15.75" customHeight="1">
      <c r="E95" s="21">
        <v>42144.0</v>
      </c>
      <c r="F95" s="22">
        <v>17.98</v>
      </c>
      <c r="G95" s="23">
        <v>6047100.0</v>
      </c>
      <c r="H95" s="24" t="s">
        <v>59</v>
      </c>
      <c r="I95" s="24">
        <f>('Акции'!$F95-F94)/F94</f>
        <v>-0.007726269316</v>
      </c>
    </row>
    <row r="96" ht="15.75" customHeight="1">
      <c r="E96" s="21">
        <v>42145.0</v>
      </c>
      <c r="F96" s="22">
        <v>17.87</v>
      </c>
      <c r="G96" s="23">
        <v>4508200.0</v>
      </c>
      <c r="H96" s="24" t="s">
        <v>59</v>
      </c>
      <c r="I96" s="24">
        <f>('Акции'!$F96-F95)/F95</f>
        <v>-0.006117908788</v>
      </c>
    </row>
    <row r="97" ht="15.75" customHeight="1">
      <c r="E97" s="21">
        <v>42146.0</v>
      </c>
      <c r="F97" s="22">
        <v>17.83</v>
      </c>
      <c r="G97" s="23">
        <v>3607100.0</v>
      </c>
      <c r="H97" s="24" t="s">
        <v>59</v>
      </c>
      <c r="I97" s="24">
        <f>('Акции'!$F97-F96)/F96</f>
        <v>-0.00223838836</v>
      </c>
    </row>
    <row r="98" ht="15.75" customHeight="1">
      <c r="E98" s="21">
        <v>42150.0</v>
      </c>
      <c r="F98" s="22">
        <v>17.77</v>
      </c>
      <c r="G98" s="23">
        <v>7217100.0</v>
      </c>
      <c r="H98" s="24" t="s">
        <v>59</v>
      </c>
      <c r="I98" s="24">
        <f>('Акции'!$F98-F97)/F97</f>
        <v>-0.003365114975</v>
      </c>
    </row>
    <row r="99" ht="15.75" customHeight="1">
      <c r="E99" s="21">
        <v>42151.0</v>
      </c>
      <c r="F99" s="22">
        <v>17.99</v>
      </c>
      <c r="G99" s="23">
        <v>6454900.0</v>
      </c>
      <c r="H99" s="24" t="s">
        <v>59</v>
      </c>
      <c r="I99" s="24">
        <f>('Акции'!$F99-F98)/F98</f>
        <v>0.01238041643</v>
      </c>
    </row>
    <row r="100" ht="15.75" customHeight="1">
      <c r="E100" s="21">
        <v>42152.0</v>
      </c>
      <c r="F100" s="22">
        <v>18.27</v>
      </c>
      <c r="G100" s="23">
        <v>2.69593E7</v>
      </c>
      <c r="H100" s="24" t="s">
        <v>59</v>
      </c>
      <c r="I100" s="24">
        <f>('Акции'!$F100-F99)/F99</f>
        <v>0.01556420233</v>
      </c>
    </row>
    <row r="101" ht="15.75" customHeight="1">
      <c r="E101" s="21">
        <v>42153.0</v>
      </c>
      <c r="F101" s="22">
        <v>18.27</v>
      </c>
      <c r="G101" s="23">
        <v>3.34317E7</v>
      </c>
      <c r="H101" s="24" t="s">
        <v>59</v>
      </c>
      <c r="I101" s="24">
        <f>('Акции'!$F101-F100)/F100</f>
        <v>0</v>
      </c>
    </row>
    <row r="102" ht="15.75" customHeight="1">
      <c r="E102" s="21">
        <v>42156.0</v>
      </c>
      <c r="F102" s="22">
        <v>18.51</v>
      </c>
      <c r="G102" s="23">
        <v>1.01995E7</v>
      </c>
      <c r="H102" s="24" t="s">
        <v>59</v>
      </c>
      <c r="I102" s="24">
        <f>('Акции'!$F102-F101)/F101</f>
        <v>0.013136289</v>
      </c>
    </row>
    <row r="103" ht="15.75" customHeight="1">
      <c r="E103" s="21">
        <v>42157.0</v>
      </c>
      <c r="F103" s="22">
        <v>18.29</v>
      </c>
      <c r="G103" s="23">
        <v>6790900.0</v>
      </c>
      <c r="H103" s="24" t="s">
        <v>59</v>
      </c>
      <c r="I103" s="24">
        <f>('Акции'!$F103-F102)/F102</f>
        <v>-0.01188546731</v>
      </c>
    </row>
    <row r="104" ht="15.75" customHeight="1">
      <c r="E104" s="21">
        <v>42158.0</v>
      </c>
      <c r="F104" s="22">
        <v>18.23</v>
      </c>
      <c r="G104" s="23">
        <v>5717600.0</v>
      </c>
      <c r="H104" s="24" t="s">
        <v>59</v>
      </c>
      <c r="I104" s="24">
        <f>('Акции'!$F104-F103)/F103</f>
        <v>-0.003280481137</v>
      </c>
    </row>
    <row r="105" ht="15.75" customHeight="1">
      <c r="E105" s="21">
        <v>42159.0</v>
      </c>
      <c r="F105" s="22">
        <v>17.91</v>
      </c>
      <c r="G105" s="23">
        <v>6965000.0</v>
      </c>
      <c r="H105" s="24" t="s">
        <v>59</v>
      </c>
      <c r="I105" s="24">
        <f>('Акции'!$F105-F104)/F104</f>
        <v>-0.01755348327</v>
      </c>
    </row>
    <row r="106" ht="15.75" customHeight="1">
      <c r="E106" s="21">
        <v>42160.0</v>
      </c>
      <c r="F106" s="22">
        <v>17.85</v>
      </c>
      <c r="G106" s="23">
        <v>5828100.0</v>
      </c>
      <c r="H106" s="24" t="s">
        <v>59</v>
      </c>
      <c r="I106" s="24">
        <f>('Акции'!$F106-F105)/F105</f>
        <v>-0.003350083752</v>
      </c>
    </row>
    <row r="107" ht="15.75" customHeight="1">
      <c r="E107" s="21">
        <v>42163.0</v>
      </c>
      <c r="F107" s="22">
        <v>17.7</v>
      </c>
      <c r="G107" s="23">
        <v>1.30342E7</v>
      </c>
      <c r="H107" s="24" t="s">
        <v>59</v>
      </c>
      <c r="I107" s="24">
        <f>('Акции'!$F107-F106)/F106</f>
        <v>-0.008403361345</v>
      </c>
    </row>
    <row r="108" ht="15.75" customHeight="1">
      <c r="E108" s="21">
        <v>42164.0</v>
      </c>
      <c r="F108" s="22">
        <v>17.39</v>
      </c>
      <c r="G108" s="23">
        <v>1.18757E7</v>
      </c>
      <c r="H108" s="24" t="s">
        <v>59</v>
      </c>
      <c r="I108" s="24">
        <f>('Акции'!$F108-F107)/F107</f>
        <v>-0.01751412429</v>
      </c>
    </row>
    <row r="109" ht="15.75" customHeight="1">
      <c r="E109" s="21">
        <v>42165.0</v>
      </c>
      <c r="F109" s="22">
        <v>17.74</v>
      </c>
      <c r="G109" s="23">
        <v>1.17297E7</v>
      </c>
      <c r="H109" s="24" t="s">
        <v>59</v>
      </c>
      <c r="I109" s="24">
        <f>('Акции'!$F109-F108)/F108</f>
        <v>0.02012650949</v>
      </c>
    </row>
    <row r="110" ht="15.75" customHeight="1">
      <c r="E110" s="21">
        <v>42166.0</v>
      </c>
      <c r="F110" s="22">
        <v>17.81</v>
      </c>
      <c r="G110" s="23">
        <v>7874200.0</v>
      </c>
      <c r="H110" s="24" t="s">
        <v>59</v>
      </c>
      <c r="I110" s="24">
        <f>('Акции'!$F110-F109)/F109</f>
        <v>0.003945885006</v>
      </c>
    </row>
    <row r="111" ht="15.75" customHeight="1">
      <c r="E111" s="21">
        <v>42167.0</v>
      </c>
      <c r="F111" s="22">
        <v>17.56</v>
      </c>
      <c r="G111" s="23">
        <v>5390700.0</v>
      </c>
      <c r="H111" s="24" t="s">
        <v>59</v>
      </c>
      <c r="I111" s="24">
        <f>('Акции'!$F111-F110)/F110</f>
        <v>-0.01403705783</v>
      </c>
    </row>
    <row r="112" ht="15.75" customHeight="1">
      <c r="E112" s="21">
        <v>42170.0</v>
      </c>
      <c r="F112" s="22">
        <v>17.37</v>
      </c>
      <c r="G112" s="23">
        <v>8346500.0</v>
      </c>
      <c r="H112" s="24" t="s">
        <v>59</v>
      </c>
      <c r="I112" s="24">
        <f>('Акции'!$F112-F111)/F111</f>
        <v>-0.01082004556</v>
      </c>
    </row>
    <row r="113" ht="15.75" customHeight="1">
      <c r="E113" s="21">
        <v>42171.0</v>
      </c>
      <c r="F113" s="22">
        <v>17.58</v>
      </c>
      <c r="G113" s="23">
        <v>7131200.0</v>
      </c>
      <c r="H113" s="24" t="s">
        <v>59</v>
      </c>
      <c r="I113" s="24">
        <f>('Акции'!$F113-F112)/F112</f>
        <v>0.01208981002</v>
      </c>
    </row>
    <row r="114" ht="15.75" customHeight="1">
      <c r="E114" s="21">
        <v>42172.0</v>
      </c>
      <c r="F114" s="22">
        <v>17.61</v>
      </c>
      <c r="G114" s="23">
        <v>6413100.0</v>
      </c>
      <c r="H114" s="24" t="s">
        <v>59</v>
      </c>
      <c r="I114" s="24">
        <f>('Акции'!$F114-F113)/F113</f>
        <v>0.001706484642</v>
      </c>
    </row>
    <row r="115" ht="15.75" customHeight="1">
      <c r="E115" s="21">
        <v>42173.0</v>
      </c>
      <c r="F115" s="22">
        <v>18.02</v>
      </c>
      <c r="G115" s="23">
        <v>9627500.0</v>
      </c>
      <c r="H115" s="24" t="s">
        <v>59</v>
      </c>
      <c r="I115" s="24">
        <f>('Акции'!$F115-F114)/F114</f>
        <v>0.02328222601</v>
      </c>
    </row>
    <row r="116" ht="15.75" customHeight="1">
      <c r="E116" s="21">
        <v>42174.0</v>
      </c>
      <c r="F116" s="22">
        <v>17.84</v>
      </c>
      <c r="G116" s="23">
        <v>2.58507E7</v>
      </c>
      <c r="H116" s="24" t="s">
        <v>59</v>
      </c>
      <c r="I116" s="24">
        <f>('Акции'!$F116-F115)/F115</f>
        <v>-0.009988901221</v>
      </c>
    </row>
    <row r="117" ht="15.75" customHeight="1">
      <c r="E117" s="21">
        <v>42177.0</v>
      </c>
      <c r="F117" s="22">
        <v>17.89</v>
      </c>
      <c r="G117" s="23">
        <v>6729500.0</v>
      </c>
      <c r="H117" s="24" t="s">
        <v>59</v>
      </c>
      <c r="I117" s="24">
        <f>('Акции'!$F117-F116)/F116</f>
        <v>0.002802690583</v>
      </c>
    </row>
    <row r="118" ht="15.75" customHeight="1">
      <c r="E118" s="21">
        <v>42178.0</v>
      </c>
      <c r="F118" s="22">
        <v>17.95</v>
      </c>
      <c r="G118" s="23">
        <v>8247500.0</v>
      </c>
      <c r="H118" s="24" t="s">
        <v>59</v>
      </c>
      <c r="I118" s="24">
        <f>('Акции'!$F118-F117)/F117</f>
        <v>0.003353828955</v>
      </c>
    </row>
    <row r="119" ht="15.75" customHeight="1">
      <c r="E119" s="21">
        <v>42179.0</v>
      </c>
      <c r="F119" s="22">
        <v>17.94</v>
      </c>
      <c r="G119" s="23">
        <v>7616900.0</v>
      </c>
      <c r="H119" s="24" t="s">
        <v>59</v>
      </c>
      <c r="I119" s="24">
        <f>('Акции'!$F119-F118)/F118</f>
        <v>-0.0005571030641</v>
      </c>
    </row>
    <row r="120" ht="15.75" customHeight="1">
      <c r="E120" s="21">
        <v>42180.0</v>
      </c>
      <c r="F120" s="22">
        <v>18.23</v>
      </c>
      <c r="G120" s="23">
        <v>9633300.0</v>
      </c>
      <c r="H120" s="24" t="s">
        <v>59</v>
      </c>
      <c r="I120" s="24">
        <f>('Акции'!$F120-F119)/F119</f>
        <v>0.01616499443</v>
      </c>
    </row>
    <row r="121" ht="15.75" customHeight="1">
      <c r="E121" s="21">
        <v>42181.0</v>
      </c>
      <c r="F121" s="22">
        <v>18.09</v>
      </c>
      <c r="G121" s="23">
        <v>1.07228E7</v>
      </c>
      <c r="H121" s="24" t="s">
        <v>59</v>
      </c>
      <c r="I121" s="24">
        <f>('Акции'!$F121-F120)/F120</f>
        <v>-0.00767964893</v>
      </c>
    </row>
    <row r="122" ht="15.75" customHeight="1">
      <c r="E122" s="21">
        <v>42184.0</v>
      </c>
      <c r="F122" s="22">
        <v>17.81</v>
      </c>
      <c r="G122" s="23">
        <v>1.18241E7</v>
      </c>
      <c r="H122" s="24" t="s">
        <v>59</v>
      </c>
      <c r="I122" s="24">
        <f>('Акции'!$F122-F121)/F121</f>
        <v>-0.01547816473</v>
      </c>
    </row>
    <row r="123" ht="15.75" customHeight="1">
      <c r="E123" s="21">
        <v>42185.0</v>
      </c>
      <c r="F123" s="22">
        <v>17.7</v>
      </c>
      <c r="G123" s="23">
        <v>1.36217E7</v>
      </c>
      <c r="H123" s="24" t="s">
        <v>59</v>
      </c>
      <c r="I123" s="24">
        <f>('Акции'!$F123-F122)/F122</f>
        <v>-0.006176305446</v>
      </c>
    </row>
    <row r="124" ht="15.75" customHeight="1">
      <c r="E124" s="21">
        <v>42186.0</v>
      </c>
      <c r="F124" s="22">
        <v>17.8</v>
      </c>
      <c r="G124" s="23">
        <v>8344500.0</v>
      </c>
      <c r="H124" s="24" t="s">
        <v>59</v>
      </c>
      <c r="I124" s="24">
        <f>('Акции'!$F124-F123)/F123</f>
        <v>0.005649717514</v>
      </c>
    </row>
    <row r="125" ht="15.75" customHeight="1">
      <c r="E125" s="21">
        <v>42187.0</v>
      </c>
      <c r="F125" s="22">
        <v>17.57</v>
      </c>
      <c r="G125" s="23">
        <v>7220500.0</v>
      </c>
      <c r="H125" s="24" t="s">
        <v>59</v>
      </c>
      <c r="I125" s="24">
        <f>('Акции'!$F125-F124)/F124</f>
        <v>-0.01292134831</v>
      </c>
    </row>
    <row r="126" ht="15.75" customHeight="1">
      <c r="E126" s="21">
        <v>42191.0</v>
      </c>
      <c r="F126" s="22">
        <v>17.55</v>
      </c>
      <c r="G126" s="23">
        <v>1.12206E7</v>
      </c>
      <c r="H126" s="24" t="s">
        <v>59</v>
      </c>
      <c r="I126" s="24">
        <f>('Акции'!$F126-F125)/F125</f>
        <v>-0.001138303927</v>
      </c>
    </row>
    <row r="127" ht="15.75" customHeight="1">
      <c r="E127" s="21">
        <v>42192.0</v>
      </c>
      <c r="F127" s="22">
        <v>17.79</v>
      </c>
      <c r="G127" s="23">
        <v>9335300.0</v>
      </c>
      <c r="H127" s="24" t="s">
        <v>59</v>
      </c>
      <c r="I127" s="24">
        <f>('Акции'!$F127-F126)/F126</f>
        <v>0.01367521368</v>
      </c>
    </row>
    <row r="128" ht="15.75" customHeight="1">
      <c r="E128" s="21">
        <v>42193.0</v>
      </c>
      <c r="F128" s="22">
        <v>17.45</v>
      </c>
      <c r="G128" s="23">
        <v>9052400.0</v>
      </c>
      <c r="H128" s="24" t="s">
        <v>59</v>
      </c>
      <c r="I128" s="24">
        <f>('Акции'!$F128-F127)/F127</f>
        <v>-0.0191118606</v>
      </c>
    </row>
    <row r="129" ht="15.75" customHeight="1">
      <c r="E129" s="21">
        <v>42194.0</v>
      </c>
      <c r="F129" s="22">
        <v>17.45</v>
      </c>
      <c r="G129" s="23">
        <v>6763300.0</v>
      </c>
      <c r="H129" s="24" t="s">
        <v>59</v>
      </c>
      <c r="I129" s="24">
        <f>('Акции'!$F129-F128)/F128</f>
        <v>0</v>
      </c>
    </row>
    <row r="130" ht="15.75" customHeight="1">
      <c r="E130" s="21">
        <v>42195.0</v>
      </c>
      <c r="F130" s="22">
        <v>17.6</v>
      </c>
      <c r="G130" s="23">
        <v>7325200.0</v>
      </c>
      <c r="H130" s="24" t="s">
        <v>59</v>
      </c>
      <c r="I130" s="24">
        <f>('Акции'!$F130-F129)/F129</f>
        <v>0.008595988539</v>
      </c>
    </row>
    <row r="131" ht="15.75" customHeight="1">
      <c r="E131" s="21">
        <v>42198.0</v>
      </c>
      <c r="F131" s="22">
        <v>17.67</v>
      </c>
      <c r="G131" s="23">
        <v>8891700.0</v>
      </c>
      <c r="H131" s="24" t="s">
        <v>59</v>
      </c>
      <c r="I131" s="24">
        <f>('Акции'!$F131-F130)/F130</f>
        <v>0.003977272727</v>
      </c>
    </row>
    <row r="132" ht="15.75" customHeight="1">
      <c r="E132" s="21">
        <v>42199.0</v>
      </c>
      <c r="F132" s="22">
        <v>17.89</v>
      </c>
      <c r="G132" s="23">
        <v>8237500.0</v>
      </c>
      <c r="H132" s="24" t="s">
        <v>59</v>
      </c>
      <c r="I132" s="24">
        <f>('Акции'!$F132-F131)/F131</f>
        <v>0.01245048104</v>
      </c>
    </row>
    <row r="133" ht="15.75" customHeight="1">
      <c r="E133" s="21">
        <v>42200.0</v>
      </c>
      <c r="F133" s="22">
        <v>17.73</v>
      </c>
      <c r="G133" s="23">
        <v>4523000.0</v>
      </c>
      <c r="H133" s="24" t="s">
        <v>59</v>
      </c>
      <c r="I133" s="24">
        <f>('Акции'!$F133-F132)/F132</f>
        <v>-0.008943543879</v>
      </c>
    </row>
    <row r="134" ht="15.75" customHeight="1">
      <c r="E134" s="21">
        <v>42201.0</v>
      </c>
      <c r="F134" s="22">
        <v>17.95</v>
      </c>
      <c r="G134" s="23">
        <v>4125900.0</v>
      </c>
      <c r="H134" s="24" t="s">
        <v>59</v>
      </c>
      <c r="I134" s="24">
        <f>('Акции'!$F134-F133)/F133</f>
        <v>0.01240834743</v>
      </c>
    </row>
    <row r="135" ht="15.75" customHeight="1">
      <c r="E135" s="21">
        <v>42202.0</v>
      </c>
      <c r="F135" s="22">
        <v>17.94</v>
      </c>
      <c r="G135" s="23">
        <v>5926800.0</v>
      </c>
      <c r="H135" s="24" t="s">
        <v>59</v>
      </c>
      <c r="I135" s="24">
        <f>('Акции'!$F135-F134)/F134</f>
        <v>-0.0005571030641</v>
      </c>
    </row>
    <row r="136" ht="15.75" customHeight="1">
      <c r="E136" s="21">
        <v>42205.0</v>
      </c>
      <c r="F136" s="22">
        <v>17.88</v>
      </c>
      <c r="G136" s="23">
        <v>4135900.0</v>
      </c>
      <c r="H136" s="24" t="s">
        <v>59</v>
      </c>
      <c r="I136" s="24">
        <f>('Акции'!$F136-F135)/F135</f>
        <v>-0.003344481605</v>
      </c>
    </row>
    <row r="137" ht="15.75" customHeight="1">
      <c r="E137" s="21">
        <v>42206.0</v>
      </c>
      <c r="F137" s="22">
        <v>17.76</v>
      </c>
      <c r="G137" s="23">
        <v>5299800.0</v>
      </c>
      <c r="H137" s="24" t="s">
        <v>59</v>
      </c>
      <c r="I137" s="24">
        <f>('Акции'!$F137-F136)/F136</f>
        <v>-0.006711409396</v>
      </c>
    </row>
    <row r="138" ht="15.75" customHeight="1">
      <c r="E138" s="21">
        <v>42207.0</v>
      </c>
      <c r="F138" s="22">
        <v>18.02</v>
      </c>
      <c r="G138" s="23">
        <v>1.12035E7</v>
      </c>
      <c r="H138" s="24" t="s">
        <v>59</v>
      </c>
      <c r="I138" s="24">
        <f>('Акции'!$F138-F137)/F137</f>
        <v>0.01463963964</v>
      </c>
    </row>
    <row r="139" ht="15.75" customHeight="1">
      <c r="E139" s="21">
        <v>42208.0</v>
      </c>
      <c r="F139" s="22">
        <v>17.61</v>
      </c>
      <c r="G139" s="23">
        <v>1.86706E7</v>
      </c>
      <c r="H139" s="24" t="s">
        <v>59</v>
      </c>
      <c r="I139" s="24">
        <f>('Акции'!$F139-F138)/F138</f>
        <v>-0.02275249723</v>
      </c>
    </row>
    <row r="140" ht="15.75" customHeight="1">
      <c r="E140" s="21">
        <v>42209.0</v>
      </c>
      <c r="F140" s="22">
        <v>17.36</v>
      </c>
      <c r="G140" s="23">
        <v>8270700.0</v>
      </c>
      <c r="H140" s="24" t="s">
        <v>59</v>
      </c>
      <c r="I140" s="24">
        <f>('Акции'!$F140-F139)/F139</f>
        <v>-0.01419647927</v>
      </c>
    </row>
    <row r="141" ht="15.75" customHeight="1">
      <c r="E141" s="21">
        <v>42212.0</v>
      </c>
      <c r="F141" s="22">
        <v>17.11</v>
      </c>
      <c r="G141" s="23">
        <v>8747900.0</v>
      </c>
      <c r="H141" s="24" t="s">
        <v>59</v>
      </c>
      <c r="I141" s="24">
        <f>('Акции'!$F141-F140)/F140</f>
        <v>-0.01440092166</v>
      </c>
    </row>
    <row r="142" ht="15.75" customHeight="1">
      <c r="E142" s="21">
        <v>42213.0</v>
      </c>
      <c r="F142" s="22">
        <v>17.51</v>
      </c>
      <c r="G142" s="23">
        <v>1.05176E7</v>
      </c>
      <c r="H142" s="24" t="s">
        <v>59</v>
      </c>
      <c r="I142" s="24">
        <f>('Акции'!$F142-F141)/F141</f>
        <v>0.02337814144</v>
      </c>
    </row>
    <row r="143" ht="15.75" customHeight="1">
      <c r="E143" s="21">
        <v>42214.0</v>
      </c>
      <c r="F143" s="22">
        <v>17.32</v>
      </c>
      <c r="G143" s="23">
        <v>7823600.0</v>
      </c>
      <c r="H143" s="24" t="s">
        <v>59</v>
      </c>
      <c r="I143" s="24">
        <f>('Акции'!$F143-F142)/F142</f>
        <v>-0.01085094232</v>
      </c>
    </row>
    <row r="144" ht="15.75" customHeight="1">
      <c r="E144" s="21">
        <v>42215.0</v>
      </c>
      <c r="F144" s="22">
        <v>17.25</v>
      </c>
      <c r="G144" s="23">
        <v>5797700.0</v>
      </c>
      <c r="H144" s="24" t="s">
        <v>59</v>
      </c>
      <c r="I144" s="24">
        <f>('Акции'!$F144-F143)/F143</f>
        <v>-0.004041570439</v>
      </c>
    </row>
    <row r="145" ht="15.75" customHeight="1">
      <c r="E145" s="21">
        <v>42216.0</v>
      </c>
      <c r="F145" s="22">
        <v>17.34</v>
      </c>
      <c r="G145" s="23">
        <v>6842400.0</v>
      </c>
      <c r="H145" s="24" t="s">
        <v>59</v>
      </c>
      <c r="I145" s="24">
        <f>('Акции'!$F145-F144)/F144</f>
        <v>0.005217391304</v>
      </c>
    </row>
    <row r="146" ht="15.75" customHeight="1">
      <c r="E146" s="21">
        <v>42219.0</v>
      </c>
      <c r="F146" s="22">
        <v>17.11</v>
      </c>
      <c r="G146" s="23">
        <v>8510000.0</v>
      </c>
      <c r="H146" s="24" t="s">
        <v>59</v>
      </c>
      <c r="I146" s="24">
        <f>('Акции'!$F146-F145)/F145</f>
        <v>-0.01326412918</v>
      </c>
    </row>
    <row r="147" ht="15.75" customHeight="1">
      <c r="E147" s="21">
        <v>42220.0</v>
      </c>
      <c r="F147" s="22">
        <v>17.09</v>
      </c>
      <c r="G147" s="23">
        <v>5972500.0</v>
      </c>
      <c r="H147" s="24" t="s">
        <v>59</v>
      </c>
      <c r="I147" s="24">
        <f>('Акции'!$F147-F146)/F146</f>
        <v>-0.001168907072</v>
      </c>
    </row>
    <row r="148" ht="15.75" customHeight="1">
      <c r="E148" s="21">
        <v>42221.0</v>
      </c>
      <c r="F148" s="22">
        <v>17.67</v>
      </c>
      <c r="G148" s="23">
        <v>1.15851E7</v>
      </c>
      <c r="H148" s="24" t="s">
        <v>59</v>
      </c>
      <c r="I148" s="24">
        <f>('Акции'!$F148-F147)/F147</f>
        <v>0.03393797542</v>
      </c>
    </row>
    <row r="149" ht="15.75" customHeight="1">
      <c r="E149" s="21">
        <v>42222.0</v>
      </c>
      <c r="F149" s="22">
        <v>17.42</v>
      </c>
      <c r="G149" s="23">
        <v>8602600.0</v>
      </c>
      <c r="H149" s="24" t="s">
        <v>59</v>
      </c>
      <c r="I149" s="24">
        <f>('Акции'!$F149-F148)/F148</f>
        <v>-0.01414827391</v>
      </c>
    </row>
    <row r="150" ht="15.75" customHeight="1">
      <c r="E150" s="21">
        <v>42223.0</v>
      </c>
      <c r="F150" s="22">
        <v>17.29</v>
      </c>
      <c r="G150" s="23">
        <v>6834300.0</v>
      </c>
      <c r="H150" s="24" t="s">
        <v>59</v>
      </c>
      <c r="I150" s="24">
        <f>('Акции'!$F150-F149)/F149</f>
        <v>-0.007462686567</v>
      </c>
    </row>
    <row r="151" ht="15.75" customHeight="1">
      <c r="E151" s="21">
        <v>42226.0</v>
      </c>
      <c r="F151" s="22">
        <v>17.33</v>
      </c>
      <c r="G151" s="23">
        <v>5290400.0</v>
      </c>
      <c r="H151" s="24" t="s">
        <v>59</v>
      </c>
      <c r="I151" s="24">
        <f>('Акции'!$F151-F150)/F150</f>
        <v>0.002313475998</v>
      </c>
    </row>
    <row r="152" ht="15.75" customHeight="1">
      <c r="E152" s="21">
        <v>42227.0</v>
      </c>
      <c r="F152" s="22">
        <v>17.14</v>
      </c>
      <c r="G152" s="23">
        <v>4035200.0</v>
      </c>
      <c r="H152" s="24" t="s">
        <v>59</v>
      </c>
      <c r="I152" s="24">
        <f>('Акции'!$F152-F151)/F151</f>
        <v>-0.01096364686</v>
      </c>
    </row>
    <row r="153" ht="15.75" customHeight="1">
      <c r="E153" s="21">
        <v>42228.0</v>
      </c>
      <c r="F153" s="22">
        <v>17.31</v>
      </c>
      <c r="G153" s="23">
        <v>9497200.0</v>
      </c>
      <c r="H153" s="24" t="s">
        <v>59</v>
      </c>
      <c r="I153" s="24">
        <f>('Акции'!$F153-F152)/F152</f>
        <v>0.00991831972</v>
      </c>
    </row>
    <row r="154" ht="15.75" customHeight="1">
      <c r="E154" s="21">
        <v>42229.0</v>
      </c>
      <c r="F154" s="22">
        <v>17.25</v>
      </c>
      <c r="G154" s="23">
        <v>5680000.0</v>
      </c>
      <c r="H154" s="24" t="s">
        <v>59</v>
      </c>
      <c r="I154" s="24">
        <f>('Акции'!$F154-F153)/F153</f>
        <v>-0.003466204506</v>
      </c>
    </row>
    <row r="155" ht="15.75" customHeight="1">
      <c r="E155" s="21">
        <v>42230.0</v>
      </c>
      <c r="F155" s="22">
        <v>17.43</v>
      </c>
      <c r="G155" s="23">
        <v>7934400.0</v>
      </c>
      <c r="H155" s="24" t="s">
        <v>59</v>
      </c>
      <c r="I155" s="24">
        <f>('Акции'!$F155-F154)/F154</f>
        <v>0.01043478261</v>
      </c>
    </row>
    <row r="156" ht="15.75" customHeight="1">
      <c r="E156" s="21">
        <v>42233.0</v>
      </c>
      <c r="F156" s="22">
        <v>17.57</v>
      </c>
      <c r="G156" s="23">
        <v>5539500.0</v>
      </c>
      <c r="H156" s="24" t="s">
        <v>59</v>
      </c>
      <c r="I156" s="24">
        <f>('Акции'!$F156-F155)/F155</f>
        <v>0.008032128514</v>
      </c>
    </row>
    <row r="157" ht="15.75" customHeight="1">
      <c r="E157" s="21">
        <v>42234.0</v>
      </c>
      <c r="F157" s="22">
        <v>17.56</v>
      </c>
      <c r="G157" s="23">
        <v>6309400.0</v>
      </c>
      <c r="H157" s="24" t="s">
        <v>59</v>
      </c>
      <c r="I157" s="24">
        <f>('Акции'!$F157-F156)/F156</f>
        <v>-0.0005691519636</v>
      </c>
    </row>
    <row r="158" ht="15.75" customHeight="1">
      <c r="E158" s="21">
        <v>42235.0</v>
      </c>
      <c r="F158" s="22">
        <v>17.36</v>
      </c>
      <c r="G158" s="23">
        <v>6310600.0</v>
      </c>
      <c r="H158" s="24" t="s">
        <v>59</v>
      </c>
      <c r="I158" s="24">
        <f>('Акции'!$F158-F157)/F157</f>
        <v>-0.01138952164</v>
      </c>
    </row>
    <row r="159" ht="15.75" customHeight="1">
      <c r="E159" s="21">
        <v>42236.0</v>
      </c>
      <c r="F159" s="22">
        <v>16.87</v>
      </c>
      <c r="G159" s="23">
        <v>8041300.0</v>
      </c>
      <c r="H159" s="24" t="s">
        <v>59</v>
      </c>
      <c r="I159" s="24">
        <f>('Акции'!$F159-F158)/F158</f>
        <v>-0.02822580645</v>
      </c>
    </row>
    <row r="160" ht="15.75" customHeight="1">
      <c r="E160" s="21">
        <v>42237.0</v>
      </c>
      <c r="F160" s="22">
        <v>16.35</v>
      </c>
      <c r="G160" s="23">
        <v>1.18473E7</v>
      </c>
      <c r="H160" s="24" t="s">
        <v>59</v>
      </c>
      <c r="I160" s="24">
        <f>('Акции'!$F160-F159)/F159</f>
        <v>-0.03082394784</v>
      </c>
    </row>
    <row r="161" ht="15.75" customHeight="1">
      <c r="E161" s="21">
        <v>42240.0</v>
      </c>
      <c r="F161" s="22">
        <v>15.85</v>
      </c>
      <c r="G161" s="23">
        <v>1.13038E7</v>
      </c>
      <c r="H161" s="24" t="s">
        <v>59</v>
      </c>
      <c r="I161" s="24">
        <f>('Акции'!$F161-F160)/F160</f>
        <v>-0.03058103976</v>
      </c>
    </row>
    <row r="162" ht="15.75" customHeight="1">
      <c r="E162" s="21">
        <v>42241.0</v>
      </c>
      <c r="F162" s="22">
        <v>15.78</v>
      </c>
      <c r="G162" s="23">
        <v>1.16957E7</v>
      </c>
      <c r="H162" s="24" t="s">
        <v>59</v>
      </c>
      <c r="I162" s="24">
        <f>('Акции'!$F162-F161)/F161</f>
        <v>-0.004416403785</v>
      </c>
    </row>
    <row r="163" ht="15.75" customHeight="1">
      <c r="E163" s="21">
        <v>42242.0</v>
      </c>
      <c r="F163" s="22">
        <v>16.37</v>
      </c>
      <c r="G163" s="23">
        <v>1.1469E7</v>
      </c>
      <c r="H163" s="24" t="s">
        <v>59</v>
      </c>
      <c r="I163" s="24">
        <f>('Акции'!$F163-F162)/F162</f>
        <v>0.03738910013</v>
      </c>
    </row>
    <row r="164" ht="15.75" customHeight="1">
      <c r="E164" s="21">
        <v>42243.0</v>
      </c>
      <c r="F164" s="22">
        <v>16.94</v>
      </c>
      <c r="G164" s="23">
        <v>1.1911E7</v>
      </c>
      <c r="H164" s="24" t="s">
        <v>59</v>
      </c>
      <c r="I164" s="24">
        <f>('Акции'!$F164-F163)/F163</f>
        <v>0.0348197923</v>
      </c>
    </row>
    <row r="165" ht="15.75" customHeight="1">
      <c r="E165" s="21">
        <v>42244.0</v>
      </c>
      <c r="F165" s="22">
        <v>17.07</v>
      </c>
      <c r="G165" s="23">
        <v>8056200.0</v>
      </c>
      <c r="H165" s="24" t="s">
        <v>59</v>
      </c>
      <c r="I165" s="24">
        <f>('Акции'!$F165-F164)/F164</f>
        <v>0.007674144038</v>
      </c>
    </row>
    <row r="166" ht="15.75" customHeight="1">
      <c r="E166" s="21">
        <v>42247.0</v>
      </c>
      <c r="F166" s="22">
        <v>16.74</v>
      </c>
      <c r="G166" s="23">
        <v>5975700.0</v>
      </c>
      <c r="H166" s="24" t="s">
        <v>59</v>
      </c>
      <c r="I166" s="24">
        <f>('Акции'!$F166-F165)/F165</f>
        <v>-0.01933216169</v>
      </c>
    </row>
    <row r="167" ht="15.75" customHeight="1">
      <c r="E167" s="21">
        <v>42248.0</v>
      </c>
      <c r="F167" s="22">
        <v>16.09</v>
      </c>
      <c r="G167" s="23">
        <v>1.02653E7</v>
      </c>
      <c r="H167" s="24" t="s">
        <v>59</v>
      </c>
      <c r="I167" s="24">
        <f>('Акции'!$F167-F166)/F166</f>
        <v>-0.03882915173</v>
      </c>
    </row>
    <row r="168" ht="15.75" customHeight="1">
      <c r="E168" s="21">
        <v>42249.0</v>
      </c>
      <c r="F168" s="22">
        <v>16.51</v>
      </c>
      <c r="G168" s="23">
        <v>7199000.0</v>
      </c>
      <c r="H168" s="24" t="s">
        <v>59</v>
      </c>
      <c r="I168" s="24">
        <f>('Акции'!$F168-F167)/F167</f>
        <v>0.02610316967</v>
      </c>
    </row>
    <row r="169" ht="15.75" customHeight="1">
      <c r="E169" s="21">
        <v>42250.0</v>
      </c>
      <c r="F169" s="22">
        <v>16.53</v>
      </c>
      <c r="G169" s="23">
        <v>6513900.0</v>
      </c>
      <c r="H169" s="24" t="s">
        <v>59</v>
      </c>
      <c r="I169" s="24">
        <f>('Акции'!$F169-F168)/F168</f>
        <v>0.001211387038</v>
      </c>
    </row>
    <row r="170" ht="15.75" customHeight="1">
      <c r="E170" s="21">
        <v>42251.0</v>
      </c>
      <c r="F170" s="22">
        <v>16.24</v>
      </c>
      <c r="G170" s="23">
        <v>5427900.0</v>
      </c>
      <c r="H170" s="24" t="s">
        <v>59</v>
      </c>
      <c r="I170" s="24">
        <f>('Акции'!$F170-F169)/F169</f>
        <v>-0.01754385965</v>
      </c>
    </row>
    <row r="171" ht="15.75" customHeight="1">
      <c r="E171" s="21">
        <v>42255.0</v>
      </c>
      <c r="F171" s="22">
        <v>16.95</v>
      </c>
      <c r="G171" s="23">
        <v>1.08844E7</v>
      </c>
      <c r="H171" s="24" t="s">
        <v>59</v>
      </c>
      <c r="I171" s="24">
        <f>('Акции'!$F171-F170)/F170</f>
        <v>0.04371921182</v>
      </c>
    </row>
    <row r="172" ht="15.75" customHeight="1">
      <c r="E172" s="21">
        <v>42256.0</v>
      </c>
      <c r="F172" s="22">
        <v>16.63</v>
      </c>
      <c r="G172" s="23">
        <v>7073600.0</v>
      </c>
      <c r="H172" s="24" t="s">
        <v>59</v>
      </c>
      <c r="I172" s="24">
        <f>('Акции'!$F172-F171)/F171</f>
        <v>-0.01887905605</v>
      </c>
    </row>
    <row r="173" ht="15.75" customHeight="1">
      <c r="E173" s="21">
        <v>42257.0</v>
      </c>
      <c r="F173" s="22">
        <v>16.78</v>
      </c>
      <c r="G173" s="23">
        <v>7546500.0</v>
      </c>
      <c r="H173" s="24" t="s">
        <v>59</v>
      </c>
      <c r="I173" s="24">
        <f>('Акции'!$F173-F172)/F172</f>
        <v>0.009019843656</v>
      </c>
    </row>
    <row r="174" ht="15.75" customHeight="1">
      <c r="E174" s="21">
        <v>42258.0</v>
      </c>
      <c r="F174" s="22">
        <v>16.89</v>
      </c>
      <c r="G174" s="23">
        <v>5114600.0</v>
      </c>
      <c r="H174" s="24" t="s">
        <v>59</v>
      </c>
      <c r="I174" s="24">
        <f>('Акции'!$F174-F173)/F173</f>
        <v>0.006555423123</v>
      </c>
    </row>
    <row r="175" ht="15.75" customHeight="1">
      <c r="E175" s="21">
        <v>42261.0</v>
      </c>
      <c r="F175" s="22">
        <v>16.73</v>
      </c>
      <c r="G175" s="23">
        <v>4588400.0</v>
      </c>
      <c r="H175" s="24" t="s">
        <v>59</v>
      </c>
      <c r="I175" s="24">
        <f>('Акции'!$F175-F174)/F174</f>
        <v>-0.009473060983</v>
      </c>
    </row>
    <row r="176" ht="15.75" customHeight="1">
      <c r="E176" s="21">
        <v>42262.0</v>
      </c>
      <c r="F176" s="22">
        <v>17.08</v>
      </c>
      <c r="G176" s="23">
        <v>1.0293E7</v>
      </c>
      <c r="H176" s="24" t="s">
        <v>59</v>
      </c>
      <c r="I176" s="24">
        <f>('Акции'!$F176-F175)/F175</f>
        <v>0.02092050209</v>
      </c>
    </row>
    <row r="177" ht="15.75" customHeight="1">
      <c r="E177" s="21">
        <v>42263.0</v>
      </c>
      <c r="F177" s="22">
        <v>17.11</v>
      </c>
      <c r="G177" s="23">
        <v>5215400.0</v>
      </c>
      <c r="H177" s="24" t="s">
        <v>59</v>
      </c>
      <c r="I177" s="24">
        <f>('Акции'!$F177-F176)/F176</f>
        <v>0.001756440281</v>
      </c>
    </row>
    <row r="178" ht="15.75" customHeight="1">
      <c r="E178" s="21">
        <v>42264.0</v>
      </c>
      <c r="F178" s="22">
        <v>17.2</v>
      </c>
      <c r="G178" s="23">
        <v>8475400.0</v>
      </c>
      <c r="H178" s="24" t="s">
        <v>59</v>
      </c>
      <c r="I178" s="24">
        <f>('Акции'!$F178-F177)/F177</f>
        <v>0.005260081823</v>
      </c>
    </row>
    <row r="179" ht="15.75" customHeight="1">
      <c r="E179" s="21">
        <v>42265.0</v>
      </c>
      <c r="F179" s="22">
        <v>16.75</v>
      </c>
      <c r="G179" s="23">
        <v>1.10969E7</v>
      </c>
      <c r="H179" s="24" t="s">
        <v>59</v>
      </c>
      <c r="I179" s="24">
        <f>('Акции'!$F179-F178)/F178</f>
        <v>-0.0261627907</v>
      </c>
    </row>
    <row r="180" ht="15.75" customHeight="1">
      <c r="E180" s="21">
        <v>42268.0</v>
      </c>
      <c r="F180" s="22">
        <v>16.72</v>
      </c>
      <c r="G180" s="23">
        <v>8365000.0</v>
      </c>
      <c r="H180" s="24" t="s">
        <v>59</v>
      </c>
      <c r="I180" s="24">
        <f>('Акции'!$F180-F179)/F179</f>
        <v>-0.001791044776</v>
      </c>
    </row>
    <row r="181" ht="15.75" customHeight="1">
      <c r="E181" s="21">
        <v>42269.0</v>
      </c>
      <c r="F181" s="22">
        <v>16.55</v>
      </c>
      <c r="G181" s="23">
        <v>5103600.0</v>
      </c>
      <c r="H181" s="24" t="s">
        <v>59</v>
      </c>
      <c r="I181" s="24">
        <f>('Акции'!$F181-F180)/F180</f>
        <v>-0.01016746411</v>
      </c>
    </row>
    <row r="182" ht="15.75" customHeight="1">
      <c r="E182" s="21">
        <v>42270.0</v>
      </c>
      <c r="F182" s="22">
        <v>16.75</v>
      </c>
      <c r="G182" s="23">
        <v>6697800.0</v>
      </c>
      <c r="H182" s="24" t="s">
        <v>59</v>
      </c>
      <c r="I182" s="24">
        <f>('Акции'!$F182-F181)/F181</f>
        <v>0.01208459215</v>
      </c>
    </row>
    <row r="183" ht="15.75" customHeight="1">
      <c r="E183" s="21">
        <v>42271.0</v>
      </c>
      <c r="F183" s="22">
        <v>16.79</v>
      </c>
      <c r="G183" s="23">
        <v>8841000.0</v>
      </c>
      <c r="H183" s="24" t="s">
        <v>59</v>
      </c>
      <c r="I183" s="24">
        <f>('Акции'!$F183-F182)/F182</f>
        <v>0.002388059701</v>
      </c>
    </row>
    <row r="184" ht="15.75" customHeight="1">
      <c r="E184" s="21">
        <v>42272.0</v>
      </c>
      <c r="F184" s="22">
        <v>16.31</v>
      </c>
      <c r="G184" s="23">
        <v>8928200.0</v>
      </c>
      <c r="H184" s="24" t="s">
        <v>59</v>
      </c>
      <c r="I184" s="24">
        <f>('Акции'!$F184-F183)/F183</f>
        <v>-0.0285884455</v>
      </c>
    </row>
    <row r="185" ht="15.75" customHeight="1">
      <c r="E185" s="21">
        <v>42275.0</v>
      </c>
      <c r="F185" s="22">
        <v>15.88</v>
      </c>
      <c r="G185" s="23">
        <v>1.22725E7</v>
      </c>
      <c r="H185" s="24" t="s">
        <v>59</v>
      </c>
      <c r="I185" s="24">
        <f>('Акции'!$F185-F184)/F184</f>
        <v>-0.02636419375</v>
      </c>
    </row>
    <row r="186" ht="15.75" customHeight="1">
      <c r="E186" s="21">
        <v>42276.0</v>
      </c>
      <c r="F186" s="22">
        <v>16.0</v>
      </c>
      <c r="G186" s="23">
        <v>9296600.0</v>
      </c>
      <c r="H186" s="24" t="s">
        <v>59</v>
      </c>
      <c r="I186" s="24">
        <f>('Акции'!$F186-F185)/F185</f>
        <v>0.007556675063</v>
      </c>
    </row>
    <row r="187" ht="15.75" customHeight="1">
      <c r="E187" s="21">
        <v>42277.0</v>
      </c>
      <c r="F187" s="22">
        <v>16.41</v>
      </c>
      <c r="G187" s="23">
        <v>1.40584E7</v>
      </c>
      <c r="H187" s="24" t="s">
        <v>59</v>
      </c>
      <c r="I187" s="24">
        <f>('Акции'!$F187-F186)/F186</f>
        <v>0.025625</v>
      </c>
    </row>
    <row r="188" ht="15.75" customHeight="1">
      <c r="E188" s="21">
        <v>42278.0</v>
      </c>
      <c r="F188" s="22">
        <v>16.69</v>
      </c>
      <c r="G188" s="23">
        <v>9982700.0</v>
      </c>
      <c r="H188" s="24" t="s">
        <v>59</v>
      </c>
      <c r="I188" s="24">
        <f>('Акции'!$F188-F187)/F187</f>
        <v>0.01706276661</v>
      </c>
    </row>
    <row r="189" ht="15.75" customHeight="1">
      <c r="E189" s="21">
        <v>42279.0</v>
      </c>
      <c r="F189" s="22">
        <v>16.92</v>
      </c>
      <c r="G189" s="23">
        <v>1.2171E7</v>
      </c>
      <c r="H189" s="24" t="s">
        <v>59</v>
      </c>
      <c r="I189" s="24">
        <f>('Акции'!$F189-F188)/F188</f>
        <v>0.01378070701</v>
      </c>
    </row>
    <row r="190" ht="15.75" customHeight="1">
      <c r="E190" s="21">
        <v>42282.0</v>
      </c>
      <c r="F190" s="22">
        <v>17.07</v>
      </c>
      <c r="G190" s="23">
        <v>1.13217E7</v>
      </c>
      <c r="H190" s="24" t="s">
        <v>59</v>
      </c>
      <c r="I190" s="24">
        <f>('Акции'!$F190-F189)/F189</f>
        <v>0.008865248227</v>
      </c>
    </row>
    <row r="191" ht="15.75" customHeight="1">
      <c r="E191" s="21">
        <v>42283.0</v>
      </c>
      <c r="F191" s="22">
        <v>16.57</v>
      </c>
      <c r="G191" s="23">
        <v>1.42377E7</v>
      </c>
      <c r="H191" s="24" t="s">
        <v>59</v>
      </c>
      <c r="I191" s="24">
        <f>('Акции'!$F191-F190)/F190</f>
        <v>-0.02929115407</v>
      </c>
    </row>
    <row r="192" ht="15.75" customHeight="1">
      <c r="E192" s="21">
        <v>42284.0</v>
      </c>
      <c r="F192" s="22">
        <v>16.82</v>
      </c>
      <c r="G192" s="23">
        <v>1.14413E7</v>
      </c>
      <c r="H192" s="24" t="s">
        <v>59</v>
      </c>
      <c r="I192" s="24">
        <f>('Акции'!$F192-F191)/F191</f>
        <v>0.01508750754</v>
      </c>
    </row>
    <row r="193" ht="15.75" customHeight="1">
      <c r="E193" s="21">
        <v>42285.0</v>
      </c>
      <c r="F193" s="22">
        <v>16.79</v>
      </c>
      <c r="G193" s="23">
        <v>8714500.0</v>
      </c>
      <c r="H193" s="24" t="s">
        <v>59</v>
      </c>
      <c r="I193" s="24">
        <f>('Акции'!$F193-F192)/F192</f>
        <v>-0.001783590963</v>
      </c>
    </row>
    <row r="194" ht="15.75" customHeight="1">
      <c r="E194" s="21">
        <v>42286.0</v>
      </c>
      <c r="F194" s="22">
        <v>16.88</v>
      </c>
      <c r="G194" s="23">
        <v>8346800.0</v>
      </c>
      <c r="H194" s="24" t="s">
        <v>59</v>
      </c>
      <c r="I194" s="24">
        <f>('Акции'!$F194-F193)/F193</f>
        <v>0.005360333532</v>
      </c>
    </row>
    <row r="195" ht="15.75" customHeight="1">
      <c r="E195" s="21">
        <v>42289.0</v>
      </c>
      <c r="F195" s="22">
        <v>16.94</v>
      </c>
      <c r="G195" s="23">
        <v>8284200.0</v>
      </c>
      <c r="H195" s="24" t="s">
        <v>59</v>
      </c>
      <c r="I195" s="24">
        <f>('Акции'!$F195-F194)/F194</f>
        <v>0.00355450237</v>
      </c>
    </row>
    <row r="196" ht="15.75" customHeight="1">
      <c r="E196" s="21">
        <v>42290.0</v>
      </c>
      <c r="F196" s="22">
        <v>16.73</v>
      </c>
      <c r="G196" s="23">
        <v>6035900.0</v>
      </c>
      <c r="H196" s="24" t="s">
        <v>59</v>
      </c>
      <c r="I196" s="24">
        <f>('Акции'!$F196-F195)/F195</f>
        <v>-0.01239669421</v>
      </c>
    </row>
    <row r="197" ht="15.75" customHeight="1">
      <c r="E197" s="21">
        <v>42291.0</v>
      </c>
      <c r="F197" s="22">
        <v>16.66</v>
      </c>
      <c r="G197" s="23">
        <v>7783800.0</v>
      </c>
      <c r="H197" s="24" t="s">
        <v>59</v>
      </c>
      <c r="I197" s="24">
        <f>('Акции'!$F197-F196)/F196</f>
        <v>-0.004184100418</v>
      </c>
    </row>
    <row r="198" ht="15.75" customHeight="1">
      <c r="E198" s="21">
        <v>42292.0</v>
      </c>
      <c r="F198" s="22">
        <v>16.85</v>
      </c>
      <c r="G198" s="23">
        <v>7456700.0</v>
      </c>
      <c r="H198" s="24" t="s">
        <v>59</v>
      </c>
      <c r="I198" s="24">
        <f>('Акции'!$F198-F197)/F197</f>
        <v>0.01140456182</v>
      </c>
    </row>
    <row r="199" ht="15.75" customHeight="1">
      <c r="E199" s="21">
        <v>42293.0</v>
      </c>
      <c r="F199" s="22">
        <v>17.07</v>
      </c>
      <c r="G199" s="23">
        <v>5756500.0</v>
      </c>
      <c r="H199" s="24" t="s">
        <v>59</v>
      </c>
      <c r="I199" s="24">
        <f>('Акции'!$F199-F198)/F198</f>
        <v>0.01305637982</v>
      </c>
    </row>
    <row r="200" ht="15.75" customHeight="1">
      <c r="E200" s="21">
        <v>42296.0</v>
      </c>
      <c r="F200" s="22">
        <v>17.08</v>
      </c>
      <c r="G200" s="23">
        <v>6423800.0</v>
      </c>
      <c r="H200" s="24" t="s">
        <v>59</v>
      </c>
      <c r="I200" s="24">
        <f>('Акции'!$F200-F199)/F199</f>
        <v>0.0005858230814</v>
      </c>
    </row>
    <row r="201" ht="15.75" customHeight="1">
      <c r="E201" s="21">
        <v>42297.0</v>
      </c>
      <c r="F201" s="22">
        <v>17.19</v>
      </c>
      <c r="G201" s="23">
        <v>8056600.0</v>
      </c>
      <c r="H201" s="24" t="s">
        <v>59</v>
      </c>
      <c r="I201" s="24">
        <f>('Акции'!$F201-F200)/F200</f>
        <v>0.00644028103</v>
      </c>
    </row>
    <row r="202" ht="15.75" customHeight="1">
      <c r="E202" s="21">
        <v>42298.0</v>
      </c>
      <c r="F202" s="22">
        <v>17.19</v>
      </c>
      <c r="G202" s="23">
        <v>1.07347E7</v>
      </c>
      <c r="H202" s="24" t="s">
        <v>59</v>
      </c>
      <c r="I202" s="24">
        <f>('Акции'!$F202-F201)/F201</f>
        <v>0</v>
      </c>
    </row>
    <row r="203" ht="15.75" customHeight="1">
      <c r="E203" s="21">
        <v>42299.0</v>
      </c>
      <c r="F203" s="22">
        <v>16.42</v>
      </c>
      <c r="G203" s="23">
        <v>1.69678E7</v>
      </c>
      <c r="H203" s="24" t="s">
        <v>59</v>
      </c>
      <c r="I203" s="24">
        <f>('Акции'!$F203-F202)/F202</f>
        <v>-0.04479348458</v>
      </c>
    </row>
    <row r="204" ht="15.75" customHeight="1">
      <c r="E204" s="21">
        <v>42300.0</v>
      </c>
      <c r="F204" s="22">
        <v>16.73</v>
      </c>
      <c r="G204" s="23">
        <v>8740300.0</v>
      </c>
      <c r="H204" s="24" t="s">
        <v>59</v>
      </c>
      <c r="I204" s="24">
        <f>('Акции'!$F204-F203)/F203</f>
        <v>0.01887941535</v>
      </c>
    </row>
    <row r="205" ht="15.75" customHeight="1">
      <c r="E205" s="21">
        <v>42303.0</v>
      </c>
      <c r="F205" s="22">
        <v>16.7</v>
      </c>
      <c r="G205" s="23">
        <v>7441900.0</v>
      </c>
      <c r="H205" s="24" t="s">
        <v>59</v>
      </c>
      <c r="I205" s="24">
        <f>('Акции'!$F205-F204)/F204</f>
        <v>-0.001793185894</v>
      </c>
    </row>
    <row r="206" ht="15.75" customHeight="1">
      <c r="E206" s="21">
        <v>42304.0</v>
      </c>
      <c r="F206" s="22">
        <v>16.82</v>
      </c>
      <c r="G206" s="23">
        <v>9835800.0</v>
      </c>
      <c r="H206" s="24" t="s">
        <v>59</v>
      </c>
      <c r="I206" s="24">
        <f>('Акции'!$F206-F205)/F205</f>
        <v>0.007185628743</v>
      </c>
    </row>
    <row r="207" ht="15.75" customHeight="1">
      <c r="E207" s="21">
        <v>42305.0</v>
      </c>
      <c r="F207" s="22">
        <v>18.4</v>
      </c>
      <c r="G207" s="23">
        <v>2.78399E7</v>
      </c>
      <c r="H207" s="24" t="s">
        <v>59</v>
      </c>
      <c r="I207" s="24">
        <f>('Акции'!$F207-F206)/F206</f>
        <v>0.09393579073</v>
      </c>
    </row>
    <row r="208" ht="15.75" customHeight="1">
      <c r="E208" s="21">
        <v>42306.0</v>
      </c>
      <c r="F208" s="22">
        <v>18.18</v>
      </c>
      <c r="G208" s="23">
        <v>1.38973E7</v>
      </c>
      <c r="H208" s="24" t="s">
        <v>59</v>
      </c>
      <c r="I208" s="24">
        <f>('Акции'!$F208-F207)/F207</f>
        <v>-0.01195652174</v>
      </c>
    </row>
    <row r="209" ht="15.75" customHeight="1">
      <c r="E209" s="21">
        <v>42307.0</v>
      </c>
      <c r="F209" s="22">
        <v>18.28</v>
      </c>
      <c r="G209" s="23">
        <v>1.01573E7</v>
      </c>
      <c r="H209" s="24" t="s">
        <v>59</v>
      </c>
      <c r="I209" s="24">
        <f>('Акции'!$F209-F208)/F208</f>
        <v>0.005500550055</v>
      </c>
    </row>
    <row r="210" ht="15.75" customHeight="1">
      <c r="E210" s="21">
        <v>42310.0</v>
      </c>
      <c r="F210" s="22">
        <v>18.86</v>
      </c>
      <c r="G210" s="23">
        <v>1.31186E7</v>
      </c>
      <c r="H210" s="24" t="s">
        <v>59</v>
      </c>
      <c r="I210" s="24">
        <f>('Акции'!$F210-F209)/F209</f>
        <v>0.03172866521</v>
      </c>
    </row>
    <row r="211" ht="15.75" customHeight="1">
      <c r="E211" s="21">
        <v>42311.0</v>
      </c>
      <c r="F211" s="22">
        <v>18.67</v>
      </c>
      <c r="G211" s="23">
        <v>7958500.0</v>
      </c>
      <c r="H211" s="24" t="s">
        <v>59</v>
      </c>
      <c r="I211" s="24">
        <f>('Акции'!$F211-F210)/F210</f>
        <v>-0.01007423118</v>
      </c>
    </row>
    <row r="212" ht="15.75" customHeight="1">
      <c r="E212" s="21">
        <v>42312.0</v>
      </c>
      <c r="F212" s="22">
        <v>18.67</v>
      </c>
      <c r="G212" s="23">
        <v>7518800.0</v>
      </c>
      <c r="H212" s="24" t="s">
        <v>59</v>
      </c>
      <c r="I212" s="24">
        <f>('Акции'!$F212-F211)/F211</f>
        <v>0</v>
      </c>
    </row>
    <row r="213" ht="15.75" customHeight="1">
      <c r="E213" s="21">
        <v>42313.0</v>
      </c>
      <c r="F213" s="22">
        <v>18.94</v>
      </c>
      <c r="G213" s="23">
        <v>9920500.0</v>
      </c>
      <c r="H213" s="24" t="s">
        <v>59</v>
      </c>
      <c r="I213" s="24">
        <f>('Акции'!$F213-F212)/F212</f>
        <v>0.01446170327</v>
      </c>
    </row>
    <row r="214" ht="15.75" customHeight="1">
      <c r="E214" s="21">
        <v>42314.0</v>
      </c>
      <c r="F214" s="22">
        <v>18.78</v>
      </c>
      <c r="G214" s="23">
        <v>1.35468E7</v>
      </c>
      <c r="H214" s="24" t="s">
        <v>59</v>
      </c>
      <c r="I214" s="24">
        <f>('Акции'!$F214-F213)/F213</f>
        <v>-0.008447729673</v>
      </c>
    </row>
    <row r="215" ht="15.75" customHeight="1">
      <c r="E215" s="21">
        <v>42317.0</v>
      </c>
      <c r="F215" s="22">
        <v>18.59</v>
      </c>
      <c r="G215" s="23">
        <v>8181600.0</v>
      </c>
      <c r="H215" s="24" t="s">
        <v>59</v>
      </c>
      <c r="I215" s="24">
        <f>('Акции'!$F215-F214)/F214</f>
        <v>-0.0101171459</v>
      </c>
    </row>
    <row r="216" ht="15.75" customHeight="1">
      <c r="E216" s="21">
        <v>42318.0</v>
      </c>
      <c r="F216" s="22">
        <v>18.8</v>
      </c>
      <c r="G216" s="23">
        <v>7812500.0</v>
      </c>
      <c r="H216" s="24" t="s">
        <v>59</v>
      </c>
      <c r="I216" s="24">
        <f>('Акции'!$F216-F215)/F215</f>
        <v>0.01129639591</v>
      </c>
    </row>
    <row r="217" ht="15.75" customHeight="1">
      <c r="E217" s="21">
        <v>42319.0</v>
      </c>
      <c r="F217" s="22">
        <v>18.01</v>
      </c>
      <c r="G217" s="23">
        <v>2.12383E7</v>
      </c>
      <c r="H217" s="24" t="s">
        <v>59</v>
      </c>
      <c r="I217" s="24">
        <f>('Акции'!$F217-F216)/F216</f>
        <v>-0.0420212766</v>
      </c>
    </row>
    <row r="218" ht="15.75" customHeight="1">
      <c r="E218" s="21">
        <v>42320.0</v>
      </c>
      <c r="F218" s="22">
        <v>17.74</v>
      </c>
      <c r="G218" s="23">
        <v>8626300.0</v>
      </c>
      <c r="H218" s="24" t="s">
        <v>59</v>
      </c>
      <c r="I218" s="24">
        <f>('Акции'!$F218-F217)/F217</f>
        <v>-0.01499167129</v>
      </c>
    </row>
    <row r="219" ht="15.75" customHeight="1">
      <c r="E219" s="21">
        <v>42321.0</v>
      </c>
      <c r="F219" s="22">
        <v>17.51</v>
      </c>
      <c r="G219" s="23">
        <v>8375200.0</v>
      </c>
      <c r="H219" s="24" t="s">
        <v>59</v>
      </c>
      <c r="I219" s="24">
        <f>('Акции'!$F219-F218)/F218</f>
        <v>-0.01296505073</v>
      </c>
    </row>
    <row r="220" ht="15.75" customHeight="1">
      <c r="E220" s="21">
        <v>42324.0</v>
      </c>
      <c r="F220" s="22">
        <v>17.74</v>
      </c>
      <c r="G220" s="23">
        <v>9254900.0</v>
      </c>
      <c r="H220" s="24" t="s">
        <v>59</v>
      </c>
      <c r="I220" s="24">
        <f>('Акции'!$F220-F219)/F219</f>
        <v>0.01313535123</v>
      </c>
    </row>
    <row r="221" ht="15.75" customHeight="1">
      <c r="E221" s="21">
        <v>42325.0</v>
      </c>
      <c r="F221" s="22">
        <v>17.58</v>
      </c>
      <c r="G221" s="23">
        <v>8339700.0</v>
      </c>
      <c r="H221" s="24" t="s">
        <v>59</v>
      </c>
      <c r="I221" s="24">
        <f>('Акции'!$F221-F220)/F220</f>
        <v>-0.009019165727</v>
      </c>
    </row>
    <row r="222" ht="15.75" customHeight="1">
      <c r="E222" s="21">
        <v>42326.0</v>
      </c>
      <c r="F222" s="22">
        <v>17.77</v>
      </c>
      <c r="G222" s="23">
        <v>1.49262E7</v>
      </c>
      <c r="H222" s="24" t="s">
        <v>59</v>
      </c>
      <c r="I222" s="24">
        <f>('Акции'!$F222-F221)/F221</f>
        <v>0.01080773606</v>
      </c>
    </row>
    <row r="223" ht="15.75" customHeight="1">
      <c r="E223" s="21">
        <v>42327.0</v>
      </c>
      <c r="F223" s="22">
        <v>17.62</v>
      </c>
      <c r="G223" s="23">
        <v>6045500.0</v>
      </c>
      <c r="H223" s="24" t="s">
        <v>59</v>
      </c>
      <c r="I223" s="24">
        <f>('Акции'!$F223-F222)/F222</f>
        <v>-0.008441193022</v>
      </c>
    </row>
    <row r="224" ht="15.75" customHeight="1">
      <c r="E224" s="21">
        <v>42328.0</v>
      </c>
      <c r="F224" s="22">
        <v>17.87</v>
      </c>
      <c r="G224" s="23">
        <v>8357500.0</v>
      </c>
      <c r="H224" s="24" t="s">
        <v>59</v>
      </c>
      <c r="I224" s="24">
        <f>('Акции'!$F224-F223)/F223</f>
        <v>0.01418842225</v>
      </c>
    </row>
    <row r="225" ht="15.75" customHeight="1">
      <c r="E225" s="21">
        <v>42331.0</v>
      </c>
      <c r="F225" s="22">
        <v>18.1</v>
      </c>
      <c r="G225" s="23">
        <v>1.16637E7</v>
      </c>
      <c r="H225" s="24" t="s">
        <v>59</v>
      </c>
      <c r="I225" s="24">
        <f>('Акции'!$F225-F224)/F224</f>
        <v>0.01287073307</v>
      </c>
    </row>
    <row r="226" ht="15.75" customHeight="1">
      <c r="E226" s="21">
        <v>42332.0</v>
      </c>
      <c r="F226" s="22">
        <v>18.32</v>
      </c>
      <c r="G226" s="23">
        <v>1.18637E7</v>
      </c>
      <c r="H226" s="24" t="s">
        <v>59</v>
      </c>
      <c r="I226" s="24">
        <f>('Акции'!$F226-F225)/F225</f>
        <v>0.01215469613</v>
      </c>
    </row>
    <row r="227" ht="15.75" customHeight="1">
      <c r="E227" s="21">
        <v>42333.0</v>
      </c>
      <c r="F227" s="22">
        <v>18.38</v>
      </c>
      <c r="G227" s="23">
        <v>5379100.0</v>
      </c>
      <c r="H227" s="24" t="s">
        <v>59</v>
      </c>
      <c r="I227" s="24">
        <f>('Акции'!$F227-F226)/F226</f>
        <v>0.00327510917</v>
      </c>
    </row>
    <row r="228" ht="15.75" customHeight="1">
      <c r="E228" s="21">
        <v>42335.0</v>
      </c>
      <c r="F228" s="22">
        <v>18.33</v>
      </c>
      <c r="G228" s="23">
        <v>2058000.0</v>
      </c>
      <c r="H228" s="24" t="s">
        <v>59</v>
      </c>
      <c r="I228" s="24">
        <f>('Акции'!$F228-F227)/F227</f>
        <v>-0.002720348205</v>
      </c>
    </row>
    <row r="229" ht="15.75" customHeight="1">
      <c r="E229" s="21">
        <v>42338.0</v>
      </c>
      <c r="F229" s="22">
        <v>18.28</v>
      </c>
      <c r="G229" s="23">
        <v>6438400.0</v>
      </c>
      <c r="H229" s="24" t="s">
        <v>59</v>
      </c>
      <c r="I229" s="24">
        <f>('Акции'!$F229-F228)/F228</f>
        <v>-0.002727768685</v>
      </c>
    </row>
    <row r="230" ht="15.75" customHeight="1">
      <c r="E230" s="21">
        <v>42339.0</v>
      </c>
      <c r="F230" s="22">
        <v>18.52</v>
      </c>
      <c r="G230" s="23">
        <v>9490000.0</v>
      </c>
      <c r="H230" s="24" t="s">
        <v>59</v>
      </c>
      <c r="I230" s="24">
        <f>('Акции'!$F230-F229)/F229</f>
        <v>0.01312910284</v>
      </c>
    </row>
    <row r="231" ht="15.75" customHeight="1">
      <c r="E231" s="21">
        <v>42340.0</v>
      </c>
      <c r="F231" s="22">
        <v>18.41</v>
      </c>
      <c r="G231" s="23">
        <v>6044600.0</v>
      </c>
      <c r="H231" s="24" t="s">
        <v>59</v>
      </c>
      <c r="I231" s="24">
        <f>('Акции'!$F231-F230)/F230</f>
        <v>-0.005939524838</v>
      </c>
    </row>
    <row r="232" ht="15.75" customHeight="1">
      <c r="E232" s="21">
        <v>42341.0</v>
      </c>
      <c r="F232" s="22">
        <v>18.04</v>
      </c>
      <c r="G232" s="23">
        <v>7867000.0</v>
      </c>
      <c r="H232" s="24" t="s">
        <v>59</v>
      </c>
      <c r="I232" s="24">
        <f>('Акции'!$F232-F231)/F231</f>
        <v>-0.02009777295</v>
      </c>
    </row>
    <row r="233" ht="15.75" customHeight="1">
      <c r="E233" s="21">
        <v>42342.0</v>
      </c>
      <c r="F233" s="22">
        <v>18.51</v>
      </c>
      <c r="G233" s="23">
        <v>7113200.0</v>
      </c>
      <c r="H233" s="24" t="s">
        <v>59</v>
      </c>
      <c r="I233" s="24">
        <f>('Акции'!$F233-F232)/F232</f>
        <v>0.02605321508</v>
      </c>
    </row>
    <row r="234" ht="15.75" customHeight="1">
      <c r="E234" s="21">
        <v>42345.0</v>
      </c>
      <c r="F234" s="22">
        <v>18.57</v>
      </c>
      <c r="G234" s="23">
        <v>8696500.0</v>
      </c>
      <c r="H234" s="24" t="s">
        <v>59</v>
      </c>
      <c r="I234" s="24">
        <f>('Акции'!$F234-F233)/F233</f>
        <v>0.003241491086</v>
      </c>
    </row>
    <row r="235" ht="15.75" customHeight="1">
      <c r="E235" s="21">
        <v>42346.0</v>
      </c>
      <c r="F235" s="22">
        <v>18.73</v>
      </c>
      <c r="G235" s="23">
        <v>1.47093E7</v>
      </c>
      <c r="H235" s="24" t="s">
        <v>59</v>
      </c>
      <c r="I235" s="24">
        <f>('Акции'!$F235-F234)/F234</f>
        <v>0.008616047388</v>
      </c>
    </row>
    <row r="236" ht="15.75" customHeight="1">
      <c r="E236" s="21">
        <v>42347.0</v>
      </c>
      <c r="F236" s="22">
        <v>18.48</v>
      </c>
      <c r="G236" s="23">
        <v>1.12089E7</v>
      </c>
      <c r="H236" s="24" t="s">
        <v>59</v>
      </c>
      <c r="I236" s="24">
        <f>('Акции'!$F236-F235)/F235</f>
        <v>-0.01334757074</v>
      </c>
    </row>
    <row r="237" ht="15.75" customHeight="1">
      <c r="E237" s="21">
        <v>42348.0</v>
      </c>
      <c r="F237" s="22">
        <v>18.44</v>
      </c>
      <c r="G237" s="23">
        <v>8081400.0</v>
      </c>
      <c r="H237" s="24" t="s">
        <v>59</v>
      </c>
      <c r="I237" s="24">
        <f>('Акции'!$F237-F236)/F236</f>
        <v>-0.002164502165</v>
      </c>
    </row>
    <row r="238" ht="15.75" customHeight="1">
      <c r="E238" s="21">
        <v>42349.0</v>
      </c>
      <c r="F238" s="22">
        <v>18.1</v>
      </c>
      <c r="G238" s="23">
        <v>8994900.0</v>
      </c>
      <c r="H238" s="24" t="s">
        <v>59</v>
      </c>
      <c r="I238" s="24">
        <f>('Акции'!$F238-F237)/F237</f>
        <v>-0.01843817787</v>
      </c>
    </row>
    <row r="239" ht="15.75" customHeight="1">
      <c r="E239" s="21">
        <v>42352.0</v>
      </c>
      <c r="F239" s="22">
        <v>18.39</v>
      </c>
      <c r="G239" s="23">
        <v>9432800.0</v>
      </c>
      <c r="H239" s="24" t="s">
        <v>59</v>
      </c>
      <c r="I239" s="24">
        <f>('Акции'!$F239-F238)/F238</f>
        <v>0.01602209945</v>
      </c>
    </row>
    <row r="240" ht="15.75" customHeight="1">
      <c r="E240" s="21">
        <v>42353.0</v>
      </c>
      <c r="F240" s="22">
        <v>18.66</v>
      </c>
      <c r="G240" s="23">
        <v>8591000.0</v>
      </c>
      <c r="H240" s="24" t="s">
        <v>59</v>
      </c>
      <c r="I240" s="24">
        <f>('Акции'!$F240-F239)/F239</f>
        <v>0.01468189233</v>
      </c>
    </row>
    <row r="241" ht="15.75" customHeight="1">
      <c r="E241" s="21">
        <v>42354.0</v>
      </c>
      <c r="F241" s="22">
        <v>18.88</v>
      </c>
      <c r="G241" s="23">
        <v>8069300.0</v>
      </c>
      <c r="H241" s="24" t="s">
        <v>59</v>
      </c>
      <c r="I241" s="24">
        <f>('Акции'!$F241-F240)/F240</f>
        <v>0.01178992497</v>
      </c>
    </row>
    <row r="242" ht="15.75" customHeight="1">
      <c r="E242" s="21">
        <v>42355.0</v>
      </c>
      <c r="F242" s="22">
        <v>18.6</v>
      </c>
      <c r="G242" s="23">
        <v>6507200.0</v>
      </c>
      <c r="H242" s="24" t="s">
        <v>59</v>
      </c>
      <c r="I242" s="24">
        <f>('Акции'!$F242-F241)/F241</f>
        <v>-0.01483050847</v>
      </c>
    </row>
    <row r="243" ht="15.75" customHeight="1">
      <c r="E243" s="21">
        <v>42356.0</v>
      </c>
      <c r="F243" s="22">
        <v>18.19</v>
      </c>
      <c r="G243" s="23">
        <v>1.49109E7</v>
      </c>
      <c r="H243" s="24" t="s">
        <v>59</v>
      </c>
      <c r="I243" s="24">
        <f>('Акции'!$F243-F242)/F242</f>
        <v>-0.02204301075</v>
      </c>
    </row>
    <row r="244" ht="15.75" customHeight="1">
      <c r="E244" s="21">
        <v>42359.0</v>
      </c>
      <c r="F244" s="22">
        <v>18.27</v>
      </c>
      <c r="G244" s="23">
        <v>5201800.0</v>
      </c>
      <c r="H244" s="24" t="s">
        <v>59</v>
      </c>
      <c r="I244" s="24">
        <f>('Акции'!$F244-F243)/F243</f>
        <v>0.004398020891</v>
      </c>
    </row>
    <row r="245" ht="15.75" customHeight="1">
      <c r="E245" s="21">
        <v>42360.0</v>
      </c>
      <c r="F245" s="22">
        <v>18.49</v>
      </c>
      <c r="G245" s="23">
        <v>7755000.0</v>
      </c>
      <c r="H245" s="24" t="s">
        <v>59</v>
      </c>
      <c r="I245" s="24">
        <f>('Акции'!$F245-F244)/F244</f>
        <v>0.01204159825</v>
      </c>
    </row>
    <row r="246" ht="15.75" customHeight="1">
      <c r="E246" s="21">
        <v>42361.0</v>
      </c>
      <c r="F246" s="22">
        <v>18.74</v>
      </c>
      <c r="G246" s="23">
        <v>4657600.0</v>
      </c>
      <c r="H246" s="24" t="s">
        <v>59</v>
      </c>
      <c r="I246" s="24">
        <f>('Акции'!$F246-F245)/F245</f>
        <v>0.01352082207</v>
      </c>
    </row>
    <row r="247" ht="15.75" customHeight="1">
      <c r="E247" s="21">
        <v>42362.0</v>
      </c>
      <c r="F247" s="22">
        <v>18.72</v>
      </c>
      <c r="G247" s="23">
        <v>1867100.0</v>
      </c>
      <c r="H247" s="24" t="s">
        <v>59</v>
      </c>
      <c r="I247" s="24">
        <f>('Акции'!$F247-F246)/F246</f>
        <v>-0.001067235859</v>
      </c>
    </row>
    <row r="248" ht="15.75" customHeight="1">
      <c r="E248" s="21">
        <v>42366.0</v>
      </c>
      <c r="F248" s="22">
        <v>18.73</v>
      </c>
      <c r="G248" s="23">
        <v>3303700.0</v>
      </c>
      <c r="H248" s="24" t="s">
        <v>59</v>
      </c>
      <c r="I248" s="24">
        <f>('Акции'!$F248-F247)/F247</f>
        <v>0.0005341880342</v>
      </c>
    </row>
    <row r="249" ht="15.75" customHeight="1">
      <c r="E249" s="21">
        <v>42367.0</v>
      </c>
      <c r="F249" s="22">
        <v>18.74</v>
      </c>
      <c r="G249" s="23">
        <v>5214800.0</v>
      </c>
      <c r="H249" s="24" t="s">
        <v>59</v>
      </c>
      <c r="I249" s="24">
        <f>('Акции'!$F249-F248)/F248</f>
        <v>0.0005339028297</v>
      </c>
    </row>
    <row r="250" ht="15.75" customHeight="1">
      <c r="E250" s="21">
        <v>42368.0</v>
      </c>
      <c r="F250" s="22">
        <v>18.61</v>
      </c>
      <c r="G250" s="23">
        <v>3734900.0</v>
      </c>
      <c r="H250" s="24" t="s">
        <v>59</v>
      </c>
      <c r="I250" s="24">
        <f>('Акции'!$F250-F249)/F249</f>
        <v>-0.006937033084</v>
      </c>
    </row>
    <row r="251" ht="15.75" customHeight="1">
      <c r="E251" s="21">
        <v>42369.0</v>
      </c>
      <c r="F251" s="22">
        <v>18.44</v>
      </c>
      <c r="G251" s="23">
        <v>5375400.0</v>
      </c>
      <c r="H251" s="24" t="s">
        <v>59</v>
      </c>
      <c r="I251" s="24">
        <f>('Акции'!$F251-F250)/F250</f>
        <v>-0.009134873724</v>
      </c>
    </row>
    <row r="252" ht="15.75" customHeight="1">
      <c r="E252" s="21">
        <v>42373.0</v>
      </c>
      <c r="F252" s="22">
        <v>17.99</v>
      </c>
      <c r="G252" s="23">
        <v>9750100.0</v>
      </c>
      <c r="H252" s="24" t="s">
        <v>59</v>
      </c>
      <c r="I252" s="24">
        <f>('Акции'!$F252-F251)/F251</f>
        <v>-0.02440347072</v>
      </c>
    </row>
    <row r="253" ht="15.75" customHeight="1">
      <c r="E253" s="21">
        <v>42374.0</v>
      </c>
      <c r="F253" s="22">
        <v>18.18</v>
      </c>
      <c r="G253" s="23">
        <v>6737900.0</v>
      </c>
      <c r="H253" s="24" t="s">
        <v>59</v>
      </c>
      <c r="I253" s="24">
        <f>('Акции'!$F253-F252)/F252</f>
        <v>0.01056142301</v>
      </c>
    </row>
    <row r="254" ht="15.75" customHeight="1">
      <c r="E254" s="21">
        <v>42375.0</v>
      </c>
      <c r="F254" s="22">
        <v>18.0</v>
      </c>
      <c r="G254" s="23">
        <v>8014200.0</v>
      </c>
      <c r="H254" s="24" t="s">
        <v>59</v>
      </c>
      <c r="I254" s="24">
        <f>('Акции'!$F254-F253)/F253</f>
        <v>-0.009900990099</v>
      </c>
    </row>
    <row r="255" ht="15.75" customHeight="1">
      <c r="E255" s="21">
        <v>42376.0</v>
      </c>
      <c r="F255" s="22">
        <v>17.64</v>
      </c>
      <c r="G255" s="23">
        <v>7777700.0</v>
      </c>
      <c r="H255" s="24" t="s">
        <v>59</v>
      </c>
      <c r="I255" s="24">
        <f>('Акции'!$F255-F254)/F254</f>
        <v>-0.02</v>
      </c>
    </row>
    <row r="256" ht="15.75" customHeight="1">
      <c r="E256" s="21">
        <v>42377.0</v>
      </c>
      <c r="F256" s="22">
        <v>17.43</v>
      </c>
      <c r="G256" s="23">
        <v>9210500.0</v>
      </c>
      <c r="H256" s="24" t="s">
        <v>59</v>
      </c>
      <c r="I256" s="24">
        <f>('Акции'!$F256-F255)/F255</f>
        <v>-0.0119047619</v>
      </c>
    </row>
    <row r="257" ht="15.75" customHeight="1">
      <c r="E257" s="21">
        <v>42380.0</v>
      </c>
      <c r="F257" s="22">
        <v>17.13</v>
      </c>
      <c r="G257" s="23">
        <v>1.22836E7</v>
      </c>
      <c r="H257" s="24" t="s">
        <v>59</v>
      </c>
      <c r="I257" s="24">
        <f>('Акции'!$F257-F256)/F256</f>
        <v>-0.01721170396</v>
      </c>
    </row>
    <row r="258" ht="15.75" customHeight="1">
      <c r="E258" s="21">
        <v>42381.0</v>
      </c>
      <c r="F258" s="22">
        <v>17.79</v>
      </c>
      <c r="G258" s="23">
        <v>1.49604E7</v>
      </c>
      <c r="H258" s="24" t="s">
        <v>59</v>
      </c>
      <c r="I258" s="24">
        <f>('Акции'!$F258-F257)/F257</f>
        <v>0.03852889667</v>
      </c>
    </row>
    <row r="259" ht="15.75" customHeight="1">
      <c r="E259" s="21">
        <v>42382.0</v>
      </c>
      <c r="F259" s="22">
        <v>17.55</v>
      </c>
      <c r="G259" s="23">
        <v>2.1569E7</v>
      </c>
      <c r="H259" s="24" t="s">
        <v>59</v>
      </c>
      <c r="I259" s="24">
        <f>('Акции'!$F259-F258)/F258</f>
        <v>-0.01349072513</v>
      </c>
    </row>
    <row r="260" ht="15.75" customHeight="1">
      <c r="E260" s="21">
        <v>42383.0</v>
      </c>
      <c r="F260" s="22">
        <v>18.16</v>
      </c>
      <c r="G260" s="23">
        <v>1.32154E7</v>
      </c>
      <c r="H260" s="24" t="s">
        <v>59</v>
      </c>
      <c r="I260" s="24">
        <f>('Акции'!$F260-F259)/F259</f>
        <v>0.03475783476</v>
      </c>
    </row>
    <row r="261" ht="15.75" customHeight="1">
      <c r="E261" s="21">
        <v>42384.0</v>
      </c>
      <c r="F261" s="22">
        <v>17.87</v>
      </c>
      <c r="G261" s="23">
        <v>1.3637E7</v>
      </c>
      <c r="H261" s="24" t="s">
        <v>59</v>
      </c>
      <c r="I261" s="24">
        <f>('Акции'!$F261-F260)/F260</f>
        <v>-0.015969163</v>
      </c>
    </row>
    <row r="262" ht="15.75" customHeight="1">
      <c r="E262" s="21">
        <v>42388.0</v>
      </c>
      <c r="F262" s="22">
        <v>17.57</v>
      </c>
      <c r="G262" s="23">
        <v>1.50229E7</v>
      </c>
      <c r="H262" s="24" t="s">
        <v>59</v>
      </c>
      <c r="I262" s="24">
        <f>('Акции'!$F262-F261)/F261</f>
        <v>-0.0167879127</v>
      </c>
    </row>
    <row r="263" ht="15.75" customHeight="1">
      <c r="E263" s="21">
        <v>42389.0</v>
      </c>
      <c r="F263" s="22">
        <v>17.54</v>
      </c>
      <c r="G263" s="23">
        <v>1.24607E7</v>
      </c>
      <c r="H263" s="24" t="s">
        <v>59</v>
      </c>
      <c r="I263" s="24">
        <f>('Акции'!$F263-F262)/F262</f>
        <v>-0.001707455891</v>
      </c>
    </row>
    <row r="264" ht="15.75" customHeight="1">
      <c r="E264" s="21">
        <v>42390.0</v>
      </c>
      <c r="F264" s="22">
        <v>17.56</v>
      </c>
      <c r="G264" s="23">
        <v>1.02889E7</v>
      </c>
      <c r="H264" s="24" t="s">
        <v>59</v>
      </c>
      <c r="I264" s="24">
        <f>('Акции'!$F264-F263)/F263</f>
        <v>0.001140250855</v>
      </c>
    </row>
    <row r="265" ht="15.75" customHeight="1">
      <c r="E265" s="21">
        <v>42391.0</v>
      </c>
      <c r="F265" s="22">
        <v>17.85</v>
      </c>
      <c r="G265" s="23">
        <v>6231600.0</v>
      </c>
      <c r="H265" s="24" t="s">
        <v>59</v>
      </c>
      <c r="I265" s="24">
        <f>('Акции'!$F265-F264)/F264</f>
        <v>0.01651480638</v>
      </c>
    </row>
    <row r="266" ht="15.75" customHeight="1">
      <c r="E266" s="21">
        <v>42394.0</v>
      </c>
      <c r="F266" s="22">
        <v>17.53</v>
      </c>
      <c r="G266" s="23">
        <v>9349400.0</v>
      </c>
      <c r="H266" s="24" t="s">
        <v>59</v>
      </c>
      <c r="I266" s="24">
        <f>('Акции'!$F266-F265)/F265</f>
        <v>-0.01792717087</v>
      </c>
    </row>
    <row r="267" ht="15.75" customHeight="1">
      <c r="E267" s="21">
        <v>42395.0</v>
      </c>
      <c r="F267" s="22">
        <v>17.38</v>
      </c>
      <c r="G267" s="23">
        <v>1.08035E7</v>
      </c>
      <c r="H267" s="24" t="s">
        <v>59</v>
      </c>
      <c r="I267" s="24">
        <f>('Акции'!$F267-F266)/F266</f>
        <v>-0.00855675984</v>
      </c>
    </row>
    <row r="268" ht="15.75" customHeight="1">
      <c r="E268" s="21">
        <v>42396.0</v>
      </c>
      <c r="F268" s="22">
        <v>17.22</v>
      </c>
      <c r="G268" s="23">
        <v>9374900.0</v>
      </c>
      <c r="H268" s="24" t="s">
        <v>59</v>
      </c>
      <c r="I268" s="24">
        <f>('Акции'!$F268-F267)/F267</f>
        <v>-0.00920598389</v>
      </c>
    </row>
    <row r="269" ht="15.75" customHeight="1">
      <c r="E269" s="21">
        <v>42397.0</v>
      </c>
      <c r="F269" s="22">
        <v>16.9</v>
      </c>
      <c r="G269" s="23">
        <v>8088500.0</v>
      </c>
      <c r="H269" s="24" t="s">
        <v>59</v>
      </c>
      <c r="I269" s="24">
        <f>('Акции'!$F269-F268)/F268</f>
        <v>-0.01858304297</v>
      </c>
    </row>
    <row r="270" ht="15.75" customHeight="1">
      <c r="E270" s="21">
        <v>42398.0</v>
      </c>
      <c r="F270" s="22">
        <v>17.53</v>
      </c>
      <c r="G270" s="23">
        <v>1.11139E7</v>
      </c>
      <c r="H270" s="24" t="s">
        <v>59</v>
      </c>
      <c r="I270" s="24">
        <f>('Акции'!$F270-F269)/F269</f>
        <v>0.03727810651</v>
      </c>
    </row>
    <row r="271" ht="15.75" customHeight="1">
      <c r="E271" s="21">
        <v>42401.0</v>
      </c>
      <c r="F271" s="22">
        <v>17.88</v>
      </c>
      <c r="G271" s="23">
        <v>1.49018E7</v>
      </c>
      <c r="H271" s="24" t="s">
        <v>59</v>
      </c>
      <c r="I271" s="24">
        <f>('Акции'!$F271-F270)/F270</f>
        <v>0.01996577296</v>
      </c>
    </row>
    <row r="272" ht="15.75" customHeight="1">
      <c r="E272" s="21">
        <v>42402.0</v>
      </c>
      <c r="F272" s="22">
        <v>17.84</v>
      </c>
      <c r="G272" s="23">
        <v>1.28021E7</v>
      </c>
      <c r="H272" s="24" t="s">
        <v>59</v>
      </c>
      <c r="I272" s="24">
        <f>('Акции'!$F272-F271)/F271</f>
        <v>-0.002237136465</v>
      </c>
    </row>
    <row r="273" ht="15.75" customHeight="1">
      <c r="E273" s="21">
        <v>42403.0</v>
      </c>
      <c r="F273" s="22">
        <v>17.73</v>
      </c>
      <c r="G273" s="23">
        <v>1.49331E7</v>
      </c>
      <c r="H273" s="24" t="s">
        <v>59</v>
      </c>
      <c r="I273" s="24">
        <f>('Акции'!$F273-F272)/F272</f>
        <v>-0.006165919283</v>
      </c>
    </row>
    <row r="274" ht="15.75" customHeight="1">
      <c r="E274" s="21">
        <v>42404.0</v>
      </c>
      <c r="F274" s="22">
        <v>17.34</v>
      </c>
      <c r="G274" s="23">
        <v>2.96656E7</v>
      </c>
      <c r="H274" s="24" t="s">
        <v>59</v>
      </c>
      <c r="I274" s="24">
        <f>('Акции'!$F274-F273)/F273</f>
        <v>-0.02199661591</v>
      </c>
    </row>
    <row r="275" ht="15.75" customHeight="1">
      <c r="E275" s="21">
        <v>42405.0</v>
      </c>
      <c r="F275" s="22">
        <v>16.62</v>
      </c>
      <c r="G275" s="23">
        <v>1.70773E7</v>
      </c>
      <c r="H275" s="24" t="s">
        <v>59</v>
      </c>
      <c r="I275" s="24">
        <f>('Акции'!$F275-F274)/F274</f>
        <v>-0.04152249135</v>
      </c>
    </row>
    <row r="276" ht="15.75" customHeight="1">
      <c r="E276" s="21">
        <v>42408.0</v>
      </c>
      <c r="F276" s="22">
        <v>16.07</v>
      </c>
      <c r="G276" s="23">
        <v>1.65225E7</v>
      </c>
      <c r="H276" s="24" t="s">
        <v>59</v>
      </c>
      <c r="I276" s="24">
        <f>('Акции'!$F276-F275)/F275</f>
        <v>-0.03309265945</v>
      </c>
    </row>
    <row r="277" ht="15.75" customHeight="1">
      <c r="E277" s="21">
        <v>42409.0</v>
      </c>
      <c r="F277" s="22">
        <v>16.87</v>
      </c>
      <c r="G277" s="23">
        <v>2.01354E7</v>
      </c>
      <c r="H277" s="24" t="s">
        <v>59</v>
      </c>
      <c r="I277" s="24">
        <f>('Акции'!$F277-F276)/F276</f>
        <v>0.04978220286</v>
      </c>
    </row>
    <row r="278" ht="15.75" customHeight="1">
      <c r="E278" s="21">
        <v>42410.0</v>
      </c>
      <c r="F278" s="22">
        <v>16.92</v>
      </c>
      <c r="G278" s="23">
        <v>9801600.0</v>
      </c>
      <c r="H278" s="24" t="s">
        <v>59</v>
      </c>
      <c r="I278" s="24">
        <f>('Акции'!$F278-F277)/F277</f>
        <v>0.002963841138</v>
      </c>
    </row>
    <row r="279" ht="15.75" customHeight="1">
      <c r="E279" s="21">
        <v>42411.0</v>
      </c>
      <c r="F279" s="22">
        <v>16.58</v>
      </c>
      <c r="G279" s="23">
        <v>9735300.0</v>
      </c>
      <c r="H279" s="24" t="s">
        <v>59</v>
      </c>
      <c r="I279" s="24">
        <f>('Акции'!$F279-F278)/F278</f>
        <v>-0.02009456265</v>
      </c>
    </row>
    <row r="280" ht="15.75" customHeight="1">
      <c r="E280" s="21">
        <v>42412.0</v>
      </c>
      <c r="F280" s="22">
        <v>16.64</v>
      </c>
      <c r="G280" s="23">
        <v>6172800.0</v>
      </c>
      <c r="H280" s="24" t="s">
        <v>59</v>
      </c>
      <c r="I280" s="24">
        <f>('Акции'!$F280-F279)/F279</f>
        <v>0.003618817853</v>
      </c>
    </row>
    <row r="281" ht="15.75" customHeight="1">
      <c r="E281" s="21">
        <v>42416.0</v>
      </c>
      <c r="F281" s="22">
        <v>17.16</v>
      </c>
      <c r="G281" s="23">
        <v>9293700.0</v>
      </c>
      <c r="H281" s="24" t="s">
        <v>59</v>
      </c>
      <c r="I281" s="24">
        <f>('Акции'!$F281-F280)/F280</f>
        <v>0.03125</v>
      </c>
    </row>
    <row r="282" ht="15.75" customHeight="1">
      <c r="E282" s="21">
        <v>42417.0</v>
      </c>
      <c r="F282" s="22">
        <v>17.57</v>
      </c>
      <c r="G282" s="23">
        <v>9754800.0</v>
      </c>
      <c r="H282" s="24" t="s">
        <v>59</v>
      </c>
      <c r="I282" s="24">
        <f>('Акции'!$F282-F281)/F281</f>
        <v>0.02389277389</v>
      </c>
    </row>
    <row r="283" ht="15.75" customHeight="1">
      <c r="E283" s="21">
        <v>42418.0</v>
      </c>
      <c r="F283" s="22">
        <v>17.21</v>
      </c>
      <c r="G283" s="23">
        <v>7226900.0</v>
      </c>
      <c r="H283" s="24" t="s">
        <v>59</v>
      </c>
      <c r="I283" s="24">
        <f>('Акции'!$F283-F282)/F282</f>
        <v>-0.02048947069</v>
      </c>
    </row>
    <row r="284" ht="15.75" customHeight="1">
      <c r="E284" s="21">
        <v>42419.0</v>
      </c>
      <c r="F284" s="22">
        <v>17.16</v>
      </c>
      <c r="G284" s="23">
        <v>6823400.0</v>
      </c>
      <c r="H284" s="24" t="s">
        <v>59</v>
      </c>
      <c r="I284" s="24">
        <f>('Акции'!$F284-F283)/F283</f>
        <v>-0.002905287623</v>
      </c>
    </row>
    <row r="285" ht="15.75" customHeight="1">
      <c r="E285" s="21">
        <v>42422.0</v>
      </c>
      <c r="F285" s="22">
        <v>17.26</v>
      </c>
      <c r="G285" s="23">
        <v>6139000.0</v>
      </c>
      <c r="H285" s="24" t="s">
        <v>59</v>
      </c>
      <c r="I285" s="24">
        <f>('Акции'!$F285-F284)/F284</f>
        <v>0.005827505828</v>
      </c>
    </row>
    <row r="286" ht="15.75" customHeight="1">
      <c r="E286" s="21">
        <v>42423.0</v>
      </c>
      <c r="F286" s="22">
        <v>17.24</v>
      </c>
      <c r="G286" s="23">
        <v>7220700.0</v>
      </c>
      <c r="H286" s="24" t="s">
        <v>59</v>
      </c>
      <c r="I286" s="24">
        <f>('Акции'!$F286-F285)/F285</f>
        <v>-0.001158748552</v>
      </c>
    </row>
    <row r="287" ht="15.75" customHeight="1">
      <c r="E287" s="21">
        <v>42424.0</v>
      </c>
      <c r="F287" s="22">
        <v>17.33</v>
      </c>
      <c r="G287" s="23">
        <v>8001600.0</v>
      </c>
      <c r="H287" s="24" t="s">
        <v>59</v>
      </c>
      <c r="I287" s="24">
        <f>('Акции'!$F287-F286)/F286</f>
        <v>0.005220417633</v>
      </c>
    </row>
    <row r="288" ht="15.75" customHeight="1">
      <c r="E288" s="21">
        <v>42425.0</v>
      </c>
      <c r="F288" s="22">
        <v>17.32</v>
      </c>
      <c r="G288" s="23">
        <v>1.06195E7</v>
      </c>
      <c r="H288" s="24" t="s">
        <v>59</v>
      </c>
      <c r="I288" s="24">
        <f>('Акции'!$F288-F287)/F287</f>
        <v>-0.000577034045</v>
      </c>
    </row>
    <row r="289" ht="15.75" customHeight="1">
      <c r="E289" s="21">
        <v>42426.0</v>
      </c>
      <c r="F289" s="22">
        <v>17.21</v>
      </c>
      <c r="G289" s="23">
        <v>1.16107E7</v>
      </c>
      <c r="H289" s="24" t="s">
        <v>59</v>
      </c>
      <c r="I289" s="24">
        <f>('Акции'!$F289-F288)/F288</f>
        <v>-0.006351039261</v>
      </c>
    </row>
    <row r="290" ht="15.75" customHeight="1">
      <c r="E290" s="21">
        <v>42429.0</v>
      </c>
      <c r="F290" s="22">
        <v>16.98</v>
      </c>
      <c r="G290" s="23">
        <v>1.09012E7</v>
      </c>
      <c r="H290" s="24" t="s">
        <v>59</v>
      </c>
      <c r="I290" s="24">
        <f>('Акции'!$F290-F289)/F289</f>
        <v>-0.01336432307</v>
      </c>
    </row>
    <row r="291" ht="15.75" customHeight="1">
      <c r="E291" s="21">
        <v>42430.0</v>
      </c>
      <c r="F291" s="22">
        <v>17.22</v>
      </c>
      <c r="G291" s="23">
        <v>8749200.0</v>
      </c>
      <c r="H291" s="24" t="s">
        <v>59</v>
      </c>
      <c r="I291" s="24">
        <f>('Акции'!$F291-F290)/F290</f>
        <v>0.01413427562</v>
      </c>
    </row>
    <row r="292" ht="15.75" customHeight="1">
      <c r="E292" s="21">
        <v>42431.0</v>
      </c>
      <c r="F292" s="22">
        <v>17.37</v>
      </c>
      <c r="G292" s="23">
        <v>1.0884E7</v>
      </c>
      <c r="H292" s="24" t="s">
        <v>59</v>
      </c>
      <c r="I292" s="24">
        <f>('Акции'!$F292-F291)/F291</f>
        <v>0.008710801394</v>
      </c>
    </row>
    <row r="293" ht="15.75" customHeight="1">
      <c r="E293" s="21">
        <v>42432.0</v>
      </c>
      <c r="F293" s="22">
        <v>17.41</v>
      </c>
      <c r="G293" s="23">
        <v>6907400.0</v>
      </c>
      <c r="H293" s="24" t="s">
        <v>59</v>
      </c>
      <c r="I293" s="24">
        <f>('Акции'!$F293-F292)/F292</f>
        <v>0.002302820956</v>
      </c>
    </row>
    <row r="294" ht="15.75" customHeight="1">
      <c r="E294" s="21">
        <v>42433.0</v>
      </c>
      <c r="F294" s="22">
        <v>17.44</v>
      </c>
      <c r="G294" s="23">
        <v>4921500.0</v>
      </c>
      <c r="H294" s="24" t="s">
        <v>59</v>
      </c>
      <c r="I294" s="24">
        <f>('Акции'!$F294-F293)/F293</f>
        <v>0.001723147616</v>
      </c>
    </row>
    <row r="295" ht="15.75" customHeight="1">
      <c r="E295" s="21">
        <v>42436.0</v>
      </c>
      <c r="F295" s="22">
        <v>17.33</v>
      </c>
      <c r="G295" s="23">
        <v>5321900.0</v>
      </c>
      <c r="H295" s="24" t="s">
        <v>59</v>
      </c>
      <c r="I295" s="24">
        <f>('Акции'!$F295-F294)/F294</f>
        <v>-0.00630733945</v>
      </c>
    </row>
    <row r="296" ht="15.75" customHeight="1">
      <c r="E296" s="21">
        <v>42437.0</v>
      </c>
      <c r="F296" s="22">
        <v>17.35</v>
      </c>
      <c r="G296" s="23">
        <v>7146800.0</v>
      </c>
      <c r="H296" s="24" t="s">
        <v>59</v>
      </c>
      <c r="I296" s="24">
        <f>('Акции'!$F296-F295)/F295</f>
        <v>0.00115406809</v>
      </c>
    </row>
    <row r="297" ht="15.75" customHeight="1">
      <c r="E297" s="21">
        <v>42438.0</v>
      </c>
      <c r="F297" s="22">
        <v>17.42</v>
      </c>
      <c r="G297" s="23">
        <v>8407400.0</v>
      </c>
      <c r="H297" s="24" t="s">
        <v>59</v>
      </c>
      <c r="I297" s="24">
        <f>('Акции'!$F297-F296)/F296</f>
        <v>0.004034582133</v>
      </c>
    </row>
    <row r="298" ht="15.75" customHeight="1">
      <c r="E298" s="21">
        <v>42439.0</v>
      </c>
      <c r="F298" s="22">
        <v>17.48</v>
      </c>
      <c r="G298" s="23">
        <v>8740700.0</v>
      </c>
      <c r="H298" s="24" t="s">
        <v>59</v>
      </c>
      <c r="I298" s="24">
        <f>('Акции'!$F298-F297)/F297</f>
        <v>0.003444316877</v>
      </c>
    </row>
    <row r="299" ht="15.75" customHeight="1">
      <c r="E299" s="21">
        <v>42440.0</v>
      </c>
      <c r="F299" s="22">
        <v>18.05</v>
      </c>
      <c r="G299" s="23">
        <v>8380500.0</v>
      </c>
      <c r="H299" s="24" t="s">
        <v>59</v>
      </c>
      <c r="I299" s="24">
        <f>('Акции'!$F299-F298)/F298</f>
        <v>0.03260869565</v>
      </c>
    </row>
    <row r="300" ht="15.75" customHeight="1">
      <c r="E300" s="21">
        <v>42443.0</v>
      </c>
      <c r="F300" s="22">
        <v>18.14</v>
      </c>
      <c r="G300" s="23">
        <v>7684100.0</v>
      </c>
      <c r="H300" s="24" t="s">
        <v>59</v>
      </c>
      <c r="I300" s="24">
        <f>('Акции'!$F300-F299)/F299</f>
        <v>0.004986149584</v>
      </c>
    </row>
    <row r="301" ht="15.75" customHeight="1">
      <c r="E301" s="21">
        <v>42444.0</v>
      </c>
      <c r="F301" s="22">
        <v>17.91</v>
      </c>
      <c r="G301" s="23">
        <v>5605200.0</v>
      </c>
      <c r="H301" s="24" t="s">
        <v>59</v>
      </c>
      <c r="I301" s="24">
        <f>('Акции'!$F301-F300)/F300</f>
        <v>-0.01267916207</v>
      </c>
    </row>
    <row r="302" ht="15.75" customHeight="1">
      <c r="E302" s="21">
        <v>42445.0</v>
      </c>
      <c r="F302" s="22">
        <v>17.89</v>
      </c>
      <c r="G302" s="23">
        <v>4494400.0</v>
      </c>
      <c r="H302" s="24" t="s">
        <v>59</v>
      </c>
      <c r="I302" s="24">
        <f>('Акции'!$F302-F301)/F301</f>
        <v>-0.001116694584</v>
      </c>
    </row>
    <row r="303" ht="15.75" customHeight="1">
      <c r="E303" s="21">
        <v>42446.0</v>
      </c>
      <c r="F303" s="22">
        <v>17.93</v>
      </c>
      <c r="G303" s="23">
        <v>9702800.0</v>
      </c>
      <c r="H303" s="24" t="s">
        <v>59</v>
      </c>
      <c r="I303" s="24">
        <f>('Акции'!$F303-F302)/F302</f>
        <v>0.00223588597</v>
      </c>
    </row>
    <row r="304" ht="15.75" customHeight="1">
      <c r="E304" s="21">
        <v>42447.0</v>
      </c>
      <c r="F304" s="22">
        <v>18.12</v>
      </c>
      <c r="G304" s="23">
        <v>1.06425E7</v>
      </c>
      <c r="H304" s="24" t="s">
        <v>59</v>
      </c>
      <c r="I304" s="24">
        <f>('Акции'!$F304-F303)/F303</f>
        <v>0.0105967652</v>
      </c>
    </row>
    <row r="305" ht="15.75" customHeight="1">
      <c r="E305" s="21">
        <v>42450.0</v>
      </c>
      <c r="F305" s="22">
        <v>18.11</v>
      </c>
      <c r="G305" s="23">
        <v>6189300.0</v>
      </c>
      <c r="H305" s="24" t="s">
        <v>59</v>
      </c>
      <c r="I305" s="24">
        <f>('Акции'!$F305-F304)/F304</f>
        <v>-0.0005518763797</v>
      </c>
    </row>
    <row r="306" ht="15.75" customHeight="1">
      <c r="E306" s="21">
        <v>42451.0</v>
      </c>
      <c r="F306" s="22">
        <v>18.29</v>
      </c>
      <c r="G306" s="23">
        <v>9641700.0</v>
      </c>
      <c r="H306" s="24" t="s">
        <v>59</v>
      </c>
      <c r="I306" s="24">
        <f>('Акции'!$F306-F305)/F305</f>
        <v>0.009939260077</v>
      </c>
    </row>
    <row r="307" ht="15.75" customHeight="1">
      <c r="E307" s="21">
        <v>42452.0</v>
      </c>
      <c r="F307" s="22">
        <v>18.16</v>
      </c>
      <c r="G307" s="23">
        <v>6895600.0</v>
      </c>
      <c r="H307" s="24" t="s">
        <v>59</v>
      </c>
      <c r="I307" s="24">
        <f>('Акции'!$F307-F306)/F306</f>
        <v>-0.007107709131</v>
      </c>
    </row>
    <row r="308" ht="15.75" customHeight="1">
      <c r="E308" s="21">
        <v>42453.0</v>
      </c>
      <c r="F308" s="22">
        <v>17.93</v>
      </c>
      <c r="G308" s="23">
        <v>4358500.0</v>
      </c>
      <c r="H308" s="24" t="s">
        <v>59</v>
      </c>
      <c r="I308" s="24">
        <f>('Акции'!$F308-F307)/F307</f>
        <v>-0.01266519824</v>
      </c>
    </row>
    <row r="309" ht="15.75" customHeight="1">
      <c r="E309" s="21">
        <v>42457.0</v>
      </c>
      <c r="F309" s="22">
        <v>18.04</v>
      </c>
      <c r="G309" s="23">
        <v>5242600.0</v>
      </c>
      <c r="H309" s="24" t="s">
        <v>59</v>
      </c>
      <c r="I309" s="24">
        <f>('Акции'!$F309-F308)/F308</f>
        <v>0.006134969325</v>
      </c>
    </row>
    <row r="310" ht="15.75" customHeight="1">
      <c r="E310" s="21">
        <v>42458.0</v>
      </c>
      <c r="F310" s="22">
        <v>18.55</v>
      </c>
      <c r="G310" s="23">
        <v>1.04335E7</v>
      </c>
      <c r="H310" s="24" t="s">
        <v>59</v>
      </c>
      <c r="I310" s="24">
        <f>('Акции'!$F310-F309)/F309</f>
        <v>0.02827050998</v>
      </c>
    </row>
    <row r="311" ht="15.75" customHeight="1">
      <c r="E311" s="21">
        <v>42459.0</v>
      </c>
      <c r="F311" s="22">
        <v>18.82</v>
      </c>
      <c r="G311" s="23">
        <v>1.25003E7</v>
      </c>
      <c r="H311" s="24" t="s">
        <v>59</v>
      </c>
      <c r="I311" s="24">
        <f>('Акции'!$F311-F310)/F310</f>
        <v>0.01455525606</v>
      </c>
    </row>
    <row r="312" ht="15.75" customHeight="1">
      <c r="E312" s="21">
        <v>42460.0</v>
      </c>
      <c r="F312" s="22">
        <v>18.81</v>
      </c>
      <c r="G312" s="23">
        <v>8828700.0</v>
      </c>
      <c r="H312" s="24" t="s">
        <v>59</v>
      </c>
      <c r="I312" s="24">
        <f>('Акции'!$F312-F311)/F311</f>
        <v>-0.0005313496281</v>
      </c>
    </row>
    <row r="313" ht="15.75" customHeight="1">
      <c r="E313" s="21">
        <v>42461.0</v>
      </c>
      <c r="F313" s="22">
        <v>18.94</v>
      </c>
      <c r="G313" s="23">
        <v>8323000.0</v>
      </c>
      <c r="H313" s="24" t="s">
        <v>59</v>
      </c>
      <c r="I313" s="24">
        <f>('Акции'!$F313-F312)/F312</f>
        <v>0.006911217438</v>
      </c>
    </row>
    <row r="314" ht="15.75" customHeight="1">
      <c r="E314" s="21">
        <v>42464.0</v>
      </c>
      <c r="F314" s="22">
        <v>19.47</v>
      </c>
      <c r="G314" s="23">
        <v>1.22214E7</v>
      </c>
      <c r="H314" s="24" t="s">
        <v>59</v>
      </c>
      <c r="I314" s="24">
        <f>('Акции'!$F314-F313)/F313</f>
        <v>0.02798310454</v>
      </c>
    </row>
    <row r="315" ht="15.75" customHeight="1">
      <c r="E315" s="21">
        <v>42465.0</v>
      </c>
      <c r="F315" s="22">
        <v>19.17</v>
      </c>
      <c r="G315" s="23">
        <v>1.02902E7</v>
      </c>
      <c r="H315" s="24" t="s">
        <v>59</v>
      </c>
      <c r="I315" s="24">
        <f>('Акции'!$F315-F314)/F314</f>
        <v>-0.01540832049</v>
      </c>
    </row>
    <row r="316" ht="15.75" customHeight="1">
      <c r="E316" s="21">
        <v>42466.0</v>
      </c>
      <c r="F316" s="22">
        <v>19.56</v>
      </c>
      <c r="G316" s="23">
        <v>1.19915E7</v>
      </c>
      <c r="H316" s="24" t="s">
        <v>59</v>
      </c>
      <c r="I316" s="24">
        <f>('Акции'!$F316-F315)/F315</f>
        <v>0.02034428795</v>
      </c>
    </row>
    <row r="317" ht="15.75" customHeight="1">
      <c r="E317" s="21">
        <v>42467.0</v>
      </c>
      <c r="F317" s="22">
        <v>19.29</v>
      </c>
      <c r="G317" s="23">
        <v>9557000.0</v>
      </c>
      <c r="H317" s="24" t="s">
        <v>59</v>
      </c>
      <c r="I317" s="24">
        <f>('Акции'!$F317-F316)/F316</f>
        <v>-0.01380368098</v>
      </c>
    </row>
    <row r="318" ht="15.75" customHeight="1">
      <c r="E318" s="21">
        <v>42468.0</v>
      </c>
      <c r="F318" s="22">
        <v>19.31</v>
      </c>
      <c r="G318" s="23">
        <v>4966300.0</v>
      </c>
      <c r="H318" s="24" t="s">
        <v>59</v>
      </c>
      <c r="I318" s="24">
        <f>('Акции'!$F318-F317)/F317</f>
        <v>0.001036806636</v>
      </c>
    </row>
    <row r="319" ht="15.75" customHeight="1">
      <c r="E319" s="21">
        <v>42471.0</v>
      </c>
      <c r="F319" s="22">
        <v>19.17</v>
      </c>
      <c r="G319" s="23">
        <v>7006400.0</v>
      </c>
      <c r="H319" s="24" t="s">
        <v>59</v>
      </c>
      <c r="I319" s="24">
        <f>('Акции'!$F319-F318)/F318</f>
        <v>-0.007250129467</v>
      </c>
    </row>
    <row r="320" ht="15.75" customHeight="1">
      <c r="E320" s="21">
        <v>42472.0</v>
      </c>
      <c r="F320" s="22">
        <v>19.31</v>
      </c>
      <c r="G320" s="23">
        <v>4305600.0</v>
      </c>
      <c r="H320" s="24" t="s">
        <v>59</v>
      </c>
      <c r="I320" s="24">
        <f>('Акции'!$F320-F319)/F319</f>
        <v>0.007303077726</v>
      </c>
    </row>
    <row r="321" ht="15.75" customHeight="1">
      <c r="E321" s="21">
        <v>42473.0</v>
      </c>
      <c r="F321" s="22">
        <v>19.57</v>
      </c>
      <c r="G321" s="23">
        <v>6105300.0</v>
      </c>
      <c r="H321" s="24" t="s">
        <v>59</v>
      </c>
      <c r="I321" s="24">
        <f>('Акции'!$F321-F320)/F320</f>
        <v>0.01346452615</v>
      </c>
    </row>
    <row r="322" ht="15.75" customHeight="1">
      <c r="E322" s="21">
        <v>42474.0</v>
      </c>
      <c r="F322" s="22">
        <v>19.55</v>
      </c>
      <c r="G322" s="23">
        <v>4830300.0</v>
      </c>
      <c r="H322" s="24" t="s">
        <v>59</v>
      </c>
      <c r="I322" s="24">
        <f>('Акции'!$F322-F321)/F321</f>
        <v>-0.001021972407</v>
      </c>
    </row>
    <row r="323" ht="15.75" customHeight="1">
      <c r="E323" s="21">
        <v>42475.0</v>
      </c>
      <c r="F323" s="22">
        <v>19.46</v>
      </c>
      <c r="G323" s="23">
        <v>6451500.0</v>
      </c>
      <c r="H323" s="24" t="s">
        <v>59</v>
      </c>
      <c r="I323" s="24">
        <f>('Акции'!$F323-F322)/F322</f>
        <v>-0.004603580563</v>
      </c>
    </row>
    <row r="324" ht="15.75" customHeight="1">
      <c r="E324" s="21">
        <v>42478.0</v>
      </c>
      <c r="F324" s="22">
        <v>19.47</v>
      </c>
      <c r="G324" s="23">
        <v>8678100.0</v>
      </c>
      <c r="H324" s="24" t="s">
        <v>59</v>
      </c>
      <c r="I324" s="24">
        <f>('Акции'!$F324-F323)/F323</f>
        <v>0.0005138746146</v>
      </c>
    </row>
    <row r="325" ht="15.75" customHeight="1">
      <c r="E325" s="21">
        <v>42479.0</v>
      </c>
      <c r="F325" s="22">
        <v>19.67</v>
      </c>
      <c r="G325" s="23">
        <v>1.00218E7</v>
      </c>
      <c r="H325" s="24" t="s">
        <v>59</v>
      </c>
      <c r="I325" s="24">
        <f>('Акции'!$F325-F324)/F324</f>
        <v>0.01027221366</v>
      </c>
    </row>
    <row r="326" ht="15.75" customHeight="1">
      <c r="E326" s="21">
        <v>42480.0</v>
      </c>
      <c r="F326" s="22">
        <v>19.65</v>
      </c>
      <c r="G326" s="23">
        <v>8967100.0</v>
      </c>
      <c r="H326" s="24" t="s">
        <v>59</v>
      </c>
      <c r="I326" s="24">
        <f>('Акции'!$F326-F325)/F325</f>
        <v>-0.001016776817</v>
      </c>
    </row>
    <row r="327" ht="15.75" customHeight="1">
      <c r="E327" s="21">
        <v>42481.0</v>
      </c>
      <c r="F327" s="22">
        <v>19.59</v>
      </c>
      <c r="G327" s="23">
        <v>6336600.0</v>
      </c>
      <c r="H327" s="24" t="s">
        <v>59</v>
      </c>
      <c r="I327" s="24">
        <f>('Акции'!$F327-F326)/F326</f>
        <v>-0.003053435115</v>
      </c>
    </row>
    <row r="328" ht="15.75" customHeight="1">
      <c r="E328" s="21">
        <v>42482.0</v>
      </c>
      <c r="F328" s="22">
        <v>19.76</v>
      </c>
      <c r="G328" s="23">
        <v>8134000.0</v>
      </c>
      <c r="H328" s="24" t="s">
        <v>59</v>
      </c>
      <c r="I328" s="24">
        <f>('Акции'!$F328-F327)/F327</f>
        <v>0.008677896886</v>
      </c>
    </row>
    <row r="329" ht="15.75" customHeight="1">
      <c r="E329" s="21">
        <v>42485.0</v>
      </c>
      <c r="F329" s="22">
        <v>19.74</v>
      </c>
      <c r="G329" s="23">
        <v>9731200.0</v>
      </c>
      <c r="H329" s="24" t="s">
        <v>59</v>
      </c>
      <c r="I329" s="24">
        <f>('Акции'!$F329-F328)/F328</f>
        <v>-0.001012145749</v>
      </c>
    </row>
    <row r="330" ht="15.75" customHeight="1">
      <c r="E330" s="21">
        <v>42486.0</v>
      </c>
      <c r="F330" s="22">
        <v>19.69</v>
      </c>
      <c r="G330" s="23">
        <v>1.22522E7</v>
      </c>
      <c r="H330" s="24" t="s">
        <v>59</v>
      </c>
      <c r="I330" s="24">
        <f>('Акции'!$F330-F329)/F329</f>
        <v>-0.002532928065</v>
      </c>
    </row>
    <row r="331" ht="15.75" customHeight="1">
      <c r="E331" s="21">
        <v>42487.0</v>
      </c>
      <c r="F331" s="22">
        <v>21.89</v>
      </c>
      <c r="G331" s="23">
        <v>4.71266E7</v>
      </c>
      <c r="H331" s="24" t="s">
        <v>59</v>
      </c>
      <c r="I331" s="24">
        <f>('Акции'!$F331-F330)/F330</f>
        <v>0.1117318436</v>
      </c>
    </row>
    <row r="332" ht="15.75" customHeight="1">
      <c r="E332" s="21">
        <v>42488.0</v>
      </c>
      <c r="F332" s="22">
        <v>21.83</v>
      </c>
      <c r="G332" s="23">
        <v>2.946E7</v>
      </c>
      <c r="H332" s="24" t="s">
        <v>59</v>
      </c>
      <c r="I332" s="24">
        <f>('Акции'!$F332-F331)/F331</f>
        <v>-0.002740977615</v>
      </c>
    </row>
    <row r="333" ht="15.75" customHeight="1">
      <c r="E333" s="21">
        <v>42489.0</v>
      </c>
      <c r="F333" s="22">
        <v>21.92</v>
      </c>
      <c r="G333" s="23">
        <v>1.15975E7</v>
      </c>
      <c r="H333" s="24" t="s">
        <v>59</v>
      </c>
      <c r="I333" s="24">
        <f>('Акции'!$F333-F332)/F332</f>
        <v>0.004122766835</v>
      </c>
    </row>
    <row r="334" ht="15.75" customHeight="1">
      <c r="E334" s="21">
        <v>42492.0</v>
      </c>
      <c r="F334" s="22">
        <v>22.0</v>
      </c>
      <c r="G334" s="23">
        <v>1.10174E7</v>
      </c>
      <c r="H334" s="24" t="s">
        <v>59</v>
      </c>
      <c r="I334" s="24">
        <f>('Акции'!$F334-F333)/F333</f>
        <v>0.003649635036</v>
      </c>
    </row>
    <row r="335" ht="15.75" customHeight="1">
      <c r="E335" s="21">
        <v>42493.0</v>
      </c>
      <c r="F335" s="22">
        <v>21.78</v>
      </c>
      <c r="G335" s="23">
        <v>8318900.0</v>
      </c>
      <c r="H335" s="24" t="s">
        <v>59</v>
      </c>
      <c r="I335" s="24">
        <f>('Акции'!$F335-F334)/F334</f>
        <v>-0.01</v>
      </c>
    </row>
    <row r="336" ht="15.75" customHeight="1">
      <c r="E336" s="21">
        <v>42494.0</v>
      </c>
      <c r="F336" s="22">
        <v>21.81</v>
      </c>
      <c r="G336" s="23">
        <v>9235500.0</v>
      </c>
      <c r="H336" s="24" t="s">
        <v>59</v>
      </c>
      <c r="I336" s="24">
        <f>('Акции'!$F336-F335)/F335</f>
        <v>0.001377410468</v>
      </c>
    </row>
    <row r="337" ht="15.75" customHeight="1">
      <c r="E337" s="21">
        <v>42495.0</v>
      </c>
      <c r="F337" s="22">
        <v>21.8</v>
      </c>
      <c r="G337" s="23">
        <v>8024800.0</v>
      </c>
      <c r="H337" s="24" t="s">
        <v>59</v>
      </c>
      <c r="I337" s="24">
        <f>('Акции'!$F337-F336)/F336</f>
        <v>-0.0004585052728</v>
      </c>
    </row>
    <row r="338" ht="15.75" customHeight="1">
      <c r="E338" s="21">
        <v>42496.0</v>
      </c>
      <c r="F338" s="22">
        <v>22.03</v>
      </c>
      <c r="G338" s="23">
        <v>9714600.0</v>
      </c>
      <c r="H338" s="24" t="s">
        <v>59</v>
      </c>
      <c r="I338" s="24">
        <f>('Акции'!$F338-F337)/F337</f>
        <v>0.01055045872</v>
      </c>
    </row>
    <row r="339" ht="15.75" customHeight="1">
      <c r="E339" s="21">
        <v>42499.0</v>
      </c>
      <c r="F339" s="22">
        <v>22.14</v>
      </c>
      <c r="G339" s="23">
        <v>8048400.0</v>
      </c>
      <c r="H339" s="24" t="s">
        <v>59</v>
      </c>
      <c r="I339" s="24">
        <f>('Акции'!$F339-F338)/F338</f>
        <v>0.004993191103</v>
      </c>
    </row>
    <row r="340" ht="15.75" customHeight="1">
      <c r="E340" s="21">
        <v>42500.0</v>
      </c>
      <c r="F340" s="22">
        <v>22.22</v>
      </c>
      <c r="G340" s="23">
        <v>7628600.0</v>
      </c>
      <c r="H340" s="24" t="s">
        <v>59</v>
      </c>
      <c r="I340" s="24">
        <f>('Акции'!$F340-F339)/F339</f>
        <v>0.003613369467</v>
      </c>
    </row>
    <row r="341" ht="15.75" customHeight="1">
      <c r="E341" s="21">
        <v>42501.0</v>
      </c>
      <c r="F341" s="22">
        <v>22.06</v>
      </c>
      <c r="G341" s="23">
        <v>5112900.0</v>
      </c>
      <c r="H341" s="24" t="s">
        <v>59</v>
      </c>
      <c r="I341" s="24">
        <f>('Акции'!$F341-F340)/F340</f>
        <v>-0.007200720072</v>
      </c>
    </row>
    <row r="342" ht="15.75" customHeight="1">
      <c r="E342" s="21">
        <v>42502.0</v>
      </c>
      <c r="F342" s="22">
        <v>22.05</v>
      </c>
      <c r="G342" s="23">
        <v>5715400.0</v>
      </c>
      <c r="H342" s="24" t="s">
        <v>59</v>
      </c>
      <c r="I342" s="24">
        <f>('Акции'!$F342-F341)/F341</f>
        <v>-0.0004533091568</v>
      </c>
    </row>
    <row r="343" ht="15.75" customHeight="1">
      <c r="E343" s="21">
        <v>42503.0</v>
      </c>
      <c r="F343" s="22">
        <v>22.35</v>
      </c>
      <c r="G343" s="23">
        <v>1.68084E7</v>
      </c>
      <c r="H343" s="24" t="s">
        <v>59</v>
      </c>
      <c r="I343" s="24">
        <f>('Акции'!$F343-F342)/F342</f>
        <v>0.01360544218</v>
      </c>
    </row>
    <row r="344" ht="15.75" customHeight="1">
      <c r="E344" s="21">
        <v>42506.0</v>
      </c>
      <c r="F344" s="22">
        <v>22.67</v>
      </c>
      <c r="G344" s="23">
        <v>2.29013E7</v>
      </c>
      <c r="H344" s="24" t="s">
        <v>59</v>
      </c>
      <c r="I344" s="24">
        <f>('Акции'!$F344-F343)/F343</f>
        <v>0.01431767338</v>
      </c>
    </row>
    <row r="345" ht="15.75" customHeight="1">
      <c r="E345" s="21">
        <v>42507.0</v>
      </c>
      <c r="F345" s="22">
        <v>22.31</v>
      </c>
      <c r="G345" s="23">
        <v>1.14394E7</v>
      </c>
      <c r="H345" s="24" t="s">
        <v>59</v>
      </c>
      <c r="I345" s="24">
        <f>('Акции'!$F345-F344)/F344</f>
        <v>-0.01588001764</v>
      </c>
    </row>
    <row r="346" ht="15.75" customHeight="1">
      <c r="E346" s="21">
        <v>42508.0</v>
      </c>
      <c r="F346" s="22">
        <v>22.29</v>
      </c>
      <c r="G346" s="23">
        <v>9845500.0</v>
      </c>
      <c r="H346" s="24" t="s">
        <v>59</v>
      </c>
      <c r="I346" s="24">
        <f>('Акции'!$F346-F345)/F345</f>
        <v>-0.000896458987</v>
      </c>
    </row>
    <row r="347" ht="15.75" customHeight="1">
      <c r="E347" s="21">
        <v>42509.0</v>
      </c>
      <c r="F347" s="22">
        <v>22.17</v>
      </c>
      <c r="G347" s="23">
        <v>7417600.0</v>
      </c>
      <c r="H347" s="24" t="s">
        <v>59</v>
      </c>
      <c r="I347" s="24">
        <f>('Акции'!$F347-F346)/F346</f>
        <v>-0.005383580081</v>
      </c>
    </row>
    <row r="348" ht="15.75" customHeight="1">
      <c r="E348" s="21">
        <v>42510.0</v>
      </c>
      <c r="F348" s="22">
        <v>22.37</v>
      </c>
      <c r="G348" s="23">
        <v>8533200.0</v>
      </c>
      <c r="H348" s="24" t="s">
        <v>59</v>
      </c>
      <c r="I348" s="24">
        <f>('Акции'!$F348-F347)/F347</f>
        <v>0.00902119982</v>
      </c>
    </row>
    <row r="349" ht="15.75" customHeight="1">
      <c r="E349" s="21">
        <v>42513.0</v>
      </c>
      <c r="F349" s="22">
        <v>22.36</v>
      </c>
      <c r="G349" s="23">
        <v>6977700.0</v>
      </c>
      <c r="H349" s="24" t="s">
        <v>59</v>
      </c>
      <c r="I349" s="24">
        <f>('Акции'!$F349-F348)/F348</f>
        <v>-0.0004470272687</v>
      </c>
    </row>
    <row r="350" ht="15.75" customHeight="1">
      <c r="E350" s="21">
        <v>42514.0</v>
      </c>
      <c r="F350" s="22">
        <v>22.53</v>
      </c>
      <c r="G350" s="23">
        <v>1.2424E7</v>
      </c>
      <c r="H350" s="24" t="s">
        <v>59</v>
      </c>
      <c r="I350" s="24">
        <f>('Акции'!$F350-F349)/F349</f>
        <v>0.007602862254</v>
      </c>
    </row>
    <row r="351" ht="15.75" customHeight="1">
      <c r="E351" s="21">
        <v>42515.0</v>
      </c>
      <c r="F351" s="22">
        <v>22.39</v>
      </c>
      <c r="G351" s="23">
        <v>8638200.0</v>
      </c>
      <c r="H351" s="24" t="s">
        <v>59</v>
      </c>
      <c r="I351" s="24">
        <f>('Акции'!$F351-F350)/F350</f>
        <v>-0.006213936973</v>
      </c>
    </row>
    <row r="352" ht="15.75" customHeight="1">
      <c r="E352" s="21">
        <v>42516.0</v>
      </c>
      <c r="F352" s="22">
        <v>22.56</v>
      </c>
      <c r="G352" s="23">
        <v>6915900.0</v>
      </c>
      <c r="H352" s="24" t="s">
        <v>59</v>
      </c>
      <c r="I352" s="24">
        <f>('Акции'!$F352-F351)/F351</f>
        <v>0.007592675301</v>
      </c>
    </row>
    <row r="353" ht="15.75" customHeight="1">
      <c r="E353" s="21">
        <v>42517.0</v>
      </c>
      <c r="F353" s="22">
        <v>22.58</v>
      </c>
      <c r="G353" s="23">
        <v>5446200.0</v>
      </c>
      <c r="H353" s="24" t="s">
        <v>59</v>
      </c>
      <c r="I353" s="24">
        <f>('Акции'!$F353-F352)/F352</f>
        <v>0.0008865248227</v>
      </c>
    </row>
    <row r="354" ht="15.75" customHeight="1">
      <c r="E354" s="21">
        <v>42521.0</v>
      </c>
      <c r="F354" s="22">
        <v>22.71</v>
      </c>
      <c r="G354" s="23">
        <v>9148500.0</v>
      </c>
      <c r="H354" s="24" t="s">
        <v>59</v>
      </c>
      <c r="I354" s="24">
        <f>('Акции'!$F354-F353)/F353</f>
        <v>0.005757307352</v>
      </c>
    </row>
    <row r="355" ht="15.75" customHeight="1">
      <c r="E355" s="21">
        <v>42522.0</v>
      </c>
      <c r="F355" s="22">
        <v>22.71</v>
      </c>
      <c r="G355" s="23">
        <v>7225800.0</v>
      </c>
      <c r="H355" s="24" t="s">
        <v>59</v>
      </c>
      <c r="I355" s="24">
        <f>('Акции'!$F355-F354)/F354</f>
        <v>0</v>
      </c>
    </row>
    <row r="356" ht="15.75" customHeight="1">
      <c r="E356" s="21">
        <v>42523.0</v>
      </c>
      <c r="F356" s="22">
        <v>22.99</v>
      </c>
      <c r="G356" s="23">
        <v>7136800.0</v>
      </c>
      <c r="H356" s="24" t="s">
        <v>59</v>
      </c>
      <c r="I356" s="24">
        <f>('Акции'!$F356-F355)/F355</f>
        <v>0.01232937032</v>
      </c>
    </row>
    <row r="357" ht="15.75" customHeight="1">
      <c r="E357" s="21">
        <v>42524.0</v>
      </c>
      <c r="F357" s="22">
        <v>22.8</v>
      </c>
      <c r="G357" s="23">
        <v>1.30651E7</v>
      </c>
      <c r="H357" s="24" t="s">
        <v>59</v>
      </c>
      <c r="I357" s="24">
        <f>('Акции'!$F357-F356)/F356</f>
        <v>-0.00826446281</v>
      </c>
    </row>
    <row r="358" ht="15.75" customHeight="1">
      <c r="E358" s="21">
        <v>42527.0</v>
      </c>
      <c r="F358" s="22">
        <v>22.75</v>
      </c>
      <c r="G358" s="23">
        <v>1.06432E7</v>
      </c>
      <c r="H358" s="24" t="s">
        <v>59</v>
      </c>
      <c r="I358" s="24">
        <f>('Акции'!$F358-F357)/F357</f>
        <v>-0.002192982456</v>
      </c>
    </row>
    <row r="359" ht="15.75" customHeight="1">
      <c r="E359" s="21">
        <v>42528.0</v>
      </c>
      <c r="F359" s="22">
        <v>22.63</v>
      </c>
      <c r="G359" s="23">
        <v>1.63286E7</v>
      </c>
      <c r="H359" s="24" t="s">
        <v>59</v>
      </c>
      <c r="I359" s="24">
        <f>('Акции'!$F359-F358)/F358</f>
        <v>-0.005274725275</v>
      </c>
    </row>
    <row r="360" ht="15.75" customHeight="1">
      <c r="E360" s="21">
        <v>42529.0</v>
      </c>
      <c r="F360" s="22">
        <v>22.8</v>
      </c>
      <c r="G360" s="23">
        <v>1.15766E7</v>
      </c>
      <c r="H360" s="24" t="s">
        <v>59</v>
      </c>
      <c r="I360" s="24">
        <f>('Акции'!$F360-F359)/F359</f>
        <v>0.007512152011</v>
      </c>
    </row>
    <row r="361" ht="15.75" customHeight="1">
      <c r="E361" s="21">
        <v>42530.0</v>
      </c>
      <c r="F361" s="22">
        <v>23.32</v>
      </c>
      <c r="G361" s="23">
        <v>1.91893E7</v>
      </c>
      <c r="H361" s="24" t="s">
        <v>59</v>
      </c>
      <c r="I361" s="24">
        <f>('Акции'!$F361-F360)/F360</f>
        <v>0.02280701754</v>
      </c>
    </row>
    <row r="362" ht="15.75" customHeight="1">
      <c r="E362" s="21">
        <v>42531.0</v>
      </c>
      <c r="F362" s="22">
        <v>23.02</v>
      </c>
      <c r="G362" s="23">
        <v>1.0149E7</v>
      </c>
      <c r="H362" s="24" t="s">
        <v>59</v>
      </c>
      <c r="I362" s="24">
        <f>('Акции'!$F362-F361)/F361</f>
        <v>-0.012864494</v>
      </c>
    </row>
    <row r="363" ht="15.75" customHeight="1">
      <c r="E363" s="21">
        <v>42534.0</v>
      </c>
      <c r="F363" s="22">
        <v>22.95</v>
      </c>
      <c r="G363" s="23">
        <v>8228000.0</v>
      </c>
      <c r="H363" s="24" t="s">
        <v>59</v>
      </c>
      <c r="I363" s="24">
        <f>('Акции'!$F363-F362)/F362</f>
        <v>-0.003040834057</v>
      </c>
    </row>
    <row r="364" ht="15.75" customHeight="1">
      <c r="E364" s="21">
        <v>42535.0</v>
      </c>
      <c r="F364" s="22">
        <v>22.93</v>
      </c>
      <c r="G364" s="23">
        <v>9526900.0</v>
      </c>
      <c r="H364" s="24" t="s">
        <v>59</v>
      </c>
      <c r="I364" s="24">
        <f>('Акции'!$F364-F363)/F363</f>
        <v>-0.000871459695</v>
      </c>
    </row>
    <row r="365" ht="15.75" customHeight="1">
      <c r="E365" s="21">
        <v>42536.0</v>
      </c>
      <c r="F365" s="22">
        <v>22.8</v>
      </c>
      <c r="G365" s="23">
        <v>6450800.0</v>
      </c>
      <c r="H365" s="24" t="s">
        <v>59</v>
      </c>
      <c r="I365" s="24">
        <f>('Акции'!$F365-F364)/F364</f>
        <v>-0.005669428696</v>
      </c>
    </row>
    <row r="366" ht="15.75" customHeight="1">
      <c r="E366" s="21">
        <v>42537.0</v>
      </c>
      <c r="F366" s="22">
        <v>22.83</v>
      </c>
      <c r="G366" s="23">
        <v>5474800.0</v>
      </c>
      <c r="H366" s="24" t="s">
        <v>59</v>
      </c>
      <c r="I366" s="24">
        <f>('Акции'!$F366-F365)/F365</f>
        <v>0.001315789474</v>
      </c>
    </row>
    <row r="367" ht="15.75" customHeight="1">
      <c r="E367" s="21">
        <v>42538.0</v>
      </c>
      <c r="F367" s="22">
        <v>22.49</v>
      </c>
      <c r="G367" s="23">
        <v>4.04954E7</v>
      </c>
      <c r="H367" s="24" t="s">
        <v>59</v>
      </c>
      <c r="I367" s="24">
        <f>('Акции'!$F367-F366)/F366</f>
        <v>-0.01489268506</v>
      </c>
    </row>
    <row r="368" ht="15.75" customHeight="1">
      <c r="E368" s="21">
        <v>42541.0</v>
      </c>
      <c r="F368" s="22">
        <v>22.85</v>
      </c>
      <c r="G368" s="23">
        <v>1.00883E7</v>
      </c>
      <c r="H368" s="24" t="s">
        <v>59</v>
      </c>
      <c r="I368" s="24">
        <f>('Акции'!$F368-F367)/F367</f>
        <v>0.01600711427</v>
      </c>
    </row>
    <row r="369" ht="15.75" customHeight="1">
      <c r="E369" s="21">
        <v>42542.0</v>
      </c>
      <c r="F369" s="22">
        <v>22.76</v>
      </c>
      <c r="G369" s="23">
        <v>9824800.0</v>
      </c>
      <c r="H369" s="24" t="s">
        <v>59</v>
      </c>
      <c r="I369" s="24">
        <f>('Акции'!$F369-F368)/F368</f>
        <v>-0.003938730853</v>
      </c>
    </row>
    <row r="370" ht="15.75" customHeight="1">
      <c r="E370" s="21">
        <v>42543.0</v>
      </c>
      <c r="F370" s="22">
        <v>22.66</v>
      </c>
      <c r="G370" s="23">
        <v>8446600.0</v>
      </c>
      <c r="H370" s="24" t="s">
        <v>59</v>
      </c>
      <c r="I370" s="24">
        <f>('Акции'!$F370-F369)/F369</f>
        <v>-0.004393673111</v>
      </c>
    </row>
    <row r="371" ht="15.75" customHeight="1">
      <c r="E371" s="21">
        <v>42544.0</v>
      </c>
      <c r="F371" s="22">
        <v>22.97</v>
      </c>
      <c r="G371" s="23">
        <v>1.14949E7</v>
      </c>
      <c r="H371" s="24" t="s">
        <v>59</v>
      </c>
      <c r="I371" s="24">
        <f>('Акции'!$F371-F370)/F370</f>
        <v>0.01368049426</v>
      </c>
    </row>
    <row r="372" ht="15.75" customHeight="1">
      <c r="E372" s="21">
        <v>42545.0</v>
      </c>
      <c r="F372" s="22">
        <v>22.37</v>
      </c>
      <c r="G372" s="23">
        <v>3.93566E7</v>
      </c>
      <c r="H372" s="24" t="s">
        <v>59</v>
      </c>
      <c r="I372" s="24">
        <f>('Акции'!$F372-F371)/F371</f>
        <v>-0.02612102743</v>
      </c>
    </row>
    <row r="373" ht="15.75" customHeight="1">
      <c r="E373" s="21">
        <v>42548.0</v>
      </c>
      <c r="F373" s="22">
        <v>21.98</v>
      </c>
      <c r="G373" s="23">
        <v>1.42331E7</v>
      </c>
      <c r="H373" s="24" t="s">
        <v>59</v>
      </c>
      <c r="I373" s="24">
        <f>('Акции'!$F373-F372)/F372</f>
        <v>-0.01743406348</v>
      </c>
    </row>
    <row r="374" ht="15.75" customHeight="1">
      <c r="E374" s="21">
        <v>42549.0</v>
      </c>
      <c r="F374" s="22">
        <v>22.35</v>
      </c>
      <c r="G374" s="23">
        <v>1.42168E7</v>
      </c>
      <c r="H374" s="24" t="s">
        <v>59</v>
      </c>
      <c r="I374" s="24">
        <f>('Акции'!$F374-F373)/F373</f>
        <v>0.01683348499</v>
      </c>
    </row>
    <row r="375" ht="15.75" customHeight="1">
      <c r="E375" s="21">
        <v>42550.0</v>
      </c>
      <c r="F375" s="22">
        <v>23.03</v>
      </c>
      <c r="G375" s="23">
        <v>1.26896E7</v>
      </c>
      <c r="H375" s="24" t="s">
        <v>59</v>
      </c>
      <c r="I375" s="24">
        <f>('Акции'!$F375-F374)/F374</f>
        <v>0.03042505593</v>
      </c>
    </row>
    <row r="376" ht="15.75" customHeight="1">
      <c r="E376" s="21">
        <v>42551.0</v>
      </c>
      <c r="F376" s="22">
        <v>23.37</v>
      </c>
      <c r="G376" s="23">
        <v>1.10947E7</v>
      </c>
      <c r="H376" s="24" t="s">
        <v>59</v>
      </c>
      <c r="I376" s="24">
        <f>('Акции'!$F376-F375)/F375</f>
        <v>0.01476335215</v>
      </c>
    </row>
    <row r="377" ht="15.75" customHeight="1">
      <c r="E377" s="21">
        <v>42552.0</v>
      </c>
      <c r="F377" s="22">
        <v>23.41</v>
      </c>
      <c r="G377" s="23">
        <v>8180200.0</v>
      </c>
      <c r="H377" s="24" t="s">
        <v>59</v>
      </c>
      <c r="I377" s="24">
        <f>('Акции'!$F377-F376)/F376</f>
        <v>0.001711596063</v>
      </c>
    </row>
    <row r="378" ht="15.75" customHeight="1">
      <c r="E378" s="21">
        <v>42556.0</v>
      </c>
      <c r="F378" s="22">
        <v>23.3</v>
      </c>
      <c r="G378" s="23">
        <v>1.08433E7</v>
      </c>
      <c r="H378" s="24" t="s">
        <v>59</v>
      </c>
      <c r="I378" s="24">
        <f>('Акции'!$F378-F377)/F377</f>
        <v>-0.004698846647</v>
      </c>
    </row>
    <row r="379" ht="15.75" customHeight="1">
      <c r="E379" s="21">
        <v>42557.0</v>
      </c>
      <c r="F379" s="22">
        <v>23.67</v>
      </c>
      <c r="G379" s="23">
        <v>1.25767E7</v>
      </c>
      <c r="H379" s="24" t="s">
        <v>59</v>
      </c>
      <c r="I379" s="24">
        <f>('Акции'!$F379-F378)/F378</f>
        <v>0.01587982833</v>
      </c>
    </row>
    <row r="380" ht="15.75" customHeight="1">
      <c r="E380" s="21">
        <v>42558.0</v>
      </c>
      <c r="F380" s="22">
        <v>23.66</v>
      </c>
      <c r="G380" s="23">
        <v>7007500.0</v>
      </c>
      <c r="H380" s="24" t="s">
        <v>59</v>
      </c>
      <c r="I380" s="24">
        <f>('Акции'!$F380-F379)/F379</f>
        <v>-0.0004224757076</v>
      </c>
    </row>
    <row r="381" ht="15.75" customHeight="1">
      <c r="E381" s="21">
        <v>42559.0</v>
      </c>
      <c r="F381" s="22">
        <v>23.9</v>
      </c>
      <c r="G381" s="23">
        <v>6861100.0</v>
      </c>
      <c r="H381" s="24" t="s">
        <v>59</v>
      </c>
      <c r="I381" s="24">
        <f>('Акции'!$F381-F380)/F380</f>
        <v>0.01014370245</v>
      </c>
    </row>
    <row r="382" ht="15.75" customHeight="1">
      <c r="E382" s="21">
        <v>42562.0</v>
      </c>
      <c r="F382" s="22">
        <v>23.77</v>
      </c>
      <c r="G382" s="23">
        <v>6401500.0</v>
      </c>
      <c r="H382" s="24" t="s">
        <v>59</v>
      </c>
      <c r="I382" s="24">
        <f>('Акции'!$F382-F381)/F381</f>
        <v>-0.005439330544</v>
      </c>
    </row>
    <row r="383" ht="15.75" customHeight="1">
      <c r="E383" s="21">
        <v>42563.0</v>
      </c>
      <c r="F383" s="22">
        <v>23.64</v>
      </c>
      <c r="G383" s="23">
        <v>1.19585E7</v>
      </c>
      <c r="H383" s="24" t="s">
        <v>59</v>
      </c>
      <c r="I383" s="24">
        <f>('Акции'!$F383-F382)/F382</f>
        <v>-0.005469078671</v>
      </c>
    </row>
    <row r="384" ht="15.75" customHeight="1">
      <c r="E384" s="21">
        <v>42564.0</v>
      </c>
      <c r="F384" s="22">
        <v>23.63</v>
      </c>
      <c r="G384" s="23">
        <v>7704300.0</v>
      </c>
      <c r="H384" s="24" t="s">
        <v>59</v>
      </c>
      <c r="I384" s="24">
        <f>('Акции'!$F384-F383)/F383</f>
        <v>-0.0004230118443</v>
      </c>
    </row>
    <row r="385" ht="15.75" customHeight="1">
      <c r="E385" s="21">
        <v>42565.0</v>
      </c>
      <c r="F385" s="22">
        <v>23.78</v>
      </c>
      <c r="G385" s="23">
        <v>7583500.0</v>
      </c>
      <c r="H385" s="24" t="s">
        <v>59</v>
      </c>
      <c r="I385" s="24">
        <f>('Акции'!$F385-F384)/F384</f>
        <v>0.006347862886</v>
      </c>
    </row>
    <row r="386" ht="15.75" customHeight="1">
      <c r="E386" s="21">
        <v>42566.0</v>
      </c>
      <c r="F386" s="22">
        <v>23.58</v>
      </c>
      <c r="G386" s="23">
        <v>6094300.0</v>
      </c>
      <c r="H386" s="24" t="s">
        <v>59</v>
      </c>
      <c r="I386" s="24">
        <f>('Акции'!$F386-F385)/F385</f>
        <v>-0.008410428932</v>
      </c>
    </row>
    <row r="387" ht="15.75" customHeight="1">
      <c r="E387" s="21">
        <v>42569.0</v>
      </c>
      <c r="F387" s="22">
        <v>23.58</v>
      </c>
      <c r="G387" s="23">
        <v>5210800.0</v>
      </c>
      <c r="H387" s="24" t="s">
        <v>59</v>
      </c>
      <c r="I387" s="24">
        <f>('Акции'!$F387-F386)/F386</f>
        <v>0</v>
      </c>
    </row>
    <row r="388" ht="15.75" customHeight="1">
      <c r="E388" s="21">
        <v>42570.0</v>
      </c>
      <c r="F388" s="22">
        <v>23.75</v>
      </c>
      <c r="G388" s="23">
        <v>7539500.0</v>
      </c>
      <c r="H388" s="24" t="s">
        <v>59</v>
      </c>
      <c r="I388" s="24">
        <f>('Акции'!$F388-F387)/F387</f>
        <v>0.007209499576</v>
      </c>
    </row>
    <row r="389" ht="15.75" customHeight="1">
      <c r="E389" s="21">
        <v>42571.0</v>
      </c>
      <c r="F389" s="22">
        <v>24.26</v>
      </c>
      <c r="G389" s="23">
        <v>1.08681E7</v>
      </c>
      <c r="H389" s="24" t="s">
        <v>59</v>
      </c>
      <c r="I389" s="24">
        <f>('Акции'!$F389-F388)/F388</f>
        <v>0.02147368421</v>
      </c>
    </row>
    <row r="390" ht="15.75" customHeight="1">
      <c r="E390" s="21">
        <v>42572.0</v>
      </c>
      <c r="F390" s="22">
        <v>23.92</v>
      </c>
      <c r="G390" s="23">
        <v>7705100.0</v>
      </c>
      <c r="H390" s="24" t="s">
        <v>59</v>
      </c>
      <c r="I390" s="24">
        <f>('Акции'!$F390-F389)/F389</f>
        <v>-0.01401483924</v>
      </c>
    </row>
    <row r="391" ht="15.75" customHeight="1">
      <c r="E391" s="21">
        <v>42573.0</v>
      </c>
      <c r="F391" s="22">
        <v>23.92</v>
      </c>
      <c r="G391" s="23">
        <v>1.10537E7</v>
      </c>
      <c r="H391" s="24" t="s">
        <v>59</v>
      </c>
      <c r="I391" s="24">
        <f>('Акции'!$F391-F390)/F390</f>
        <v>0</v>
      </c>
    </row>
    <row r="392" ht="15.75" customHeight="1">
      <c r="E392" s="21">
        <v>42576.0</v>
      </c>
      <c r="F392" s="22">
        <v>23.7</v>
      </c>
      <c r="G392" s="23">
        <v>7567600.0</v>
      </c>
      <c r="H392" s="24" t="s">
        <v>59</v>
      </c>
      <c r="I392" s="24">
        <f>('Акции'!$F392-F391)/F391</f>
        <v>-0.009197324415</v>
      </c>
    </row>
    <row r="393" ht="15.75" customHeight="1">
      <c r="E393" s="21">
        <v>42577.0</v>
      </c>
      <c r="F393" s="22">
        <v>23.98</v>
      </c>
      <c r="G393" s="23">
        <v>6308900.0</v>
      </c>
      <c r="H393" s="24" t="s">
        <v>59</v>
      </c>
      <c r="I393" s="24">
        <f>('Акции'!$F393-F392)/F392</f>
        <v>0.01181434599</v>
      </c>
    </row>
    <row r="394" ht="15.75" customHeight="1">
      <c r="E394" s="21">
        <v>42578.0</v>
      </c>
      <c r="F394" s="22">
        <v>23.66</v>
      </c>
      <c r="G394" s="23">
        <v>1.07329E7</v>
      </c>
      <c r="H394" s="24" t="s">
        <v>59</v>
      </c>
      <c r="I394" s="24">
        <f>('Акции'!$F394-F393)/F393</f>
        <v>-0.01334445371</v>
      </c>
    </row>
    <row r="395" ht="15.75" customHeight="1">
      <c r="E395" s="21">
        <v>42579.0</v>
      </c>
      <c r="F395" s="22">
        <v>24.34</v>
      </c>
      <c r="G395" s="23">
        <v>2.42805E7</v>
      </c>
      <c r="H395" s="24" t="s">
        <v>59</v>
      </c>
      <c r="I395" s="24">
        <f>('Акции'!$F395-F394)/F394</f>
        <v>0.02874049028</v>
      </c>
    </row>
    <row r="396" ht="15.75" customHeight="1">
      <c r="E396" s="21">
        <v>42580.0</v>
      </c>
      <c r="F396" s="22">
        <v>24.28</v>
      </c>
      <c r="G396" s="23">
        <v>1.30473E7</v>
      </c>
      <c r="H396" s="24" t="s">
        <v>59</v>
      </c>
      <c r="I396" s="24">
        <f>('Акции'!$F396-F395)/F395</f>
        <v>-0.002465078061</v>
      </c>
    </row>
    <row r="397" ht="15.75" customHeight="1">
      <c r="E397" s="21">
        <v>42583.0</v>
      </c>
      <c r="F397" s="22">
        <v>24.43</v>
      </c>
      <c r="G397" s="23">
        <v>7267400.0</v>
      </c>
      <c r="H397" s="24" t="s">
        <v>59</v>
      </c>
      <c r="I397" s="24">
        <f>('Акции'!$F397-F396)/F396</f>
        <v>0.006177924217</v>
      </c>
    </row>
    <row r="398" ht="15.75" customHeight="1">
      <c r="E398" s="21">
        <v>42584.0</v>
      </c>
      <c r="F398" s="22">
        <v>24.17</v>
      </c>
      <c r="G398" s="23">
        <v>7115500.0</v>
      </c>
      <c r="H398" s="24" t="s">
        <v>59</v>
      </c>
      <c r="I398" s="24">
        <f>('Акции'!$F398-F397)/F397</f>
        <v>-0.01064265248</v>
      </c>
    </row>
    <row r="399" ht="15.75" customHeight="1">
      <c r="E399" s="21">
        <v>42585.0</v>
      </c>
      <c r="F399" s="22">
        <v>23.84</v>
      </c>
      <c r="G399" s="23">
        <v>6151500.0</v>
      </c>
      <c r="H399" s="24" t="s">
        <v>59</v>
      </c>
      <c r="I399" s="24">
        <f>('Акции'!$F399-F398)/F398</f>
        <v>-0.0136532892</v>
      </c>
    </row>
    <row r="400" ht="15.75" customHeight="1">
      <c r="E400" s="21">
        <v>42586.0</v>
      </c>
      <c r="F400" s="22">
        <v>24.14</v>
      </c>
      <c r="G400" s="23">
        <v>8460700.0</v>
      </c>
      <c r="H400" s="24" t="s">
        <v>59</v>
      </c>
      <c r="I400" s="24">
        <f>('Акции'!$F400-F399)/F399</f>
        <v>0.01258389262</v>
      </c>
    </row>
    <row r="401" ht="15.75" customHeight="1">
      <c r="E401" s="21">
        <v>42587.0</v>
      </c>
      <c r="F401" s="22">
        <v>24.14</v>
      </c>
      <c r="G401" s="23">
        <v>5602200.0</v>
      </c>
      <c r="H401" s="24" t="s">
        <v>59</v>
      </c>
      <c r="I401" s="24">
        <f>('Акции'!$F401-F400)/F400</f>
        <v>0</v>
      </c>
    </row>
    <row r="402" ht="15.75" customHeight="1">
      <c r="E402" s="21">
        <v>42590.0</v>
      </c>
      <c r="F402" s="22">
        <v>23.88</v>
      </c>
      <c r="G402" s="23">
        <v>6959400.0</v>
      </c>
      <c r="H402" s="24" t="s">
        <v>59</v>
      </c>
      <c r="I402" s="24">
        <f>('Акции'!$F402-F401)/F401</f>
        <v>-0.01077050539</v>
      </c>
    </row>
    <row r="403" ht="15.75" customHeight="1">
      <c r="E403" s="21">
        <v>42591.0</v>
      </c>
      <c r="F403" s="22">
        <v>24.15</v>
      </c>
      <c r="G403" s="23">
        <v>7090800.0</v>
      </c>
      <c r="H403" s="24" t="s">
        <v>59</v>
      </c>
      <c r="I403" s="24">
        <f>('Акции'!$F403-F402)/F402</f>
        <v>0.01130653266</v>
      </c>
    </row>
    <row r="404" ht="15.75" customHeight="1">
      <c r="E404" s="21">
        <v>42592.0</v>
      </c>
      <c r="F404" s="22">
        <v>23.88</v>
      </c>
      <c r="G404" s="23">
        <v>6047200.0</v>
      </c>
      <c r="H404" s="24" t="s">
        <v>59</v>
      </c>
      <c r="I404" s="24">
        <f>('Акции'!$F404-F403)/F403</f>
        <v>-0.01118012422</v>
      </c>
    </row>
    <row r="405" ht="15.75" customHeight="1">
      <c r="E405" s="21">
        <v>42593.0</v>
      </c>
      <c r="F405" s="22">
        <v>23.86</v>
      </c>
      <c r="G405" s="23">
        <v>6190100.0</v>
      </c>
      <c r="H405" s="24" t="s">
        <v>59</v>
      </c>
      <c r="I405" s="24">
        <f>('Акции'!$F405-F404)/F404</f>
        <v>-0.000837520938</v>
      </c>
    </row>
    <row r="406" ht="15.75" customHeight="1">
      <c r="E406" s="21">
        <v>42594.0</v>
      </c>
      <c r="F406" s="22">
        <v>23.89</v>
      </c>
      <c r="G406" s="23">
        <v>4258600.0</v>
      </c>
      <c r="H406" s="24" t="s">
        <v>59</v>
      </c>
      <c r="I406" s="24">
        <f>('Акции'!$F406-F405)/F405</f>
        <v>0.001257334451</v>
      </c>
    </row>
    <row r="407" ht="15.75" customHeight="1">
      <c r="E407" s="21">
        <v>42597.0</v>
      </c>
      <c r="F407" s="22">
        <v>23.97</v>
      </c>
      <c r="G407" s="23">
        <v>5015900.0</v>
      </c>
      <c r="H407" s="24" t="s">
        <v>59</v>
      </c>
      <c r="I407" s="24">
        <f>('Акции'!$F407-F406)/F406</f>
        <v>0.003348681457</v>
      </c>
    </row>
    <row r="408" ht="15.75" customHeight="1">
      <c r="E408" s="21">
        <v>42598.0</v>
      </c>
      <c r="F408" s="22">
        <v>23.87</v>
      </c>
      <c r="G408" s="23">
        <v>6466300.0</v>
      </c>
      <c r="H408" s="24" t="s">
        <v>59</v>
      </c>
      <c r="I408" s="24">
        <f>('Акции'!$F408-F407)/F407</f>
        <v>-0.004171881519</v>
      </c>
    </row>
    <row r="409" ht="15.75" customHeight="1">
      <c r="E409" s="21">
        <v>42599.0</v>
      </c>
      <c r="F409" s="22">
        <v>23.9</v>
      </c>
      <c r="G409" s="23">
        <v>6405200.0</v>
      </c>
      <c r="H409" s="24" t="s">
        <v>59</v>
      </c>
      <c r="I409" s="24">
        <f>('Акции'!$F409-F408)/F408</f>
        <v>0.001256807708</v>
      </c>
    </row>
    <row r="410" ht="15.75" customHeight="1">
      <c r="E410" s="21">
        <v>42600.0</v>
      </c>
      <c r="F410" s="22">
        <v>23.96</v>
      </c>
      <c r="G410" s="23">
        <v>5172900.0</v>
      </c>
      <c r="H410" s="24" t="s">
        <v>59</v>
      </c>
      <c r="I410" s="24">
        <f>('Акции'!$F410-F409)/F409</f>
        <v>0.002510460251</v>
      </c>
    </row>
    <row r="411" ht="15.75" customHeight="1">
      <c r="E411" s="21">
        <v>42601.0</v>
      </c>
      <c r="F411" s="22">
        <v>24.17</v>
      </c>
      <c r="G411" s="23">
        <v>4712200.0</v>
      </c>
      <c r="H411" s="24" t="s">
        <v>59</v>
      </c>
      <c r="I411" s="24">
        <f>('Акции'!$F411-F410)/F410</f>
        <v>0.008764607679</v>
      </c>
    </row>
    <row r="412" ht="15.75" customHeight="1">
      <c r="E412" s="21">
        <v>42604.0</v>
      </c>
      <c r="F412" s="22">
        <v>24.12</v>
      </c>
      <c r="G412" s="23">
        <v>3185500.0</v>
      </c>
      <c r="H412" s="24" t="s">
        <v>59</v>
      </c>
      <c r="I412" s="24">
        <f>('Акции'!$F412-F411)/F411</f>
        <v>-0.002068680182</v>
      </c>
    </row>
    <row r="413" ht="15.75" customHeight="1">
      <c r="E413" s="21">
        <v>42605.0</v>
      </c>
      <c r="F413" s="22">
        <v>24.11</v>
      </c>
      <c r="G413" s="23">
        <v>4338300.0</v>
      </c>
      <c r="H413" s="24" t="s">
        <v>59</v>
      </c>
      <c r="I413" s="24">
        <f>('Акции'!$F413-F412)/F412</f>
        <v>-0.0004145936982</v>
      </c>
    </row>
    <row r="414" ht="15.75" customHeight="1">
      <c r="E414" s="21">
        <v>42606.0</v>
      </c>
      <c r="F414" s="22">
        <v>23.63</v>
      </c>
      <c r="G414" s="23">
        <v>4882300.0</v>
      </c>
      <c r="H414" s="24" t="s">
        <v>59</v>
      </c>
      <c r="I414" s="24">
        <f>('Акции'!$F414-F413)/F413</f>
        <v>-0.01990875156</v>
      </c>
    </row>
    <row r="415" ht="15.75" customHeight="1">
      <c r="E415" s="21">
        <v>42607.0</v>
      </c>
      <c r="F415" s="22">
        <v>23.77</v>
      </c>
      <c r="G415" s="23">
        <v>7809000.0</v>
      </c>
      <c r="H415" s="24" t="s">
        <v>59</v>
      </c>
      <c r="I415" s="24">
        <f>('Акции'!$F415-F414)/F414</f>
        <v>0.005924672027</v>
      </c>
    </row>
    <row r="416" ht="15.75" customHeight="1">
      <c r="E416" s="21">
        <v>42608.0</v>
      </c>
      <c r="F416" s="22">
        <v>23.97</v>
      </c>
      <c r="G416" s="23">
        <v>6744300.0</v>
      </c>
      <c r="H416" s="24" t="s">
        <v>59</v>
      </c>
      <c r="I416" s="24">
        <f>('Акции'!$F416-F415)/F415</f>
        <v>0.008413967186</v>
      </c>
    </row>
    <row r="417" ht="15.75" customHeight="1">
      <c r="E417" s="21">
        <v>42611.0</v>
      </c>
      <c r="F417" s="22">
        <v>24.3</v>
      </c>
      <c r="G417" s="23">
        <v>6932300.0</v>
      </c>
      <c r="H417" s="24" t="s">
        <v>59</v>
      </c>
      <c r="I417" s="24">
        <f>('Акции'!$F417-F416)/F416</f>
        <v>0.01376720901</v>
      </c>
    </row>
    <row r="418" ht="15.75" customHeight="1">
      <c r="E418" s="21">
        <v>42612.0</v>
      </c>
      <c r="F418" s="22">
        <v>24.21</v>
      </c>
      <c r="G418" s="23">
        <v>3579700.0</v>
      </c>
      <c r="H418" s="24" t="s">
        <v>59</v>
      </c>
      <c r="I418" s="24">
        <f>('Акции'!$F418-F417)/F417</f>
        <v>-0.003703703704</v>
      </c>
    </row>
    <row r="419" ht="15.75" customHeight="1">
      <c r="E419" s="21">
        <v>42613.0</v>
      </c>
      <c r="F419" s="22">
        <v>23.82</v>
      </c>
      <c r="G419" s="23">
        <v>9533100.0</v>
      </c>
      <c r="H419" s="24" t="s">
        <v>59</v>
      </c>
      <c r="I419" s="24">
        <f>('Акции'!$F419-F418)/F418</f>
        <v>-0.01610904585</v>
      </c>
    </row>
    <row r="420" ht="15.75" customHeight="1">
      <c r="E420" s="21">
        <v>42614.0</v>
      </c>
      <c r="F420" s="22">
        <v>24.33</v>
      </c>
      <c r="G420" s="23">
        <v>9115600.0</v>
      </c>
      <c r="H420" s="24" t="s">
        <v>59</v>
      </c>
      <c r="I420" s="24">
        <f>('Акции'!$F420-F419)/F419</f>
        <v>0.02141057935</v>
      </c>
    </row>
    <row r="421" ht="15.75" customHeight="1">
      <c r="E421" s="21">
        <v>42615.0</v>
      </c>
      <c r="F421" s="22">
        <v>24.26</v>
      </c>
      <c r="G421" s="23">
        <v>5511500.0</v>
      </c>
      <c r="H421" s="24" t="s">
        <v>59</v>
      </c>
      <c r="I421" s="24">
        <f>('Акции'!$F421-F420)/F420</f>
        <v>-0.002877106453</v>
      </c>
    </row>
    <row r="422" ht="15.75" customHeight="1">
      <c r="E422" s="21">
        <v>42619.0</v>
      </c>
      <c r="F422" s="22">
        <v>24.33</v>
      </c>
      <c r="G422" s="23">
        <v>4777400.0</v>
      </c>
      <c r="H422" s="24" t="s">
        <v>59</v>
      </c>
      <c r="I422" s="24">
        <f>('Акции'!$F422-F421)/F421</f>
        <v>0.002885408079</v>
      </c>
    </row>
    <row r="423" ht="15.75" customHeight="1">
      <c r="E423" s="21">
        <v>42620.0</v>
      </c>
      <c r="F423" s="22">
        <v>24.41</v>
      </c>
      <c r="G423" s="23">
        <v>6155100.0</v>
      </c>
      <c r="H423" s="24" t="s">
        <v>59</v>
      </c>
      <c r="I423" s="24">
        <f>('Акции'!$F423-F422)/F422</f>
        <v>0.003288121661</v>
      </c>
    </row>
    <row r="424" ht="15.75" customHeight="1">
      <c r="E424" s="21">
        <v>42621.0</v>
      </c>
      <c r="F424" s="22">
        <v>24.48</v>
      </c>
      <c r="G424" s="23">
        <v>5542600.0</v>
      </c>
      <c r="H424" s="24" t="s">
        <v>59</v>
      </c>
      <c r="I424" s="24">
        <f>('Акции'!$F424-F423)/F423</f>
        <v>0.002867677181</v>
      </c>
    </row>
    <row r="425" ht="15.75" customHeight="1">
      <c r="E425" s="21">
        <v>42622.0</v>
      </c>
      <c r="F425" s="22">
        <v>23.51</v>
      </c>
      <c r="G425" s="23">
        <v>7695500.0</v>
      </c>
      <c r="H425" s="24" t="s">
        <v>59</v>
      </c>
      <c r="I425" s="24">
        <f>('Акции'!$F425-F424)/F424</f>
        <v>-0.03962418301</v>
      </c>
    </row>
    <row r="426" ht="15.75" customHeight="1">
      <c r="E426" s="21">
        <v>42625.0</v>
      </c>
      <c r="F426" s="22">
        <v>23.75</v>
      </c>
      <c r="G426" s="23">
        <v>7482000.0</v>
      </c>
      <c r="H426" s="24" t="s">
        <v>59</v>
      </c>
      <c r="I426" s="24">
        <f>('Акции'!$F426-F425)/F425</f>
        <v>0.01020842195</v>
      </c>
    </row>
    <row r="427" ht="15.75" customHeight="1">
      <c r="E427" s="21">
        <v>42626.0</v>
      </c>
      <c r="F427" s="22">
        <v>23.26</v>
      </c>
      <c r="G427" s="23">
        <v>1.14577E7</v>
      </c>
      <c r="H427" s="24" t="s">
        <v>59</v>
      </c>
      <c r="I427" s="24">
        <f>('Акции'!$F427-F426)/F426</f>
        <v>-0.02063157895</v>
      </c>
    </row>
    <row r="428" ht="15.75" customHeight="1">
      <c r="E428" s="21">
        <v>42627.0</v>
      </c>
      <c r="F428" s="22">
        <v>23.11</v>
      </c>
      <c r="G428" s="23">
        <v>1.7899E7</v>
      </c>
      <c r="H428" s="24" t="s">
        <v>59</v>
      </c>
      <c r="I428" s="24">
        <f>('Акции'!$F428-F427)/F427</f>
        <v>-0.006448839209</v>
      </c>
    </row>
    <row r="429" ht="15.75" customHeight="1">
      <c r="E429" s="21">
        <v>42628.0</v>
      </c>
      <c r="F429" s="22">
        <v>23.62</v>
      </c>
      <c r="G429" s="23">
        <v>1.32012E7</v>
      </c>
      <c r="H429" s="24" t="s">
        <v>59</v>
      </c>
      <c r="I429" s="24">
        <f>('Акции'!$F429-F428)/F428</f>
        <v>0.02206836867</v>
      </c>
    </row>
    <row r="430" ht="15.75" customHeight="1">
      <c r="E430" s="21">
        <v>42629.0</v>
      </c>
      <c r="F430" s="22">
        <v>23.5</v>
      </c>
      <c r="G430" s="23">
        <v>1.32518E7</v>
      </c>
      <c r="H430" s="24" t="s">
        <v>59</v>
      </c>
      <c r="I430" s="24">
        <f>('Акции'!$F430-F429)/F429</f>
        <v>-0.005080440305</v>
      </c>
    </row>
    <row r="431" ht="15.75" customHeight="1">
      <c r="E431" s="21">
        <v>42632.0</v>
      </c>
      <c r="F431" s="22">
        <v>23.51</v>
      </c>
      <c r="G431" s="23">
        <v>7587800.0</v>
      </c>
      <c r="H431" s="24" t="s">
        <v>59</v>
      </c>
      <c r="I431" s="24">
        <f>('Акции'!$F431-F430)/F430</f>
        <v>0.0004255319149</v>
      </c>
    </row>
    <row r="432" ht="15.75" customHeight="1">
      <c r="E432" s="21">
        <v>42633.0</v>
      </c>
      <c r="F432" s="22">
        <v>23.31</v>
      </c>
      <c r="G432" s="23">
        <v>1.20773E7</v>
      </c>
      <c r="H432" s="24" t="s">
        <v>59</v>
      </c>
      <c r="I432" s="24">
        <f>('Акции'!$F432-F431)/F431</f>
        <v>-0.00850701829</v>
      </c>
    </row>
    <row r="433" ht="15.75" customHeight="1">
      <c r="E433" s="21">
        <v>42634.0</v>
      </c>
      <c r="F433" s="22">
        <v>23.73</v>
      </c>
      <c r="G433" s="23">
        <v>6858200.0</v>
      </c>
      <c r="H433" s="24" t="s">
        <v>59</v>
      </c>
      <c r="I433" s="24">
        <f>('Акции'!$F433-F432)/F432</f>
        <v>0.01801801802</v>
      </c>
    </row>
    <row r="434" ht="15.75" customHeight="1">
      <c r="E434" s="21">
        <v>42635.0</v>
      </c>
      <c r="F434" s="22">
        <v>23.73</v>
      </c>
      <c r="G434" s="23">
        <v>9681400.0</v>
      </c>
      <c r="H434" s="24" t="s">
        <v>59</v>
      </c>
      <c r="I434" s="24">
        <f>('Акции'!$F434-F433)/F433</f>
        <v>0</v>
      </c>
    </row>
    <row r="435" ht="15.75" customHeight="1">
      <c r="E435" s="21">
        <v>42636.0</v>
      </c>
      <c r="F435" s="22">
        <v>23.71</v>
      </c>
      <c r="G435" s="23">
        <v>7409300.0</v>
      </c>
      <c r="H435" s="24" t="s">
        <v>59</v>
      </c>
      <c r="I435" s="24">
        <f>('Акции'!$F435-F434)/F434</f>
        <v>-0.0008428150021</v>
      </c>
    </row>
    <row r="436" ht="15.75" customHeight="1">
      <c r="E436" s="21">
        <v>42639.0</v>
      </c>
      <c r="F436" s="22">
        <v>23.73</v>
      </c>
      <c r="G436" s="23">
        <v>8162000.0</v>
      </c>
      <c r="H436" s="24" t="s">
        <v>59</v>
      </c>
      <c r="I436" s="24">
        <f>('Акции'!$F436-F435)/F435</f>
        <v>0.0008435259384</v>
      </c>
    </row>
    <row r="437" ht="15.75" customHeight="1">
      <c r="E437" s="21">
        <v>42640.0</v>
      </c>
      <c r="F437" s="22">
        <v>23.72</v>
      </c>
      <c r="G437" s="23">
        <v>1.23175E7</v>
      </c>
      <c r="H437" s="24" t="s">
        <v>59</v>
      </c>
      <c r="I437" s="24">
        <f>('Акции'!$F437-F436)/F436</f>
        <v>-0.0004214075011</v>
      </c>
    </row>
    <row r="438" ht="15.75" customHeight="1">
      <c r="E438" s="21">
        <v>42641.0</v>
      </c>
      <c r="F438" s="22">
        <v>23.75</v>
      </c>
      <c r="G438" s="23">
        <v>6611800.0</v>
      </c>
      <c r="H438" s="24" t="s">
        <v>59</v>
      </c>
      <c r="I438" s="24">
        <f>('Акции'!$F438-F437)/F437</f>
        <v>0.001264755481</v>
      </c>
    </row>
    <row r="439" ht="15.75" customHeight="1">
      <c r="E439" s="21">
        <v>42642.0</v>
      </c>
      <c r="F439" s="22">
        <v>23.3</v>
      </c>
      <c r="G439" s="23">
        <v>7278900.0</v>
      </c>
      <c r="H439" s="24" t="s">
        <v>59</v>
      </c>
      <c r="I439" s="24">
        <f>('Акции'!$F439-F438)/F438</f>
        <v>-0.01894736842</v>
      </c>
    </row>
    <row r="440" ht="15.75" customHeight="1">
      <c r="E440" s="21">
        <v>42643.0</v>
      </c>
      <c r="F440" s="22">
        <v>23.8</v>
      </c>
      <c r="G440" s="23">
        <v>8829500.0</v>
      </c>
      <c r="H440" s="24" t="s">
        <v>59</v>
      </c>
      <c r="I440" s="24">
        <f>('Акции'!$F440-F439)/F439</f>
        <v>0.02145922747</v>
      </c>
    </row>
    <row r="441" ht="15.75" customHeight="1">
      <c r="E441" s="21">
        <v>42646.0</v>
      </c>
      <c r="F441" s="22">
        <v>23.5</v>
      </c>
      <c r="G441" s="23">
        <v>4793100.0</v>
      </c>
      <c r="H441" s="24" t="s">
        <v>59</v>
      </c>
      <c r="I441" s="24">
        <f>('Акции'!$F441-F440)/F440</f>
        <v>-0.01260504202</v>
      </c>
    </row>
    <row r="442" ht="15.75" customHeight="1">
      <c r="E442" s="21">
        <v>42647.0</v>
      </c>
      <c r="F442" s="22">
        <v>23.28</v>
      </c>
      <c r="G442" s="23">
        <v>5918400.0</v>
      </c>
      <c r="H442" s="24" t="s">
        <v>59</v>
      </c>
      <c r="I442" s="24">
        <f>('Акции'!$F442-F441)/F441</f>
        <v>-0.009361702128</v>
      </c>
    </row>
    <row r="443" ht="15.75" customHeight="1">
      <c r="E443" s="21">
        <v>42648.0</v>
      </c>
      <c r="F443" s="22">
        <v>23.43</v>
      </c>
      <c r="G443" s="23">
        <v>5975800.0</v>
      </c>
      <c r="H443" s="24" t="s">
        <v>59</v>
      </c>
      <c r="I443" s="24">
        <f>('Акции'!$F443-F442)/F442</f>
        <v>0.006443298969</v>
      </c>
    </row>
    <row r="444" ht="15.75" customHeight="1">
      <c r="E444" s="21">
        <v>42649.0</v>
      </c>
      <c r="F444" s="22">
        <v>23.48</v>
      </c>
      <c r="G444" s="23">
        <v>6142300.0</v>
      </c>
      <c r="H444" s="24" t="s">
        <v>59</v>
      </c>
      <c r="I444" s="24">
        <f>('Акции'!$F444-F443)/F443</f>
        <v>0.002134016219</v>
      </c>
    </row>
    <row r="445" ht="15.75" customHeight="1">
      <c r="E445" s="21">
        <v>42650.0</v>
      </c>
      <c r="F445" s="22">
        <v>23.48</v>
      </c>
      <c r="G445" s="23">
        <v>5153700.0</v>
      </c>
      <c r="H445" s="24" t="s">
        <v>59</v>
      </c>
      <c r="I445" s="24">
        <f>('Акции'!$F445-F444)/F444</f>
        <v>0</v>
      </c>
    </row>
    <row r="446" ht="15.75" customHeight="1">
      <c r="E446" s="21">
        <v>42653.0</v>
      </c>
      <c r="F446" s="22">
        <v>23.77</v>
      </c>
      <c r="G446" s="23">
        <v>4034900.0</v>
      </c>
      <c r="H446" s="24" t="s">
        <v>59</v>
      </c>
      <c r="I446" s="24">
        <f>('Акции'!$F446-F445)/F445</f>
        <v>0.01235093697</v>
      </c>
    </row>
    <row r="447" ht="15.75" customHeight="1">
      <c r="E447" s="21">
        <v>42654.0</v>
      </c>
      <c r="F447" s="22">
        <v>23.16</v>
      </c>
      <c r="G447" s="23">
        <v>9876300.0</v>
      </c>
      <c r="H447" s="24" t="s">
        <v>59</v>
      </c>
      <c r="I447" s="24">
        <f>('Акции'!$F447-F446)/F446</f>
        <v>-0.02566259992</v>
      </c>
    </row>
    <row r="448" ht="15.75" customHeight="1">
      <c r="E448" s="21">
        <v>42655.0</v>
      </c>
      <c r="F448" s="22">
        <v>23.18</v>
      </c>
      <c r="G448" s="23">
        <v>1.06481E7</v>
      </c>
      <c r="H448" s="24" t="s">
        <v>59</v>
      </c>
      <c r="I448" s="24">
        <f>('Акции'!$F448-F447)/F447</f>
        <v>0.0008635578584</v>
      </c>
    </row>
    <row r="449" ht="15.75" customHeight="1">
      <c r="E449" s="21">
        <v>42656.0</v>
      </c>
      <c r="F449" s="22">
        <v>23.15</v>
      </c>
      <c r="G449" s="23">
        <v>1.00334E7</v>
      </c>
      <c r="H449" s="24" t="s">
        <v>59</v>
      </c>
      <c r="I449" s="24">
        <f>('Акции'!$F449-F448)/F448</f>
        <v>-0.001294219154</v>
      </c>
    </row>
    <row r="450" ht="15.75" customHeight="1">
      <c r="E450" s="21">
        <v>42657.0</v>
      </c>
      <c r="F450" s="22">
        <v>22.95</v>
      </c>
      <c r="G450" s="23">
        <v>6897500.0</v>
      </c>
      <c r="H450" s="24" t="s">
        <v>59</v>
      </c>
      <c r="I450" s="24">
        <f>('Акции'!$F450-F449)/F449</f>
        <v>-0.008639308855</v>
      </c>
    </row>
    <row r="451" ht="15.75" customHeight="1">
      <c r="E451" s="21">
        <v>42660.0</v>
      </c>
      <c r="F451" s="22">
        <v>22.82</v>
      </c>
      <c r="G451" s="23">
        <v>5110800.0</v>
      </c>
      <c r="H451" s="24" t="s">
        <v>59</v>
      </c>
      <c r="I451" s="24">
        <f>('Акции'!$F451-F450)/F450</f>
        <v>-0.005664488017</v>
      </c>
    </row>
    <row r="452" ht="15.75" customHeight="1">
      <c r="E452" s="21">
        <v>42661.0</v>
      </c>
      <c r="F452" s="22">
        <v>23.12</v>
      </c>
      <c r="G452" s="23">
        <v>4979600.0</v>
      </c>
      <c r="H452" s="24" t="s">
        <v>59</v>
      </c>
      <c r="I452" s="24">
        <f>('Акции'!$F452-F451)/F451</f>
        <v>0.01314636284</v>
      </c>
    </row>
    <row r="453" ht="15.75" customHeight="1">
      <c r="E453" s="21">
        <v>42662.0</v>
      </c>
      <c r="F453" s="22">
        <v>22.87</v>
      </c>
      <c r="G453" s="23">
        <v>6632100.0</v>
      </c>
      <c r="H453" s="24" t="s">
        <v>59</v>
      </c>
      <c r="I453" s="24">
        <f>('Акции'!$F453-F452)/F452</f>
        <v>-0.01081314879</v>
      </c>
    </row>
    <row r="454" ht="15.75" customHeight="1">
      <c r="E454" s="21">
        <v>42663.0</v>
      </c>
      <c r="F454" s="22">
        <v>23.01</v>
      </c>
      <c r="G454" s="23">
        <v>8656000.0</v>
      </c>
      <c r="H454" s="24" t="s">
        <v>59</v>
      </c>
      <c r="I454" s="24">
        <f>('Акции'!$F454-F453)/F453</f>
        <v>0.006121556624</v>
      </c>
    </row>
    <row r="455" ht="15.75" customHeight="1">
      <c r="E455" s="21">
        <v>42664.0</v>
      </c>
      <c r="F455" s="22">
        <v>22.82</v>
      </c>
      <c r="G455" s="23">
        <v>7203600.0</v>
      </c>
      <c r="H455" s="24" t="s">
        <v>59</v>
      </c>
      <c r="I455" s="24">
        <f>('Акции'!$F455-F454)/F454</f>
        <v>-0.008257279444</v>
      </c>
    </row>
    <row r="456" ht="15.75" customHeight="1">
      <c r="E456" s="21">
        <v>42667.0</v>
      </c>
      <c r="F456" s="22">
        <v>22.97</v>
      </c>
      <c r="G456" s="23">
        <v>6670700.0</v>
      </c>
      <c r="H456" s="24" t="s">
        <v>59</v>
      </c>
      <c r="I456" s="24">
        <f>('Акции'!$F456-F455)/F455</f>
        <v>0.00657318142</v>
      </c>
    </row>
    <row r="457" ht="15.75" customHeight="1">
      <c r="E457" s="21">
        <v>42668.0</v>
      </c>
      <c r="F457" s="22">
        <v>22.44</v>
      </c>
      <c r="G457" s="23">
        <v>1.23654E7</v>
      </c>
      <c r="H457" s="24" t="s">
        <v>59</v>
      </c>
      <c r="I457" s="24">
        <f>('Акции'!$F457-F456)/F456</f>
        <v>-0.02307357423</v>
      </c>
    </row>
    <row r="458" ht="15.75" customHeight="1">
      <c r="E458" s="21">
        <v>42669.0</v>
      </c>
      <c r="F458" s="22">
        <v>22.09</v>
      </c>
      <c r="G458" s="23">
        <v>1.87032E7</v>
      </c>
      <c r="H458" s="24" t="s">
        <v>59</v>
      </c>
      <c r="I458" s="24">
        <f>('Акции'!$F458-F457)/F457</f>
        <v>-0.01559714795</v>
      </c>
    </row>
    <row r="459" ht="15.75" customHeight="1">
      <c r="E459" s="21">
        <v>42670.0</v>
      </c>
      <c r="F459" s="22">
        <v>21.49</v>
      </c>
      <c r="G459" s="23">
        <v>1.60588E7</v>
      </c>
      <c r="H459" s="24" t="s">
        <v>59</v>
      </c>
      <c r="I459" s="24">
        <f>('Акции'!$F459-F458)/F458</f>
        <v>-0.02716161159</v>
      </c>
    </row>
    <row r="460" ht="15.75" customHeight="1">
      <c r="E460" s="21">
        <v>42671.0</v>
      </c>
      <c r="F460" s="22">
        <v>22.09</v>
      </c>
      <c r="G460" s="23">
        <v>1.73826E7</v>
      </c>
      <c r="H460" s="24" t="s">
        <v>59</v>
      </c>
      <c r="I460" s="24">
        <f>('Акции'!$F460-F459)/F459</f>
        <v>0.02791996277</v>
      </c>
    </row>
    <row r="461" ht="15.75" customHeight="1">
      <c r="E461" s="21">
        <v>42674.0</v>
      </c>
      <c r="F461" s="22">
        <v>22.0</v>
      </c>
      <c r="G461" s="23">
        <v>1.0905E7</v>
      </c>
      <c r="H461" s="24" t="s">
        <v>59</v>
      </c>
      <c r="I461" s="24">
        <f>('Акции'!$F461-F460)/F460</f>
        <v>-0.004074241738</v>
      </c>
    </row>
    <row r="462" ht="15.75" customHeight="1">
      <c r="E462" s="21">
        <v>42675.0</v>
      </c>
      <c r="F462" s="22">
        <v>21.71</v>
      </c>
      <c r="G462" s="23">
        <v>8187100.0</v>
      </c>
      <c r="H462" s="24" t="s">
        <v>59</v>
      </c>
      <c r="I462" s="24">
        <f>('Акции'!$F462-F461)/F461</f>
        <v>-0.01318181818</v>
      </c>
    </row>
    <row r="463" ht="15.75" customHeight="1">
      <c r="E463" s="21">
        <v>42676.0</v>
      </c>
      <c r="F463" s="22">
        <v>21.6</v>
      </c>
      <c r="G463" s="23">
        <v>7536600.0</v>
      </c>
      <c r="H463" s="24" t="s">
        <v>59</v>
      </c>
      <c r="I463" s="24">
        <f>('Акции'!$F463-F462)/F462</f>
        <v>-0.005066789498</v>
      </c>
    </row>
    <row r="464" ht="15.75" customHeight="1">
      <c r="E464" s="21">
        <v>42677.0</v>
      </c>
      <c r="F464" s="22">
        <v>21.54</v>
      </c>
      <c r="G464" s="23">
        <v>8040000.0</v>
      </c>
      <c r="H464" s="24" t="s">
        <v>59</v>
      </c>
      <c r="I464" s="24">
        <f>('Акции'!$F464-F463)/F463</f>
        <v>-0.002777777778</v>
      </c>
    </row>
    <row r="465" ht="15.75" customHeight="1">
      <c r="E465" s="21">
        <v>42678.0</v>
      </c>
      <c r="F465" s="22">
        <v>21.56</v>
      </c>
      <c r="G465" s="23">
        <v>8685200.0</v>
      </c>
      <c r="H465" s="24" t="s">
        <v>59</v>
      </c>
      <c r="I465" s="24">
        <f>('Акции'!$F465-F464)/F464</f>
        <v>0.0009285051068</v>
      </c>
    </row>
    <row r="466" ht="15.75" customHeight="1">
      <c r="E466" s="21">
        <v>42681.0</v>
      </c>
      <c r="F466" s="22">
        <v>22.04</v>
      </c>
      <c r="G466" s="23">
        <v>8110000.0</v>
      </c>
      <c r="H466" s="24" t="s">
        <v>59</v>
      </c>
      <c r="I466" s="24">
        <f>('Акции'!$F466-F465)/F465</f>
        <v>0.02226345083</v>
      </c>
    </row>
    <row r="467" ht="15.75" customHeight="1">
      <c r="E467" s="21">
        <v>42682.0</v>
      </c>
      <c r="F467" s="22">
        <v>22.25</v>
      </c>
      <c r="G467" s="23">
        <v>8933200.0</v>
      </c>
      <c r="H467" s="24" t="s">
        <v>59</v>
      </c>
      <c r="I467" s="24">
        <f>('Акции'!$F467-F466)/F466</f>
        <v>0.009528130672</v>
      </c>
    </row>
    <row r="468" ht="15.75" customHeight="1">
      <c r="E468" s="21">
        <v>42683.0</v>
      </c>
      <c r="F468" s="22">
        <v>21.84</v>
      </c>
      <c r="G468" s="23">
        <v>1.7143E7</v>
      </c>
      <c r="H468" s="24" t="s">
        <v>59</v>
      </c>
      <c r="I468" s="24">
        <f>('Акции'!$F468-F467)/F467</f>
        <v>-0.01842696629</v>
      </c>
    </row>
    <row r="469" ht="15.75" customHeight="1">
      <c r="E469" s="21">
        <v>42684.0</v>
      </c>
      <c r="F469" s="22">
        <v>21.88</v>
      </c>
      <c r="G469" s="23">
        <v>1.1747E7</v>
      </c>
      <c r="H469" s="24" t="s">
        <v>59</v>
      </c>
      <c r="I469" s="24">
        <f>('Акции'!$F469-F468)/F468</f>
        <v>0.001831501832</v>
      </c>
    </row>
    <row r="470" ht="15.75" customHeight="1">
      <c r="E470" s="21">
        <v>42685.0</v>
      </c>
      <c r="F470" s="22">
        <v>21.5</v>
      </c>
      <c r="G470" s="23">
        <v>6699300.0</v>
      </c>
      <c r="H470" s="24" t="s">
        <v>59</v>
      </c>
      <c r="I470" s="24">
        <f>('Акции'!$F470-F469)/F469</f>
        <v>-0.01736745887</v>
      </c>
    </row>
    <row r="471" ht="15.75" customHeight="1">
      <c r="E471" s="21">
        <v>42688.0</v>
      </c>
      <c r="F471" s="22">
        <v>20.79</v>
      </c>
      <c r="G471" s="23">
        <v>1.47413E7</v>
      </c>
      <c r="H471" s="24" t="s">
        <v>59</v>
      </c>
      <c r="I471" s="24">
        <f>('Акции'!$F471-F470)/F470</f>
        <v>-0.03302325581</v>
      </c>
    </row>
    <row r="472" ht="15.75" customHeight="1">
      <c r="E472" s="21">
        <v>42689.0</v>
      </c>
      <c r="F472" s="22">
        <v>21.14</v>
      </c>
      <c r="G472" s="23">
        <v>9575900.0</v>
      </c>
      <c r="H472" s="24" t="s">
        <v>59</v>
      </c>
      <c r="I472" s="24">
        <f>('Акции'!$F472-F471)/F471</f>
        <v>0.01683501684</v>
      </c>
    </row>
    <row r="473" ht="15.75" customHeight="1">
      <c r="E473" s="21">
        <v>42690.0</v>
      </c>
      <c r="F473" s="22">
        <v>21.36</v>
      </c>
      <c r="G473" s="23">
        <v>6337400.0</v>
      </c>
      <c r="H473" s="24" t="s">
        <v>59</v>
      </c>
      <c r="I473" s="24">
        <f>('Акции'!$F473-F472)/F472</f>
        <v>0.01040681173</v>
      </c>
    </row>
    <row r="474" ht="15.75" customHeight="1">
      <c r="E474" s="21">
        <v>42691.0</v>
      </c>
      <c r="F474" s="22">
        <v>21.61</v>
      </c>
      <c r="G474" s="23">
        <v>6228000.0</v>
      </c>
      <c r="H474" s="24" t="s">
        <v>59</v>
      </c>
      <c r="I474" s="24">
        <f>('Акции'!$F474-F473)/F473</f>
        <v>0.01170411985</v>
      </c>
    </row>
    <row r="475" ht="15.75" customHeight="1">
      <c r="E475" s="21">
        <v>42692.0</v>
      </c>
      <c r="F475" s="22">
        <v>21.34</v>
      </c>
      <c r="G475" s="23">
        <v>5959500.0</v>
      </c>
      <c r="H475" s="24" t="s">
        <v>59</v>
      </c>
      <c r="I475" s="24">
        <f>('Акции'!$F475-F474)/F474</f>
        <v>-0.01249421564</v>
      </c>
    </row>
    <row r="476" ht="15.75" customHeight="1">
      <c r="E476" s="21">
        <v>42695.0</v>
      </c>
      <c r="F476" s="22">
        <v>21.46</v>
      </c>
      <c r="G476" s="23">
        <v>7209100.0</v>
      </c>
      <c r="H476" s="24" t="s">
        <v>59</v>
      </c>
      <c r="I476" s="24">
        <f>('Акции'!$F476-F475)/F475</f>
        <v>0.005623242737</v>
      </c>
    </row>
    <row r="477" ht="15.75" customHeight="1">
      <c r="E477" s="21">
        <v>42696.0</v>
      </c>
      <c r="F477" s="22">
        <v>20.84</v>
      </c>
      <c r="G477" s="23">
        <v>1.62368E7</v>
      </c>
      <c r="H477" s="24" t="s">
        <v>59</v>
      </c>
      <c r="I477" s="24">
        <f>('Акции'!$F477-F476)/F476</f>
        <v>-0.02889095993</v>
      </c>
    </row>
    <row r="478" ht="15.75" customHeight="1">
      <c r="E478" s="21">
        <v>42697.0</v>
      </c>
      <c r="F478" s="22">
        <v>20.98</v>
      </c>
      <c r="G478" s="23">
        <v>7280000.0</v>
      </c>
      <c r="H478" s="24" t="s">
        <v>59</v>
      </c>
      <c r="I478" s="24">
        <f>('Акции'!$F478-F477)/F477</f>
        <v>0.006717850288</v>
      </c>
    </row>
    <row r="479" ht="15.75" customHeight="1">
      <c r="E479" s="21">
        <v>42699.0</v>
      </c>
      <c r="F479" s="22">
        <v>21.15</v>
      </c>
      <c r="G479" s="23">
        <v>3155100.0</v>
      </c>
      <c r="H479" s="24" t="s">
        <v>59</v>
      </c>
      <c r="I479" s="24">
        <f>('Акции'!$F479-F478)/F478</f>
        <v>0.008102955195</v>
      </c>
    </row>
    <row r="480" ht="15.75" customHeight="1">
      <c r="E480" s="21">
        <v>42702.0</v>
      </c>
      <c r="F480" s="22">
        <v>20.75</v>
      </c>
      <c r="G480" s="23">
        <v>8356900.0</v>
      </c>
      <c r="H480" s="24" t="s">
        <v>59</v>
      </c>
      <c r="I480" s="24">
        <f>('Акции'!$F480-F479)/F479</f>
        <v>-0.01891252955</v>
      </c>
    </row>
    <row r="481" ht="15.75" customHeight="1">
      <c r="E481" s="21">
        <v>42703.0</v>
      </c>
      <c r="F481" s="22">
        <v>20.77</v>
      </c>
      <c r="G481" s="23">
        <v>6973300.0</v>
      </c>
      <c r="H481" s="24" t="s">
        <v>59</v>
      </c>
      <c r="I481" s="24">
        <f>('Акции'!$F481-F480)/F480</f>
        <v>0.0009638554217</v>
      </c>
    </row>
    <row r="482" ht="15.75" customHeight="1">
      <c r="E482" s="21">
        <v>42704.0</v>
      </c>
      <c r="F482" s="22">
        <v>20.46</v>
      </c>
      <c r="G482" s="23">
        <v>1.24968E7</v>
      </c>
      <c r="H482" s="24" t="s">
        <v>59</v>
      </c>
      <c r="I482" s="24">
        <f>('Акции'!$F482-F481)/F481</f>
        <v>-0.01492537313</v>
      </c>
    </row>
    <row r="483" ht="15.75" customHeight="1">
      <c r="E483" s="21">
        <v>42705.0</v>
      </c>
      <c r="F483" s="22">
        <v>20.09</v>
      </c>
      <c r="G483" s="23">
        <v>1.57338E7</v>
      </c>
      <c r="H483" s="24" t="s">
        <v>59</v>
      </c>
      <c r="I483" s="24">
        <f>('Акции'!$F483-F482)/F482</f>
        <v>-0.01808406647</v>
      </c>
    </row>
    <row r="484" ht="15.75" customHeight="1">
      <c r="E484" s="21">
        <v>42706.0</v>
      </c>
      <c r="F484" s="22">
        <v>20.35</v>
      </c>
      <c r="G484" s="23">
        <v>1.0982E7</v>
      </c>
      <c r="H484" s="24" t="s">
        <v>59</v>
      </c>
      <c r="I484" s="24">
        <f>('Акции'!$F484-F483)/F483</f>
        <v>0.01294176207</v>
      </c>
    </row>
    <row r="485" ht="15.75" customHeight="1">
      <c r="E485" s="21">
        <v>42709.0</v>
      </c>
      <c r="F485" s="22">
        <v>20.71</v>
      </c>
      <c r="G485" s="23">
        <v>1.22971E7</v>
      </c>
      <c r="H485" s="24" t="s">
        <v>59</v>
      </c>
      <c r="I485" s="24">
        <f>('Акции'!$F485-F484)/F484</f>
        <v>0.01769041769</v>
      </c>
    </row>
    <row r="486" ht="15.75" customHeight="1">
      <c r="E486" s="21">
        <v>42710.0</v>
      </c>
      <c r="F486" s="22">
        <v>20.81</v>
      </c>
      <c r="G486" s="23">
        <v>7757100.0</v>
      </c>
      <c r="H486" s="24" t="s">
        <v>59</v>
      </c>
      <c r="I486" s="24">
        <f>('Акции'!$F486-F485)/F485</f>
        <v>0.004828585225</v>
      </c>
    </row>
    <row r="487" ht="15.75" customHeight="1">
      <c r="E487" s="21">
        <v>42711.0</v>
      </c>
      <c r="F487" s="22">
        <v>20.61</v>
      </c>
      <c r="G487" s="23">
        <v>1.14432E7</v>
      </c>
      <c r="H487" s="24" t="s">
        <v>59</v>
      </c>
      <c r="I487" s="24">
        <f>('Акции'!$F487-F486)/F486</f>
        <v>-0.009610764056</v>
      </c>
    </row>
    <row r="488" ht="15.75" customHeight="1">
      <c r="E488" s="21">
        <v>42712.0</v>
      </c>
      <c r="F488" s="22">
        <v>20.61</v>
      </c>
      <c r="G488" s="23">
        <v>8719300.0</v>
      </c>
      <c r="H488" s="24" t="s">
        <v>59</v>
      </c>
      <c r="I488" s="24">
        <f>('Акции'!$F488-F487)/F487</f>
        <v>0</v>
      </c>
    </row>
    <row r="489" ht="15.75" customHeight="1">
      <c r="E489" s="21">
        <v>42713.0</v>
      </c>
      <c r="F489" s="22">
        <v>20.81</v>
      </c>
      <c r="G489" s="23">
        <v>6246700.0</v>
      </c>
      <c r="H489" s="24" t="s">
        <v>59</v>
      </c>
      <c r="I489" s="24">
        <f>('Акции'!$F489-F488)/F488</f>
        <v>0.009704027171</v>
      </c>
    </row>
    <row r="490" ht="15.75" customHeight="1">
      <c r="E490" s="21">
        <v>42716.0</v>
      </c>
      <c r="F490" s="22">
        <v>21.09</v>
      </c>
      <c r="G490" s="23">
        <v>7306200.0</v>
      </c>
      <c r="H490" s="24" t="s">
        <v>59</v>
      </c>
      <c r="I490" s="24">
        <f>('Акции'!$F490-F489)/F489</f>
        <v>0.01345506968</v>
      </c>
    </row>
    <row r="491" ht="15.75" customHeight="1">
      <c r="E491" s="21">
        <v>42717.0</v>
      </c>
      <c r="F491" s="22">
        <v>21.34</v>
      </c>
      <c r="G491" s="23">
        <v>7992700.0</v>
      </c>
      <c r="H491" s="24" t="s">
        <v>59</v>
      </c>
      <c r="I491" s="24">
        <f>('Акции'!$F491-F490)/F490</f>
        <v>0.01185395922</v>
      </c>
    </row>
    <row r="492" ht="15.75" customHeight="1">
      <c r="E492" s="21">
        <v>42718.0</v>
      </c>
      <c r="F492" s="22">
        <v>21.21</v>
      </c>
      <c r="G492" s="23">
        <v>7945100.0</v>
      </c>
      <c r="H492" s="24" t="s">
        <v>59</v>
      </c>
      <c r="I492" s="24">
        <f>('Акции'!$F492-F491)/F491</f>
        <v>-0.006091846298</v>
      </c>
    </row>
    <row r="493" ht="15.75" customHeight="1">
      <c r="E493" s="21">
        <v>42719.0</v>
      </c>
      <c r="F493" s="22">
        <v>21.26</v>
      </c>
      <c r="G493" s="23">
        <v>5104500.0</v>
      </c>
      <c r="H493" s="24" t="s">
        <v>59</v>
      </c>
      <c r="I493" s="24">
        <f>('Акции'!$F493-F492)/F492</f>
        <v>0.002357378595</v>
      </c>
    </row>
    <row r="494" ht="15.75" customHeight="1">
      <c r="E494" s="21">
        <v>42720.0</v>
      </c>
      <c r="F494" s="22">
        <v>21.4</v>
      </c>
      <c r="G494" s="23">
        <v>1.06886E7</v>
      </c>
      <c r="H494" s="24" t="s">
        <v>59</v>
      </c>
      <c r="I494" s="24">
        <f>('Акции'!$F494-F493)/F493</f>
        <v>0.006585136406</v>
      </c>
    </row>
    <row r="495" ht="15.75" customHeight="1">
      <c r="E495" s="21">
        <v>42723.0</v>
      </c>
      <c r="F495" s="22">
        <v>21.47</v>
      </c>
      <c r="G495" s="23">
        <v>7862600.0</v>
      </c>
      <c r="H495" s="24" t="s">
        <v>59</v>
      </c>
      <c r="I495" s="24">
        <f>('Акции'!$F495-F494)/F494</f>
        <v>0.003271028037</v>
      </c>
    </row>
    <row r="496" ht="15.75" customHeight="1">
      <c r="E496" s="21">
        <v>42724.0</v>
      </c>
      <c r="F496" s="22">
        <v>21.53</v>
      </c>
      <c r="G496" s="23">
        <v>7521200.0</v>
      </c>
      <c r="H496" s="24" t="s">
        <v>59</v>
      </c>
      <c r="I496" s="24">
        <f>('Акции'!$F496-F495)/F495</f>
        <v>0.002794597112</v>
      </c>
    </row>
    <row r="497" ht="15.75" customHeight="1">
      <c r="E497" s="21">
        <v>42725.0</v>
      </c>
      <c r="F497" s="22">
        <v>21.48</v>
      </c>
      <c r="G497" s="23">
        <v>5764800.0</v>
      </c>
      <c r="H497" s="24" t="s">
        <v>59</v>
      </c>
      <c r="I497" s="24">
        <f>('Акции'!$F497-F496)/F496</f>
        <v>-0.00232234092</v>
      </c>
    </row>
    <row r="498" ht="15.75" customHeight="1">
      <c r="E498" s="21">
        <v>42726.0</v>
      </c>
      <c r="F498" s="22">
        <v>21.66</v>
      </c>
      <c r="G498" s="23">
        <v>5825500.0</v>
      </c>
      <c r="H498" s="24" t="s">
        <v>59</v>
      </c>
      <c r="I498" s="24">
        <f>('Акции'!$F498-F497)/F497</f>
        <v>0.008379888268</v>
      </c>
    </row>
    <row r="499" ht="15.75" customHeight="1">
      <c r="E499" s="21">
        <v>42727.0</v>
      </c>
      <c r="F499" s="22">
        <v>21.81</v>
      </c>
      <c r="G499" s="23">
        <v>4585600.0</v>
      </c>
      <c r="H499" s="24" t="s">
        <v>59</v>
      </c>
      <c r="I499" s="24">
        <f>('Акции'!$F499-F498)/F498</f>
        <v>0.006925207756</v>
      </c>
    </row>
    <row r="500" ht="15.75" customHeight="1">
      <c r="E500" s="21">
        <v>42731.0</v>
      </c>
      <c r="F500" s="22">
        <v>21.76</v>
      </c>
      <c r="G500" s="23">
        <v>3371100.0</v>
      </c>
      <c r="H500" s="24" t="s">
        <v>59</v>
      </c>
      <c r="I500" s="24">
        <f>('Акции'!$F500-F499)/F499</f>
        <v>-0.002292526364</v>
      </c>
    </row>
    <row r="501" ht="15.75" customHeight="1">
      <c r="E501" s="21">
        <v>42732.0</v>
      </c>
      <c r="F501" s="22">
        <v>21.62</v>
      </c>
      <c r="G501" s="23">
        <v>3542200.0</v>
      </c>
      <c r="H501" s="24" t="s">
        <v>59</v>
      </c>
      <c r="I501" s="24">
        <f>('Акции'!$F501-F500)/F500</f>
        <v>-0.006433823529</v>
      </c>
    </row>
    <row r="502" ht="15.75" customHeight="1">
      <c r="E502" s="21">
        <v>42733.0</v>
      </c>
      <c r="F502" s="22">
        <v>21.7</v>
      </c>
      <c r="G502" s="23">
        <v>3768700.0</v>
      </c>
      <c r="H502" s="24" t="s">
        <v>59</v>
      </c>
      <c r="I502" s="24">
        <f>('Акции'!$F502-F501)/F501</f>
        <v>0.003700277521</v>
      </c>
    </row>
    <row r="503" ht="15.75" customHeight="1">
      <c r="E503" s="21">
        <v>42734.0</v>
      </c>
      <c r="F503" s="22">
        <v>21.63</v>
      </c>
      <c r="G503" s="23">
        <v>4270800.0</v>
      </c>
      <c r="H503" s="24" t="s">
        <v>59</v>
      </c>
      <c r="I503" s="24">
        <f>('Акции'!$F503-F502)/F502</f>
        <v>-0.003225806452</v>
      </c>
    </row>
    <row r="504" ht="15.75" customHeight="1">
      <c r="E504" s="21">
        <v>42738.0</v>
      </c>
      <c r="F504" s="22">
        <v>21.88</v>
      </c>
      <c r="G504" s="23">
        <v>6822400.0</v>
      </c>
      <c r="H504" s="24" t="s">
        <v>59</v>
      </c>
      <c r="I504" s="24">
        <f>('Акции'!$F504-F503)/F503</f>
        <v>0.01155802127</v>
      </c>
    </row>
    <row r="505" ht="15.75" customHeight="1">
      <c r="E505" s="21">
        <v>42739.0</v>
      </c>
      <c r="F505" s="22">
        <v>22.08</v>
      </c>
      <c r="G505" s="23">
        <v>6458600.0</v>
      </c>
      <c r="H505" s="24" t="s">
        <v>59</v>
      </c>
      <c r="I505" s="24">
        <f>('Акции'!$F505-F504)/F504</f>
        <v>0.009140767824</v>
      </c>
    </row>
    <row r="506" ht="15.75" customHeight="1">
      <c r="E506" s="21">
        <v>42740.0</v>
      </c>
      <c r="F506" s="22">
        <v>22.05</v>
      </c>
      <c r="G506" s="23">
        <v>5990600.0</v>
      </c>
      <c r="H506" s="24" t="s">
        <v>59</v>
      </c>
      <c r="I506" s="24">
        <f>('Акции'!$F506-F505)/F505</f>
        <v>-0.001358695652</v>
      </c>
    </row>
    <row r="507" ht="15.75" customHeight="1">
      <c r="E507" s="21">
        <v>42741.0</v>
      </c>
      <c r="F507" s="22">
        <v>22.15</v>
      </c>
      <c r="G507" s="23">
        <v>7549400.0</v>
      </c>
      <c r="H507" s="24" t="s">
        <v>59</v>
      </c>
      <c r="I507" s="24">
        <f>('Акции'!$F507-F506)/F506</f>
        <v>0.004535147392</v>
      </c>
    </row>
    <row r="508" ht="15.75" customHeight="1">
      <c r="E508" s="21">
        <v>42744.0</v>
      </c>
      <c r="F508" s="22">
        <v>22.19</v>
      </c>
      <c r="G508" s="23">
        <v>5602400.0</v>
      </c>
      <c r="H508" s="24" t="s">
        <v>59</v>
      </c>
      <c r="I508" s="24">
        <f>('Акции'!$F508-F507)/F507</f>
        <v>0.001805869074</v>
      </c>
    </row>
    <row r="509" ht="15.75" customHeight="1">
      <c r="E509" s="21">
        <v>42745.0</v>
      </c>
      <c r="F509" s="22">
        <v>23.61</v>
      </c>
      <c r="G509" s="23">
        <v>2.41389E7</v>
      </c>
      <c r="H509" s="24" t="s">
        <v>59</v>
      </c>
      <c r="I509" s="24">
        <f>('Акции'!$F509-F508)/F508</f>
        <v>0.06399278954</v>
      </c>
    </row>
    <row r="510" ht="15.75" customHeight="1">
      <c r="E510" s="21">
        <v>42746.0</v>
      </c>
      <c r="F510" s="22">
        <v>23.31</v>
      </c>
      <c r="G510" s="23">
        <v>1.27062E7</v>
      </c>
      <c r="H510" s="24" t="s">
        <v>59</v>
      </c>
      <c r="I510" s="24">
        <f>('Акции'!$F510-F509)/F509</f>
        <v>-0.0127064803</v>
      </c>
    </row>
    <row r="511" ht="15.75" customHeight="1">
      <c r="E511" s="21">
        <v>42747.0</v>
      </c>
      <c r="F511" s="22">
        <v>23.52</v>
      </c>
      <c r="G511" s="23">
        <v>7409100.0</v>
      </c>
      <c r="H511" s="24" t="s">
        <v>59</v>
      </c>
      <c r="I511" s="24">
        <f>('Акции'!$F511-F510)/F510</f>
        <v>0.009009009009</v>
      </c>
    </row>
    <row r="512" ht="15.75" customHeight="1">
      <c r="E512" s="21">
        <v>42748.0</v>
      </c>
      <c r="F512" s="22">
        <v>23.82</v>
      </c>
      <c r="G512" s="23">
        <v>9485500.0</v>
      </c>
      <c r="H512" s="24" t="s">
        <v>59</v>
      </c>
      <c r="I512" s="24">
        <f>('Акции'!$F512-F511)/F511</f>
        <v>0.01275510204</v>
      </c>
    </row>
    <row r="513" ht="15.75" customHeight="1">
      <c r="E513" s="21">
        <v>42752.0</v>
      </c>
      <c r="F513" s="22">
        <v>23.9</v>
      </c>
      <c r="G513" s="23">
        <v>8601600.0</v>
      </c>
      <c r="H513" s="24" t="s">
        <v>59</v>
      </c>
      <c r="I513" s="24">
        <f>('Акции'!$F513-F512)/F512</f>
        <v>0.00335852225</v>
      </c>
    </row>
    <row r="514" ht="15.75" customHeight="1">
      <c r="E514" s="21">
        <v>42753.0</v>
      </c>
      <c r="F514" s="22">
        <v>23.92</v>
      </c>
      <c r="G514" s="23">
        <v>5926900.0</v>
      </c>
      <c r="H514" s="24" t="s">
        <v>59</v>
      </c>
      <c r="I514" s="24">
        <f>('Акции'!$F514-F513)/F513</f>
        <v>0.0008368200837</v>
      </c>
    </row>
    <row r="515" ht="15.75" customHeight="1">
      <c r="E515" s="21">
        <v>42754.0</v>
      </c>
      <c r="F515" s="22">
        <v>23.88</v>
      </c>
      <c r="G515" s="23">
        <v>7677300.0</v>
      </c>
      <c r="H515" s="24" t="s">
        <v>59</v>
      </c>
      <c r="I515" s="24">
        <f>('Акции'!$F515-F514)/F514</f>
        <v>-0.001672240803</v>
      </c>
    </row>
    <row r="516" ht="15.75" customHeight="1">
      <c r="E516" s="21">
        <v>42755.0</v>
      </c>
      <c r="F516" s="22">
        <v>23.9</v>
      </c>
      <c r="G516" s="23">
        <v>8583100.0</v>
      </c>
      <c r="H516" s="24" t="s">
        <v>59</v>
      </c>
      <c r="I516" s="24">
        <f>('Акции'!$F516-F515)/F515</f>
        <v>0.000837520938</v>
      </c>
    </row>
    <row r="517" ht="15.75" customHeight="1">
      <c r="E517" s="21">
        <v>42758.0</v>
      </c>
      <c r="F517" s="22">
        <v>23.68</v>
      </c>
      <c r="G517" s="23">
        <v>7032900.0</v>
      </c>
      <c r="H517" s="24" t="s">
        <v>59</v>
      </c>
      <c r="I517" s="24">
        <f>('Акции'!$F517-F516)/F516</f>
        <v>-0.009205020921</v>
      </c>
    </row>
    <row r="518" ht="15.75" customHeight="1">
      <c r="E518" s="21">
        <v>42759.0</v>
      </c>
      <c r="F518" s="22">
        <v>23.54</v>
      </c>
      <c r="G518" s="23">
        <v>6206500.0</v>
      </c>
      <c r="H518" s="24" t="s">
        <v>59</v>
      </c>
      <c r="I518" s="24">
        <f>('Акции'!$F518-F517)/F517</f>
        <v>-0.005912162162</v>
      </c>
    </row>
    <row r="519" ht="15.75" customHeight="1">
      <c r="E519" s="21">
        <v>42760.0</v>
      </c>
      <c r="F519" s="22">
        <v>23.58</v>
      </c>
      <c r="G519" s="23">
        <v>9117300.0</v>
      </c>
      <c r="H519" s="24" t="s">
        <v>59</v>
      </c>
      <c r="I519" s="24">
        <f>('Акции'!$F519-F518)/F518</f>
        <v>0.001699235344</v>
      </c>
    </row>
    <row r="520" ht="15.75" customHeight="1">
      <c r="E520" s="21">
        <v>42761.0</v>
      </c>
      <c r="F520" s="22">
        <v>23.42</v>
      </c>
      <c r="G520" s="23">
        <v>4715600.0</v>
      </c>
      <c r="H520" s="24" t="s">
        <v>59</v>
      </c>
      <c r="I520" s="24">
        <f>('Акции'!$F520-F519)/F519</f>
        <v>-0.006785411366</v>
      </c>
    </row>
    <row r="521" ht="15.75" customHeight="1">
      <c r="E521" s="21">
        <v>42762.0</v>
      </c>
      <c r="F521" s="22">
        <v>23.87</v>
      </c>
      <c r="G521" s="23">
        <v>6275900.0</v>
      </c>
      <c r="H521" s="24" t="s">
        <v>59</v>
      </c>
      <c r="I521" s="24">
        <f>('Акции'!$F521-F520)/F520</f>
        <v>0.01921434671</v>
      </c>
    </row>
    <row r="522" ht="15.75" customHeight="1">
      <c r="E522" s="21">
        <v>42765.0</v>
      </c>
      <c r="F522" s="22">
        <v>23.85</v>
      </c>
      <c r="G522" s="23">
        <v>9374000.0</v>
      </c>
      <c r="H522" s="24" t="s">
        <v>59</v>
      </c>
      <c r="I522" s="24">
        <f>('Акции'!$F522-F521)/F521</f>
        <v>-0.0008378718056</v>
      </c>
    </row>
    <row r="523" ht="15.75" customHeight="1">
      <c r="E523" s="21">
        <v>42766.0</v>
      </c>
      <c r="F523" s="22">
        <v>24.06</v>
      </c>
      <c r="G523" s="23">
        <v>6519100.0</v>
      </c>
      <c r="H523" s="24" t="s">
        <v>59</v>
      </c>
      <c r="I523" s="24">
        <f>('Акции'!$F523-F522)/F522</f>
        <v>0.008805031447</v>
      </c>
    </row>
    <row r="524" ht="15.75" customHeight="1">
      <c r="E524" s="21">
        <v>42767.0</v>
      </c>
      <c r="F524" s="22">
        <v>23.96</v>
      </c>
      <c r="G524" s="23">
        <v>1.31289E7</v>
      </c>
      <c r="H524" s="24" t="s">
        <v>59</v>
      </c>
      <c r="I524" s="24">
        <f>('Акции'!$F524-F523)/F523</f>
        <v>-0.004156275977</v>
      </c>
    </row>
    <row r="525" ht="15.75" customHeight="1">
      <c r="E525" s="21">
        <v>42768.0</v>
      </c>
      <c r="F525" s="22">
        <v>25.1</v>
      </c>
      <c r="G525" s="23">
        <v>1.93944E7</v>
      </c>
      <c r="H525" s="24" t="s">
        <v>59</v>
      </c>
      <c r="I525" s="24">
        <f>('Акции'!$F525-F524)/F524</f>
        <v>0.04757929883</v>
      </c>
    </row>
    <row r="526" ht="15.75" customHeight="1">
      <c r="E526" s="21">
        <v>42769.0</v>
      </c>
      <c r="F526" s="22">
        <v>25.22</v>
      </c>
      <c r="G526" s="23">
        <v>1.0992E7</v>
      </c>
      <c r="H526" s="24" t="s">
        <v>59</v>
      </c>
      <c r="I526" s="24">
        <f>('Акции'!$F526-F525)/F525</f>
        <v>0.004780876494</v>
      </c>
    </row>
    <row r="527" ht="15.75" customHeight="1">
      <c r="E527" s="21">
        <v>42772.0</v>
      </c>
      <c r="F527" s="22">
        <v>25.14</v>
      </c>
      <c r="G527" s="23">
        <v>8153900.0</v>
      </c>
      <c r="H527" s="24" t="s">
        <v>59</v>
      </c>
      <c r="I527" s="24">
        <f>('Акции'!$F527-F526)/F526</f>
        <v>-0.003172085646</v>
      </c>
    </row>
    <row r="528" ht="15.75" customHeight="1">
      <c r="E528" s="21">
        <v>42773.0</v>
      </c>
      <c r="F528" s="22">
        <v>25.23</v>
      </c>
      <c r="G528" s="23">
        <v>6874000.0</v>
      </c>
      <c r="H528" s="24" t="s">
        <v>59</v>
      </c>
      <c r="I528" s="24">
        <f>('Акции'!$F528-F527)/F527</f>
        <v>0.003579952267</v>
      </c>
    </row>
    <row r="529" ht="15.75" customHeight="1">
      <c r="E529" s="21">
        <v>42774.0</v>
      </c>
      <c r="F529" s="22">
        <v>25.24</v>
      </c>
      <c r="G529" s="23">
        <v>7273200.0</v>
      </c>
      <c r="H529" s="24" t="s">
        <v>59</v>
      </c>
      <c r="I529" s="24">
        <f>('Акции'!$F529-F528)/F528</f>
        <v>0.0003963535474</v>
      </c>
    </row>
    <row r="530" ht="15.75" customHeight="1">
      <c r="E530" s="21">
        <v>42775.0</v>
      </c>
      <c r="F530" s="22">
        <v>25.34</v>
      </c>
      <c r="G530" s="23">
        <v>5370200.0</v>
      </c>
      <c r="H530" s="24" t="s">
        <v>59</v>
      </c>
      <c r="I530" s="24">
        <f>('Акции'!$F530-F529)/F529</f>
        <v>0.003961965135</v>
      </c>
    </row>
    <row r="531" ht="15.75" customHeight="1">
      <c r="E531" s="21">
        <v>42776.0</v>
      </c>
      <c r="F531" s="22">
        <v>25.2</v>
      </c>
      <c r="G531" s="23">
        <v>6027400.0</v>
      </c>
      <c r="H531" s="24" t="s">
        <v>59</v>
      </c>
      <c r="I531" s="24">
        <f>('Акции'!$F531-F530)/F530</f>
        <v>-0.005524861878</v>
      </c>
    </row>
    <row r="532" ht="15.75" customHeight="1">
      <c r="E532" s="21">
        <v>42779.0</v>
      </c>
      <c r="F532" s="22">
        <v>25.3</v>
      </c>
      <c r="G532" s="23">
        <v>8187000.0</v>
      </c>
      <c r="H532" s="24" t="s">
        <v>59</v>
      </c>
      <c r="I532" s="24">
        <f>('Акции'!$F532-F531)/F531</f>
        <v>0.003968253968</v>
      </c>
    </row>
    <row r="533" ht="15.75" customHeight="1">
      <c r="E533" s="21">
        <v>42780.0</v>
      </c>
      <c r="F533" s="22">
        <v>25.18</v>
      </c>
      <c r="G533" s="23">
        <v>8874000.0</v>
      </c>
      <c r="H533" s="24" t="s">
        <v>59</v>
      </c>
      <c r="I533" s="24">
        <f>('Акции'!$F533-F532)/F532</f>
        <v>-0.004743083004</v>
      </c>
    </row>
    <row r="534" ht="15.75" customHeight="1">
      <c r="E534" s="21">
        <v>42781.0</v>
      </c>
      <c r="F534" s="22">
        <v>25.41</v>
      </c>
      <c r="G534" s="23">
        <v>9378500.0</v>
      </c>
      <c r="H534" s="24" t="s">
        <v>59</v>
      </c>
      <c r="I534" s="24">
        <f>('Акции'!$F534-F533)/F533</f>
        <v>0.009134233519</v>
      </c>
    </row>
    <row r="535" ht="15.75" customHeight="1">
      <c r="E535" s="21">
        <v>42782.0</v>
      </c>
      <c r="F535" s="22">
        <v>25.36</v>
      </c>
      <c r="G535" s="23">
        <v>6756900.0</v>
      </c>
      <c r="H535" s="24" t="s">
        <v>59</v>
      </c>
      <c r="I535" s="24">
        <f>('Акции'!$F535-F534)/F534</f>
        <v>-0.00196772924</v>
      </c>
    </row>
    <row r="536" ht="15.75" customHeight="1">
      <c r="E536" s="21">
        <v>42783.0</v>
      </c>
      <c r="F536" s="22">
        <v>25.39</v>
      </c>
      <c r="G536" s="23">
        <v>7363600.0</v>
      </c>
      <c r="H536" s="24" t="s">
        <v>59</v>
      </c>
      <c r="I536" s="24">
        <f>('Акции'!$F536-F535)/F535</f>
        <v>0.0011829653</v>
      </c>
    </row>
    <row r="537" ht="15.75" customHeight="1">
      <c r="E537" s="21">
        <v>42787.0</v>
      </c>
      <c r="F537" s="22">
        <v>25.28</v>
      </c>
      <c r="G537" s="23">
        <v>7566500.0</v>
      </c>
      <c r="H537" s="24" t="s">
        <v>59</v>
      </c>
      <c r="I537" s="24">
        <f>('Акции'!$F537-F536)/F536</f>
        <v>-0.004332414336</v>
      </c>
    </row>
    <row r="538" ht="15.75" customHeight="1">
      <c r="E538" s="21">
        <v>42788.0</v>
      </c>
      <c r="F538" s="22">
        <v>25.16</v>
      </c>
      <c r="G538" s="23">
        <v>7959100.0</v>
      </c>
      <c r="H538" s="24" t="s">
        <v>59</v>
      </c>
      <c r="I538" s="24">
        <f>('Акции'!$F538-F537)/F537</f>
        <v>-0.004746835443</v>
      </c>
    </row>
    <row r="539" ht="15.75" customHeight="1">
      <c r="E539" s="21">
        <v>42789.0</v>
      </c>
      <c r="F539" s="22">
        <v>24.48</v>
      </c>
      <c r="G539" s="23">
        <v>4.12786E7</v>
      </c>
      <c r="H539" s="24" t="s">
        <v>59</v>
      </c>
      <c r="I539" s="24">
        <f>('Акции'!$F539-F538)/F538</f>
        <v>-0.02702702703</v>
      </c>
    </row>
    <row r="540" ht="15.75" customHeight="1">
      <c r="E540" s="21">
        <v>42790.0</v>
      </c>
      <c r="F540" s="22">
        <v>24.78</v>
      </c>
      <c r="G540" s="23">
        <v>1.34994E7</v>
      </c>
      <c r="H540" s="24" t="s">
        <v>59</v>
      </c>
      <c r="I540" s="24">
        <f>('Акции'!$F540-F539)/F539</f>
        <v>0.01225490196</v>
      </c>
    </row>
    <row r="541" ht="15.75" customHeight="1">
      <c r="E541" s="21">
        <v>42793.0</v>
      </c>
      <c r="F541" s="22">
        <v>24.81</v>
      </c>
      <c r="G541" s="23">
        <v>8863900.0</v>
      </c>
      <c r="H541" s="24" t="s">
        <v>59</v>
      </c>
      <c r="I541" s="24">
        <f>('Акции'!$F541-F540)/F540</f>
        <v>0.001210653753</v>
      </c>
    </row>
    <row r="542" ht="15.75" customHeight="1">
      <c r="E542" s="21">
        <v>42794.0</v>
      </c>
      <c r="F542" s="22">
        <v>24.55</v>
      </c>
      <c r="G542" s="23">
        <v>8463000.0</v>
      </c>
      <c r="H542" s="24" t="s">
        <v>59</v>
      </c>
      <c r="I542" s="24">
        <f>('Акции'!$F542-F541)/F541</f>
        <v>-0.0104796453</v>
      </c>
    </row>
    <row r="543" ht="15.75" customHeight="1">
      <c r="E543" s="21">
        <v>42795.0</v>
      </c>
      <c r="F543" s="22">
        <v>24.96</v>
      </c>
      <c r="G543" s="23">
        <v>9021100.0</v>
      </c>
      <c r="H543" s="24" t="s">
        <v>59</v>
      </c>
      <c r="I543" s="24">
        <f>('Акции'!$F543-F542)/F542</f>
        <v>0.016700611</v>
      </c>
    </row>
    <row r="544" ht="15.75" customHeight="1">
      <c r="E544" s="21">
        <v>42796.0</v>
      </c>
      <c r="F544" s="22">
        <v>25.0</v>
      </c>
      <c r="G544" s="23">
        <v>7144200.0</v>
      </c>
      <c r="H544" s="24" t="s">
        <v>59</v>
      </c>
      <c r="I544" s="24">
        <f>('Акции'!$F544-F543)/F543</f>
        <v>0.001602564103</v>
      </c>
    </row>
    <row r="545" ht="15.75" customHeight="1">
      <c r="E545" s="21">
        <v>42797.0</v>
      </c>
      <c r="F545" s="22">
        <v>24.98</v>
      </c>
      <c r="G545" s="23">
        <v>6655800.0</v>
      </c>
      <c r="H545" s="24" t="s">
        <v>59</v>
      </c>
      <c r="I545" s="24">
        <f>('Акции'!$F545-F544)/F544</f>
        <v>-0.0008</v>
      </c>
    </row>
    <row r="546" ht="15.75" customHeight="1">
      <c r="E546" s="21">
        <v>42800.0</v>
      </c>
      <c r="F546" s="22">
        <v>24.76</v>
      </c>
      <c r="G546" s="23">
        <v>5732500.0</v>
      </c>
      <c r="H546" s="24" t="s">
        <v>59</v>
      </c>
      <c r="I546" s="24">
        <f>('Акции'!$F546-F545)/F545</f>
        <v>-0.008807045637</v>
      </c>
    </row>
    <row r="547" ht="15.75" customHeight="1">
      <c r="E547" s="21">
        <v>42801.0</v>
      </c>
      <c r="F547" s="22">
        <v>24.48</v>
      </c>
      <c r="G547" s="23">
        <v>8114300.0</v>
      </c>
      <c r="H547" s="24" t="s">
        <v>59</v>
      </c>
      <c r="I547" s="24">
        <f>('Акции'!$F547-F546)/F546</f>
        <v>-0.0113085622</v>
      </c>
    </row>
    <row r="548" ht="15.75" customHeight="1">
      <c r="E548" s="21">
        <v>42802.0</v>
      </c>
      <c r="F548" s="22">
        <v>24.52</v>
      </c>
      <c r="G548" s="23">
        <v>1.05035E7</v>
      </c>
      <c r="H548" s="24" t="s">
        <v>59</v>
      </c>
      <c r="I548" s="24">
        <f>('Акции'!$F548-F547)/F547</f>
        <v>0.001633986928</v>
      </c>
    </row>
    <row r="549" ht="15.75" customHeight="1">
      <c r="E549" s="21">
        <v>42803.0</v>
      </c>
      <c r="F549" s="22">
        <v>24.69</v>
      </c>
      <c r="G549" s="23">
        <v>5849800.0</v>
      </c>
      <c r="H549" s="24" t="s">
        <v>59</v>
      </c>
      <c r="I549" s="24">
        <f>('Акции'!$F549-F548)/F548</f>
        <v>0.006933115824</v>
      </c>
    </row>
    <row r="550" ht="15.75" customHeight="1">
      <c r="E550" s="21">
        <v>42804.0</v>
      </c>
      <c r="F550" s="22">
        <v>24.64</v>
      </c>
      <c r="G550" s="23">
        <v>4288200.0</v>
      </c>
      <c r="H550" s="24" t="s">
        <v>59</v>
      </c>
      <c r="I550" s="24">
        <f>('Акции'!$F550-F549)/F549</f>
        <v>-0.002025111381</v>
      </c>
    </row>
    <row r="551" ht="15.75" customHeight="1">
      <c r="E551" s="21">
        <v>42807.0</v>
      </c>
      <c r="F551" s="22">
        <v>24.74</v>
      </c>
      <c r="G551" s="23">
        <v>4043500.0</v>
      </c>
      <c r="H551" s="24" t="s">
        <v>59</v>
      </c>
      <c r="I551" s="24">
        <f>('Акции'!$F551-F550)/F550</f>
        <v>0.004058441558</v>
      </c>
    </row>
    <row r="552" ht="15.75" customHeight="1">
      <c r="E552" s="21">
        <v>42808.0</v>
      </c>
      <c r="F552" s="22">
        <v>24.43</v>
      </c>
      <c r="G552" s="23">
        <v>5892300.0</v>
      </c>
      <c r="H552" s="24" t="s">
        <v>59</v>
      </c>
      <c r="I552" s="24">
        <f>('Акции'!$F552-F551)/F551</f>
        <v>-0.01253031528</v>
      </c>
    </row>
    <row r="553" ht="15.75" customHeight="1">
      <c r="E553" s="21">
        <v>42809.0</v>
      </c>
      <c r="F553" s="22">
        <v>24.65</v>
      </c>
      <c r="G553" s="23">
        <v>5959300.0</v>
      </c>
      <c r="H553" s="24" t="s">
        <v>59</v>
      </c>
      <c r="I553" s="24">
        <f>('Акции'!$F553-F552)/F552</f>
        <v>0.009005321326</v>
      </c>
    </row>
    <row r="554" ht="15.75" customHeight="1">
      <c r="E554" s="21">
        <v>42810.0</v>
      </c>
      <c r="F554" s="22">
        <v>24.29</v>
      </c>
      <c r="G554" s="23">
        <v>6779900.0</v>
      </c>
      <c r="H554" s="24" t="s">
        <v>59</v>
      </c>
      <c r="I554" s="24">
        <f>('Акции'!$F554-F553)/F553</f>
        <v>-0.01460446247</v>
      </c>
    </row>
    <row r="555" ht="15.75" customHeight="1">
      <c r="E555" s="21">
        <v>42811.0</v>
      </c>
      <c r="F555" s="22">
        <v>24.43</v>
      </c>
      <c r="G555" s="23">
        <v>6266700.0</v>
      </c>
      <c r="H555" s="24" t="s">
        <v>59</v>
      </c>
      <c r="I555" s="24">
        <f>('Акции'!$F555-F554)/F554</f>
        <v>0.005763688761</v>
      </c>
    </row>
    <row r="556" ht="15.75" customHeight="1">
      <c r="E556" s="21">
        <v>42814.0</v>
      </c>
      <c r="F556" s="22">
        <v>24.39</v>
      </c>
      <c r="G556" s="23">
        <v>3707500.0</v>
      </c>
      <c r="H556" s="24" t="s">
        <v>59</v>
      </c>
      <c r="I556" s="24">
        <f>('Акции'!$F556-F555)/F555</f>
        <v>-0.00163733115</v>
      </c>
    </row>
    <row r="557" ht="15.75" customHeight="1">
      <c r="E557" s="21">
        <v>42815.0</v>
      </c>
      <c r="F557" s="22">
        <v>24.14</v>
      </c>
      <c r="G557" s="23">
        <v>4881800.0</v>
      </c>
      <c r="H557" s="24" t="s">
        <v>59</v>
      </c>
      <c r="I557" s="24">
        <f>('Акции'!$F557-F556)/F556</f>
        <v>-0.0102501025</v>
      </c>
    </row>
    <row r="558" ht="15.75" customHeight="1">
      <c r="E558" s="21">
        <v>42816.0</v>
      </c>
      <c r="F558" s="22">
        <v>24.27</v>
      </c>
      <c r="G558" s="23">
        <v>4850900.0</v>
      </c>
      <c r="H558" s="24" t="s">
        <v>59</v>
      </c>
      <c r="I558" s="24">
        <f>('Акции'!$F558-F557)/F557</f>
        <v>0.005385252693</v>
      </c>
    </row>
    <row r="559" ht="15.75" customHeight="1">
      <c r="E559" s="21">
        <v>42817.0</v>
      </c>
      <c r="F559" s="22">
        <v>24.25</v>
      </c>
      <c r="G559" s="23">
        <v>4410100.0</v>
      </c>
      <c r="H559" s="24" t="s">
        <v>59</v>
      </c>
      <c r="I559" s="24">
        <f>('Акции'!$F559-F558)/F558</f>
        <v>-0.0008240626288</v>
      </c>
    </row>
    <row r="560" ht="15.75" customHeight="1">
      <c r="E560" s="21">
        <v>42818.0</v>
      </c>
      <c r="F560" s="22">
        <v>24.32</v>
      </c>
      <c r="G560" s="23">
        <v>3852900.0</v>
      </c>
      <c r="H560" s="24" t="s">
        <v>59</v>
      </c>
      <c r="I560" s="24">
        <f>('Акции'!$F560-F559)/F559</f>
        <v>0.002886597938</v>
      </c>
    </row>
    <row r="561" ht="15.75" customHeight="1">
      <c r="E561" s="21">
        <v>42821.0</v>
      </c>
      <c r="F561" s="22">
        <v>24.58</v>
      </c>
      <c r="G561" s="23">
        <v>7623400.0</v>
      </c>
      <c r="H561" s="24" t="s">
        <v>59</v>
      </c>
      <c r="I561" s="24">
        <f>('Акции'!$F561-F560)/F560</f>
        <v>0.01069078947</v>
      </c>
    </row>
    <row r="562" ht="15.75" customHeight="1">
      <c r="E562" s="21">
        <v>42822.0</v>
      </c>
      <c r="F562" s="22">
        <v>24.7</v>
      </c>
      <c r="G562" s="23">
        <v>5243900.0</v>
      </c>
      <c r="H562" s="24" t="s">
        <v>59</v>
      </c>
      <c r="I562" s="24">
        <f>('Акции'!$F562-F561)/F561</f>
        <v>0.004882017901</v>
      </c>
    </row>
    <row r="563" ht="15.75" customHeight="1">
      <c r="E563" s="21">
        <v>42823.0</v>
      </c>
      <c r="F563" s="22">
        <v>24.71</v>
      </c>
      <c r="G563" s="23">
        <v>6998700.0</v>
      </c>
      <c r="H563" s="24" t="s">
        <v>59</v>
      </c>
      <c r="I563" s="24">
        <f>('Акции'!$F563-F562)/F562</f>
        <v>0.0004048582996</v>
      </c>
    </row>
    <row r="564" ht="15.75" customHeight="1">
      <c r="E564" s="21">
        <v>42824.0</v>
      </c>
      <c r="F564" s="22">
        <v>24.45</v>
      </c>
      <c r="G564" s="23">
        <v>8448300.0</v>
      </c>
      <c r="H564" s="24" t="s">
        <v>59</v>
      </c>
      <c r="I564" s="24">
        <f>('Акции'!$F564-F563)/F563</f>
        <v>-0.01052205585</v>
      </c>
    </row>
    <row r="565" ht="15.75" customHeight="1">
      <c r="E565" s="21">
        <v>42825.0</v>
      </c>
      <c r="F565" s="22">
        <v>24.87</v>
      </c>
      <c r="G565" s="23">
        <v>1.3222E7</v>
      </c>
      <c r="H565" s="24" t="s">
        <v>59</v>
      </c>
      <c r="I565" s="24">
        <f>('Акции'!$F565-F564)/F564</f>
        <v>0.01717791411</v>
      </c>
    </row>
    <row r="566" ht="15.75" customHeight="1">
      <c r="E566" s="21">
        <v>42828.0</v>
      </c>
      <c r="F566" s="22">
        <v>24.92</v>
      </c>
      <c r="G566" s="23">
        <v>9197200.0</v>
      </c>
      <c r="H566" s="24" t="s">
        <v>59</v>
      </c>
      <c r="I566" s="24">
        <f>('Акции'!$F566-F565)/F565</f>
        <v>0.002010454363</v>
      </c>
    </row>
    <row r="567" ht="15.75" customHeight="1">
      <c r="E567" s="21">
        <v>42829.0</v>
      </c>
      <c r="F567" s="22">
        <v>24.63</v>
      </c>
      <c r="G567" s="23">
        <v>8681400.0</v>
      </c>
      <c r="H567" s="24" t="s">
        <v>59</v>
      </c>
      <c r="I567" s="24">
        <f>('Акции'!$F567-F566)/F566</f>
        <v>-0.01163723917</v>
      </c>
    </row>
    <row r="568" ht="15.75" customHeight="1">
      <c r="E568" s="21">
        <v>42830.0</v>
      </c>
      <c r="F568" s="22">
        <v>24.42</v>
      </c>
      <c r="G568" s="23">
        <v>7997600.0</v>
      </c>
      <c r="H568" s="24" t="s">
        <v>59</v>
      </c>
      <c r="I568" s="24">
        <f>('Акции'!$F568-F567)/F567</f>
        <v>-0.008526187576</v>
      </c>
    </row>
    <row r="569" ht="15.75" customHeight="1">
      <c r="E569" s="21">
        <v>42831.0</v>
      </c>
      <c r="F569" s="22">
        <v>24.6</v>
      </c>
      <c r="G569" s="23">
        <v>8790100.0</v>
      </c>
      <c r="H569" s="24" t="s">
        <v>59</v>
      </c>
      <c r="I569" s="24">
        <f>('Акции'!$F569-F568)/F568</f>
        <v>0.007371007371</v>
      </c>
    </row>
    <row r="570" ht="15.75" customHeight="1">
      <c r="E570" s="21">
        <v>42832.0</v>
      </c>
      <c r="F570" s="22">
        <v>24.65</v>
      </c>
      <c r="G570" s="23">
        <v>5748800.0</v>
      </c>
      <c r="H570" s="24" t="s">
        <v>59</v>
      </c>
      <c r="I570" s="24">
        <f>('Акции'!$F570-F569)/F569</f>
        <v>0.002032520325</v>
      </c>
    </row>
    <row r="571" ht="15.75" customHeight="1">
      <c r="E571" s="21">
        <v>42835.0</v>
      </c>
      <c r="F571" s="22">
        <v>24.52</v>
      </c>
      <c r="G571" s="23">
        <v>6596400.0</v>
      </c>
      <c r="H571" s="24" t="s">
        <v>59</v>
      </c>
      <c r="I571" s="24">
        <f>('Акции'!$F571-F570)/F570</f>
        <v>-0.005273833671</v>
      </c>
    </row>
    <row r="572" ht="15.75" customHeight="1">
      <c r="E572" s="21">
        <v>42836.0</v>
      </c>
      <c r="F572" s="22">
        <v>24.57</v>
      </c>
      <c r="G572" s="23">
        <v>3990800.0</v>
      </c>
      <c r="H572" s="24" t="s">
        <v>59</v>
      </c>
      <c r="I572" s="24">
        <f>('Акции'!$F572-F571)/F571</f>
        <v>0.002039151713</v>
      </c>
    </row>
    <row r="573" ht="15.75" customHeight="1">
      <c r="E573" s="21">
        <v>42837.0</v>
      </c>
      <c r="F573" s="22">
        <v>24.53</v>
      </c>
      <c r="G573" s="23">
        <v>4647500.0</v>
      </c>
      <c r="H573" s="24" t="s">
        <v>59</v>
      </c>
      <c r="I573" s="24">
        <f>('Акции'!$F573-F572)/F572</f>
        <v>-0.001628001628</v>
      </c>
    </row>
    <row r="574" ht="15.75" customHeight="1">
      <c r="E574" s="21">
        <v>42838.0</v>
      </c>
      <c r="F574" s="22">
        <v>24.44</v>
      </c>
      <c r="G574" s="23">
        <v>3427100.0</v>
      </c>
      <c r="H574" s="24" t="s">
        <v>59</v>
      </c>
      <c r="I574" s="24">
        <f>('Акции'!$F574-F573)/F573</f>
        <v>-0.003668976763</v>
      </c>
    </row>
    <row r="575" ht="15.75" customHeight="1">
      <c r="E575" s="21">
        <v>42842.0</v>
      </c>
      <c r="F575" s="22">
        <v>24.62</v>
      </c>
      <c r="G575" s="23">
        <v>2589500.0</v>
      </c>
      <c r="H575" s="24" t="s">
        <v>59</v>
      </c>
      <c r="I575" s="24">
        <f>('Акции'!$F575-F574)/F574</f>
        <v>0.00736497545</v>
      </c>
    </row>
    <row r="576" ht="15.75" customHeight="1">
      <c r="E576" s="21">
        <v>42843.0</v>
      </c>
      <c r="F576" s="22">
        <v>24.47</v>
      </c>
      <c r="G576" s="23">
        <v>5355800.0</v>
      </c>
      <c r="H576" s="24" t="s">
        <v>59</v>
      </c>
      <c r="I576" s="24">
        <f>('Акции'!$F576-F575)/F575</f>
        <v>-0.006092607636</v>
      </c>
    </row>
    <row r="577" ht="15.75" customHeight="1">
      <c r="E577" s="21">
        <v>42844.0</v>
      </c>
      <c r="F577" s="22">
        <v>24.81</v>
      </c>
      <c r="G577" s="23">
        <v>8808300.0</v>
      </c>
      <c r="H577" s="24" t="s">
        <v>59</v>
      </c>
      <c r="I577" s="24">
        <f>('Акции'!$F577-F576)/F576</f>
        <v>0.01389456477</v>
      </c>
    </row>
    <row r="578" ht="15.75" customHeight="1">
      <c r="E578" s="21">
        <v>42845.0</v>
      </c>
      <c r="F578" s="22">
        <v>25.02</v>
      </c>
      <c r="G578" s="23">
        <v>5639300.0</v>
      </c>
      <c r="H578" s="24" t="s">
        <v>59</v>
      </c>
      <c r="I578" s="24">
        <f>('Акции'!$F578-F577)/F577</f>
        <v>0.0084643289</v>
      </c>
    </row>
    <row r="579" ht="15.75" customHeight="1">
      <c r="E579" s="21">
        <v>42846.0</v>
      </c>
      <c r="F579" s="22">
        <v>24.86</v>
      </c>
      <c r="G579" s="23">
        <v>4287400.0</v>
      </c>
      <c r="H579" s="24" t="s">
        <v>59</v>
      </c>
      <c r="I579" s="24">
        <f>('Акции'!$F579-F578)/F578</f>
        <v>-0.006394884093</v>
      </c>
    </row>
    <row r="580" ht="15.75" customHeight="1">
      <c r="E580" s="21">
        <v>42849.0</v>
      </c>
      <c r="F580" s="22">
        <v>25.56</v>
      </c>
      <c r="G580" s="23">
        <v>1.47995E7</v>
      </c>
      <c r="H580" s="24" t="s">
        <v>59</v>
      </c>
      <c r="I580" s="24">
        <f>('Акции'!$F580-F579)/F579</f>
        <v>0.02815768302</v>
      </c>
    </row>
    <row r="581" ht="15.75" customHeight="1">
      <c r="E581" s="21">
        <v>42850.0</v>
      </c>
      <c r="F581" s="22">
        <v>25.74</v>
      </c>
      <c r="G581" s="23">
        <v>1.0268E7</v>
      </c>
      <c r="H581" s="24" t="s">
        <v>59</v>
      </c>
      <c r="I581" s="24">
        <f>('Акции'!$F581-F580)/F580</f>
        <v>0.007042253521</v>
      </c>
    </row>
    <row r="582" ht="15.75" customHeight="1">
      <c r="E582" s="21">
        <v>42851.0</v>
      </c>
      <c r="F582" s="22">
        <v>25.97</v>
      </c>
      <c r="G582" s="23">
        <v>9479900.0</v>
      </c>
      <c r="H582" s="24" t="s">
        <v>59</v>
      </c>
      <c r="I582" s="24">
        <f>('Акции'!$F582-F581)/F581</f>
        <v>0.008935508936</v>
      </c>
    </row>
    <row r="583" ht="15.75" customHeight="1">
      <c r="E583" s="21">
        <v>42852.0</v>
      </c>
      <c r="F583" s="22">
        <v>26.18</v>
      </c>
      <c r="G583" s="23">
        <v>1.20273E7</v>
      </c>
      <c r="H583" s="24" t="s">
        <v>59</v>
      </c>
      <c r="I583" s="24">
        <f>('Акции'!$F583-F582)/F582</f>
        <v>0.008086253369</v>
      </c>
    </row>
    <row r="584" ht="15.75" customHeight="1">
      <c r="E584" s="21">
        <v>42853.0</v>
      </c>
      <c r="F584" s="22">
        <v>26.38</v>
      </c>
      <c r="G584" s="23">
        <v>9033400.0</v>
      </c>
      <c r="H584" s="24" t="s">
        <v>59</v>
      </c>
      <c r="I584" s="24">
        <f>('Акции'!$F584-F583)/F583</f>
        <v>0.007639419404</v>
      </c>
    </row>
    <row r="585" ht="15.75" customHeight="1">
      <c r="E585" s="21">
        <v>42856.0</v>
      </c>
      <c r="F585" s="22">
        <v>26.4</v>
      </c>
      <c r="G585" s="23">
        <v>8322600.0</v>
      </c>
      <c r="H585" s="24" t="s">
        <v>59</v>
      </c>
      <c r="I585" s="24">
        <f>('Акции'!$F585-F584)/F584</f>
        <v>0.0007581501137</v>
      </c>
    </row>
    <row r="586" ht="15.75" customHeight="1">
      <c r="E586" s="21">
        <v>42857.0</v>
      </c>
      <c r="F586" s="22">
        <v>26.59</v>
      </c>
      <c r="G586" s="23">
        <v>5664200.0</v>
      </c>
      <c r="H586" s="24" t="s">
        <v>59</v>
      </c>
      <c r="I586" s="24">
        <f>('Акции'!$F586-F585)/F585</f>
        <v>0.007196969697</v>
      </c>
    </row>
    <row r="587" ht="15.75" customHeight="1">
      <c r="E587" s="21">
        <v>42858.0</v>
      </c>
      <c r="F587" s="22">
        <v>26.46</v>
      </c>
      <c r="G587" s="23">
        <v>3965700.0</v>
      </c>
      <c r="H587" s="24" t="s">
        <v>59</v>
      </c>
      <c r="I587" s="24">
        <f>('Акции'!$F587-F586)/F586</f>
        <v>-0.004889056036</v>
      </c>
    </row>
    <row r="588" ht="15.75" customHeight="1">
      <c r="E588" s="21">
        <v>42859.0</v>
      </c>
      <c r="F588" s="22">
        <v>26.35</v>
      </c>
      <c r="G588" s="23">
        <v>4620800.0</v>
      </c>
      <c r="H588" s="24" t="s">
        <v>59</v>
      </c>
      <c r="I588" s="24">
        <f>('Акции'!$F588-F587)/F587</f>
        <v>-0.004157218443</v>
      </c>
    </row>
    <row r="589" ht="15.75" customHeight="1">
      <c r="E589" s="21">
        <v>42860.0</v>
      </c>
      <c r="F589" s="22">
        <v>26.51</v>
      </c>
      <c r="G589" s="23">
        <v>3621700.0</v>
      </c>
      <c r="H589" s="24" t="s">
        <v>59</v>
      </c>
      <c r="I589" s="24">
        <f>('Акции'!$F589-F588)/F588</f>
        <v>0.006072106262</v>
      </c>
    </row>
    <row r="590" ht="15.75" customHeight="1">
      <c r="E590" s="21">
        <v>42863.0</v>
      </c>
      <c r="F590" s="22">
        <v>26.39</v>
      </c>
      <c r="G590" s="23">
        <v>4093000.0</v>
      </c>
      <c r="H590" s="24" t="s">
        <v>59</v>
      </c>
      <c r="I590" s="24">
        <f>('Акции'!$F590-F589)/F589</f>
        <v>-0.004526593738</v>
      </c>
    </row>
    <row r="591" ht="15.75" customHeight="1">
      <c r="E591" s="21">
        <v>42864.0</v>
      </c>
      <c r="F591" s="22">
        <v>26.38</v>
      </c>
      <c r="G591" s="23">
        <v>5435000.0</v>
      </c>
      <c r="H591" s="24" t="s">
        <v>59</v>
      </c>
      <c r="I591" s="24">
        <f>('Акции'!$F591-F590)/F590</f>
        <v>-0.0003789314134</v>
      </c>
    </row>
    <row r="592" ht="15.75" customHeight="1">
      <c r="E592" s="21">
        <v>42865.0</v>
      </c>
      <c r="F592" s="22">
        <v>26.46</v>
      </c>
      <c r="G592" s="23">
        <v>4490500.0</v>
      </c>
      <c r="H592" s="24" t="s">
        <v>59</v>
      </c>
      <c r="I592" s="24">
        <f>('Акции'!$F592-F591)/F591</f>
        <v>0.003032600455</v>
      </c>
    </row>
    <row r="593" ht="15.75" customHeight="1">
      <c r="E593" s="21">
        <v>42866.0</v>
      </c>
      <c r="F593" s="22">
        <v>26.37</v>
      </c>
      <c r="G593" s="23">
        <v>6196400.0</v>
      </c>
      <c r="H593" s="24" t="s">
        <v>59</v>
      </c>
      <c r="I593" s="24">
        <f>('Акции'!$F593-F592)/F592</f>
        <v>-0.003401360544</v>
      </c>
    </row>
    <row r="594" ht="15.75" customHeight="1">
      <c r="E594" s="21">
        <v>42867.0</v>
      </c>
      <c r="F594" s="22">
        <v>26.23</v>
      </c>
      <c r="G594" s="23">
        <v>6206300.0</v>
      </c>
      <c r="H594" s="24" t="s">
        <v>59</v>
      </c>
      <c r="I594" s="24">
        <f>('Акции'!$F594-F593)/F593</f>
        <v>-0.00530906333</v>
      </c>
    </row>
    <row r="595" ht="15.75" customHeight="1">
      <c r="E595" s="21">
        <v>42870.0</v>
      </c>
      <c r="F595" s="22">
        <v>26.42</v>
      </c>
      <c r="G595" s="23">
        <v>8793900.0</v>
      </c>
      <c r="H595" s="24" t="s">
        <v>59</v>
      </c>
      <c r="I595" s="24">
        <f>('Акции'!$F595-F594)/F594</f>
        <v>0.007243614182</v>
      </c>
    </row>
    <row r="596" ht="15.75" customHeight="1">
      <c r="E596" s="21">
        <v>42871.0</v>
      </c>
      <c r="F596" s="22">
        <v>26.48</v>
      </c>
      <c r="G596" s="23">
        <v>1.05212E7</v>
      </c>
      <c r="H596" s="24" t="s">
        <v>59</v>
      </c>
      <c r="I596" s="24">
        <f>('Акции'!$F596-F595)/F595</f>
        <v>0.002271006813</v>
      </c>
    </row>
    <row r="597" ht="15.75" customHeight="1">
      <c r="E597" s="21">
        <v>42872.0</v>
      </c>
      <c r="F597" s="22">
        <v>25.94</v>
      </c>
      <c r="G597" s="23">
        <v>7727000.0</v>
      </c>
      <c r="H597" s="24" t="s">
        <v>59</v>
      </c>
      <c r="I597" s="24">
        <f>('Акции'!$F597-F596)/F596</f>
        <v>-0.02039274924</v>
      </c>
    </row>
    <row r="598" ht="15.75" customHeight="1">
      <c r="E598" s="21">
        <v>42873.0</v>
      </c>
      <c r="F598" s="22">
        <v>26.14</v>
      </c>
      <c r="G598" s="23">
        <v>5673600.0</v>
      </c>
      <c r="H598" s="24" t="s">
        <v>59</v>
      </c>
      <c r="I598" s="24">
        <f>('Акции'!$F598-F597)/F597</f>
        <v>0.007710100231</v>
      </c>
    </row>
    <row r="599" ht="15.75" customHeight="1">
      <c r="E599" s="21">
        <v>42874.0</v>
      </c>
      <c r="F599" s="22">
        <v>26.41</v>
      </c>
      <c r="G599" s="23">
        <v>7924600.0</v>
      </c>
      <c r="H599" s="24" t="s">
        <v>59</v>
      </c>
      <c r="I599" s="24">
        <f>('Акции'!$F599-F598)/F598</f>
        <v>0.0103289977</v>
      </c>
    </row>
    <row r="600" ht="15.75" customHeight="1">
      <c r="E600" s="21">
        <v>42877.0</v>
      </c>
      <c r="F600" s="22">
        <v>26.8</v>
      </c>
      <c r="G600" s="23">
        <v>7685000.0</v>
      </c>
      <c r="H600" s="24" t="s">
        <v>59</v>
      </c>
      <c r="I600" s="24">
        <f>('Акции'!$F600-F599)/F599</f>
        <v>0.01476713366</v>
      </c>
    </row>
    <row r="601" ht="15.75" customHeight="1">
      <c r="E601" s="21">
        <v>42878.0</v>
      </c>
      <c r="F601" s="22">
        <v>26.67</v>
      </c>
      <c r="G601" s="23">
        <v>4190800.0</v>
      </c>
      <c r="H601" s="24" t="s">
        <v>59</v>
      </c>
      <c r="I601" s="24">
        <f>('Акции'!$F601-F600)/F600</f>
        <v>-0.004850746269</v>
      </c>
    </row>
    <row r="602" ht="15.75" customHeight="1">
      <c r="E602" s="21">
        <v>42879.0</v>
      </c>
      <c r="F602" s="22">
        <v>27.05</v>
      </c>
      <c r="G602" s="23">
        <v>5640000.0</v>
      </c>
      <c r="H602" s="24" t="s">
        <v>59</v>
      </c>
      <c r="I602" s="24">
        <f>('Акции'!$F602-F601)/F601</f>
        <v>0.01424821897</v>
      </c>
    </row>
    <row r="603" ht="15.75" customHeight="1">
      <c r="E603" s="21">
        <v>42880.0</v>
      </c>
      <c r="F603" s="22">
        <v>27.26</v>
      </c>
      <c r="G603" s="23">
        <v>4694800.0</v>
      </c>
      <c r="H603" s="24" t="s">
        <v>59</v>
      </c>
      <c r="I603" s="24">
        <f>('Акции'!$F603-F602)/F602</f>
        <v>0.007763401109</v>
      </c>
    </row>
    <row r="604" ht="15.75" customHeight="1">
      <c r="E604" s="21">
        <v>42881.0</v>
      </c>
      <c r="F604" s="22">
        <v>27.32</v>
      </c>
      <c r="G604" s="23">
        <v>4828000.0</v>
      </c>
      <c r="H604" s="24" t="s">
        <v>59</v>
      </c>
      <c r="I604" s="24">
        <f>('Акции'!$F604-F603)/F603</f>
        <v>0.002201027146</v>
      </c>
    </row>
    <row r="605" ht="15.75" customHeight="1">
      <c r="E605" s="21">
        <v>42885.0</v>
      </c>
      <c r="F605" s="22">
        <v>27.36</v>
      </c>
      <c r="G605" s="23">
        <v>4097100.0</v>
      </c>
      <c r="H605" s="24" t="s">
        <v>59</v>
      </c>
      <c r="I605" s="24">
        <f>('Акции'!$F605-F604)/F604</f>
        <v>0.001464128843</v>
      </c>
    </row>
    <row r="606" ht="15.75" customHeight="1">
      <c r="E606" s="21">
        <v>42886.0</v>
      </c>
      <c r="F606" s="22">
        <v>27.03</v>
      </c>
      <c r="G606" s="23">
        <v>1.28414E7</v>
      </c>
      <c r="H606" s="24" t="s">
        <v>59</v>
      </c>
      <c r="I606" s="24">
        <f>('Акции'!$F606-F605)/F605</f>
        <v>-0.01206140351</v>
      </c>
    </row>
    <row r="607" ht="15.75" customHeight="1">
      <c r="E607" s="21">
        <v>42887.0</v>
      </c>
      <c r="F607" s="22">
        <v>27.61</v>
      </c>
      <c r="G607" s="23">
        <v>1.32577E7</v>
      </c>
      <c r="H607" s="24" t="s">
        <v>59</v>
      </c>
      <c r="I607" s="24">
        <f>('Акции'!$F607-F606)/F606</f>
        <v>0.02145763966</v>
      </c>
    </row>
    <row r="608" ht="15.75" customHeight="1">
      <c r="E608" s="21">
        <v>42888.0</v>
      </c>
      <c r="F608" s="22">
        <v>27.6</v>
      </c>
      <c r="G608" s="23">
        <v>6432000.0</v>
      </c>
      <c r="H608" s="24" t="s">
        <v>59</v>
      </c>
      <c r="I608" s="24">
        <f>('Акции'!$F608-F607)/F607</f>
        <v>-0.0003621876132</v>
      </c>
    </row>
    <row r="609" ht="15.75" customHeight="1">
      <c r="E609" s="21">
        <v>42891.0</v>
      </c>
      <c r="F609" s="22">
        <v>27.51</v>
      </c>
      <c r="G609" s="23">
        <v>4636200.0</v>
      </c>
      <c r="H609" s="24" t="s">
        <v>59</v>
      </c>
      <c r="I609" s="24">
        <f>('Акции'!$F609-F608)/F608</f>
        <v>-0.003260869565</v>
      </c>
    </row>
    <row r="610" ht="15.75" customHeight="1">
      <c r="E610" s="21">
        <v>42892.0</v>
      </c>
      <c r="F610" s="22">
        <v>27.5</v>
      </c>
      <c r="G610" s="23">
        <v>3772100.0</v>
      </c>
      <c r="H610" s="24" t="s">
        <v>59</v>
      </c>
      <c r="I610" s="24">
        <f>('Акции'!$F610-F609)/F609</f>
        <v>-0.0003635041803</v>
      </c>
    </row>
    <row r="611" ht="15.75" customHeight="1">
      <c r="E611" s="21">
        <v>42893.0</v>
      </c>
      <c r="F611" s="22">
        <v>27.84</v>
      </c>
      <c r="G611" s="23">
        <v>4455400.0</v>
      </c>
      <c r="H611" s="24" t="s">
        <v>59</v>
      </c>
      <c r="I611" s="24">
        <f>('Акции'!$F611-F610)/F610</f>
        <v>0.01236363636</v>
      </c>
    </row>
    <row r="612" ht="15.75" customHeight="1">
      <c r="E612" s="21">
        <v>42894.0</v>
      </c>
      <c r="F612" s="22">
        <v>27.91</v>
      </c>
      <c r="G612" s="23">
        <v>6655300.0</v>
      </c>
      <c r="H612" s="24" t="s">
        <v>59</v>
      </c>
      <c r="I612" s="24">
        <f>('Акции'!$F612-F611)/F611</f>
        <v>0.002514367816</v>
      </c>
    </row>
    <row r="613" ht="15.75" customHeight="1">
      <c r="E613" s="21">
        <v>42895.0</v>
      </c>
      <c r="F613" s="22">
        <v>27.82</v>
      </c>
      <c r="G613" s="23">
        <v>6083900.0</v>
      </c>
      <c r="H613" s="24" t="s">
        <v>59</v>
      </c>
      <c r="I613" s="24">
        <f>('Акции'!$F613-F612)/F612</f>
        <v>-0.003224650663</v>
      </c>
    </row>
    <row r="614" ht="15.75" customHeight="1">
      <c r="E614" s="21">
        <v>42898.0</v>
      </c>
      <c r="F614" s="22">
        <v>27.75</v>
      </c>
      <c r="G614" s="23">
        <v>8737500.0</v>
      </c>
      <c r="H614" s="24" t="s">
        <v>59</v>
      </c>
      <c r="I614" s="24">
        <f>('Акции'!$F614-F613)/F613</f>
        <v>-0.002516175413</v>
      </c>
    </row>
    <row r="615" ht="15.75" customHeight="1">
      <c r="E615" s="21">
        <v>42899.0</v>
      </c>
      <c r="F615" s="22">
        <v>27.92</v>
      </c>
      <c r="G615" s="23">
        <v>5087500.0</v>
      </c>
      <c r="H615" s="24" t="s">
        <v>59</v>
      </c>
      <c r="I615" s="24">
        <f>('Акции'!$F615-F614)/F614</f>
        <v>0.006126126126</v>
      </c>
    </row>
    <row r="616" ht="15.75" customHeight="1">
      <c r="E616" s="21">
        <v>42900.0</v>
      </c>
      <c r="F616" s="22">
        <v>27.82</v>
      </c>
      <c r="G616" s="23">
        <v>3727300.0</v>
      </c>
      <c r="H616" s="24" t="s">
        <v>59</v>
      </c>
      <c r="I616" s="24">
        <f>('Акции'!$F616-F615)/F615</f>
        <v>-0.003581661891</v>
      </c>
    </row>
    <row r="617" ht="15.75" customHeight="1">
      <c r="E617" s="21">
        <v>42901.0</v>
      </c>
      <c r="F617" s="22">
        <v>27.75</v>
      </c>
      <c r="G617" s="23">
        <v>4634900.0</v>
      </c>
      <c r="H617" s="24" t="s">
        <v>59</v>
      </c>
      <c r="I617" s="24">
        <f>('Акции'!$F617-F616)/F616</f>
        <v>-0.002516175413</v>
      </c>
    </row>
    <row r="618" ht="15.75" customHeight="1">
      <c r="E618" s="21">
        <v>42902.0</v>
      </c>
      <c r="F618" s="22">
        <v>27.75</v>
      </c>
      <c r="G618" s="23">
        <v>8520700.0</v>
      </c>
      <c r="H618" s="24" t="s">
        <v>59</v>
      </c>
      <c r="I618" s="24">
        <f>('Акции'!$F618-F617)/F617</f>
        <v>0</v>
      </c>
    </row>
    <row r="619" ht="15.75" customHeight="1">
      <c r="E619" s="21">
        <v>42905.0</v>
      </c>
      <c r="F619" s="22">
        <v>28.25</v>
      </c>
      <c r="G619" s="23">
        <v>1.0571E7</v>
      </c>
      <c r="H619" s="24" t="s">
        <v>59</v>
      </c>
      <c r="I619" s="24">
        <f>('Акции'!$F619-F618)/F618</f>
        <v>0.01801801802</v>
      </c>
    </row>
    <row r="620" ht="15.75" customHeight="1">
      <c r="E620" s="21">
        <v>42906.0</v>
      </c>
      <c r="F620" s="22">
        <v>28.01</v>
      </c>
      <c r="G620" s="23">
        <v>4828900.0</v>
      </c>
      <c r="H620" s="24" t="s">
        <v>59</v>
      </c>
      <c r="I620" s="24">
        <f>('Акции'!$F620-F619)/F619</f>
        <v>-0.008495575221</v>
      </c>
    </row>
    <row r="621" ht="15.75" customHeight="1">
      <c r="E621" s="21">
        <v>42907.0</v>
      </c>
      <c r="F621" s="22">
        <v>27.91</v>
      </c>
      <c r="G621" s="23">
        <v>9109500.0</v>
      </c>
      <c r="H621" s="24" t="s">
        <v>59</v>
      </c>
      <c r="I621" s="24">
        <f>('Акции'!$F621-F620)/F620</f>
        <v>-0.003570153517</v>
      </c>
    </row>
    <row r="622" ht="15.75" customHeight="1">
      <c r="E622" s="21">
        <v>42908.0</v>
      </c>
      <c r="F622" s="22">
        <v>27.86</v>
      </c>
      <c r="G622" s="23">
        <v>6819300.0</v>
      </c>
      <c r="H622" s="24" t="s">
        <v>59</v>
      </c>
      <c r="I622" s="24">
        <f>('Акции'!$F622-F621)/F621</f>
        <v>-0.00179147259</v>
      </c>
    </row>
    <row r="623" ht="15.75" customHeight="1">
      <c r="E623" s="21">
        <v>42909.0</v>
      </c>
      <c r="F623" s="22">
        <v>28.1</v>
      </c>
      <c r="G623" s="23">
        <v>8175200.0</v>
      </c>
      <c r="H623" s="24" t="s">
        <v>59</v>
      </c>
      <c r="I623" s="24">
        <f>('Акции'!$F623-F622)/F622</f>
        <v>0.008614501077</v>
      </c>
    </row>
    <row r="624" ht="15.75" customHeight="1">
      <c r="E624" s="21">
        <v>42912.0</v>
      </c>
      <c r="F624" s="22">
        <v>27.72</v>
      </c>
      <c r="G624" s="23">
        <v>8288700.0</v>
      </c>
      <c r="H624" s="24" t="s">
        <v>59</v>
      </c>
      <c r="I624" s="24">
        <f>('Акции'!$F624-F623)/F623</f>
        <v>-0.01352313167</v>
      </c>
    </row>
    <row r="625" ht="15.75" customHeight="1">
      <c r="E625" s="21">
        <v>42913.0</v>
      </c>
      <c r="F625" s="22">
        <v>27.81</v>
      </c>
      <c r="G625" s="23">
        <v>1.08961E7</v>
      </c>
      <c r="H625" s="24" t="s">
        <v>59</v>
      </c>
      <c r="I625" s="24">
        <f>('Акции'!$F625-F624)/F624</f>
        <v>0.003246753247</v>
      </c>
    </row>
    <row r="626" ht="15.75" customHeight="1">
      <c r="E626" s="21">
        <v>42914.0</v>
      </c>
      <c r="F626" s="22">
        <v>28.12</v>
      </c>
      <c r="G626" s="23">
        <v>2.02423E7</v>
      </c>
      <c r="H626" s="24" t="s">
        <v>59</v>
      </c>
      <c r="I626" s="24">
        <f>('Акции'!$F626-F625)/F625</f>
        <v>0.0111470694</v>
      </c>
    </row>
    <row r="627" ht="15.75" customHeight="1">
      <c r="E627" s="21">
        <v>42915.0</v>
      </c>
      <c r="F627" s="22">
        <v>27.82</v>
      </c>
      <c r="G627" s="23">
        <v>7478100.0</v>
      </c>
      <c r="H627" s="24" t="s">
        <v>59</v>
      </c>
      <c r="I627" s="24">
        <f>('Акции'!$F627-F626)/F626</f>
        <v>-0.0106685633</v>
      </c>
    </row>
    <row r="628" ht="15.75" customHeight="1">
      <c r="E628" s="21">
        <v>42916.0</v>
      </c>
      <c r="F628" s="22">
        <v>27.72</v>
      </c>
      <c r="G628" s="23">
        <v>5193700.0</v>
      </c>
      <c r="H628" s="24" t="s">
        <v>59</v>
      </c>
      <c r="I628" s="24">
        <f>('Акции'!$F628-F627)/F627</f>
        <v>-0.003594536305</v>
      </c>
    </row>
    <row r="629" ht="15.75" customHeight="1">
      <c r="E629" s="21">
        <v>42919.0</v>
      </c>
      <c r="F629" s="22">
        <v>27.63</v>
      </c>
      <c r="G629" s="23">
        <v>2402800.0</v>
      </c>
      <c r="H629" s="24" t="s">
        <v>59</v>
      </c>
      <c r="I629" s="24">
        <f>('Акции'!$F629-F628)/F628</f>
        <v>-0.003246753247</v>
      </c>
    </row>
    <row r="630" ht="15.75" customHeight="1">
      <c r="E630" s="21">
        <v>42921.0</v>
      </c>
      <c r="F630" s="22">
        <v>27.63</v>
      </c>
      <c r="G630" s="23">
        <v>7685500.0</v>
      </c>
      <c r="H630" s="24" t="s">
        <v>59</v>
      </c>
      <c r="I630" s="24">
        <f>('Акции'!$F630-F629)/F629</f>
        <v>0</v>
      </c>
    </row>
    <row r="631" ht="15.75" customHeight="1">
      <c r="E631" s="21">
        <v>42922.0</v>
      </c>
      <c r="F631" s="22">
        <v>27.31</v>
      </c>
      <c r="G631" s="23">
        <v>5296500.0</v>
      </c>
      <c r="H631" s="24" t="s">
        <v>59</v>
      </c>
      <c r="I631" s="24">
        <f>('Акции'!$F631-F630)/F630</f>
        <v>-0.01158161419</v>
      </c>
    </row>
    <row r="632" ht="15.75" customHeight="1">
      <c r="E632" s="21">
        <v>42923.0</v>
      </c>
      <c r="F632" s="22">
        <v>27.59</v>
      </c>
      <c r="G632" s="23">
        <v>4103300.0</v>
      </c>
      <c r="H632" s="24" t="s">
        <v>59</v>
      </c>
      <c r="I632" s="24">
        <f>('Акции'!$F632-F631)/F631</f>
        <v>0.01025265471</v>
      </c>
    </row>
    <row r="633" ht="15.75" customHeight="1">
      <c r="E633" s="21">
        <v>42926.0</v>
      </c>
      <c r="F633" s="22">
        <v>27.56</v>
      </c>
      <c r="G633" s="23">
        <v>4123500.0</v>
      </c>
      <c r="H633" s="24" t="s">
        <v>59</v>
      </c>
      <c r="I633" s="24">
        <f>('Акции'!$F633-F632)/F632</f>
        <v>-0.001087350489</v>
      </c>
    </row>
    <row r="634" ht="15.75" customHeight="1">
      <c r="E634" s="21">
        <v>42927.0</v>
      </c>
      <c r="F634" s="22">
        <v>27.53</v>
      </c>
      <c r="G634" s="23">
        <v>6114700.0</v>
      </c>
      <c r="H634" s="24" t="s">
        <v>59</v>
      </c>
      <c r="I634" s="24">
        <f>('Акции'!$F634-F633)/F633</f>
        <v>-0.001088534107</v>
      </c>
    </row>
    <row r="635" ht="15.75" customHeight="1">
      <c r="E635" s="21">
        <v>42928.0</v>
      </c>
      <c r="F635" s="22">
        <v>27.82</v>
      </c>
      <c r="G635" s="23">
        <v>3573700.0</v>
      </c>
      <c r="H635" s="24" t="s">
        <v>59</v>
      </c>
      <c r="I635" s="24">
        <f>('Акции'!$F635-F634)/F634</f>
        <v>0.01053396295</v>
      </c>
    </row>
    <row r="636" ht="15.75" customHeight="1">
      <c r="E636" s="21">
        <v>42929.0</v>
      </c>
      <c r="F636" s="22">
        <v>27.59</v>
      </c>
      <c r="G636" s="23">
        <v>4206600.0</v>
      </c>
      <c r="H636" s="24" t="s">
        <v>59</v>
      </c>
      <c r="I636" s="24">
        <f>('Акции'!$F636-F635)/F635</f>
        <v>-0.008267433501</v>
      </c>
    </row>
    <row r="637" ht="15.75" customHeight="1">
      <c r="E637" s="21">
        <v>42930.0</v>
      </c>
      <c r="F637" s="22">
        <v>27.78</v>
      </c>
      <c r="G637" s="23">
        <v>3450000.0</v>
      </c>
      <c r="H637" s="24" t="s">
        <v>59</v>
      </c>
      <c r="I637" s="24">
        <f>('Акции'!$F637-F636)/F636</f>
        <v>0.006886553099</v>
      </c>
    </row>
    <row r="638" ht="15.75" customHeight="1">
      <c r="E638" s="21">
        <v>42933.0</v>
      </c>
      <c r="F638" s="22">
        <v>27.69</v>
      </c>
      <c r="G638" s="23">
        <v>4078800.0</v>
      </c>
      <c r="H638" s="24" t="s">
        <v>59</v>
      </c>
      <c r="I638" s="24">
        <f>('Акции'!$F638-F637)/F637</f>
        <v>-0.003239740821</v>
      </c>
    </row>
    <row r="639" ht="15.75" customHeight="1">
      <c r="E639" s="21">
        <v>42934.0</v>
      </c>
      <c r="F639" s="22">
        <v>27.79</v>
      </c>
      <c r="G639" s="23">
        <v>3249000.0</v>
      </c>
      <c r="H639" s="24" t="s">
        <v>59</v>
      </c>
      <c r="I639" s="24">
        <f>('Акции'!$F639-F638)/F638</f>
        <v>0.003611412062</v>
      </c>
    </row>
    <row r="640" ht="15.75" customHeight="1">
      <c r="E640" s="21">
        <v>42935.0</v>
      </c>
      <c r="F640" s="22">
        <v>27.93</v>
      </c>
      <c r="G640" s="23">
        <v>3121000.0</v>
      </c>
      <c r="H640" s="24" t="s">
        <v>59</v>
      </c>
      <c r="I640" s="24">
        <f>('Акции'!$F640-F639)/F639</f>
        <v>0.005037783375</v>
      </c>
    </row>
    <row r="641" ht="15.75" customHeight="1">
      <c r="E641" s="21">
        <v>42936.0</v>
      </c>
      <c r="F641" s="22">
        <v>27.73</v>
      </c>
      <c r="G641" s="23">
        <v>6199800.0</v>
      </c>
      <c r="H641" s="24" t="s">
        <v>59</v>
      </c>
      <c r="I641" s="24">
        <f>('Акции'!$F641-F640)/F640</f>
        <v>-0.00716075904</v>
      </c>
    </row>
    <row r="642" ht="15.75" customHeight="1">
      <c r="E642" s="21">
        <v>42937.0</v>
      </c>
      <c r="F642" s="22">
        <v>27.62</v>
      </c>
      <c r="G642" s="23">
        <v>4648500.0</v>
      </c>
      <c r="H642" s="24" t="s">
        <v>59</v>
      </c>
      <c r="I642" s="24">
        <f>('Акции'!$F642-F641)/F641</f>
        <v>-0.003966822935</v>
      </c>
    </row>
    <row r="643" ht="15.75" customHeight="1">
      <c r="E643" s="21">
        <v>42940.0</v>
      </c>
      <c r="F643" s="22">
        <v>27.62</v>
      </c>
      <c r="G643" s="23">
        <v>5310500.0</v>
      </c>
      <c r="H643" s="24" t="s">
        <v>59</v>
      </c>
      <c r="I643" s="24">
        <f>('Акции'!$F643-F642)/F642</f>
        <v>0</v>
      </c>
    </row>
    <row r="644" ht="15.75" customHeight="1">
      <c r="E644" s="21">
        <v>42941.0</v>
      </c>
      <c r="F644" s="22">
        <v>27.58</v>
      </c>
      <c r="G644" s="23">
        <v>4478800.0</v>
      </c>
      <c r="H644" s="24" t="s">
        <v>59</v>
      </c>
      <c r="I644" s="24">
        <f>('Акции'!$F644-F643)/F643</f>
        <v>-0.001448225923</v>
      </c>
    </row>
    <row r="645" ht="15.75" customHeight="1">
      <c r="E645" s="21">
        <v>42942.0</v>
      </c>
      <c r="F645" s="22">
        <v>27.42</v>
      </c>
      <c r="G645" s="23">
        <v>4554300.0</v>
      </c>
      <c r="H645" s="24" t="s">
        <v>59</v>
      </c>
      <c r="I645" s="24">
        <f>('Акции'!$F645-F644)/F644</f>
        <v>-0.005801305294</v>
      </c>
    </row>
    <row r="646" ht="15.75" customHeight="1">
      <c r="E646" s="21">
        <v>42943.0</v>
      </c>
      <c r="F646" s="22">
        <v>27.05</v>
      </c>
      <c r="G646" s="23">
        <v>1.39146E7</v>
      </c>
      <c r="H646" s="24" t="s">
        <v>59</v>
      </c>
      <c r="I646" s="24">
        <f>('Акции'!$F646-F645)/F645</f>
        <v>-0.01349380015</v>
      </c>
    </row>
    <row r="647" ht="15.75" customHeight="1">
      <c r="E647" s="21">
        <v>42944.0</v>
      </c>
      <c r="F647" s="22">
        <v>27.01</v>
      </c>
      <c r="G647" s="23">
        <v>5172000.0</v>
      </c>
      <c r="H647" s="24" t="s">
        <v>59</v>
      </c>
      <c r="I647" s="24">
        <f>('Акции'!$F647-F646)/F646</f>
        <v>-0.001478743068</v>
      </c>
    </row>
    <row r="648" ht="15.75" customHeight="1">
      <c r="E648" s="21">
        <v>42947.0</v>
      </c>
      <c r="F648" s="22">
        <v>26.62</v>
      </c>
      <c r="G648" s="23">
        <v>7377400.0</v>
      </c>
      <c r="H648" s="24" t="s">
        <v>59</v>
      </c>
      <c r="I648" s="24">
        <f>('Акции'!$F648-F647)/F647</f>
        <v>-0.01443909663</v>
      </c>
    </row>
    <row r="649" ht="15.75" customHeight="1">
      <c r="E649" s="21">
        <v>42948.0</v>
      </c>
      <c r="F649" s="22">
        <v>26.48</v>
      </c>
      <c r="G649" s="23">
        <v>5614000.0</v>
      </c>
      <c r="H649" s="24" t="s">
        <v>59</v>
      </c>
      <c r="I649" s="24">
        <f>('Акции'!$F649-F648)/F648</f>
        <v>-0.005259203606</v>
      </c>
    </row>
    <row r="650" ht="15.75" customHeight="1">
      <c r="E650" s="21">
        <v>42949.0</v>
      </c>
      <c r="F650" s="22">
        <v>26.51</v>
      </c>
      <c r="G650" s="23">
        <v>6324900.0</v>
      </c>
      <c r="H650" s="24" t="s">
        <v>59</v>
      </c>
      <c r="I650" s="24">
        <f>('Акции'!$F650-F649)/F649</f>
        <v>0.001132930514</v>
      </c>
    </row>
    <row r="651" ht="15.75" customHeight="1">
      <c r="E651" s="21">
        <v>42950.0</v>
      </c>
      <c r="F651" s="22">
        <v>26.74</v>
      </c>
      <c r="G651" s="23">
        <v>5046600.0</v>
      </c>
      <c r="H651" s="24" t="s">
        <v>59</v>
      </c>
      <c r="I651" s="24">
        <f>('Акции'!$F651-F650)/F650</f>
        <v>0.008675971332</v>
      </c>
    </row>
    <row r="652" ht="15.75" customHeight="1">
      <c r="E652" s="21">
        <v>42951.0</v>
      </c>
      <c r="F652" s="22">
        <v>26.83</v>
      </c>
      <c r="G652" s="23">
        <v>3568100.0</v>
      </c>
      <c r="H652" s="24" t="s">
        <v>59</v>
      </c>
      <c r="I652" s="24">
        <f>('Акции'!$F652-F651)/F651</f>
        <v>0.003365744203</v>
      </c>
    </row>
    <row r="653" ht="15.75" customHeight="1">
      <c r="E653" s="21">
        <v>42954.0</v>
      </c>
      <c r="F653" s="22">
        <v>26.76</v>
      </c>
      <c r="G653" s="23">
        <v>3415600.0</v>
      </c>
      <c r="H653" s="24" t="s">
        <v>59</v>
      </c>
      <c r="I653" s="24">
        <f>('Акции'!$F653-F652)/F652</f>
        <v>-0.002609019754</v>
      </c>
    </row>
    <row r="654" ht="15.75" customHeight="1">
      <c r="E654" s="21">
        <v>42955.0</v>
      </c>
      <c r="F654" s="22">
        <v>26.51</v>
      </c>
      <c r="G654" s="23">
        <v>4581400.0</v>
      </c>
      <c r="H654" s="24" t="s">
        <v>59</v>
      </c>
      <c r="I654" s="24">
        <f>('Акции'!$F654-F653)/F653</f>
        <v>-0.009342301943</v>
      </c>
    </row>
    <row r="655" ht="15.75" customHeight="1">
      <c r="E655" s="21">
        <v>42956.0</v>
      </c>
      <c r="F655" s="22">
        <v>26.57</v>
      </c>
      <c r="G655" s="23">
        <v>3405100.0</v>
      </c>
      <c r="H655" s="24" t="s">
        <v>59</v>
      </c>
      <c r="I655" s="24">
        <f>('Акции'!$F655-F654)/F654</f>
        <v>0.002263296869</v>
      </c>
    </row>
    <row r="656" ht="15.75" customHeight="1">
      <c r="E656" s="21">
        <v>42957.0</v>
      </c>
      <c r="F656" s="22">
        <v>26.26</v>
      </c>
      <c r="G656" s="23">
        <v>5854300.0</v>
      </c>
      <c r="H656" s="24" t="s">
        <v>59</v>
      </c>
      <c r="I656" s="24">
        <f>('Акции'!$F656-F655)/F655</f>
        <v>-0.01166729394</v>
      </c>
    </row>
    <row r="657" ht="15.75" customHeight="1">
      <c r="E657" s="21">
        <v>42958.0</v>
      </c>
      <c r="F657" s="22">
        <v>26.41</v>
      </c>
      <c r="G657" s="23">
        <v>3286000.0</v>
      </c>
      <c r="H657" s="24" t="s">
        <v>59</v>
      </c>
      <c r="I657" s="24">
        <f>('Акции'!$F657-F656)/F656</f>
        <v>0.005712109673</v>
      </c>
    </row>
    <row r="658" ht="15.75" customHeight="1">
      <c r="E658" s="21">
        <v>42961.0</v>
      </c>
      <c r="F658" s="22">
        <v>26.68</v>
      </c>
      <c r="G658" s="23">
        <v>3835600.0</v>
      </c>
      <c r="H658" s="24" t="s">
        <v>59</v>
      </c>
      <c r="I658" s="24">
        <f>('Акции'!$F658-F657)/F657</f>
        <v>0.01022340023</v>
      </c>
    </row>
    <row r="659" ht="15.75" customHeight="1">
      <c r="E659" s="21">
        <v>42962.0</v>
      </c>
      <c r="F659" s="22">
        <v>26.47</v>
      </c>
      <c r="G659" s="23">
        <v>5490200.0</v>
      </c>
      <c r="H659" s="24" t="s">
        <v>59</v>
      </c>
      <c r="I659" s="24">
        <f>('Акции'!$F659-F658)/F658</f>
        <v>-0.007871064468</v>
      </c>
    </row>
    <row r="660" ht="15.75" customHeight="1">
      <c r="E660" s="21">
        <v>42963.0</v>
      </c>
      <c r="F660" s="22">
        <v>26.68</v>
      </c>
      <c r="G660" s="23">
        <v>5930100.0</v>
      </c>
      <c r="H660" s="24" t="s">
        <v>59</v>
      </c>
      <c r="I660" s="24">
        <f>('Акции'!$F660-F659)/F659</f>
        <v>0.007933509634</v>
      </c>
    </row>
    <row r="661" ht="15.75" customHeight="1">
      <c r="E661" s="21">
        <v>42964.0</v>
      </c>
      <c r="F661" s="22">
        <v>26.64</v>
      </c>
      <c r="G661" s="23">
        <v>5933900.0</v>
      </c>
      <c r="H661" s="24" t="s">
        <v>59</v>
      </c>
      <c r="I661" s="24">
        <f>('Акции'!$F661-F660)/F660</f>
        <v>-0.001499250375</v>
      </c>
    </row>
    <row r="662" ht="15.75" customHeight="1">
      <c r="E662" s="21">
        <v>42965.0</v>
      </c>
      <c r="F662" s="22">
        <v>26.89</v>
      </c>
      <c r="G662" s="23">
        <v>5850200.0</v>
      </c>
      <c r="H662" s="24" t="s">
        <v>59</v>
      </c>
      <c r="I662" s="24">
        <f>('Акции'!$F662-F661)/F661</f>
        <v>0.009384384384</v>
      </c>
    </row>
    <row r="663" ht="15.75" customHeight="1">
      <c r="E663" s="21">
        <v>42968.0</v>
      </c>
      <c r="F663" s="22">
        <v>26.89</v>
      </c>
      <c r="G663" s="23">
        <v>4395700.0</v>
      </c>
      <c r="H663" s="24" t="s">
        <v>59</v>
      </c>
      <c r="I663" s="24">
        <f>('Акции'!$F663-F662)/F662</f>
        <v>0</v>
      </c>
    </row>
    <row r="664" ht="15.75" customHeight="1">
      <c r="E664" s="21">
        <v>42969.0</v>
      </c>
      <c r="F664" s="22">
        <v>27.21</v>
      </c>
      <c r="G664" s="23">
        <v>4223900.0</v>
      </c>
      <c r="H664" s="24" t="s">
        <v>59</v>
      </c>
      <c r="I664" s="24">
        <f>('Акции'!$F664-F663)/F663</f>
        <v>0.0119003347</v>
      </c>
    </row>
    <row r="665" ht="15.75" customHeight="1">
      <c r="E665" s="21">
        <v>42970.0</v>
      </c>
      <c r="F665" s="22">
        <v>26.84</v>
      </c>
      <c r="G665" s="23">
        <v>3838700.0</v>
      </c>
      <c r="H665" s="24" t="s">
        <v>59</v>
      </c>
      <c r="I665" s="24">
        <f>('Акции'!$F665-F664)/F664</f>
        <v>-0.01359794193</v>
      </c>
    </row>
    <row r="666" ht="15.75" customHeight="1">
      <c r="E666" s="21">
        <v>42971.0</v>
      </c>
      <c r="F666" s="22">
        <v>26.71</v>
      </c>
      <c r="G666" s="23">
        <v>3998300.0</v>
      </c>
      <c r="H666" s="24" t="s">
        <v>59</v>
      </c>
      <c r="I666" s="24">
        <f>('Акции'!$F666-F665)/F665</f>
        <v>-0.004843517139</v>
      </c>
    </row>
    <row r="667" ht="15.75" customHeight="1">
      <c r="E667" s="21">
        <v>42972.0</v>
      </c>
      <c r="F667" s="22">
        <v>26.72</v>
      </c>
      <c r="G667" s="23">
        <v>3665900.0</v>
      </c>
      <c r="H667" s="24" t="s">
        <v>59</v>
      </c>
      <c r="I667" s="24">
        <f>('Акции'!$F667-F666)/F666</f>
        <v>0.0003743916136</v>
      </c>
    </row>
    <row r="668" ht="15.75" customHeight="1">
      <c r="E668" s="21">
        <v>42975.0</v>
      </c>
      <c r="F668" s="22">
        <v>26.97</v>
      </c>
      <c r="G668" s="23">
        <v>3326600.0</v>
      </c>
      <c r="H668" s="24" t="s">
        <v>59</v>
      </c>
      <c r="I668" s="24">
        <f>('Акции'!$F668-F667)/F667</f>
        <v>0.009356287425</v>
      </c>
    </row>
    <row r="669" ht="15.75" customHeight="1">
      <c r="E669" s="21">
        <v>42976.0</v>
      </c>
      <c r="F669" s="22">
        <v>27.05</v>
      </c>
      <c r="G669" s="23">
        <v>3163100.0</v>
      </c>
      <c r="H669" s="24" t="s">
        <v>59</v>
      </c>
      <c r="I669" s="24">
        <f>('Акции'!$F669-F668)/F668</f>
        <v>0.002966258806</v>
      </c>
    </row>
    <row r="670" ht="15.75" customHeight="1">
      <c r="E670" s="21">
        <v>42977.0</v>
      </c>
      <c r="F670" s="22">
        <v>27.08</v>
      </c>
      <c r="G670" s="23">
        <v>2767100.0</v>
      </c>
      <c r="H670" s="24" t="s">
        <v>59</v>
      </c>
      <c r="I670" s="24">
        <f>('Акции'!$F670-F669)/F669</f>
        <v>0.001109057301</v>
      </c>
    </row>
    <row r="671" ht="15.75" customHeight="1">
      <c r="E671" s="21">
        <v>42978.0</v>
      </c>
      <c r="F671" s="22">
        <v>27.55</v>
      </c>
      <c r="G671" s="23">
        <v>6984100.0</v>
      </c>
      <c r="H671" s="24" t="s">
        <v>59</v>
      </c>
      <c r="I671" s="24">
        <f>('Акции'!$F671-F670)/F670</f>
        <v>0.01735598227</v>
      </c>
    </row>
    <row r="672" ht="15.75" customHeight="1">
      <c r="E672" s="21">
        <v>42979.0</v>
      </c>
      <c r="F672" s="22">
        <v>27.5</v>
      </c>
      <c r="G672" s="23">
        <v>4527600.0</v>
      </c>
      <c r="H672" s="24" t="s">
        <v>59</v>
      </c>
      <c r="I672" s="24">
        <f>('Акции'!$F672-F671)/F671</f>
        <v>-0.001814882033</v>
      </c>
    </row>
    <row r="673" ht="15.75" customHeight="1">
      <c r="E673" s="21">
        <v>42983.0</v>
      </c>
      <c r="F673" s="22">
        <v>27.57</v>
      </c>
      <c r="G673" s="23">
        <v>4769400.0</v>
      </c>
      <c r="H673" s="24" t="s">
        <v>59</v>
      </c>
      <c r="I673" s="24">
        <f>('Акции'!$F673-F672)/F672</f>
        <v>0.002545454545</v>
      </c>
    </row>
    <row r="674" ht="15.75" customHeight="1">
      <c r="E674" s="21">
        <v>42984.0</v>
      </c>
      <c r="F674" s="22">
        <v>28.22</v>
      </c>
      <c r="G674" s="23">
        <v>5904600.0</v>
      </c>
      <c r="H674" s="24" t="s">
        <v>59</v>
      </c>
      <c r="I674" s="24">
        <f>('Акции'!$F674-F673)/F673</f>
        <v>0.02357635111</v>
      </c>
    </row>
    <row r="675" ht="15.75" customHeight="1">
      <c r="E675" s="21">
        <v>42985.0</v>
      </c>
      <c r="F675" s="22">
        <v>28.54</v>
      </c>
      <c r="G675" s="23">
        <v>5791400.0</v>
      </c>
      <c r="H675" s="24" t="s">
        <v>59</v>
      </c>
      <c r="I675" s="24">
        <f>('Акции'!$F675-F674)/F674</f>
        <v>0.01133947555</v>
      </c>
    </row>
    <row r="676" ht="15.75" customHeight="1">
      <c r="E676" s="21">
        <v>42986.0</v>
      </c>
      <c r="F676" s="22">
        <v>28.79</v>
      </c>
      <c r="G676" s="23">
        <v>5336200.0</v>
      </c>
      <c r="H676" s="24" t="s">
        <v>59</v>
      </c>
      <c r="I676" s="24">
        <f>('Акции'!$F676-F675)/F675</f>
        <v>0.008759635599</v>
      </c>
    </row>
    <row r="677" ht="15.75" customHeight="1">
      <c r="E677" s="21">
        <v>42989.0</v>
      </c>
      <c r="F677" s="22">
        <v>28.95</v>
      </c>
      <c r="G677" s="23">
        <v>5695800.0</v>
      </c>
      <c r="H677" s="24" t="s">
        <v>59</v>
      </c>
      <c r="I677" s="24">
        <f>('Акции'!$F677-F676)/F676</f>
        <v>0.005557485238</v>
      </c>
    </row>
    <row r="678" ht="15.75" customHeight="1">
      <c r="E678" s="21">
        <v>42990.0</v>
      </c>
      <c r="F678" s="22">
        <v>29.01</v>
      </c>
      <c r="G678" s="23">
        <v>4497900.0</v>
      </c>
      <c r="H678" s="24" t="s">
        <v>59</v>
      </c>
      <c r="I678" s="24">
        <f>('Акции'!$F678-F677)/F677</f>
        <v>0.00207253886</v>
      </c>
    </row>
    <row r="679" ht="15.75" customHeight="1">
      <c r="E679" s="21">
        <v>42991.0</v>
      </c>
      <c r="F679" s="22">
        <v>29.08</v>
      </c>
      <c r="G679" s="23">
        <v>5966600.0</v>
      </c>
      <c r="H679" s="24" t="s">
        <v>59</v>
      </c>
      <c r="I679" s="24">
        <f>('Акции'!$F679-F678)/F678</f>
        <v>0.002412961048</v>
      </c>
    </row>
    <row r="680" ht="15.75" customHeight="1">
      <c r="E680" s="21">
        <v>42992.0</v>
      </c>
      <c r="F680" s="22">
        <v>28.97</v>
      </c>
      <c r="G680" s="23">
        <v>4785000.0</v>
      </c>
      <c r="H680" s="24" t="s">
        <v>59</v>
      </c>
      <c r="I680" s="24">
        <f>('Акции'!$F680-F679)/F679</f>
        <v>-0.003782668501</v>
      </c>
    </row>
    <row r="681" ht="15.75" customHeight="1">
      <c r="E681" s="21">
        <v>42993.0</v>
      </c>
      <c r="F681" s="22">
        <v>28.93</v>
      </c>
      <c r="G681" s="23">
        <v>7680400.0</v>
      </c>
      <c r="H681" s="24" t="s">
        <v>59</v>
      </c>
      <c r="I681" s="24">
        <f>('Акции'!$F681-F680)/F680</f>
        <v>-0.001380738695</v>
      </c>
    </row>
    <row r="682" ht="15.75" customHeight="1">
      <c r="E682" s="21">
        <v>42996.0</v>
      </c>
      <c r="F682" s="22">
        <v>28.99</v>
      </c>
      <c r="G682" s="23">
        <v>5067300.0</v>
      </c>
      <c r="H682" s="24" t="s">
        <v>59</v>
      </c>
      <c r="I682" s="24">
        <f>('Акции'!$F682-F681)/F681</f>
        <v>0.002073971656</v>
      </c>
    </row>
    <row r="683" ht="15.75" customHeight="1">
      <c r="E683" s="21">
        <v>42997.0</v>
      </c>
      <c r="F683" s="22">
        <v>28.69</v>
      </c>
      <c r="G683" s="23">
        <v>3247800.0</v>
      </c>
      <c r="H683" s="24" t="s">
        <v>59</v>
      </c>
      <c r="I683" s="24">
        <f>('Акции'!$F683-F682)/F682</f>
        <v>-0.010348396</v>
      </c>
    </row>
    <row r="684" ht="15.75" customHeight="1">
      <c r="E684" s="21">
        <v>42998.0</v>
      </c>
      <c r="F684" s="22">
        <v>28.84</v>
      </c>
      <c r="G684" s="23">
        <v>3959900.0</v>
      </c>
      <c r="H684" s="24" t="s">
        <v>59</v>
      </c>
      <c r="I684" s="24">
        <f>('Акции'!$F684-F683)/F683</f>
        <v>0.005228302544</v>
      </c>
    </row>
    <row r="685" ht="15.75" customHeight="1">
      <c r="E685" s="21">
        <v>42999.0</v>
      </c>
      <c r="F685" s="22">
        <v>28.76</v>
      </c>
      <c r="G685" s="23">
        <v>5167300.0</v>
      </c>
      <c r="H685" s="24" t="s">
        <v>59</v>
      </c>
      <c r="I685" s="24">
        <f>('Акции'!$F685-F684)/F684</f>
        <v>-0.002773925104</v>
      </c>
    </row>
    <row r="686" ht="15.75" customHeight="1">
      <c r="E686" s="21">
        <v>43000.0</v>
      </c>
      <c r="F686" s="22">
        <v>28.85</v>
      </c>
      <c r="G686" s="23">
        <v>3131600.0</v>
      </c>
      <c r="H686" s="24" t="s">
        <v>59</v>
      </c>
      <c r="I686" s="24">
        <f>('Акции'!$F686-F685)/F685</f>
        <v>0.003129346314</v>
      </c>
    </row>
    <row r="687" ht="15.75" customHeight="1">
      <c r="E687" s="21">
        <v>43003.0</v>
      </c>
      <c r="F687" s="22">
        <v>28.75</v>
      </c>
      <c r="G687" s="23">
        <v>4361900.0</v>
      </c>
      <c r="H687" s="24" t="s">
        <v>59</v>
      </c>
      <c r="I687" s="24">
        <f>('Акции'!$F687-F686)/F686</f>
        <v>-0.003466204506</v>
      </c>
    </row>
    <row r="688" ht="15.75" customHeight="1">
      <c r="E688" s="21">
        <v>43004.0</v>
      </c>
      <c r="F688" s="22">
        <v>28.68</v>
      </c>
      <c r="G688" s="23">
        <v>3104300.0</v>
      </c>
      <c r="H688" s="24" t="s">
        <v>59</v>
      </c>
      <c r="I688" s="24">
        <f>('Акции'!$F688-F687)/F687</f>
        <v>-0.002434782609</v>
      </c>
    </row>
    <row r="689" ht="15.75" customHeight="1">
      <c r="E689" s="21">
        <v>43005.0</v>
      </c>
      <c r="F689" s="22">
        <v>28.86</v>
      </c>
      <c r="G689" s="23">
        <v>4173800.0</v>
      </c>
      <c r="H689" s="24" t="s">
        <v>59</v>
      </c>
      <c r="I689" s="24">
        <f>('Акции'!$F689-F688)/F688</f>
        <v>0.006276150628</v>
      </c>
    </row>
    <row r="690" ht="15.75" customHeight="1">
      <c r="E690" s="21">
        <v>43006.0</v>
      </c>
      <c r="F690" s="22">
        <v>28.74</v>
      </c>
      <c r="G690" s="23">
        <v>3712500.0</v>
      </c>
      <c r="H690" s="24" t="s">
        <v>59</v>
      </c>
      <c r="I690" s="24">
        <f>('Акции'!$F690-F689)/F689</f>
        <v>-0.004158004158</v>
      </c>
    </row>
    <row r="691" ht="15.75" customHeight="1">
      <c r="E691" s="21">
        <v>43007.0</v>
      </c>
      <c r="F691" s="22">
        <v>29.17</v>
      </c>
      <c r="G691" s="23">
        <v>4984000.0</v>
      </c>
      <c r="H691" s="24" t="s">
        <v>59</v>
      </c>
      <c r="I691" s="24">
        <f>('Акции'!$F691-F690)/F690</f>
        <v>0.01496172582</v>
      </c>
    </row>
    <row r="692" ht="15.75" customHeight="1">
      <c r="E692" s="21">
        <v>43010.0</v>
      </c>
      <c r="F692" s="22">
        <v>29.47</v>
      </c>
      <c r="G692" s="23">
        <v>5908800.0</v>
      </c>
      <c r="H692" s="24" t="s">
        <v>59</v>
      </c>
      <c r="I692" s="24">
        <f>('Акции'!$F692-F691)/F691</f>
        <v>0.01028453891</v>
      </c>
    </row>
    <row r="693" ht="15.75" customHeight="1">
      <c r="E693" s="21">
        <v>43011.0</v>
      </c>
      <c r="F693" s="22">
        <v>29.02</v>
      </c>
      <c r="G693" s="23">
        <v>3934200.0</v>
      </c>
      <c r="H693" s="24" t="s">
        <v>59</v>
      </c>
      <c r="I693" s="24">
        <f>('Акции'!$F693-F692)/F692</f>
        <v>-0.01526976586</v>
      </c>
    </row>
    <row r="694" ht="15.75" customHeight="1">
      <c r="E694" s="21">
        <v>43012.0</v>
      </c>
      <c r="F694" s="22">
        <v>29.24</v>
      </c>
      <c r="G694" s="23">
        <v>3681300.0</v>
      </c>
      <c r="H694" s="24" t="s">
        <v>59</v>
      </c>
      <c r="I694" s="24">
        <f>('Акции'!$F694-F693)/F693</f>
        <v>0.007580978635</v>
      </c>
    </row>
    <row r="695" ht="15.75" customHeight="1">
      <c r="E695" s="21">
        <v>43013.0</v>
      </c>
      <c r="F695" s="22">
        <v>29.43</v>
      </c>
      <c r="G695" s="23">
        <v>3702300.0</v>
      </c>
      <c r="H695" s="24" t="s">
        <v>59</v>
      </c>
      <c r="I695" s="24">
        <f>('Акции'!$F695-F694)/F694</f>
        <v>0.006497948016</v>
      </c>
    </row>
    <row r="696" ht="15.75" customHeight="1">
      <c r="E696" s="21">
        <v>43014.0</v>
      </c>
      <c r="F696" s="22">
        <v>29.5</v>
      </c>
      <c r="G696" s="23">
        <v>4980100.0</v>
      </c>
      <c r="H696" s="24" t="s">
        <v>59</v>
      </c>
      <c r="I696" s="24">
        <f>('Акции'!$F696-F695)/F695</f>
        <v>0.002378525314</v>
      </c>
    </row>
    <row r="697" ht="15.75" customHeight="1">
      <c r="E697" s="21">
        <v>43017.0</v>
      </c>
      <c r="F697" s="22">
        <v>29.33</v>
      </c>
      <c r="G697" s="23">
        <v>4343400.0</v>
      </c>
      <c r="H697" s="24" t="s">
        <v>59</v>
      </c>
      <c r="I697" s="24">
        <f>('Акции'!$F697-F696)/F696</f>
        <v>-0.005762711864</v>
      </c>
    </row>
    <row r="698" ht="15.75" customHeight="1">
      <c r="E698" s="21">
        <v>43018.0</v>
      </c>
      <c r="F698" s="22">
        <v>29.34</v>
      </c>
      <c r="G698" s="23">
        <v>3214300.0</v>
      </c>
      <c r="H698" s="24" t="s">
        <v>59</v>
      </c>
      <c r="I698" s="24">
        <f>('Акции'!$F698-F697)/F697</f>
        <v>0.000340947835</v>
      </c>
    </row>
    <row r="699" ht="15.75" customHeight="1">
      <c r="E699" s="21">
        <v>43019.0</v>
      </c>
      <c r="F699" s="22">
        <v>29.27</v>
      </c>
      <c r="G699" s="23">
        <v>2664700.0</v>
      </c>
      <c r="H699" s="24" t="s">
        <v>59</v>
      </c>
      <c r="I699" s="24">
        <f>('Акции'!$F699-F698)/F698</f>
        <v>-0.002385821404</v>
      </c>
    </row>
    <row r="700" ht="15.75" customHeight="1">
      <c r="E700" s="21">
        <v>43020.0</v>
      </c>
      <c r="F700" s="22">
        <v>29.43</v>
      </c>
      <c r="G700" s="23">
        <v>3575700.0</v>
      </c>
      <c r="H700" s="24" t="s">
        <v>59</v>
      </c>
      <c r="I700" s="24">
        <f>('Акции'!$F700-F699)/F699</f>
        <v>0.005466347796</v>
      </c>
    </row>
    <row r="701" ht="15.75" customHeight="1">
      <c r="E701" s="21">
        <v>43021.0</v>
      </c>
      <c r="F701" s="22">
        <v>29.44</v>
      </c>
      <c r="G701" s="23">
        <v>3383700.0</v>
      </c>
      <c r="H701" s="24" t="s">
        <v>59</v>
      </c>
      <c r="I701" s="24">
        <f>('Акции'!$F701-F700)/F700</f>
        <v>0.0003397893306</v>
      </c>
    </row>
    <row r="702" ht="15.75" customHeight="1">
      <c r="E702" s="21">
        <v>43024.0</v>
      </c>
      <c r="F702" s="22">
        <v>29.16</v>
      </c>
      <c r="G702" s="23">
        <v>4441300.0</v>
      </c>
      <c r="H702" s="24" t="s">
        <v>59</v>
      </c>
      <c r="I702" s="24">
        <f>('Акции'!$F702-F701)/F701</f>
        <v>-0.009510869565</v>
      </c>
    </row>
    <row r="703" ht="15.75" customHeight="1">
      <c r="E703" s="21">
        <v>43025.0</v>
      </c>
      <c r="F703" s="22">
        <v>29.4</v>
      </c>
      <c r="G703" s="23">
        <v>4726000.0</v>
      </c>
      <c r="H703" s="24" t="s">
        <v>59</v>
      </c>
      <c r="I703" s="24">
        <f>('Акции'!$F703-F702)/F702</f>
        <v>0.008230452675</v>
      </c>
    </row>
    <row r="704" ht="15.75" customHeight="1">
      <c r="E704" s="21">
        <v>43026.0</v>
      </c>
      <c r="F704" s="22">
        <v>29.52</v>
      </c>
      <c r="G704" s="23">
        <v>5313700.0</v>
      </c>
      <c r="H704" s="24" t="s">
        <v>59</v>
      </c>
      <c r="I704" s="24">
        <f>('Акции'!$F704-F703)/F703</f>
        <v>0.004081632653</v>
      </c>
    </row>
    <row r="705" ht="15.75" customHeight="1">
      <c r="E705" s="21">
        <v>43027.0</v>
      </c>
      <c r="F705" s="22">
        <v>29.57</v>
      </c>
      <c r="G705" s="23">
        <v>2590800.0</v>
      </c>
      <c r="H705" s="24" t="s">
        <v>59</v>
      </c>
      <c r="I705" s="24">
        <f>('Акции'!$F705-F704)/F704</f>
        <v>0.001693766938</v>
      </c>
    </row>
    <row r="706" ht="15.75" customHeight="1">
      <c r="E706" s="21">
        <v>43028.0</v>
      </c>
      <c r="F706" s="22">
        <v>29.69</v>
      </c>
      <c r="G706" s="23">
        <v>4708000.0</v>
      </c>
      <c r="H706" s="24" t="s">
        <v>59</v>
      </c>
      <c r="I706" s="24">
        <f>('Акции'!$F706-F705)/F705</f>
        <v>0.004058167061</v>
      </c>
    </row>
    <row r="707" ht="15.75" customHeight="1">
      <c r="E707" s="21">
        <v>43031.0</v>
      </c>
      <c r="F707" s="22">
        <v>29.61</v>
      </c>
      <c r="G707" s="23">
        <v>4495600.0</v>
      </c>
      <c r="H707" s="24" t="s">
        <v>59</v>
      </c>
      <c r="I707" s="24">
        <f>('Акции'!$F707-F706)/F706</f>
        <v>-0.002694509936</v>
      </c>
    </row>
    <row r="708" ht="15.75" customHeight="1">
      <c r="E708" s="21">
        <v>43032.0</v>
      </c>
      <c r="F708" s="22">
        <v>29.8</v>
      </c>
      <c r="G708" s="23">
        <v>4468800.0</v>
      </c>
      <c r="H708" s="24" t="s">
        <v>59</v>
      </c>
      <c r="I708" s="24">
        <f>('Акции'!$F708-F707)/F707</f>
        <v>0.006416751098</v>
      </c>
    </row>
    <row r="709" ht="15.75" customHeight="1">
      <c r="E709" s="21">
        <v>43033.0</v>
      </c>
      <c r="F709" s="22">
        <v>29.61</v>
      </c>
      <c r="G709" s="23">
        <v>7756900.0</v>
      </c>
      <c r="H709" s="24" t="s">
        <v>59</v>
      </c>
      <c r="I709" s="24">
        <f>('Акции'!$F709-F708)/F708</f>
        <v>-0.006375838926</v>
      </c>
    </row>
    <row r="710" ht="15.75" customHeight="1">
      <c r="E710" s="21">
        <v>43034.0</v>
      </c>
      <c r="F710" s="22">
        <v>28.82</v>
      </c>
      <c r="G710" s="23">
        <v>1.22232E7</v>
      </c>
      <c r="H710" s="24" t="s">
        <v>59</v>
      </c>
      <c r="I710" s="24">
        <f>('Акции'!$F710-F709)/F709</f>
        <v>-0.02668017562</v>
      </c>
    </row>
    <row r="711" ht="15.75" customHeight="1">
      <c r="E711" s="21">
        <v>43035.0</v>
      </c>
      <c r="F711" s="22">
        <v>28.5</v>
      </c>
      <c r="G711" s="23">
        <v>1.02745E7</v>
      </c>
      <c r="H711" s="24" t="s">
        <v>59</v>
      </c>
      <c r="I711" s="24">
        <f>('Акции'!$F711-F710)/F710</f>
        <v>-0.01110340042</v>
      </c>
    </row>
    <row r="712" ht="15.75" customHeight="1">
      <c r="E712" s="21">
        <v>43038.0</v>
      </c>
      <c r="F712" s="22">
        <v>28.16</v>
      </c>
      <c r="G712" s="23">
        <v>6885700.0</v>
      </c>
      <c r="H712" s="24" t="s">
        <v>59</v>
      </c>
      <c r="I712" s="24">
        <f>('Акции'!$F712-F711)/F711</f>
        <v>-0.01192982456</v>
      </c>
    </row>
    <row r="713" ht="15.75" customHeight="1">
      <c r="E713" s="21">
        <v>43039.0</v>
      </c>
      <c r="F713" s="22">
        <v>28.14</v>
      </c>
      <c r="G713" s="23">
        <v>8527800.0</v>
      </c>
      <c r="H713" s="24" t="s">
        <v>59</v>
      </c>
      <c r="I713" s="24">
        <f>('Акции'!$F713-F712)/F712</f>
        <v>-0.0007102272727</v>
      </c>
    </row>
    <row r="714" ht="15.75" customHeight="1">
      <c r="E714" s="21">
        <v>43040.0</v>
      </c>
      <c r="F714" s="22">
        <v>27.85</v>
      </c>
      <c r="G714" s="23">
        <v>6185300.0</v>
      </c>
      <c r="H714" s="24" t="s">
        <v>59</v>
      </c>
      <c r="I714" s="24">
        <f>('Акции'!$F714-F713)/F713</f>
        <v>-0.01030561478</v>
      </c>
    </row>
    <row r="715" ht="15.75" customHeight="1">
      <c r="E715" s="21">
        <v>43041.0</v>
      </c>
      <c r="F715" s="22">
        <v>27.44</v>
      </c>
      <c r="G715" s="23">
        <v>1.32172E7</v>
      </c>
      <c r="H715" s="24" t="s">
        <v>59</v>
      </c>
      <c r="I715" s="24">
        <f>('Акции'!$F715-F714)/F714</f>
        <v>-0.01472172352</v>
      </c>
    </row>
    <row r="716" ht="15.75" customHeight="1">
      <c r="E716" s="21">
        <v>43042.0</v>
      </c>
      <c r="F716" s="22">
        <v>27.86</v>
      </c>
      <c r="G716" s="23">
        <v>7182900.0</v>
      </c>
      <c r="H716" s="24" t="s">
        <v>59</v>
      </c>
      <c r="I716" s="24">
        <f>('Акции'!$F716-F715)/F715</f>
        <v>0.01530612245</v>
      </c>
    </row>
    <row r="717" ht="15.75" customHeight="1">
      <c r="E717" s="21">
        <v>43045.0</v>
      </c>
      <c r="F717" s="22">
        <v>27.81</v>
      </c>
      <c r="G717" s="23">
        <v>7661500.0</v>
      </c>
      <c r="H717" s="24" t="s">
        <v>59</v>
      </c>
      <c r="I717" s="24">
        <f>('Акции'!$F717-F716)/F716</f>
        <v>-0.001794687724</v>
      </c>
    </row>
    <row r="718" ht="15.75" customHeight="1">
      <c r="E718" s="21">
        <v>43046.0</v>
      </c>
      <c r="F718" s="22">
        <v>27.96</v>
      </c>
      <c r="G718" s="23">
        <v>4884100.0</v>
      </c>
      <c r="H718" s="24" t="s">
        <v>59</v>
      </c>
      <c r="I718" s="24">
        <f>('Акции'!$F718-F717)/F717</f>
        <v>0.005393743258</v>
      </c>
    </row>
    <row r="719" ht="15.75" customHeight="1">
      <c r="E719" s="21">
        <v>43047.0</v>
      </c>
      <c r="F719" s="22">
        <v>28.1</v>
      </c>
      <c r="G719" s="23">
        <v>7645600.0</v>
      </c>
      <c r="H719" s="24" t="s">
        <v>59</v>
      </c>
      <c r="I719" s="24">
        <f>('Акции'!$F719-F718)/F718</f>
        <v>0.005007153076</v>
      </c>
    </row>
    <row r="720" ht="15.75" customHeight="1">
      <c r="E720" s="21">
        <v>43048.0</v>
      </c>
      <c r="F720" s="22">
        <v>28.59</v>
      </c>
      <c r="G720" s="23">
        <v>9619800.0</v>
      </c>
      <c r="H720" s="24" t="s">
        <v>59</v>
      </c>
      <c r="I720" s="24">
        <f>('Акции'!$F720-F719)/F719</f>
        <v>0.01743772242</v>
      </c>
    </row>
    <row r="721" ht="15.75" customHeight="1">
      <c r="E721" s="21">
        <v>43049.0</v>
      </c>
      <c r="F721" s="22">
        <v>28.36</v>
      </c>
      <c r="G721" s="23">
        <v>6526100.0</v>
      </c>
      <c r="H721" s="24" t="s">
        <v>59</v>
      </c>
      <c r="I721" s="24">
        <f>('Акции'!$F721-F720)/F720</f>
        <v>-0.008044770899</v>
      </c>
    </row>
    <row r="722" ht="15.75" customHeight="1">
      <c r="E722" s="21">
        <v>43052.0</v>
      </c>
      <c r="F722" s="22">
        <v>28.45</v>
      </c>
      <c r="G722" s="23">
        <v>4722000.0</v>
      </c>
      <c r="H722" s="24" t="s">
        <v>59</v>
      </c>
      <c r="I722" s="24">
        <f>('Акции'!$F722-F721)/F721</f>
        <v>0.00317348378</v>
      </c>
    </row>
    <row r="723" ht="15.75" customHeight="1">
      <c r="E723" s="21">
        <v>43053.0</v>
      </c>
      <c r="F723" s="22">
        <v>28.32</v>
      </c>
      <c r="G723" s="23">
        <v>6892500.0</v>
      </c>
      <c r="H723" s="24" t="s">
        <v>59</v>
      </c>
      <c r="I723" s="24">
        <f>('Акции'!$F723-F722)/F722</f>
        <v>-0.004569420035</v>
      </c>
    </row>
    <row r="724" ht="15.75" customHeight="1">
      <c r="E724" s="21">
        <v>43054.0</v>
      </c>
      <c r="F724" s="22">
        <v>28.01</v>
      </c>
      <c r="G724" s="23">
        <v>5377500.0</v>
      </c>
      <c r="H724" s="24" t="s">
        <v>59</v>
      </c>
      <c r="I724" s="24">
        <f>('Акции'!$F724-F723)/F723</f>
        <v>-0.01094632768</v>
      </c>
    </row>
    <row r="725" ht="15.75" customHeight="1">
      <c r="E725" s="21">
        <v>43055.0</v>
      </c>
      <c r="F725" s="22">
        <v>28.28</v>
      </c>
      <c r="G725" s="23">
        <v>3846400.0</v>
      </c>
      <c r="H725" s="24" t="s">
        <v>59</v>
      </c>
      <c r="I725" s="24">
        <f>('Акции'!$F725-F724)/F724</f>
        <v>0.009639414495</v>
      </c>
    </row>
    <row r="726" ht="15.75" customHeight="1">
      <c r="E726" s="21">
        <v>43056.0</v>
      </c>
      <c r="F726" s="22">
        <v>28.26</v>
      </c>
      <c r="G726" s="23">
        <v>5264100.0</v>
      </c>
      <c r="H726" s="24" t="s">
        <v>59</v>
      </c>
      <c r="I726" s="24">
        <f>('Акции'!$F726-F725)/F725</f>
        <v>-0.0007072135785</v>
      </c>
    </row>
    <row r="727" ht="15.75" customHeight="1">
      <c r="E727" s="21">
        <v>43059.0</v>
      </c>
      <c r="F727" s="22">
        <v>28.35</v>
      </c>
      <c r="G727" s="23">
        <v>3410600.0</v>
      </c>
      <c r="H727" s="24" t="s">
        <v>59</v>
      </c>
      <c r="I727" s="24">
        <f>('Акции'!$F727-F726)/F726</f>
        <v>0.003184713376</v>
      </c>
    </row>
    <row r="728" ht="15.75" customHeight="1">
      <c r="E728" s="21">
        <v>43060.0</v>
      </c>
      <c r="F728" s="22">
        <v>28.8</v>
      </c>
      <c r="G728" s="23">
        <v>5998700.0</v>
      </c>
      <c r="H728" s="24" t="s">
        <v>59</v>
      </c>
      <c r="I728" s="24">
        <f>('Акции'!$F728-F727)/F727</f>
        <v>0.01587301587</v>
      </c>
    </row>
    <row r="729" ht="15.75" customHeight="1">
      <c r="E729" s="21">
        <v>43061.0</v>
      </c>
      <c r="F729" s="22">
        <v>28.47</v>
      </c>
      <c r="G729" s="23">
        <v>5265000.0</v>
      </c>
      <c r="H729" s="24" t="s">
        <v>59</v>
      </c>
      <c r="I729" s="24">
        <f>('Акции'!$F729-F728)/F728</f>
        <v>-0.01145833333</v>
      </c>
    </row>
    <row r="730" ht="15.75" customHeight="1">
      <c r="E730" s="21">
        <v>43063.0</v>
      </c>
      <c r="F730" s="22">
        <v>28.66</v>
      </c>
      <c r="G730" s="23">
        <v>1236800.0</v>
      </c>
      <c r="H730" s="24" t="s">
        <v>59</v>
      </c>
      <c r="I730" s="24">
        <f>('Акции'!$F730-F729)/F729</f>
        <v>0.006673691605</v>
      </c>
    </row>
    <row r="731" ht="15.75" customHeight="1">
      <c r="E731" s="21">
        <v>43066.0</v>
      </c>
      <c r="F731" s="22">
        <v>28.51</v>
      </c>
      <c r="G731" s="23">
        <v>3255100.0</v>
      </c>
      <c r="H731" s="24" t="s">
        <v>59</v>
      </c>
      <c r="I731" s="24">
        <f>('Акции'!$F731-F730)/F730</f>
        <v>-0.005233775297</v>
      </c>
    </row>
    <row r="732" ht="15.75" customHeight="1">
      <c r="E732" s="21">
        <v>43067.0</v>
      </c>
      <c r="F732" s="22">
        <v>26.39</v>
      </c>
      <c r="G732" s="23">
        <v>3.42626E7</v>
      </c>
      <c r="H732" s="24" t="s">
        <v>59</v>
      </c>
      <c r="I732" s="24">
        <f>('Акции'!$F732-F731)/F731</f>
        <v>-0.07435987373</v>
      </c>
    </row>
    <row r="733" ht="15.75" customHeight="1">
      <c r="E733" s="21">
        <v>43068.0</v>
      </c>
      <c r="F733" s="22">
        <v>25.95</v>
      </c>
      <c r="G733" s="23">
        <v>2.59304E7</v>
      </c>
      <c r="H733" s="24" t="s">
        <v>59</v>
      </c>
      <c r="I733" s="24">
        <f>('Акции'!$F733-F732)/F732</f>
        <v>-0.01667298219</v>
      </c>
    </row>
    <row r="734" ht="15.75" customHeight="1">
      <c r="E734" s="21">
        <v>43069.0</v>
      </c>
      <c r="F734" s="22">
        <v>26.28</v>
      </c>
      <c r="G734" s="23">
        <v>1.87224E7</v>
      </c>
      <c r="H734" s="24" t="s">
        <v>59</v>
      </c>
      <c r="I734" s="24">
        <f>('Акции'!$F734-F733)/F733</f>
        <v>0.01271676301</v>
      </c>
    </row>
    <row r="735" ht="15.75" customHeight="1">
      <c r="E735" s="21">
        <v>43070.0</v>
      </c>
      <c r="F735" s="22">
        <v>26.15</v>
      </c>
      <c r="G735" s="23">
        <v>1.6183E7</v>
      </c>
      <c r="H735" s="24" t="s">
        <v>59</v>
      </c>
      <c r="I735" s="24">
        <f>('Акции'!$F735-F734)/F734</f>
        <v>-0.004946727549</v>
      </c>
    </row>
    <row r="736" ht="15.75" customHeight="1">
      <c r="E736" s="21">
        <v>43073.0</v>
      </c>
      <c r="F736" s="22">
        <v>24.9</v>
      </c>
      <c r="G736" s="23">
        <v>2.07079E7</v>
      </c>
      <c r="H736" s="24" t="s">
        <v>59</v>
      </c>
      <c r="I736" s="24">
        <f>('Акции'!$F736-F735)/F735</f>
        <v>-0.04780114723</v>
      </c>
    </row>
    <row r="737" ht="15.75" customHeight="1">
      <c r="E737" s="21">
        <v>43074.0</v>
      </c>
      <c r="F737" s="22">
        <v>24.94</v>
      </c>
      <c r="G737" s="23">
        <v>1.50657E7</v>
      </c>
      <c r="H737" s="24" t="s">
        <v>59</v>
      </c>
      <c r="I737" s="24">
        <f>('Акции'!$F737-F736)/F736</f>
        <v>0.001606425703</v>
      </c>
    </row>
    <row r="738" ht="15.75" customHeight="1">
      <c r="E738" s="21">
        <v>43075.0</v>
      </c>
      <c r="F738" s="22">
        <v>25.24</v>
      </c>
      <c r="G738" s="23">
        <v>1.20186E7</v>
      </c>
      <c r="H738" s="24" t="s">
        <v>59</v>
      </c>
      <c r="I738" s="24">
        <f>('Акции'!$F738-F737)/F737</f>
        <v>0.01202886929</v>
      </c>
    </row>
    <row r="739" ht="15.75" customHeight="1">
      <c r="E739" s="21">
        <v>43076.0</v>
      </c>
      <c r="F739" s="22">
        <v>25.04</v>
      </c>
      <c r="G739" s="23">
        <v>9674600.0</v>
      </c>
      <c r="H739" s="24" t="s">
        <v>59</v>
      </c>
      <c r="I739" s="24">
        <f>('Акции'!$F739-F738)/F738</f>
        <v>-0.007923930269</v>
      </c>
    </row>
    <row r="740" ht="15.75" customHeight="1">
      <c r="E740" s="21">
        <v>43077.0</v>
      </c>
      <c r="F740" s="22">
        <v>25.77</v>
      </c>
      <c r="G740" s="23">
        <v>1.42976E7</v>
      </c>
      <c r="H740" s="24" t="s">
        <v>59</v>
      </c>
      <c r="I740" s="24">
        <f>('Акции'!$F740-F739)/F739</f>
        <v>0.02915335463</v>
      </c>
    </row>
    <row r="741" ht="15.75" customHeight="1">
      <c r="E741" s="21">
        <v>43080.0</v>
      </c>
      <c r="F741" s="22">
        <v>25.5</v>
      </c>
      <c r="G741" s="23">
        <v>9054700.0</v>
      </c>
      <c r="H741" s="24" t="s">
        <v>59</v>
      </c>
      <c r="I741" s="24">
        <f>('Акции'!$F741-F740)/F740</f>
        <v>-0.01047729919</v>
      </c>
    </row>
    <row r="742" ht="15.75" customHeight="1">
      <c r="E742" s="21">
        <v>43081.0</v>
      </c>
      <c r="F742" s="22">
        <v>25.61</v>
      </c>
      <c r="G742" s="23">
        <v>1.12016E7</v>
      </c>
      <c r="H742" s="24" t="s">
        <v>59</v>
      </c>
      <c r="I742" s="24">
        <f>('Акции'!$F742-F741)/F741</f>
        <v>0.00431372549</v>
      </c>
    </row>
    <row r="743" ht="15.75" customHeight="1">
      <c r="E743" s="21">
        <v>43082.0</v>
      </c>
      <c r="F743" s="22">
        <v>25.71</v>
      </c>
      <c r="G743" s="23">
        <v>9586800.0</v>
      </c>
      <c r="H743" s="24" t="s">
        <v>59</v>
      </c>
      <c r="I743" s="24">
        <f>('Акции'!$F743-F742)/F742</f>
        <v>0.003904724717</v>
      </c>
    </row>
    <row r="744" ht="15.75" customHeight="1">
      <c r="E744" s="21">
        <v>43083.0</v>
      </c>
      <c r="F744" s="22">
        <v>25.62</v>
      </c>
      <c r="G744" s="23">
        <v>1.04896E7</v>
      </c>
      <c r="H744" s="24" t="s">
        <v>59</v>
      </c>
      <c r="I744" s="24">
        <f>('Акции'!$F744-F743)/F743</f>
        <v>-0.003500583431</v>
      </c>
    </row>
    <row r="745" ht="15.75" customHeight="1">
      <c r="E745" s="21">
        <v>43084.0</v>
      </c>
      <c r="F745" s="22">
        <v>25.78</v>
      </c>
      <c r="G745" s="23">
        <v>1.2187E7</v>
      </c>
      <c r="H745" s="24" t="s">
        <v>59</v>
      </c>
      <c r="I745" s="24">
        <f>('Акции'!$F745-F744)/F744</f>
        <v>0.006245120999</v>
      </c>
    </row>
    <row r="746" ht="15.75" customHeight="1">
      <c r="E746" s="21">
        <v>43087.0</v>
      </c>
      <c r="F746" s="22">
        <v>25.78</v>
      </c>
      <c r="G746" s="23">
        <v>8356800.0</v>
      </c>
      <c r="H746" s="24" t="s">
        <v>59</v>
      </c>
      <c r="I746" s="24">
        <f>('Акции'!$F746-F745)/F745</f>
        <v>0</v>
      </c>
    </row>
    <row r="747" ht="15.75" customHeight="1">
      <c r="E747" s="21">
        <v>43088.0</v>
      </c>
      <c r="F747" s="22">
        <v>25.49</v>
      </c>
      <c r="G747" s="23">
        <v>8793200.0</v>
      </c>
      <c r="H747" s="24" t="s">
        <v>59</v>
      </c>
      <c r="I747" s="24">
        <f>('Акции'!$F747-F746)/F746</f>
        <v>-0.01124903026</v>
      </c>
    </row>
    <row r="748" ht="15.75" customHeight="1">
      <c r="E748" s="21">
        <v>43089.0</v>
      </c>
      <c r="F748" s="22">
        <v>25.37</v>
      </c>
      <c r="G748" s="23">
        <v>8204400.0</v>
      </c>
      <c r="H748" s="24" t="s">
        <v>59</v>
      </c>
      <c r="I748" s="24">
        <f>('Акции'!$F748-F747)/F747</f>
        <v>-0.004707728521</v>
      </c>
    </row>
    <row r="749" ht="15.75" customHeight="1">
      <c r="E749" s="21">
        <v>43090.0</v>
      </c>
      <c r="F749" s="22">
        <v>25.14</v>
      </c>
      <c r="G749" s="23">
        <v>5700200.0</v>
      </c>
      <c r="H749" s="24" t="s">
        <v>59</v>
      </c>
      <c r="I749" s="24">
        <f>('Акции'!$F749-F748)/F748</f>
        <v>-0.009065825778</v>
      </c>
    </row>
    <row r="750" ht="15.75" customHeight="1">
      <c r="E750" s="21">
        <v>43091.0</v>
      </c>
      <c r="F750" s="22">
        <v>25.1</v>
      </c>
      <c r="G750" s="23">
        <v>5358300.0</v>
      </c>
      <c r="H750" s="24" t="s">
        <v>59</v>
      </c>
      <c r="I750" s="24">
        <f>('Акции'!$F750-F749)/F749</f>
        <v>-0.001591089897</v>
      </c>
    </row>
    <row r="751" ht="15.75" customHeight="1">
      <c r="E751" s="21">
        <v>43095.0</v>
      </c>
      <c r="F751" s="22">
        <v>25.13</v>
      </c>
      <c r="G751" s="23">
        <v>2988200.0</v>
      </c>
      <c r="H751" s="24" t="s">
        <v>59</v>
      </c>
      <c r="I751" s="24">
        <f>('Акции'!$F751-F750)/F750</f>
        <v>0.001195219124</v>
      </c>
    </row>
    <row r="752" ht="15.75" customHeight="1">
      <c r="E752" s="21">
        <v>43096.0</v>
      </c>
      <c r="F752" s="22">
        <v>25.2</v>
      </c>
      <c r="G752" s="23">
        <v>3796300.0</v>
      </c>
      <c r="H752" s="24" t="s">
        <v>59</v>
      </c>
      <c r="I752" s="24">
        <f>('Акции'!$F752-F751)/F751</f>
        <v>0.00278551532</v>
      </c>
    </row>
    <row r="753" ht="15.75" customHeight="1">
      <c r="E753" s="21">
        <v>43097.0</v>
      </c>
      <c r="F753" s="22">
        <v>25.19</v>
      </c>
      <c r="G753" s="23">
        <v>6739400.0</v>
      </c>
      <c r="H753" s="24" t="s">
        <v>59</v>
      </c>
      <c r="I753" s="24">
        <f>('Акции'!$F753-F752)/F752</f>
        <v>-0.0003968253968</v>
      </c>
    </row>
    <row r="754" ht="15.75" customHeight="1">
      <c r="E754" s="21">
        <v>43098.0</v>
      </c>
      <c r="F754" s="22">
        <v>24.79</v>
      </c>
      <c r="G754" s="23">
        <v>6147000.0</v>
      </c>
      <c r="H754" s="24" t="s">
        <v>59</v>
      </c>
      <c r="I754" s="24">
        <f>('Акции'!$F754-F753)/F753</f>
        <v>-0.01587931719</v>
      </c>
    </row>
    <row r="755" ht="15.75" customHeight="1">
      <c r="E755" s="21">
        <v>43102.0</v>
      </c>
      <c r="F755" s="22">
        <v>25.28</v>
      </c>
      <c r="G755" s="23">
        <v>9980500.0</v>
      </c>
      <c r="H755" s="24" t="s">
        <v>59</v>
      </c>
      <c r="I755" s="24">
        <f>('Акции'!$F755-F754)/F754</f>
        <v>0.01976603469</v>
      </c>
    </row>
    <row r="756" ht="15.75" customHeight="1">
      <c r="E756" s="21">
        <v>43103.0</v>
      </c>
      <c r="F756" s="22">
        <v>25.56</v>
      </c>
      <c r="G756" s="23">
        <v>8543000.0</v>
      </c>
      <c r="H756" s="24" t="s">
        <v>59</v>
      </c>
      <c r="I756" s="24">
        <f>('Акции'!$F756-F755)/F755</f>
        <v>0.01107594937</v>
      </c>
    </row>
    <row r="757" ht="15.75" customHeight="1">
      <c r="E757" s="21">
        <v>43104.0</v>
      </c>
      <c r="F757" s="22">
        <v>25.32</v>
      </c>
      <c r="G757" s="23">
        <v>7928600.0</v>
      </c>
      <c r="H757" s="24" t="s">
        <v>59</v>
      </c>
      <c r="I757" s="24">
        <f>('Акции'!$F757-F756)/F756</f>
        <v>-0.009389671362</v>
      </c>
    </row>
    <row r="758" ht="15.75" customHeight="1">
      <c r="E758" s="21">
        <v>43105.0</v>
      </c>
      <c r="F758" s="22">
        <v>25.97</v>
      </c>
      <c r="G758" s="23">
        <v>1.42604E7</v>
      </c>
      <c r="H758" s="24" t="s">
        <v>59</v>
      </c>
      <c r="I758" s="24">
        <f>('Акции'!$F758-F757)/F757</f>
        <v>0.025671406</v>
      </c>
    </row>
    <row r="759" ht="15.75" customHeight="1">
      <c r="E759" s="21">
        <v>43108.0</v>
      </c>
      <c r="F759" s="22">
        <v>25.81</v>
      </c>
      <c r="G759" s="23">
        <v>1.08471E7</v>
      </c>
      <c r="H759" s="24" t="s">
        <v>59</v>
      </c>
      <c r="I759" s="24">
        <f>('Акции'!$F759-F758)/F758</f>
        <v>-0.006160954948</v>
      </c>
    </row>
    <row r="760" ht="15.75" customHeight="1">
      <c r="E760" s="21">
        <v>43109.0</v>
      </c>
      <c r="F760" s="22">
        <v>27.96</v>
      </c>
      <c r="G760" s="23">
        <v>2.49879E7</v>
      </c>
      <c r="H760" s="24" t="s">
        <v>59</v>
      </c>
      <c r="I760" s="24">
        <f>('Акции'!$F760-F759)/F759</f>
        <v>0.08330104611</v>
      </c>
    </row>
    <row r="761" ht="15.75" customHeight="1">
      <c r="E761" s="21">
        <v>43110.0</v>
      </c>
      <c r="F761" s="22">
        <v>27.52</v>
      </c>
      <c r="G761" s="23">
        <v>1.3011E7</v>
      </c>
      <c r="H761" s="24" t="s">
        <v>59</v>
      </c>
      <c r="I761" s="24">
        <f>('Акции'!$F761-F760)/F760</f>
        <v>-0.01573676681</v>
      </c>
    </row>
    <row r="762" ht="15.75" customHeight="1">
      <c r="E762" s="21">
        <v>43111.0</v>
      </c>
      <c r="F762" s="22">
        <v>27.43</v>
      </c>
      <c r="G762" s="23">
        <v>8984300.0</v>
      </c>
      <c r="H762" s="24" t="s">
        <v>59</v>
      </c>
      <c r="I762" s="24">
        <f>('Акции'!$F762-F761)/F761</f>
        <v>-0.003270348837</v>
      </c>
    </row>
    <row r="763" ht="15.75" customHeight="1">
      <c r="E763" s="21">
        <v>43112.0</v>
      </c>
      <c r="F763" s="22">
        <v>27.46</v>
      </c>
      <c r="G763" s="23">
        <v>8746400.0</v>
      </c>
      <c r="H763" s="24" t="s">
        <v>59</v>
      </c>
      <c r="I763" s="24">
        <f>('Акции'!$F763-F762)/F762</f>
        <v>0.001093693037</v>
      </c>
    </row>
    <row r="764" ht="15.75" customHeight="1">
      <c r="E764" s="21">
        <v>43116.0</v>
      </c>
      <c r="F764" s="22">
        <v>26.98</v>
      </c>
      <c r="G764" s="23">
        <v>1.10873E7</v>
      </c>
      <c r="H764" s="24" t="s">
        <v>59</v>
      </c>
      <c r="I764" s="24">
        <f>('Акции'!$F764-F763)/F763</f>
        <v>-0.01747997087</v>
      </c>
    </row>
    <row r="765" ht="15.75" customHeight="1">
      <c r="E765" s="21">
        <v>43117.0</v>
      </c>
      <c r="F765" s="22">
        <v>27.25</v>
      </c>
      <c r="G765" s="23">
        <v>5864700.0</v>
      </c>
      <c r="H765" s="24" t="s">
        <v>59</v>
      </c>
      <c r="I765" s="24">
        <f>('Акции'!$F765-F764)/F764</f>
        <v>0.0100074129</v>
      </c>
    </row>
    <row r="766" ht="15.75" customHeight="1">
      <c r="E766" s="21">
        <v>43118.0</v>
      </c>
      <c r="F766" s="22">
        <v>27.4</v>
      </c>
      <c r="G766" s="23">
        <v>6942000.0</v>
      </c>
      <c r="H766" s="24" t="s">
        <v>59</v>
      </c>
      <c r="I766" s="24">
        <f>('Акции'!$F766-F765)/F765</f>
        <v>0.005504587156</v>
      </c>
    </row>
    <row r="767" ht="15.75" customHeight="1">
      <c r="E767" s="21">
        <v>43119.0</v>
      </c>
      <c r="F767" s="22">
        <v>27.65</v>
      </c>
      <c r="G767" s="23">
        <v>1.00237E7</v>
      </c>
      <c r="H767" s="24" t="s">
        <v>59</v>
      </c>
      <c r="I767" s="24">
        <f>('Акции'!$F767-F766)/F766</f>
        <v>0.009124087591</v>
      </c>
    </row>
    <row r="768" ht="15.75" customHeight="1">
      <c r="E768" s="21">
        <v>43122.0</v>
      </c>
      <c r="F768" s="22">
        <v>27.71</v>
      </c>
      <c r="G768" s="23">
        <v>7973900.0</v>
      </c>
      <c r="H768" s="24" t="s">
        <v>59</v>
      </c>
      <c r="I768" s="24">
        <f>('Акции'!$F768-F767)/F767</f>
        <v>0.002169981917</v>
      </c>
    </row>
    <row r="769" ht="15.75" customHeight="1">
      <c r="E769" s="21">
        <v>43123.0</v>
      </c>
      <c r="F769" s="22">
        <v>27.82</v>
      </c>
      <c r="G769" s="23">
        <v>5609700.0</v>
      </c>
      <c r="H769" s="24" t="s">
        <v>59</v>
      </c>
      <c r="I769" s="24">
        <f>('Акции'!$F769-F768)/F768</f>
        <v>0.003969686034</v>
      </c>
    </row>
    <row r="770" ht="15.75" customHeight="1">
      <c r="E770" s="21">
        <v>43124.0</v>
      </c>
      <c r="F770" s="22">
        <v>27.91</v>
      </c>
      <c r="G770" s="23">
        <v>4514200.0</v>
      </c>
      <c r="H770" s="24" t="s">
        <v>59</v>
      </c>
      <c r="I770" s="24">
        <f>('Акции'!$F770-F769)/F769</f>
        <v>0.003235082674</v>
      </c>
    </row>
    <row r="771" ht="15.75" customHeight="1">
      <c r="E771" s="21">
        <v>43125.0</v>
      </c>
      <c r="F771" s="22">
        <v>28.26</v>
      </c>
      <c r="G771" s="23">
        <v>5563300.0</v>
      </c>
      <c r="H771" s="24" t="s">
        <v>59</v>
      </c>
      <c r="I771" s="24">
        <f>('Акции'!$F771-F770)/F770</f>
        <v>0.01254030813</v>
      </c>
    </row>
    <row r="772" ht="15.75" customHeight="1">
      <c r="E772" s="21">
        <v>43126.0</v>
      </c>
      <c r="F772" s="22">
        <v>28.42</v>
      </c>
      <c r="G772" s="23">
        <v>9570100.0</v>
      </c>
      <c r="H772" s="24" t="s">
        <v>59</v>
      </c>
      <c r="I772" s="24">
        <f>('Акции'!$F772-F771)/F771</f>
        <v>0.005661712668</v>
      </c>
    </row>
    <row r="773" ht="15.75" customHeight="1">
      <c r="E773" s="21">
        <v>43129.0</v>
      </c>
      <c r="F773" s="22">
        <v>28.33</v>
      </c>
      <c r="G773" s="23">
        <v>6041600.0</v>
      </c>
      <c r="H773" s="24" t="s">
        <v>59</v>
      </c>
      <c r="I773" s="24">
        <f>('Акции'!$F773-F772)/F772</f>
        <v>-0.003166783955</v>
      </c>
    </row>
    <row r="774" ht="15.75" customHeight="1">
      <c r="E774" s="21">
        <v>43130.0</v>
      </c>
      <c r="F774" s="22">
        <v>28.03</v>
      </c>
      <c r="G774" s="23">
        <v>8690200.0</v>
      </c>
      <c r="H774" s="24" t="s">
        <v>59</v>
      </c>
      <c r="I774" s="24">
        <f>('Акции'!$F774-F773)/F773</f>
        <v>-0.01058948112</v>
      </c>
    </row>
    <row r="775" ht="15.75" customHeight="1">
      <c r="E775" s="21">
        <v>43131.0</v>
      </c>
      <c r="F775" s="22">
        <v>27.96</v>
      </c>
      <c r="G775" s="23">
        <v>1.01301E7</v>
      </c>
      <c r="H775" s="24" t="s">
        <v>59</v>
      </c>
      <c r="I775" s="24">
        <f>('Акции'!$F775-F774)/F774</f>
        <v>-0.002497324295</v>
      </c>
    </row>
    <row r="776" ht="15.75" customHeight="1">
      <c r="E776" s="21">
        <v>43132.0</v>
      </c>
      <c r="F776" s="22">
        <v>27.63</v>
      </c>
      <c r="G776" s="23">
        <v>1.36992E7</v>
      </c>
      <c r="H776" s="24" t="s">
        <v>59</v>
      </c>
      <c r="I776" s="24">
        <f>('Акции'!$F776-F775)/F775</f>
        <v>-0.01180257511</v>
      </c>
    </row>
    <row r="777" ht="15.75" customHeight="1">
      <c r="E777" s="21">
        <v>43133.0</v>
      </c>
      <c r="F777" s="22">
        <v>27.39</v>
      </c>
      <c r="G777" s="23">
        <v>9756200.0</v>
      </c>
      <c r="H777" s="24" t="s">
        <v>59</v>
      </c>
      <c r="I777" s="24">
        <f>('Акции'!$F777-F776)/F776</f>
        <v>-0.008686210641</v>
      </c>
    </row>
    <row r="778" ht="15.75" customHeight="1">
      <c r="E778" s="21">
        <v>43136.0</v>
      </c>
      <c r="F778" s="22">
        <v>26.4</v>
      </c>
      <c r="G778" s="23">
        <v>1.30772E7</v>
      </c>
      <c r="H778" s="24" t="s">
        <v>59</v>
      </c>
      <c r="I778" s="24">
        <f>('Акции'!$F778-F777)/F777</f>
        <v>-0.03614457831</v>
      </c>
    </row>
    <row r="779" ht="15.75" customHeight="1">
      <c r="E779" s="21">
        <v>43137.0</v>
      </c>
      <c r="F779" s="22">
        <v>26.72</v>
      </c>
      <c r="G779" s="23">
        <v>1.40895E7</v>
      </c>
      <c r="H779" s="24" t="s">
        <v>59</v>
      </c>
      <c r="I779" s="24">
        <f>('Акции'!$F779-F778)/F778</f>
        <v>0.01212121212</v>
      </c>
    </row>
    <row r="780" ht="15.75" customHeight="1">
      <c r="E780" s="21">
        <v>43138.0</v>
      </c>
      <c r="F780" s="22">
        <v>26.32</v>
      </c>
      <c r="G780" s="23">
        <v>8216700.0</v>
      </c>
      <c r="H780" s="24" t="s">
        <v>59</v>
      </c>
      <c r="I780" s="24">
        <f>('Акции'!$F780-F779)/F779</f>
        <v>-0.01497005988</v>
      </c>
    </row>
    <row r="781" ht="15.75" customHeight="1">
      <c r="E781" s="21">
        <v>43139.0</v>
      </c>
      <c r="F781" s="22">
        <v>25.2</v>
      </c>
      <c r="G781" s="23">
        <v>1.25982E7</v>
      </c>
      <c r="H781" s="24" t="s">
        <v>59</v>
      </c>
      <c r="I781" s="24">
        <f>('Акции'!$F781-F780)/F780</f>
        <v>-0.04255319149</v>
      </c>
    </row>
    <row r="782" ht="15.75" customHeight="1">
      <c r="E782" s="21">
        <v>43140.0</v>
      </c>
      <c r="F782" s="22">
        <v>25.92</v>
      </c>
      <c r="G782" s="23">
        <v>1.10664E7</v>
      </c>
      <c r="H782" s="24" t="s">
        <v>59</v>
      </c>
      <c r="I782" s="24">
        <f>('Акции'!$F782-F781)/F781</f>
        <v>0.02857142857</v>
      </c>
    </row>
    <row r="783" ht="15.75" customHeight="1">
      <c r="E783" s="21">
        <v>43143.0</v>
      </c>
      <c r="F783" s="22">
        <v>26.18</v>
      </c>
      <c r="G783" s="23">
        <v>8449800.0</v>
      </c>
      <c r="H783" s="24" t="s">
        <v>59</v>
      </c>
      <c r="I783" s="24">
        <f>('Акции'!$F783-F782)/F782</f>
        <v>0.0100308642</v>
      </c>
    </row>
    <row r="784" ht="15.75" customHeight="1">
      <c r="E784" s="21">
        <v>43144.0</v>
      </c>
      <c r="F784" s="22">
        <v>26.11</v>
      </c>
      <c r="G784" s="23">
        <v>6249900.0</v>
      </c>
      <c r="H784" s="24" t="s">
        <v>59</v>
      </c>
      <c r="I784" s="24">
        <f>('Акции'!$F784-F783)/F783</f>
        <v>-0.002673796791</v>
      </c>
    </row>
    <row r="785" ht="15.75" customHeight="1">
      <c r="E785" s="21">
        <v>43145.0</v>
      </c>
      <c r="F785" s="22">
        <v>26.81</v>
      </c>
      <c r="G785" s="23">
        <v>8048700.0</v>
      </c>
      <c r="H785" s="24" t="s">
        <v>59</v>
      </c>
      <c r="I785" s="24">
        <f>('Акции'!$F785-F784)/F784</f>
        <v>0.02680965147</v>
      </c>
    </row>
    <row r="786" ht="15.75" customHeight="1">
      <c r="E786" s="21">
        <v>43146.0</v>
      </c>
      <c r="F786" s="22">
        <v>27.09</v>
      </c>
      <c r="G786" s="23">
        <v>6340700.0</v>
      </c>
      <c r="H786" s="24" t="s">
        <v>59</v>
      </c>
      <c r="I786" s="24">
        <f>('Акции'!$F786-F785)/F785</f>
        <v>0.01044386423</v>
      </c>
    </row>
    <row r="787" ht="15.75" customHeight="1">
      <c r="E787" s="21">
        <v>43147.0</v>
      </c>
      <c r="F787" s="22">
        <v>27.2</v>
      </c>
      <c r="G787" s="23">
        <v>6707700.0</v>
      </c>
      <c r="H787" s="24" t="s">
        <v>59</v>
      </c>
      <c r="I787" s="24">
        <f>('Акции'!$F787-F786)/F786</f>
        <v>0.004060538944</v>
      </c>
    </row>
    <row r="788" ht="15.75" customHeight="1">
      <c r="E788" s="21">
        <v>43151.0</v>
      </c>
      <c r="F788" s="22">
        <v>26.83</v>
      </c>
      <c r="G788" s="23">
        <v>7059200.0</v>
      </c>
      <c r="H788" s="24" t="s">
        <v>59</v>
      </c>
      <c r="I788" s="24">
        <f>('Акции'!$F788-F787)/F787</f>
        <v>-0.01360294118</v>
      </c>
    </row>
    <row r="789" ht="15.75" customHeight="1">
      <c r="E789" s="21">
        <v>43152.0</v>
      </c>
      <c r="F789" s="22">
        <v>26.77</v>
      </c>
      <c r="G789" s="23">
        <v>4939600.0</v>
      </c>
      <c r="H789" s="24" t="s">
        <v>59</v>
      </c>
      <c r="I789" s="24">
        <f>('Акции'!$F789-F788)/F788</f>
        <v>-0.002236302646</v>
      </c>
    </row>
    <row r="790" ht="15.75" customHeight="1">
      <c r="E790" s="21">
        <v>43153.0</v>
      </c>
      <c r="F790" s="22">
        <v>26.48</v>
      </c>
      <c r="G790" s="23">
        <v>6074000.0</v>
      </c>
      <c r="H790" s="24" t="s">
        <v>59</v>
      </c>
      <c r="I790" s="24">
        <f>('Акции'!$F790-F789)/F789</f>
        <v>-0.01083302204</v>
      </c>
    </row>
    <row r="791" ht="15.75" customHeight="1">
      <c r="E791" s="21">
        <v>43154.0</v>
      </c>
      <c r="F791" s="22">
        <v>27.2</v>
      </c>
      <c r="G791" s="23">
        <v>5748900.0</v>
      </c>
      <c r="H791" s="24" t="s">
        <v>59</v>
      </c>
      <c r="I791" s="24">
        <f>('Акции'!$F791-F790)/F790</f>
        <v>0.02719033233</v>
      </c>
    </row>
    <row r="792" ht="15.75" customHeight="1">
      <c r="E792" s="21">
        <v>43157.0</v>
      </c>
      <c r="F792" s="22">
        <v>27.62</v>
      </c>
      <c r="G792" s="23">
        <v>6706200.0</v>
      </c>
      <c r="H792" s="24" t="s">
        <v>59</v>
      </c>
      <c r="I792" s="24">
        <f>('Акции'!$F792-F791)/F791</f>
        <v>0.01544117647</v>
      </c>
    </row>
    <row r="793" ht="15.75" customHeight="1">
      <c r="E793" s="21">
        <v>43158.0</v>
      </c>
      <c r="F793" s="22">
        <v>27.45</v>
      </c>
      <c r="G793" s="23">
        <v>6330000.0</v>
      </c>
      <c r="H793" s="24" t="s">
        <v>59</v>
      </c>
      <c r="I793" s="24">
        <f>('Акции'!$F793-F792)/F792</f>
        <v>-0.006154960174</v>
      </c>
    </row>
    <row r="794" ht="15.75" customHeight="1">
      <c r="E794" s="21">
        <v>43159.0</v>
      </c>
      <c r="F794" s="22">
        <v>27.26</v>
      </c>
      <c r="G794" s="23">
        <v>5857400.0</v>
      </c>
      <c r="H794" s="24" t="s">
        <v>59</v>
      </c>
      <c r="I794" s="24">
        <f>('Акции'!$F794-F793)/F793</f>
        <v>-0.006921675774</v>
      </c>
    </row>
    <row r="795" ht="15.75" customHeight="1">
      <c r="E795" s="21">
        <v>43160.0</v>
      </c>
      <c r="F795" s="22">
        <v>26.5</v>
      </c>
      <c r="G795" s="23">
        <v>8827300.0</v>
      </c>
      <c r="H795" s="24" t="s">
        <v>59</v>
      </c>
      <c r="I795" s="24">
        <f>('Акции'!$F795-F794)/F794</f>
        <v>-0.02787967718</v>
      </c>
    </row>
    <row r="796" ht="15.75" customHeight="1">
      <c r="E796" s="21">
        <v>43161.0</v>
      </c>
      <c r="F796" s="22">
        <v>26.77</v>
      </c>
      <c r="G796" s="23">
        <v>1.01912E7</v>
      </c>
      <c r="H796" s="24" t="s">
        <v>59</v>
      </c>
      <c r="I796" s="24">
        <f>('Акции'!$F796-F795)/F795</f>
        <v>0.01018867925</v>
      </c>
    </row>
    <row r="797" ht="15.75" customHeight="1">
      <c r="E797" s="21">
        <v>43164.0</v>
      </c>
      <c r="F797" s="22">
        <v>27.41</v>
      </c>
      <c r="G797" s="23">
        <v>5949300.0</v>
      </c>
      <c r="H797" s="24" t="s">
        <v>59</v>
      </c>
      <c r="I797" s="24">
        <f>('Акции'!$F797-F796)/F796</f>
        <v>0.02390735898</v>
      </c>
    </row>
    <row r="798" ht="15.75" customHeight="1">
      <c r="E798" s="21">
        <v>43165.0</v>
      </c>
      <c r="F798" s="22">
        <v>27.41</v>
      </c>
      <c r="G798" s="23">
        <v>5067900.0</v>
      </c>
      <c r="H798" s="24" t="s">
        <v>59</v>
      </c>
      <c r="I798" s="24">
        <f>('Акции'!$F798-F797)/F797</f>
        <v>0</v>
      </c>
    </row>
    <row r="799" ht="15.75" customHeight="1">
      <c r="E799" s="21">
        <v>43166.0</v>
      </c>
      <c r="F799" s="22">
        <v>27.59</v>
      </c>
      <c r="G799" s="23">
        <v>4006700.0</v>
      </c>
      <c r="H799" s="24" t="s">
        <v>59</v>
      </c>
      <c r="I799" s="24">
        <f>('Акции'!$F799-F798)/F798</f>
        <v>0.00656694637</v>
      </c>
    </row>
    <row r="800" ht="15.75" customHeight="1">
      <c r="E800" s="21">
        <v>43167.0</v>
      </c>
      <c r="F800" s="22">
        <v>27.85</v>
      </c>
      <c r="G800" s="23">
        <v>5694200.0</v>
      </c>
      <c r="H800" s="24" t="s">
        <v>59</v>
      </c>
      <c r="I800" s="24">
        <f>('Акции'!$F800-F799)/F799</f>
        <v>0.009423704241</v>
      </c>
    </row>
    <row r="801" ht="15.75" customHeight="1">
      <c r="E801" s="21">
        <v>43168.0</v>
      </c>
      <c r="F801" s="22">
        <v>28.54</v>
      </c>
      <c r="G801" s="23">
        <v>7702200.0</v>
      </c>
      <c r="H801" s="24" t="s">
        <v>59</v>
      </c>
      <c r="I801" s="24">
        <f>('Акции'!$F801-F800)/F800</f>
        <v>0.02477558348</v>
      </c>
    </row>
    <row r="802" ht="15.75" customHeight="1">
      <c r="E802" s="21">
        <v>43171.0</v>
      </c>
      <c r="F802" s="22">
        <v>28.54</v>
      </c>
      <c r="G802" s="23">
        <v>7963400.0</v>
      </c>
      <c r="H802" s="24" t="s">
        <v>59</v>
      </c>
      <c r="I802" s="24">
        <f>('Акции'!$F802-F801)/F801</f>
        <v>0</v>
      </c>
    </row>
    <row r="803" ht="15.75" customHeight="1">
      <c r="E803" s="21">
        <v>43172.0</v>
      </c>
      <c r="F803" s="22">
        <v>28.43</v>
      </c>
      <c r="G803" s="23">
        <v>3804700.0</v>
      </c>
      <c r="H803" s="24" t="s">
        <v>59</v>
      </c>
      <c r="I803" s="24">
        <f>('Акции'!$F803-F802)/F802</f>
        <v>-0.003854239664</v>
      </c>
    </row>
    <row r="804" ht="15.75" customHeight="1">
      <c r="E804" s="21">
        <v>43173.0</v>
      </c>
      <c r="F804" s="22">
        <v>28.01</v>
      </c>
      <c r="G804" s="23">
        <v>8571700.0</v>
      </c>
      <c r="H804" s="24" t="s">
        <v>59</v>
      </c>
      <c r="I804" s="24">
        <f>('Акции'!$F804-F803)/F803</f>
        <v>-0.01477312698</v>
      </c>
    </row>
    <row r="805" ht="15.75" customHeight="1">
      <c r="E805" s="21">
        <v>43174.0</v>
      </c>
      <c r="F805" s="22">
        <v>27.84</v>
      </c>
      <c r="G805" s="23">
        <v>6244600.0</v>
      </c>
      <c r="H805" s="24" t="s">
        <v>59</v>
      </c>
      <c r="I805" s="24">
        <f>('Акции'!$F805-F804)/F804</f>
        <v>-0.006069260978</v>
      </c>
    </row>
    <row r="806" ht="15.75" customHeight="1">
      <c r="E806" s="21">
        <v>43175.0</v>
      </c>
      <c r="F806" s="22">
        <v>27.93</v>
      </c>
      <c r="G806" s="23">
        <v>7858900.0</v>
      </c>
      <c r="H806" s="24" t="s">
        <v>59</v>
      </c>
      <c r="I806" s="24">
        <f>('Акции'!$F806-F805)/F805</f>
        <v>0.003232758621</v>
      </c>
    </row>
    <row r="807" ht="15.75" customHeight="1">
      <c r="E807" s="21">
        <v>43178.0</v>
      </c>
      <c r="F807" s="22">
        <v>27.62</v>
      </c>
      <c r="G807" s="23">
        <v>5204700.0</v>
      </c>
      <c r="H807" s="24" t="s">
        <v>59</v>
      </c>
      <c r="I807" s="24">
        <f>('Акции'!$F807-F806)/F806</f>
        <v>-0.01109917651</v>
      </c>
    </row>
    <row r="808" ht="15.75" customHeight="1">
      <c r="E808" s="21">
        <v>43179.0</v>
      </c>
      <c r="F808" s="22">
        <v>27.67</v>
      </c>
      <c r="G808" s="23">
        <v>3722700.0</v>
      </c>
      <c r="H808" s="24" t="s">
        <v>59</v>
      </c>
      <c r="I808" s="24">
        <f>('Акции'!$F808-F807)/F807</f>
        <v>0.001810282404</v>
      </c>
    </row>
    <row r="809" ht="15.75" customHeight="1">
      <c r="E809" s="21">
        <v>43180.0</v>
      </c>
      <c r="F809" s="22">
        <v>27.66</v>
      </c>
      <c r="G809" s="23">
        <v>4499300.0</v>
      </c>
      <c r="H809" s="24" t="s">
        <v>59</v>
      </c>
      <c r="I809" s="24">
        <f>('Акции'!$F809-F808)/F808</f>
        <v>-0.0003614022407</v>
      </c>
    </row>
    <row r="810" ht="15.75" customHeight="1">
      <c r="E810" s="21">
        <v>43181.0</v>
      </c>
      <c r="F810" s="22">
        <v>26.94</v>
      </c>
      <c r="G810" s="23">
        <v>6294500.0</v>
      </c>
      <c r="H810" s="24" t="s">
        <v>59</v>
      </c>
      <c r="I810" s="24">
        <f>('Акции'!$F810-F809)/F809</f>
        <v>-0.02603036876</v>
      </c>
    </row>
    <row r="811" ht="15.75" customHeight="1">
      <c r="E811" s="21">
        <v>43182.0</v>
      </c>
      <c r="F811" s="22">
        <v>26.3</v>
      </c>
      <c r="G811" s="23">
        <v>7242800.0</v>
      </c>
      <c r="H811" s="24" t="s">
        <v>59</v>
      </c>
      <c r="I811" s="24">
        <f>('Акции'!$F811-F810)/F810</f>
        <v>-0.02375649592</v>
      </c>
    </row>
    <row r="812" ht="15.75" customHeight="1">
      <c r="E812" s="21">
        <v>43185.0</v>
      </c>
      <c r="F812" s="22">
        <v>27.25</v>
      </c>
      <c r="G812" s="23">
        <v>7456600.0</v>
      </c>
      <c r="H812" s="24" t="s">
        <v>59</v>
      </c>
      <c r="I812" s="24">
        <f>('Акции'!$F812-F811)/F811</f>
        <v>0.036121673</v>
      </c>
    </row>
    <row r="813" ht="15.75" customHeight="1">
      <c r="E813" s="21">
        <v>43186.0</v>
      </c>
      <c r="F813" s="22">
        <v>27.03</v>
      </c>
      <c r="G813" s="23">
        <v>8868800.0</v>
      </c>
      <c r="H813" s="24" t="s">
        <v>59</v>
      </c>
      <c r="I813" s="24">
        <f>('Акции'!$F813-F812)/F812</f>
        <v>-0.008073394495</v>
      </c>
    </row>
    <row r="814" ht="15.75" customHeight="1">
      <c r="E814" s="21">
        <v>43187.0</v>
      </c>
      <c r="F814" s="22">
        <v>26.68</v>
      </c>
      <c r="G814" s="23">
        <v>5372300.0</v>
      </c>
      <c r="H814" s="24" t="s">
        <v>59</v>
      </c>
      <c r="I814" s="24">
        <f>('Акции'!$F814-F813)/F813</f>
        <v>-0.01294857566</v>
      </c>
    </row>
    <row r="815" ht="15.75" customHeight="1">
      <c r="E815" s="21">
        <v>43188.0</v>
      </c>
      <c r="F815" s="22">
        <v>27.32</v>
      </c>
      <c r="G815" s="23">
        <v>1.11138E7</v>
      </c>
      <c r="H815" s="24" t="s">
        <v>59</v>
      </c>
      <c r="I815" s="24">
        <f>('Акции'!$F815-F814)/F814</f>
        <v>0.023988006</v>
      </c>
    </row>
    <row r="816" ht="15.75" customHeight="1">
      <c r="E816" s="21">
        <v>43192.0</v>
      </c>
      <c r="F816" s="22">
        <v>26.84</v>
      </c>
      <c r="G816" s="23">
        <v>8562300.0</v>
      </c>
      <c r="H816" s="24" t="s">
        <v>59</v>
      </c>
      <c r="I816" s="24">
        <f>('Акции'!$F816-F815)/F815</f>
        <v>-0.01756954612</v>
      </c>
    </row>
    <row r="817" ht="15.75" customHeight="1">
      <c r="E817" s="21">
        <v>43193.0</v>
      </c>
      <c r="F817" s="22">
        <v>27.46</v>
      </c>
      <c r="G817" s="23">
        <v>9050600.0</v>
      </c>
      <c r="H817" s="24" t="s">
        <v>59</v>
      </c>
      <c r="I817" s="24">
        <f>('Акции'!$F817-F816)/F816</f>
        <v>0.02309985097</v>
      </c>
    </row>
    <row r="818" ht="15.75" customHeight="1">
      <c r="E818" s="21">
        <v>43194.0</v>
      </c>
      <c r="F818" s="22">
        <v>27.74</v>
      </c>
      <c r="G818" s="23">
        <v>7775500.0</v>
      </c>
      <c r="H818" s="24" t="s">
        <v>59</v>
      </c>
      <c r="I818" s="24">
        <f>('Акции'!$F818-F817)/F817</f>
        <v>0.01019664967</v>
      </c>
    </row>
    <row r="819" ht="15.75" customHeight="1">
      <c r="E819" s="21">
        <v>43195.0</v>
      </c>
      <c r="F819" s="22">
        <v>28.09</v>
      </c>
      <c r="G819" s="23">
        <v>5880800.0</v>
      </c>
      <c r="H819" s="24" t="s">
        <v>59</v>
      </c>
      <c r="I819" s="24">
        <f>('Акции'!$F819-F818)/F818</f>
        <v>0.01261715934</v>
      </c>
    </row>
    <row r="820" ht="15.75" customHeight="1">
      <c r="E820" s="21">
        <v>43196.0</v>
      </c>
      <c r="F820" s="22">
        <v>27.35</v>
      </c>
      <c r="G820" s="23">
        <v>6451400.0</v>
      </c>
      <c r="H820" s="24" t="s">
        <v>59</v>
      </c>
      <c r="I820" s="24">
        <f>('Акции'!$F820-F819)/F819</f>
        <v>-0.02634389462</v>
      </c>
    </row>
    <row r="821" ht="15.75" customHeight="1">
      <c r="E821" s="21">
        <v>43199.0</v>
      </c>
      <c r="F821" s="22">
        <v>27.51</v>
      </c>
      <c r="G821" s="23">
        <v>4867100.0</v>
      </c>
      <c r="H821" s="24" t="s">
        <v>59</v>
      </c>
      <c r="I821" s="24">
        <f>('Акции'!$F821-F820)/F820</f>
        <v>0.005850091408</v>
      </c>
    </row>
    <row r="822" ht="15.75" customHeight="1">
      <c r="E822" s="21">
        <v>43200.0</v>
      </c>
      <c r="F822" s="22">
        <v>27.9</v>
      </c>
      <c r="G822" s="23">
        <v>5422300.0</v>
      </c>
      <c r="H822" s="24" t="s">
        <v>59</v>
      </c>
      <c r="I822" s="24">
        <f>('Акции'!$F822-F821)/F821</f>
        <v>0.01417666303</v>
      </c>
    </row>
    <row r="823" ht="15.75" customHeight="1">
      <c r="E823" s="21">
        <v>43201.0</v>
      </c>
      <c r="F823" s="22">
        <v>27.93</v>
      </c>
      <c r="G823" s="23">
        <v>4429900.0</v>
      </c>
      <c r="H823" s="24" t="s">
        <v>59</v>
      </c>
      <c r="I823" s="24">
        <f>('Акции'!$F823-F822)/F822</f>
        <v>0.001075268817</v>
      </c>
    </row>
    <row r="824" ht="15.75" customHeight="1">
      <c r="E824" s="21">
        <v>43202.0</v>
      </c>
      <c r="F824" s="22">
        <v>28.23</v>
      </c>
      <c r="G824" s="23">
        <v>1.17987E7</v>
      </c>
      <c r="H824" s="24" t="s">
        <v>59</v>
      </c>
      <c r="I824" s="24">
        <f>('Акции'!$F824-F823)/F823</f>
        <v>0.01074113856</v>
      </c>
    </row>
    <row r="825" ht="15.75" customHeight="1">
      <c r="E825" s="21">
        <v>43203.0</v>
      </c>
      <c r="F825" s="22">
        <v>28.31</v>
      </c>
      <c r="G825" s="23">
        <v>7787800.0</v>
      </c>
      <c r="H825" s="24" t="s">
        <v>59</v>
      </c>
      <c r="I825" s="24">
        <f>('Акции'!$F825-F824)/F824</f>
        <v>0.002833864683</v>
      </c>
    </row>
    <row r="826" ht="15.75" customHeight="1">
      <c r="E826" s="21">
        <v>43206.0</v>
      </c>
      <c r="F826" s="22">
        <v>28.83</v>
      </c>
      <c r="G826" s="23">
        <v>9003800.0</v>
      </c>
      <c r="H826" s="24" t="s">
        <v>59</v>
      </c>
      <c r="I826" s="24">
        <f>('Акции'!$F826-F825)/F825</f>
        <v>0.01836806782</v>
      </c>
    </row>
    <row r="827" ht="15.75" customHeight="1">
      <c r="E827" s="21">
        <v>43207.0</v>
      </c>
      <c r="F827" s="22">
        <v>28.86</v>
      </c>
      <c r="G827" s="23">
        <v>1.00783E7</v>
      </c>
      <c r="H827" s="24" t="s">
        <v>59</v>
      </c>
      <c r="I827" s="24">
        <f>('Акции'!$F827-F826)/F826</f>
        <v>0.001040582726</v>
      </c>
    </row>
    <row r="828" ht="15.75" customHeight="1">
      <c r="E828" s="21">
        <v>43208.0</v>
      </c>
      <c r="F828" s="22">
        <v>28.94</v>
      </c>
      <c r="G828" s="23">
        <v>5352200.0</v>
      </c>
      <c r="H828" s="24" t="s">
        <v>59</v>
      </c>
      <c r="I828" s="24">
        <f>('Акции'!$F828-F827)/F827</f>
        <v>0.002772002772</v>
      </c>
    </row>
    <row r="829" ht="15.75" customHeight="1">
      <c r="E829" s="21">
        <v>43209.0</v>
      </c>
      <c r="F829" s="22">
        <v>28.89</v>
      </c>
      <c r="G829" s="23">
        <v>5764900.0</v>
      </c>
      <c r="H829" s="24" t="s">
        <v>59</v>
      </c>
      <c r="I829" s="24">
        <f>('Акции'!$F829-F828)/F828</f>
        <v>-0.001727712509</v>
      </c>
    </row>
    <row r="830" ht="15.75" customHeight="1">
      <c r="E830" s="21">
        <v>43210.0</v>
      </c>
      <c r="F830" s="22">
        <v>28.84</v>
      </c>
      <c r="G830" s="23">
        <v>8661000.0</v>
      </c>
      <c r="H830" s="24" t="s">
        <v>59</v>
      </c>
      <c r="I830" s="24">
        <f>('Акции'!$F830-F829)/F829</f>
        <v>-0.001730702665</v>
      </c>
    </row>
    <row r="831" ht="15.75" customHeight="1">
      <c r="E831" s="21">
        <v>43213.0</v>
      </c>
      <c r="F831" s="22">
        <v>28.82</v>
      </c>
      <c r="G831" s="23">
        <v>5702800.0</v>
      </c>
      <c r="H831" s="24" t="s">
        <v>59</v>
      </c>
      <c r="I831" s="24">
        <f>('Акции'!$F831-F830)/F830</f>
        <v>-0.000693481276</v>
      </c>
    </row>
    <row r="832" ht="15.75" customHeight="1">
      <c r="E832" s="21">
        <v>43214.0</v>
      </c>
      <c r="F832" s="22">
        <v>28.5</v>
      </c>
      <c r="G832" s="23">
        <v>8332600.0</v>
      </c>
      <c r="H832" s="24" t="s">
        <v>59</v>
      </c>
      <c r="I832" s="24">
        <f>('Акции'!$F832-F831)/F831</f>
        <v>-0.01110340042</v>
      </c>
    </row>
    <row r="833" ht="15.75" customHeight="1">
      <c r="E833" s="21">
        <v>43215.0</v>
      </c>
      <c r="F833" s="22">
        <v>29.42</v>
      </c>
      <c r="G833" s="23">
        <v>1.58871E7</v>
      </c>
      <c r="H833" s="24" t="s">
        <v>59</v>
      </c>
      <c r="I833" s="24">
        <f>('Акции'!$F833-F832)/F832</f>
        <v>0.03228070175</v>
      </c>
    </row>
    <row r="834" ht="15.75" customHeight="1">
      <c r="E834" s="21">
        <v>43216.0</v>
      </c>
      <c r="F834" s="22">
        <v>29.45</v>
      </c>
      <c r="G834" s="23">
        <v>6884600.0</v>
      </c>
      <c r="H834" s="24" t="s">
        <v>59</v>
      </c>
      <c r="I834" s="24">
        <f>('Акции'!$F834-F833)/F833</f>
        <v>0.00101971448</v>
      </c>
    </row>
    <row r="835" ht="15.75" customHeight="1">
      <c r="E835" s="21">
        <v>43217.0</v>
      </c>
      <c r="F835" s="22">
        <v>29.23</v>
      </c>
      <c r="G835" s="23">
        <v>7468800.0</v>
      </c>
      <c r="H835" s="24" t="s">
        <v>59</v>
      </c>
      <c r="I835" s="24">
        <f>('Акции'!$F835-F834)/F834</f>
        <v>-0.007470288625</v>
      </c>
    </row>
    <row r="836" ht="15.75" customHeight="1">
      <c r="E836" s="21">
        <v>43220.0</v>
      </c>
      <c r="F836" s="22">
        <v>28.72</v>
      </c>
      <c r="G836" s="23">
        <v>1.65301E7</v>
      </c>
      <c r="H836" s="24" t="s">
        <v>59</v>
      </c>
      <c r="I836" s="24">
        <f>('Акции'!$F836-F835)/F835</f>
        <v>-0.01744782757</v>
      </c>
    </row>
    <row r="837" ht="15.75" customHeight="1">
      <c r="E837" s="21">
        <v>43221.0</v>
      </c>
      <c r="F837" s="22">
        <v>29.48</v>
      </c>
      <c r="G837" s="23">
        <v>9709200.0</v>
      </c>
      <c r="H837" s="24" t="s">
        <v>59</v>
      </c>
      <c r="I837" s="24">
        <f>('Акции'!$F837-F836)/F836</f>
        <v>0.02646239554</v>
      </c>
    </row>
    <row r="838" ht="15.75" customHeight="1">
      <c r="E838" s="21">
        <v>43222.0</v>
      </c>
      <c r="F838" s="22">
        <v>29.27</v>
      </c>
      <c r="G838" s="23">
        <v>7367800.0</v>
      </c>
      <c r="H838" s="24" t="s">
        <v>59</v>
      </c>
      <c r="I838" s="24">
        <f>('Акции'!$F838-F837)/F837</f>
        <v>-0.007123473541</v>
      </c>
    </row>
    <row r="839" ht="15.75" customHeight="1">
      <c r="E839" s="21">
        <v>43223.0</v>
      </c>
      <c r="F839" s="22">
        <v>29.43</v>
      </c>
      <c r="G839" s="23">
        <v>7967700.0</v>
      </c>
      <c r="H839" s="24" t="s">
        <v>59</v>
      </c>
      <c r="I839" s="24">
        <f>('Акции'!$F839-F838)/F838</f>
        <v>0.005466347796</v>
      </c>
    </row>
    <row r="840" ht="15.75" customHeight="1">
      <c r="E840" s="21">
        <v>43224.0</v>
      </c>
      <c r="F840" s="22">
        <v>29.55</v>
      </c>
      <c r="G840" s="23">
        <v>5138900.0</v>
      </c>
      <c r="H840" s="24" t="s">
        <v>59</v>
      </c>
      <c r="I840" s="24">
        <f>('Акции'!$F840-F839)/F839</f>
        <v>0.004077471967</v>
      </c>
    </row>
    <row r="841" ht="15.75" customHeight="1">
      <c r="E841" s="21">
        <v>43227.0</v>
      </c>
      <c r="F841" s="22">
        <v>29.94</v>
      </c>
      <c r="G841" s="23">
        <v>5734900.0</v>
      </c>
      <c r="H841" s="24" t="s">
        <v>59</v>
      </c>
      <c r="I841" s="24">
        <f>('Акции'!$F841-F840)/F840</f>
        <v>0.01319796954</v>
      </c>
    </row>
    <row r="842" ht="15.75" customHeight="1">
      <c r="E842" s="21">
        <v>43228.0</v>
      </c>
      <c r="F842" s="22">
        <v>29.83</v>
      </c>
      <c r="G842" s="23">
        <v>5647100.0</v>
      </c>
      <c r="H842" s="24" t="s">
        <v>59</v>
      </c>
      <c r="I842" s="24">
        <f>('Акции'!$F842-F841)/F841</f>
        <v>-0.003674014696</v>
      </c>
    </row>
    <row r="843" ht="15.75" customHeight="1">
      <c r="E843" s="21">
        <v>43229.0</v>
      </c>
      <c r="F843" s="22">
        <v>29.83</v>
      </c>
      <c r="G843" s="23">
        <v>4007900.0</v>
      </c>
      <c r="H843" s="24" t="s">
        <v>59</v>
      </c>
      <c r="I843" s="24">
        <f>('Акции'!$F843-F842)/F842</f>
        <v>0</v>
      </c>
    </row>
    <row r="844" ht="15.75" customHeight="1">
      <c r="E844" s="21">
        <v>43230.0</v>
      </c>
      <c r="F844" s="22">
        <v>30.28</v>
      </c>
      <c r="G844" s="23">
        <v>4569700.0</v>
      </c>
      <c r="H844" s="24" t="s">
        <v>59</v>
      </c>
      <c r="I844" s="24">
        <f>('Акции'!$F844-F843)/F843</f>
        <v>0.01508548441</v>
      </c>
    </row>
    <row r="845" ht="15.75" customHeight="1">
      <c r="E845" s="21">
        <v>43231.0</v>
      </c>
      <c r="F845" s="22">
        <v>29.97</v>
      </c>
      <c r="G845" s="23">
        <v>6404900.0</v>
      </c>
      <c r="H845" s="24" t="s">
        <v>59</v>
      </c>
      <c r="I845" s="24">
        <f>('Акции'!$F845-F844)/F844</f>
        <v>-0.01023778071</v>
      </c>
    </row>
    <row r="846" ht="15.75" customHeight="1">
      <c r="E846" s="21">
        <v>43234.0</v>
      </c>
      <c r="F846" s="22">
        <v>29.86</v>
      </c>
      <c r="G846" s="23">
        <v>8855700.0</v>
      </c>
      <c r="H846" s="24" t="s">
        <v>59</v>
      </c>
      <c r="I846" s="24">
        <f>('Акции'!$F846-F845)/F845</f>
        <v>-0.003670337004</v>
      </c>
    </row>
    <row r="847" ht="15.75" customHeight="1">
      <c r="E847" s="21">
        <v>43235.0</v>
      </c>
      <c r="F847" s="22">
        <v>29.62</v>
      </c>
      <c r="G847" s="23">
        <v>5272400.0</v>
      </c>
      <c r="H847" s="24" t="s">
        <v>59</v>
      </c>
      <c r="I847" s="24">
        <f>('Акции'!$F847-F846)/F846</f>
        <v>-0.008037508372</v>
      </c>
    </row>
    <row r="848" ht="15.75" customHeight="1">
      <c r="E848" s="21">
        <v>43236.0</v>
      </c>
      <c r="F848" s="22">
        <v>29.97</v>
      </c>
      <c r="G848" s="23">
        <v>7238200.0</v>
      </c>
      <c r="H848" s="24" t="s">
        <v>59</v>
      </c>
      <c r="I848" s="24">
        <f>('Акции'!$F848-F847)/F847</f>
        <v>0.01181634031</v>
      </c>
    </row>
    <row r="849" ht="15.75" customHeight="1">
      <c r="E849" s="21">
        <v>43237.0</v>
      </c>
      <c r="F849" s="22">
        <v>30.32</v>
      </c>
      <c r="G849" s="23">
        <v>7304400.0</v>
      </c>
      <c r="H849" s="24" t="s">
        <v>59</v>
      </c>
      <c r="I849" s="24">
        <f>('Акции'!$F849-F848)/F848</f>
        <v>0.01167834501</v>
      </c>
    </row>
    <row r="850" ht="15.75" customHeight="1">
      <c r="E850" s="21">
        <v>43238.0</v>
      </c>
      <c r="F850" s="22">
        <v>30.45</v>
      </c>
      <c r="G850" s="23">
        <v>3984400.0</v>
      </c>
      <c r="H850" s="24" t="s">
        <v>59</v>
      </c>
      <c r="I850" s="24">
        <f>('Акции'!$F850-F849)/F849</f>
        <v>0.004287598945</v>
      </c>
    </row>
    <row r="851" ht="15.75" customHeight="1">
      <c r="E851" s="21">
        <v>43241.0</v>
      </c>
      <c r="F851" s="22">
        <v>30.65</v>
      </c>
      <c r="G851" s="23">
        <v>7187500.0</v>
      </c>
      <c r="H851" s="24" t="s">
        <v>59</v>
      </c>
      <c r="I851" s="24">
        <f>('Акции'!$F851-F850)/F850</f>
        <v>0.006568144499</v>
      </c>
    </row>
    <row r="852" ht="15.75" customHeight="1">
      <c r="E852" s="21">
        <v>43242.0</v>
      </c>
      <c r="F852" s="22">
        <v>30.27</v>
      </c>
      <c r="G852" s="23">
        <v>7567200.0</v>
      </c>
      <c r="H852" s="24" t="s">
        <v>59</v>
      </c>
      <c r="I852" s="24">
        <f>('Акции'!$F852-F851)/F851</f>
        <v>-0.01239804241</v>
      </c>
    </row>
    <row r="853" ht="15.75" customHeight="1">
      <c r="E853" s="21">
        <v>43243.0</v>
      </c>
      <c r="F853" s="22">
        <v>30.46</v>
      </c>
      <c r="G853" s="23">
        <v>4660100.0</v>
      </c>
      <c r="H853" s="24" t="s">
        <v>59</v>
      </c>
      <c r="I853" s="24">
        <f>('Акции'!$F853-F852)/F852</f>
        <v>0.006276841758</v>
      </c>
    </row>
    <row r="854" ht="15.75" customHeight="1">
      <c r="E854" s="21">
        <v>43244.0</v>
      </c>
      <c r="F854" s="22">
        <v>30.4</v>
      </c>
      <c r="G854" s="23">
        <v>3234400.0</v>
      </c>
      <c r="H854" s="24" t="s">
        <v>59</v>
      </c>
      <c r="I854" s="24">
        <f>('Акции'!$F854-F853)/F853</f>
        <v>-0.001969796454</v>
      </c>
    </row>
    <row r="855" ht="15.75" customHeight="1">
      <c r="E855" s="21">
        <v>43245.0</v>
      </c>
      <c r="F855" s="22">
        <v>30.31</v>
      </c>
      <c r="G855" s="23">
        <v>2685700.0</v>
      </c>
      <c r="H855" s="24" t="s">
        <v>59</v>
      </c>
      <c r="I855" s="24">
        <f>('Акции'!$F855-F854)/F854</f>
        <v>-0.002960526316</v>
      </c>
    </row>
    <row r="856" ht="15.75" customHeight="1">
      <c r="E856" s="21">
        <v>43249.0</v>
      </c>
      <c r="F856" s="22">
        <v>30.2</v>
      </c>
      <c r="G856" s="23">
        <v>3882500.0</v>
      </c>
      <c r="H856" s="24" t="s">
        <v>59</v>
      </c>
      <c r="I856" s="24">
        <f>('Акции'!$F856-F855)/F855</f>
        <v>-0.003629165292</v>
      </c>
    </row>
    <row r="857" ht="15.75" customHeight="1">
      <c r="E857" s="21">
        <v>43250.0</v>
      </c>
      <c r="F857" s="22">
        <v>30.51</v>
      </c>
      <c r="G857" s="23">
        <v>4794200.0</v>
      </c>
      <c r="H857" s="24" t="s">
        <v>59</v>
      </c>
      <c r="I857" s="24">
        <f>('Акции'!$F857-F856)/F856</f>
        <v>0.01026490066</v>
      </c>
    </row>
    <row r="858" ht="15.75" customHeight="1">
      <c r="E858" s="21">
        <v>43251.0</v>
      </c>
      <c r="F858" s="22">
        <v>30.39</v>
      </c>
      <c r="G858" s="23">
        <v>7302100.0</v>
      </c>
      <c r="H858" s="24" t="s">
        <v>59</v>
      </c>
      <c r="I858" s="24">
        <f>('Акции'!$F858-F857)/F857</f>
        <v>-0.003933136676</v>
      </c>
    </row>
    <row r="859" ht="15.75" customHeight="1">
      <c r="E859" s="21">
        <v>43252.0</v>
      </c>
      <c r="F859" s="22">
        <v>30.59</v>
      </c>
      <c r="G859" s="23">
        <v>7102800.0</v>
      </c>
      <c r="H859" s="24" t="s">
        <v>59</v>
      </c>
      <c r="I859" s="24">
        <f>('Акции'!$F859-F858)/F858</f>
        <v>0.006581112208</v>
      </c>
    </row>
    <row r="860" ht="15.75" customHeight="1">
      <c r="E860" s="21">
        <v>43255.0</v>
      </c>
      <c r="F860" s="22">
        <v>30.6</v>
      </c>
      <c r="G860" s="23">
        <v>4085200.0</v>
      </c>
      <c r="H860" s="24" t="s">
        <v>59</v>
      </c>
      <c r="I860" s="24">
        <f>('Акции'!$F860-F859)/F859</f>
        <v>0.0003269042171</v>
      </c>
    </row>
    <row r="861" ht="15.75" customHeight="1">
      <c r="E861" s="21">
        <v>43256.0</v>
      </c>
      <c r="F861" s="22">
        <v>30.72</v>
      </c>
      <c r="G861" s="23">
        <v>6452400.0</v>
      </c>
      <c r="H861" s="24" t="s">
        <v>59</v>
      </c>
      <c r="I861" s="24">
        <f>('Акции'!$F861-F860)/F860</f>
        <v>0.003921568627</v>
      </c>
    </row>
    <row r="862" ht="15.75" customHeight="1">
      <c r="E862" s="21">
        <v>43257.0</v>
      </c>
      <c r="F862" s="22">
        <v>30.8</v>
      </c>
      <c r="G862" s="23">
        <v>6337300.0</v>
      </c>
      <c r="H862" s="24" t="s">
        <v>59</v>
      </c>
      <c r="I862" s="24">
        <f>('Акции'!$F862-F861)/F861</f>
        <v>0.002604166667</v>
      </c>
    </row>
    <row r="863" ht="15.75" customHeight="1">
      <c r="E863" s="21">
        <v>43258.0</v>
      </c>
      <c r="F863" s="22">
        <v>31.03</v>
      </c>
      <c r="G863" s="23">
        <v>1.08561E7</v>
      </c>
      <c r="H863" s="24" t="s">
        <v>59</v>
      </c>
      <c r="I863" s="24">
        <f>('Акции'!$F863-F862)/F862</f>
        <v>0.007467532468</v>
      </c>
    </row>
    <row r="864" ht="15.75" customHeight="1">
      <c r="E864" s="21">
        <v>43259.0</v>
      </c>
      <c r="F864" s="22">
        <v>31.95</v>
      </c>
      <c r="G864" s="23">
        <v>1.40358E7</v>
      </c>
      <c r="H864" s="24" t="s">
        <v>59</v>
      </c>
      <c r="I864" s="24">
        <f>('Акции'!$F864-F863)/F863</f>
        <v>0.02964872704</v>
      </c>
    </row>
    <row r="865" ht="15.75" customHeight="1">
      <c r="E865" s="21">
        <v>43262.0</v>
      </c>
      <c r="F865" s="22">
        <v>34.32</v>
      </c>
      <c r="G865" s="23">
        <v>3.44494E7</v>
      </c>
      <c r="H865" s="24" t="s">
        <v>59</v>
      </c>
      <c r="I865" s="24">
        <f>('Акции'!$F865-F864)/F864</f>
        <v>0.07417840376</v>
      </c>
    </row>
    <row r="866" ht="15.75" customHeight="1">
      <c r="E866" s="21">
        <v>43263.0</v>
      </c>
      <c r="F866" s="22">
        <v>33.84</v>
      </c>
      <c r="G866" s="23">
        <v>2.19743E7</v>
      </c>
      <c r="H866" s="24" t="s">
        <v>59</v>
      </c>
      <c r="I866" s="24">
        <f>('Акции'!$F866-F865)/F865</f>
        <v>-0.01398601399</v>
      </c>
    </row>
    <row r="867" ht="15.75" customHeight="1">
      <c r="E867" s="21">
        <v>43264.0</v>
      </c>
      <c r="F867" s="22">
        <v>31.73</v>
      </c>
      <c r="G867" s="23">
        <v>2.2257E7</v>
      </c>
      <c r="H867" s="24" t="s">
        <v>59</v>
      </c>
      <c r="I867" s="24">
        <f>('Акции'!$F867-F866)/F866</f>
        <v>-0.06235224586</v>
      </c>
    </row>
    <row r="868" ht="15.75" customHeight="1">
      <c r="E868" s="21">
        <v>43265.0</v>
      </c>
      <c r="F868" s="22">
        <v>32.51</v>
      </c>
      <c r="G868" s="23">
        <v>1.24288E7</v>
      </c>
      <c r="H868" s="24" t="s">
        <v>59</v>
      </c>
      <c r="I868" s="24">
        <f>('Акции'!$F868-F867)/F867</f>
        <v>0.02458241412</v>
      </c>
    </row>
    <row r="869" ht="15.75" customHeight="1">
      <c r="E869" s="21">
        <v>43266.0</v>
      </c>
      <c r="F869" s="22">
        <v>32.96</v>
      </c>
      <c r="G869" s="23">
        <v>1.27384E7</v>
      </c>
      <c r="H869" s="24" t="s">
        <v>59</v>
      </c>
      <c r="I869" s="24">
        <f>('Акции'!$F869-F868)/F868</f>
        <v>0.0138418948</v>
      </c>
    </row>
    <row r="870" ht="15.75" customHeight="1">
      <c r="E870" s="21">
        <v>43269.0</v>
      </c>
      <c r="F870" s="22">
        <v>32.29</v>
      </c>
      <c r="G870" s="23">
        <v>6433000.0</v>
      </c>
      <c r="H870" s="24" t="s">
        <v>59</v>
      </c>
      <c r="I870" s="24">
        <f>('Акции'!$F870-F869)/F869</f>
        <v>-0.0203276699</v>
      </c>
    </row>
    <row r="871" ht="15.75" customHeight="1">
      <c r="E871" s="21">
        <v>43270.0</v>
      </c>
      <c r="F871" s="22">
        <v>31.92</v>
      </c>
      <c r="G871" s="23">
        <v>6482800.0</v>
      </c>
      <c r="H871" s="24" t="s">
        <v>59</v>
      </c>
      <c r="I871" s="24">
        <f>('Акции'!$F871-F870)/F870</f>
        <v>-0.01145865593</v>
      </c>
    </row>
    <row r="872" ht="15.75" customHeight="1">
      <c r="E872" s="21">
        <v>43271.0</v>
      </c>
      <c r="F872" s="22">
        <v>32.23</v>
      </c>
      <c r="G872" s="23">
        <v>6642500.0</v>
      </c>
      <c r="H872" s="24" t="s">
        <v>59</v>
      </c>
      <c r="I872" s="24">
        <f>('Акции'!$F872-F871)/F871</f>
        <v>0.009711779449</v>
      </c>
    </row>
    <row r="873" ht="15.75" customHeight="1">
      <c r="E873" s="21">
        <v>43272.0</v>
      </c>
      <c r="F873" s="22">
        <v>32.15</v>
      </c>
      <c r="G873" s="23">
        <v>4500800.0</v>
      </c>
      <c r="H873" s="24" t="s">
        <v>59</v>
      </c>
      <c r="I873" s="24">
        <f>('Акции'!$F873-F872)/F872</f>
        <v>-0.002482159479</v>
      </c>
    </row>
    <row r="874" ht="15.75" customHeight="1">
      <c r="E874" s="21">
        <v>43273.0</v>
      </c>
      <c r="F874" s="22">
        <v>32.62</v>
      </c>
      <c r="G874" s="23">
        <v>8499400.0</v>
      </c>
      <c r="H874" s="24" t="s">
        <v>59</v>
      </c>
      <c r="I874" s="24">
        <f>('Акции'!$F874-F873)/F873</f>
        <v>0.01461897356</v>
      </c>
    </row>
    <row r="875" ht="15.75" customHeight="1">
      <c r="E875" s="21">
        <v>43276.0</v>
      </c>
      <c r="F875" s="22">
        <v>32.12</v>
      </c>
      <c r="G875" s="23">
        <v>4098100.0</v>
      </c>
      <c r="H875" s="24" t="s">
        <v>59</v>
      </c>
      <c r="I875" s="24">
        <f>('Акции'!$F875-F874)/F874</f>
        <v>-0.01532801962</v>
      </c>
    </row>
    <row r="876" ht="15.75" customHeight="1">
      <c r="E876" s="21">
        <v>43277.0</v>
      </c>
      <c r="F876" s="22">
        <v>32.0</v>
      </c>
      <c r="G876" s="23">
        <v>5636300.0</v>
      </c>
      <c r="H876" s="24" t="s">
        <v>59</v>
      </c>
      <c r="I876" s="24">
        <f>('Акции'!$F876-F875)/F875</f>
        <v>-0.003735990037</v>
      </c>
    </row>
    <row r="877" ht="15.75" customHeight="1">
      <c r="E877" s="21">
        <v>43278.0</v>
      </c>
      <c r="F877" s="22">
        <v>31.85</v>
      </c>
      <c r="G877" s="23">
        <v>5918800.0</v>
      </c>
      <c r="H877" s="24" t="s">
        <v>59</v>
      </c>
      <c r="I877" s="24">
        <f>('Акции'!$F877-F876)/F876</f>
        <v>-0.0046875</v>
      </c>
    </row>
    <row r="878" ht="15.75" customHeight="1">
      <c r="E878" s="21">
        <v>43279.0</v>
      </c>
      <c r="F878" s="22">
        <v>32.5</v>
      </c>
      <c r="G878" s="23">
        <v>5674100.0</v>
      </c>
      <c r="H878" s="24" t="s">
        <v>59</v>
      </c>
      <c r="I878" s="24">
        <f>('Акции'!$F878-F877)/F877</f>
        <v>0.02040816327</v>
      </c>
    </row>
    <row r="879" ht="15.75" customHeight="1">
      <c r="E879" s="21">
        <v>43280.0</v>
      </c>
      <c r="F879" s="22">
        <v>32.7</v>
      </c>
      <c r="G879" s="23">
        <v>8657000.0</v>
      </c>
      <c r="H879" s="24" t="s">
        <v>59</v>
      </c>
      <c r="I879" s="24">
        <f>('Акции'!$F879-F878)/F878</f>
        <v>0.006153846154</v>
      </c>
    </row>
    <row r="880" ht="15.75" customHeight="1">
      <c r="E880" s="21">
        <v>43283.0</v>
      </c>
      <c r="F880" s="22">
        <v>32.83</v>
      </c>
      <c r="G880" s="23">
        <v>4860900.0</v>
      </c>
      <c r="H880" s="24" t="s">
        <v>59</v>
      </c>
      <c r="I880" s="24">
        <f>('Акции'!$F880-F879)/F879</f>
        <v>0.003975535168</v>
      </c>
    </row>
    <row r="881" ht="15.75" customHeight="1">
      <c r="E881" s="21">
        <v>43284.0</v>
      </c>
      <c r="F881" s="22">
        <v>33.21</v>
      </c>
      <c r="G881" s="23">
        <v>4173000.0</v>
      </c>
      <c r="H881" s="24" t="s">
        <v>59</v>
      </c>
      <c r="I881" s="24">
        <f>('Акции'!$F881-F880)/F880</f>
        <v>0.01157477917</v>
      </c>
    </row>
    <row r="882" ht="15.75" customHeight="1">
      <c r="E882" s="21">
        <v>43286.0</v>
      </c>
      <c r="F882" s="22">
        <v>33.22</v>
      </c>
      <c r="G882" s="23">
        <v>6763300.0</v>
      </c>
      <c r="H882" s="24" t="s">
        <v>59</v>
      </c>
      <c r="I882" s="24">
        <f>('Акции'!$F882-F881)/F881</f>
        <v>0.0003011141223</v>
      </c>
    </row>
    <row r="883" ht="15.75" customHeight="1">
      <c r="E883" s="21">
        <v>43287.0</v>
      </c>
      <c r="F883" s="22">
        <v>33.61</v>
      </c>
      <c r="G883" s="23">
        <v>4170600.0</v>
      </c>
      <c r="H883" s="24" t="s">
        <v>59</v>
      </c>
      <c r="I883" s="24">
        <f>('Акции'!$F883-F882)/F882</f>
        <v>0.01173991571</v>
      </c>
    </row>
    <row r="884" ht="15.75" customHeight="1">
      <c r="E884" s="21">
        <v>43290.0</v>
      </c>
      <c r="F884" s="22">
        <v>33.79</v>
      </c>
      <c r="G884" s="23">
        <v>3770700.0</v>
      </c>
      <c r="H884" s="24" t="s">
        <v>59</v>
      </c>
      <c r="I884" s="24">
        <f>('Акции'!$F884-F883)/F883</f>
        <v>0.005355548944</v>
      </c>
    </row>
    <row r="885" ht="15.75" customHeight="1">
      <c r="E885" s="21">
        <v>43291.0</v>
      </c>
      <c r="F885" s="22">
        <v>33.56</v>
      </c>
      <c r="G885" s="23">
        <v>6807000.0</v>
      </c>
      <c r="H885" s="24" t="s">
        <v>59</v>
      </c>
      <c r="I885" s="24">
        <f>('Акции'!$F885-F884)/F884</f>
        <v>-0.006806747558</v>
      </c>
    </row>
    <row r="886" ht="15.75" customHeight="1">
      <c r="E886" s="21">
        <v>43292.0</v>
      </c>
      <c r="F886" s="22">
        <v>33.34</v>
      </c>
      <c r="G886" s="23">
        <v>4038300.0</v>
      </c>
      <c r="H886" s="24" t="s">
        <v>59</v>
      </c>
      <c r="I886" s="24">
        <f>('Акции'!$F886-F885)/F885</f>
        <v>-0.006555423123</v>
      </c>
    </row>
    <row r="887" ht="15.75" customHeight="1">
      <c r="E887" s="21">
        <v>43293.0</v>
      </c>
      <c r="F887" s="22">
        <v>33.34</v>
      </c>
      <c r="G887" s="23">
        <v>4704200.0</v>
      </c>
      <c r="H887" s="24" t="s">
        <v>59</v>
      </c>
      <c r="I887" s="24">
        <f>('Акции'!$F887-F886)/F886</f>
        <v>0</v>
      </c>
    </row>
    <row r="888" ht="15.75" customHeight="1">
      <c r="E888" s="21">
        <v>43294.0</v>
      </c>
      <c r="F888" s="22">
        <v>33.35</v>
      </c>
      <c r="G888" s="23">
        <v>4994400.0</v>
      </c>
      <c r="H888" s="24" t="s">
        <v>59</v>
      </c>
      <c r="I888" s="24">
        <f>('Акции'!$F888-F887)/F887</f>
        <v>0.000299940012</v>
      </c>
    </row>
    <row r="889" ht="15.75" customHeight="1">
      <c r="E889" s="21">
        <v>43297.0</v>
      </c>
      <c r="F889" s="22">
        <v>33.15</v>
      </c>
      <c r="G889" s="23">
        <v>7234800.0</v>
      </c>
      <c r="H889" s="24" t="s">
        <v>59</v>
      </c>
      <c r="I889" s="24">
        <f>('Акции'!$F889-F888)/F888</f>
        <v>-0.005997001499</v>
      </c>
    </row>
    <row r="890" ht="15.75" customHeight="1">
      <c r="E890" s="21">
        <v>43298.0</v>
      </c>
      <c r="F890" s="22">
        <v>33.95</v>
      </c>
      <c r="G890" s="23">
        <v>8800400.0</v>
      </c>
      <c r="H890" s="24" t="s">
        <v>59</v>
      </c>
      <c r="I890" s="24">
        <f>('Акции'!$F890-F889)/F889</f>
        <v>0.02413273002</v>
      </c>
    </row>
    <row r="891" ht="15.75" customHeight="1">
      <c r="E891" s="21">
        <v>43299.0</v>
      </c>
      <c r="F891" s="22">
        <v>33.74</v>
      </c>
      <c r="G891" s="23">
        <v>6430900.0</v>
      </c>
      <c r="H891" s="24" t="s">
        <v>59</v>
      </c>
      <c r="I891" s="24">
        <f>('Акции'!$F891-F890)/F890</f>
        <v>-0.00618556701</v>
      </c>
    </row>
    <row r="892" ht="15.75" customHeight="1">
      <c r="E892" s="21">
        <v>43300.0</v>
      </c>
      <c r="F892" s="22">
        <v>33.72</v>
      </c>
      <c r="G892" s="23">
        <v>2756800.0</v>
      </c>
      <c r="H892" s="24" t="s">
        <v>59</v>
      </c>
      <c r="I892" s="24">
        <f>('Акции'!$F892-F891)/F891</f>
        <v>-0.0005927682276</v>
      </c>
    </row>
    <row r="893" ht="15.75" customHeight="1">
      <c r="E893" s="21">
        <v>43301.0</v>
      </c>
      <c r="F893" s="22">
        <v>33.77</v>
      </c>
      <c r="G893" s="23">
        <v>5145300.0</v>
      </c>
      <c r="H893" s="24" t="s">
        <v>59</v>
      </c>
      <c r="I893" s="24">
        <f>('Акции'!$F893-F892)/F892</f>
        <v>0.001482799526</v>
      </c>
    </row>
    <row r="894" ht="15.75" customHeight="1">
      <c r="E894" s="21">
        <v>43304.0</v>
      </c>
      <c r="F894" s="22">
        <v>33.71</v>
      </c>
      <c r="G894" s="23">
        <v>5941400.0</v>
      </c>
      <c r="H894" s="24" t="s">
        <v>59</v>
      </c>
      <c r="I894" s="24">
        <f>('Акции'!$F894-F893)/F893</f>
        <v>-0.001776724904</v>
      </c>
    </row>
    <row r="895" ht="15.75" customHeight="1">
      <c r="E895" s="21">
        <v>43305.0</v>
      </c>
      <c r="F895" s="22">
        <v>33.57</v>
      </c>
      <c r="G895" s="23">
        <v>9193600.0</v>
      </c>
      <c r="H895" s="24" t="s">
        <v>59</v>
      </c>
      <c r="I895" s="24">
        <f>('Акции'!$F895-F894)/F894</f>
        <v>-0.004153070306</v>
      </c>
    </row>
    <row r="896" ht="15.75" customHeight="1">
      <c r="E896" s="21">
        <v>43306.0</v>
      </c>
      <c r="F896" s="22">
        <v>34.32</v>
      </c>
      <c r="G896" s="23">
        <v>1.19886E7</v>
      </c>
      <c r="H896" s="24" t="s">
        <v>59</v>
      </c>
      <c r="I896" s="24">
        <f>('Акции'!$F896-F895)/F895</f>
        <v>0.02234137623</v>
      </c>
    </row>
    <row r="897" ht="15.75" customHeight="1">
      <c r="E897" s="21">
        <v>43307.0</v>
      </c>
      <c r="F897" s="22">
        <v>34.33</v>
      </c>
      <c r="G897" s="23">
        <v>6327900.0</v>
      </c>
      <c r="H897" s="24" t="s">
        <v>59</v>
      </c>
      <c r="I897" s="24">
        <f>('Акции'!$F897-F896)/F896</f>
        <v>0.0002913752914</v>
      </c>
    </row>
    <row r="898" ht="15.75" customHeight="1">
      <c r="E898" s="21">
        <v>43308.0</v>
      </c>
      <c r="F898" s="22">
        <v>33.77</v>
      </c>
      <c r="G898" s="23">
        <v>5458800.0</v>
      </c>
      <c r="H898" s="24" t="s">
        <v>59</v>
      </c>
      <c r="I898" s="24">
        <f>('Акции'!$F898-F897)/F897</f>
        <v>-0.01631226333</v>
      </c>
    </row>
    <row r="899" ht="15.75" customHeight="1">
      <c r="E899" s="21">
        <v>43311.0</v>
      </c>
      <c r="F899" s="22">
        <v>32.93</v>
      </c>
      <c r="G899" s="23">
        <v>9844900.0</v>
      </c>
      <c r="H899" s="24" t="s">
        <v>59</v>
      </c>
      <c r="I899" s="24">
        <f>('Акции'!$F899-F898)/F898</f>
        <v>-0.02487414865</v>
      </c>
    </row>
    <row r="900" ht="15.75" customHeight="1">
      <c r="E900" s="21">
        <v>43312.0</v>
      </c>
      <c r="F900" s="22">
        <v>33.61</v>
      </c>
      <c r="G900" s="23">
        <v>9438100.0</v>
      </c>
      <c r="H900" s="24" t="s">
        <v>59</v>
      </c>
      <c r="I900" s="24">
        <f>('Акции'!$F900-F899)/F899</f>
        <v>0.02064986335</v>
      </c>
    </row>
    <row r="901" ht="15.75" customHeight="1">
      <c r="E901" s="21">
        <v>43313.0</v>
      </c>
      <c r="F901" s="22">
        <v>33.39</v>
      </c>
      <c r="G901" s="23">
        <v>5737200.0</v>
      </c>
      <c r="H901" s="24" t="s">
        <v>59</v>
      </c>
      <c r="I901" s="24">
        <f>('Акции'!$F901-F900)/F900</f>
        <v>-0.006545670931</v>
      </c>
    </row>
    <row r="902" ht="15.75" customHeight="1">
      <c r="E902" s="21">
        <v>43314.0</v>
      </c>
      <c r="F902" s="22">
        <v>33.38</v>
      </c>
      <c r="G902" s="23">
        <v>6269200.0</v>
      </c>
      <c r="H902" s="24" t="s">
        <v>59</v>
      </c>
      <c r="I902" s="24">
        <f>('Акции'!$F902-F901)/F901</f>
        <v>-0.0002994908655</v>
      </c>
    </row>
    <row r="903" ht="15.75" customHeight="1">
      <c r="E903" s="21">
        <v>43315.0</v>
      </c>
      <c r="F903" s="22">
        <v>33.53</v>
      </c>
      <c r="G903" s="23">
        <v>4425900.0</v>
      </c>
      <c r="H903" s="24" t="s">
        <v>59</v>
      </c>
      <c r="I903" s="24">
        <f>('Акции'!$F903-F902)/F902</f>
        <v>0.004493708808</v>
      </c>
    </row>
    <row r="904" ht="15.75" customHeight="1">
      <c r="E904" s="21">
        <v>43318.0</v>
      </c>
      <c r="F904" s="22">
        <v>33.15</v>
      </c>
      <c r="G904" s="23">
        <v>5421800.0</v>
      </c>
      <c r="H904" s="24" t="s">
        <v>59</v>
      </c>
      <c r="I904" s="24">
        <f>('Акции'!$F904-F903)/F903</f>
        <v>-0.01133313451</v>
      </c>
    </row>
    <row r="905" ht="15.75" customHeight="1">
      <c r="E905" s="21">
        <v>43319.0</v>
      </c>
      <c r="F905" s="22">
        <v>33.22</v>
      </c>
      <c r="G905" s="23">
        <v>4189200.0</v>
      </c>
      <c r="H905" s="24" t="s">
        <v>59</v>
      </c>
      <c r="I905" s="24">
        <f>('Акции'!$F905-F904)/F904</f>
        <v>0.002111613876</v>
      </c>
    </row>
    <row r="906" ht="15.75" customHeight="1">
      <c r="E906" s="21">
        <v>43320.0</v>
      </c>
      <c r="F906" s="22">
        <v>34.29</v>
      </c>
      <c r="G906" s="23">
        <v>9790800.0</v>
      </c>
      <c r="H906" s="24" t="s">
        <v>59</v>
      </c>
      <c r="I906" s="24">
        <f>('Акции'!$F906-F905)/F905</f>
        <v>0.03220951234</v>
      </c>
    </row>
    <row r="907" ht="15.75" customHeight="1">
      <c r="E907" s="21">
        <v>43321.0</v>
      </c>
      <c r="F907" s="22">
        <v>33.85</v>
      </c>
      <c r="G907" s="23">
        <v>8309200.0</v>
      </c>
      <c r="H907" s="24" t="s">
        <v>59</v>
      </c>
      <c r="I907" s="24">
        <f>('Акции'!$F907-F906)/F906</f>
        <v>-0.01283172937</v>
      </c>
    </row>
    <row r="908" ht="15.75" customHeight="1">
      <c r="E908" s="21">
        <v>43322.0</v>
      </c>
      <c r="F908" s="22">
        <v>33.55</v>
      </c>
      <c r="G908" s="23">
        <v>4486000.0</v>
      </c>
      <c r="H908" s="24" t="s">
        <v>59</v>
      </c>
      <c r="I908" s="24">
        <f>('Акции'!$F908-F907)/F907</f>
        <v>-0.008862629247</v>
      </c>
    </row>
    <row r="909" ht="15.75" customHeight="1">
      <c r="E909" s="21">
        <v>43325.0</v>
      </c>
      <c r="F909" s="22">
        <v>33.3</v>
      </c>
      <c r="G909" s="23">
        <v>4552800.0</v>
      </c>
      <c r="H909" s="24" t="s">
        <v>59</v>
      </c>
      <c r="I909" s="24">
        <f>('Акции'!$F909-F908)/F908</f>
        <v>-0.007451564829</v>
      </c>
    </row>
    <row r="910" ht="15.75" customHeight="1">
      <c r="E910" s="21">
        <v>43326.0</v>
      </c>
      <c r="F910" s="22">
        <v>33.7</v>
      </c>
      <c r="G910" s="23">
        <v>7462400.0</v>
      </c>
      <c r="H910" s="24" t="s">
        <v>59</v>
      </c>
      <c r="I910" s="24">
        <f>('Акции'!$F910-F909)/F909</f>
        <v>0.01201201201</v>
      </c>
    </row>
    <row r="911" ht="15.75" customHeight="1">
      <c r="E911" s="21">
        <v>43327.0</v>
      </c>
      <c r="F911" s="22">
        <v>34.89</v>
      </c>
      <c r="G911" s="23">
        <v>1.62165E7</v>
      </c>
      <c r="H911" s="24" t="s">
        <v>59</v>
      </c>
      <c r="I911" s="24">
        <f>('Акции'!$F911-F910)/F910</f>
        <v>0.0353115727</v>
      </c>
    </row>
    <row r="912" ht="15.75" customHeight="1">
      <c r="E912" s="21">
        <v>43328.0</v>
      </c>
      <c r="F912" s="22">
        <v>34.29</v>
      </c>
      <c r="G912" s="23">
        <v>7195700.0</v>
      </c>
      <c r="H912" s="24" t="s">
        <v>59</v>
      </c>
      <c r="I912" s="24">
        <f>('Акции'!$F912-F911)/F911</f>
        <v>-0.01719690456</v>
      </c>
    </row>
    <row r="913" ht="15.75" customHeight="1">
      <c r="E913" s="21">
        <v>43329.0</v>
      </c>
      <c r="F913" s="22">
        <v>34.41</v>
      </c>
      <c r="G913" s="23">
        <v>5113900.0</v>
      </c>
      <c r="H913" s="24" t="s">
        <v>59</v>
      </c>
      <c r="I913" s="24">
        <f>('Акции'!$F913-F912)/F912</f>
        <v>0.003499562555</v>
      </c>
    </row>
    <row r="914" ht="15.75" customHeight="1">
      <c r="E914" s="21">
        <v>43332.0</v>
      </c>
      <c r="F914" s="22">
        <v>34.57</v>
      </c>
      <c r="G914" s="23">
        <v>5244100.0</v>
      </c>
      <c r="H914" s="24" t="s">
        <v>59</v>
      </c>
      <c r="I914" s="24">
        <f>('Акции'!$F914-F913)/F913</f>
        <v>0.004649811101</v>
      </c>
    </row>
    <row r="915" ht="15.75" customHeight="1">
      <c r="E915" s="21">
        <v>43333.0</v>
      </c>
      <c r="F915" s="22">
        <v>34.49</v>
      </c>
      <c r="G915" s="23">
        <v>6883900.0</v>
      </c>
      <c r="H915" s="24" t="s">
        <v>59</v>
      </c>
      <c r="I915" s="24">
        <f>('Акции'!$F915-F914)/F914</f>
        <v>-0.002314145213</v>
      </c>
    </row>
    <row r="916" ht="15.75" customHeight="1">
      <c r="E916" s="21">
        <v>43334.0</v>
      </c>
      <c r="F916" s="22">
        <v>34.47</v>
      </c>
      <c r="G916" s="23">
        <v>4153100.0</v>
      </c>
      <c r="H916" s="24" t="s">
        <v>59</v>
      </c>
      <c r="I916" s="24">
        <f>('Акции'!$F916-F915)/F915</f>
        <v>-0.0005798782256</v>
      </c>
    </row>
    <row r="917" ht="15.75" customHeight="1">
      <c r="E917" s="21">
        <v>43335.0</v>
      </c>
      <c r="F917" s="22">
        <v>34.35</v>
      </c>
      <c r="G917" s="23">
        <v>3732400.0</v>
      </c>
      <c r="H917" s="24" t="s">
        <v>59</v>
      </c>
      <c r="I917" s="24">
        <f>('Акции'!$F917-F916)/F916</f>
        <v>-0.003481288077</v>
      </c>
    </row>
    <row r="918" ht="15.75" customHeight="1">
      <c r="E918" s="21">
        <v>43336.0</v>
      </c>
      <c r="F918" s="22">
        <v>34.72</v>
      </c>
      <c r="G918" s="23">
        <v>5511100.0</v>
      </c>
      <c r="H918" s="24" t="s">
        <v>59</v>
      </c>
      <c r="I918" s="24">
        <f>('Акции'!$F918-F917)/F917</f>
        <v>0.01077147016</v>
      </c>
    </row>
    <row r="919" ht="15.75" customHeight="1">
      <c r="E919" s="21">
        <v>43339.0</v>
      </c>
      <c r="F919" s="22">
        <v>34.94</v>
      </c>
      <c r="G919" s="23">
        <v>4225400.0</v>
      </c>
      <c r="H919" s="24" t="s">
        <v>59</v>
      </c>
      <c r="I919" s="24">
        <f>('Акции'!$F919-F918)/F918</f>
        <v>0.00633640553</v>
      </c>
    </row>
    <row r="920" ht="15.75" customHeight="1">
      <c r="E920" s="21">
        <v>43340.0</v>
      </c>
      <c r="F920" s="22">
        <v>35.06</v>
      </c>
      <c r="G920" s="23">
        <v>5539700.0</v>
      </c>
      <c r="H920" s="24" t="s">
        <v>59</v>
      </c>
      <c r="I920" s="24">
        <f>('Акции'!$F920-F919)/F919</f>
        <v>0.003434459073</v>
      </c>
    </row>
    <row r="921" ht="15.75" customHeight="1">
      <c r="E921" s="21">
        <v>43341.0</v>
      </c>
      <c r="F921" s="22">
        <v>35.54</v>
      </c>
      <c r="G921" s="23">
        <v>6682600.0</v>
      </c>
      <c r="H921" s="24" t="s">
        <v>59</v>
      </c>
      <c r="I921" s="24">
        <f>('Акции'!$F921-F920)/F920</f>
        <v>0.01369081574</v>
      </c>
    </row>
    <row r="922" ht="15.75" customHeight="1">
      <c r="E922" s="21">
        <v>43342.0</v>
      </c>
      <c r="F922" s="22">
        <v>35.4</v>
      </c>
      <c r="G922" s="23">
        <v>4220000.0</v>
      </c>
      <c r="H922" s="24" t="s">
        <v>59</v>
      </c>
      <c r="I922" s="24">
        <f>('Акции'!$F922-F921)/F921</f>
        <v>-0.00393922341</v>
      </c>
    </row>
    <row r="923" ht="15.75" customHeight="1">
      <c r="E923" s="21">
        <v>43343.0</v>
      </c>
      <c r="F923" s="22">
        <v>35.56</v>
      </c>
      <c r="G923" s="23">
        <v>5012800.0</v>
      </c>
      <c r="H923" s="24" t="s">
        <v>59</v>
      </c>
      <c r="I923" s="24">
        <f>('Акции'!$F923-F922)/F922</f>
        <v>0.004519774011</v>
      </c>
    </row>
    <row r="924" ht="15.75" customHeight="1">
      <c r="E924" s="21">
        <v>43347.0</v>
      </c>
      <c r="F924" s="22">
        <v>36.05</v>
      </c>
      <c r="G924" s="23">
        <v>8512800.0</v>
      </c>
      <c r="H924" s="24" t="s">
        <v>59</v>
      </c>
      <c r="I924" s="24">
        <f>('Акции'!$F924-F923)/F923</f>
        <v>0.01377952756</v>
      </c>
    </row>
    <row r="925" ht="15.75" customHeight="1">
      <c r="E925" s="21">
        <v>43348.0</v>
      </c>
      <c r="F925" s="22">
        <v>35.75</v>
      </c>
      <c r="G925" s="23">
        <v>5798700.0</v>
      </c>
      <c r="H925" s="24" t="s">
        <v>59</v>
      </c>
      <c r="I925" s="24">
        <f>('Акции'!$F925-F924)/F924</f>
        <v>-0.008321775312</v>
      </c>
    </row>
    <row r="926" ht="15.75" customHeight="1">
      <c r="E926" s="21">
        <v>43349.0</v>
      </c>
      <c r="F926" s="22">
        <v>35.99</v>
      </c>
      <c r="G926" s="23">
        <v>5033000.0</v>
      </c>
      <c r="H926" s="24" t="s">
        <v>59</v>
      </c>
      <c r="I926" s="24">
        <f>('Акции'!$F926-F925)/F925</f>
        <v>0.006713286713</v>
      </c>
    </row>
    <row r="927" ht="15.75" customHeight="1">
      <c r="E927" s="21">
        <v>43350.0</v>
      </c>
      <c r="F927" s="22">
        <v>35.85</v>
      </c>
      <c r="G927" s="23">
        <v>4512500.0</v>
      </c>
      <c r="H927" s="24" t="s">
        <v>59</v>
      </c>
      <c r="I927" s="24">
        <f>('Акции'!$F927-F926)/F926</f>
        <v>-0.003889969436</v>
      </c>
    </row>
    <row r="928" ht="15.75" customHeight="1">
      <c r="E928" s="21">
        <v>43353.0</v>
      </c>
      <c r="F928" s="22">
        <v>35.84</v>
      </c>
      <c r="G928" s="23">
        <v>3765200.0</v>
      </c>
      <c r="H928" s="24" t="s">
        <v>59</v>
      </c>
      <c r="I928" s="24">
        <f>('Акции'!$F928-F927)/F927</f>
        <v>-0.0002789400279</v>
      </c>
    </row>
    <row r="929" ht="15.75" customHeight="1">
      <c r="E929" s="21">
        <v>43354.0</v>
      </c>
      <c r="F929" s="22">
        <v>36.14</v>
      </c>
      <c r="G929" s="23">
        <v>5396400.0</v>
      </c>
      <c r="H929" s="24" t="s">
        <v>59</v>
      </c>
      <c r="I929" s="24">
        <f>('Акции'!$F929-F928)/F928</f>
        <v>0.008370535714</v>
      </c>
    </row>
    <row r="930" ht="15.75" customHeight="1">
      <c r="E930" s="21">
        <v>43355.0</v>
      </c>
      <c r="F930" s="22">
        <v>36.44</v>
      </c>
      <c r="G930" s="23">
        <v>5704300.0</v>
      </c>
      <c r="H930" s="24" t="s">
        <v>59</v>
      </c>
      <c r="I930" s="24">
        <f>('Акции'!$F930-F929)/F929</f>
        <v>0.008301051467</v>
      </c>
    </row>
    <row r="931" ht="15.75" customHeight="1">
      <c r="E931" s="21">
        <v>43356.0</v>
      </c>
      <c r="F931" s="22">
        <v>37.62</v>
      </c>
      <c r="G931" s="23">
        <v>1.43325E7</v>
      </c>
      <c r="H931" s="24" t="s">
        <v>59</v>
      </c>
      <c r="I931" s="24">
        <f>('Акции'!$F931-F930)/F930</f>
        <v>0.0323819978</v>
      </c>
    </row>
    <row r="932" ht="15.75" customHeight="1">
      <c r="E932" s="21">
        <v>43357.0</v>
      </c>
      <c r="F932" s="22">
        <v>37.39</v>
      </c>
      <c r="G932" s="23">
        <v>8119500.0</v>
      </c>
      <c r="H932" s="24" t="s">
        <v>59</v>
      </c>
      <c r="I932" s="24">
        <f>('Акции'!$F932-F931)/F931</f>
        <v>-0.006113769272</v>
      </c>
    </row>
    <row r="933" ht="15.75" customHeight="1">
      <c r="E933" s="21">
        <v>43360.0</v>
      </c>
      <c r="F933" s="22">
        <v>37.27</v>
      </c>
      <c r="G933" s="23">
        <v>6155600.0</v>
      </c>
      <c r="H933" s="24" t="s">
        <v>59</v>
      </c>
      <c r="I933" s="24">
        <f>('Акции'!$F933-F932)/F932</f>
        <v>-0.003209414282</v>
      </c>
    </row>
    <row r="934" ht="15.75" customHeight="1">
      <c r="E934" s="21">
        <v>43361.0</v>
      </c>
      <c r="F934" s="22">
        <v>37.62</v>
      </c>
      <c r="G934" s="23">
        <v>5847800.0</v>
      </c>
      <c r="H934" s="24" t="s">
        <v>59</v>
      </c>
      <c r="I934" s="24">
        <f>('Акции'!$F934-F933)/F933</f>
        <v>0.009390931044</v>
      </c>
    </row>
    <row r="935" ht="15.75" customHeight="1">
      <c r="E935" s="21">
        <v>43362.0</v>
      </c>
      <c r="F935" s="22">
        <v>37.49</v>
      </c>
      <c r="G935" s="23">
        <v>4633100.0</v>
      </c>
      <c r="H935" s="24" t="s">
        <v>59</v>
      </c>
      <c r="I935" s="24">
        <f>('Акции'!$F935-F934)/F934</f>
        <v>-0.003455608719</v>
      </c>
    </row>
    <row r="936" ht="15.75" customHeight="1">
      <c r="E936" s="21">
        <v>43363.0</v>
      </c>
      <c r="F936" s="22">
        <v>37.82</v>
      </c>
      <c r="G936" s="23">
        <v>4742100.0</v>
      </c>
      <c r="H936" s="24" t="s">
        <v>59</v>
      </c>
      <c r="I936" s="24">
        <f>('Акции'!$F936-F935)/F935</f>
        <v>0.008802347293</v>
      </c>
    </row>
    <row r="937" ht="15.75" customHeight="1">
      <c r="E937" s="21">
        <v>43364.0</v>
      </c>
      <c r="F937" s="22">
        <v>37.77</v>
      </c>
      <c r="G937" s="23">
        <v>7887700.0</v>
      </c>
      <c r="H937" s="24" t="s">
        <v>59</v>
      </c>
      <c r="I937" s="24">
        <f>('Акции'!$F937-F936)/F936</f>
        <v>-0.001322051824</v>
      </c>
    </row>
    <row r="938" ht="15.75" customHeight="1">
      <c r="E938" s="21">
        <v>43367.0</v>
      </c>
      <c r="F938" s="22">
        <v>38.4</v>
      </c>
      <c r="G938" s="23">
        <v>6910400.0</v>
      </c>
      <c r="H938" s="24" t="s">
        <v>59</v>
      </c>
      <c r="I938" s="24">
        <f>('Акции'!$F938-F937)/F937</f>
        <v>0.01667990469</v>
      </c>
    </row>
    <row r="939" ht="15.75" customHeight="1">
      <c r="E939" s="21">
        <v>43368.0</v>
      </c>
      <c r="F939" s="22">
        <v>38.61</v>
      </c>
      <c r="G939" s="23">
        <v>8731800.0</v>
      </c>
      <c r="H939" s="24" t="s">
        <v>59</v>
      </c>
      <c r="I939" s="24">
        <f>('Акции'!$F939-F938)/F938</f>
        <v>0.00546875</v>
      </c>
    </row>
    <row r="940" ht="15.75" customHeight="1">
      <c r="E940" s="21">
        <v>43369.0</v>
      </c>
      <c r="F940" s="22">
        <v>38.63</v>
      </c>
      <c r="G940" s="23">
        <v>8444200.0</v>
      </c>
      <c r="H940" s="24" t="s">
        <v>59</v>
      </c>
      <c r="I940" s="24">
        <f>('Акции'!$F940-F939)/F939</f>
        <v>0.000518000518</v>
      </c>
    </row>
    <row r="941" ht="15.75" customHeight="1">
      <c r="E941" s="21">
        <v>43370.0</v>
      </c>
      <c r="F941" s="22">
        <v>38.34</v>
      </c>
      <c r="G941" s="23">
        <v>5881200.0</v>
      </c>
      <c r="H941" s="24" t="s">
        <v>59</v>
      </c>
      <c r="I941" s="24">
        <f>('Акции'!$F941-F940)/F940</f>
        <v>-0.00750711882</v>
      </c>
    </row>
    <row r="942" ht="15.75" customHeight="1">
      <c r="E942" s="21">
        <v>43371.0</v>
      </c>
      <c r="F942" s="22">
        <v>38.5</v>
      </c>
      <c r="G942" s="23">
        <v>6482500.0</v>
      </c>
      <c r="H942" s="24" t="s">
        <v>59</v>
      </c>
      <c r="I942" s="24">
        <f>('Акции'!$F942-F941)/F941</f>
        <v>0.004173187272</v>
      </c>
    </row>
    <row r="943" ht="15.75" customHeight="1">
      <c r="E943" s="21">
        <v>43374.0</v>
      </c>
      <c r="F943" s="22">
        <v>38.98</v>
      </c>
      <c r="G943" s="23">
        <v>8289700.0</v>
      </c>
      <c r="H943" s="24" t="s">
        <v>59</v>
      </c>
      <c r="I943" s="24">
        <f>('Акции'!$F943-F942)/F942</f>
        <v>0.01246753247</v>
      </c>
    </row>
    <row r="944" ht="15.75" customHeight="1">
      <c r="E944" s="21">
        <v>43375.0</v>
      </c>
      <c r="F944" s="22">
        <v>39.04</v>
      </c>
      <c r="G944" s="23">
        <v>6064800.0</v>
      </c>
      <c r="H944" s="24" t="s">
        <v>59</v>
      </c>
      <c r="I944" s="24">
        <f>('Акции'!$F944-F943)/F943</f>
        <v>0.001539250898</v>
      </c>
    </row>
    <row r="945" ht="15.75" customHeight="1">
      <c r="E945" s="21">
        <v>43376.0</v>
      </c>
      <c r="F945" s="22">
        <v>38.61</v>
      </c>
      <c r="G945" s="23">
        <v>5930200.0</v>
      </c>
      <c r="H945" s="24" t="s">
        <v>59</v>
      </c>
      <c r="I945" s="24">
        <f>('Акции'!$F945-F944)/F944</f>
        <v>-0.01101434426</v>
      </c>
    </row>
    <row r="946" ht="15.75" customHeight="1">
      <c r="E946" s="21">
        <v>43377.0</v>
      </c>
      <c r="F946" s="22">
        <v>38.0</v>
      </c>
      <c r="G946" s="23">
        <v>6461000.0</v>
      </c>
      <c r="H946" s="24" t="s">
        <v>59</v>
      </c>
      <c r="I946" s="24">
        <f>('Акции'!$F946-F945)/F945</f>
        <v>-0.0157990158</v>
      </c>
    </row>
    <row r="947" ht="15.75" customHeight="1">
      <c r="E947" s="21">
        <v>43378.0</v>
      </c>
      <c r="F947" s="22">
        <v>37.85</v>
      </c>
      <c r="G947" s="23">
        <v>5306100.0</v>
      </c>
      <c r="H947" s="24" t="s">
        <v>59</v>
      </c>
      <c r="I947" s="24">
        <f>('Акции'!$F947-F946)/F946</f>
        <v>-0.003947368421</v>
      </c>
    </row>
    <row r="948" ht="15.75" customHeight="1">
      <c r="E948" s="21">
        <v>43381.0</v>
      </c>
      <c r="F948" s="22">
        <v>37.3</v>
      </c>
      <c r="G948" s="23">
        <v>6896500.0</v>
      </c>
      <c r="H948" s="24" t="s">
        <v>59</v>
      </c>
      <c r="I948" s="24">
        <f>('Акции'!$F948-F947)/F947</f>
        <v>-0.01453104359</v>
      </c>
    </row>
    <row r="949" ht="15.75" customHeight="1">
      <c r="E949" s="21">
        <v>43382.0</v>
      </c>
      <c r="F949" s="22">
        <v>37.41</v>
      </c>
      <c r="G949" s="23">
        <v>6492100.0</v>
      </c>
      <c r="H949" s="24" t="s">
        <v>59</v>
      </c>
      <c r="I949" s="24">
        <f>('Акции'!$F949-F948)/F948</f>
        <v>0.002949061662</v>
      </c>
    </row>
    <row r="950" ht="15.75" customHeight="1">
      <c r="E950" s="21">
        <v>43383.0</v>
      </c>
      <c r="F950" s="22">
        <v>36.11</v>
      </c>
      <c r="G950" s="23">
        <v>1.22207E7</v>
      </c>
      <c r="H950" s="24" t="s">
        <v>59</v>
      </c>
      <c r="I950" s="24">
        <f>('Акции'!$F950-F949)/F949</f>
        <v>-0.03475006683</v>
      </c>
    </row>
    <row r="951" ht="15.75" customHeight="1">
      <c r="E951" s="21">
        <v>43384.0</v>
      </c>
      <c r="F951" s="22">
        <v>36.0</v>
      </c>
      <c r="G951" s="23">
        <v>1.13306E7</v>
      </c>
      <c r="H951" s="24" t="s">
        <v>59</v>
      </c>
      <c r="I951" s="24">
        <f>('Акции'!$F951-F950)/F950</f>
        <v>-0.003046247577</v>
      </c>
    </row>
    <row r="952" ht="15.75" customHeight="1">
      <c r="E952" s="21">
        <v>43385.0</v>
      </c>
      <c r="F952" s="22">
        <v>36.99</v>
      </c>
      <c r="G952" s="23">
        <v>8744300.0</v>
      </c>
      <c r="H952" s="24" t="s">
        <v>59</v>
      </c>
      <c r="I952" s="24">
        <f>('Акции'!$F952-F951)/F951</f>
        <v>0.0275</v>
      </c>
    </row>
    <row r="953" ht="15.75" customHeight="1">
      <c r="E953" s="21">
        <v>43388.0</v>
      </c>
      <c r="F953" s="22">
        <v>36.43</v>
      </c>
      <c r="G953" s="23">
        <v>5792700.0</v>
      </c>
      <c r="H953" s="24" t="s">
        <v>59</v>
      </c>
      <c r="I953" s="24">
        <f>('Акции'!$F953-F952)/F952</f>
        <v>-0.01513922682</v>
      </c>
    </row>
    <row r="954" ht="15.75" customHeight="1">
      <c r="E954" s="21">
        <v>43389.0</v>
      </c>
      <c r="F954" s="22">
        <v>38.11</v>
      </c>
      <c r="G954" s="23">
        <v>9195100.0</v>
      </c>
      <c r="H954" s="24" t="s">
        <v>59</v>
      </c>
      <c r="I954" s="24">
        <f>('Акции'!$F954-F953)/F953</f>
        <v>0.04611583859</v>
      </c>
    </row>
    <row r="955" ht="15.75" customHeight="1">
      <c r="E955" s="21">
        <v>43390.0</v>
      </c>
      <c r="F955" s="22">
        <v>38.0</v>
      </c>
      <c r="G955" s="23">
        <v>9311700.0</v>
      </c>
      <c r="H955" s="24" t="s">
        <v>59</v>
      </c>
      <c r="I955" s="24">
        <f>('Акции'!$F955-F954)/F954</f>
        <v>-0.002886381527</v>
      </c>
    </row>
    <row r="956" ht="15.75" customHeight="1">
      <c r="E956" s="21">
        <v>43391.0</v>
      </c>
      <c r="F956" s="22">
        <v>37.53</v>
      </c>
      <c r="G956" s="23">
        <v>7009000.0</v>
      </c>
      <c r="H956" s="24" t="s">
        <v>59</v>
      </c>
      <c r="I956" s="24">
        <f>('Акции'!$F956-F955)/F955</f>
        <v>-0.01236842105</v>
      </c>
    </row>
    <row r="957" ht="15.75" customHeight="1">
      <c r="E957" s="21">
        <v>43392.0</v>
      </c>
      <c r="F957" s="22">
        <v>36.54</v>
      </c>
      <c r="G957" s="23">
        <v>8448500.0</v>
      </c>
      <c r="H957" s="24" t="s">
        <v>59</v>
      </c>
      <c r="I957" s="24">
        <f>('Акции'!$F957-F956)/F956</f>
        <v>-0.02637889688</v>
      </c>
    </row>
    <row r="958" ht="15.75" customHeight="1">
      <c r="E958" s="21">
        <v>43395.0</v>
      </c>
      <c r="F958" s="22">
        <v>36.62</v>
      </c>
      <c r="G958" s="23">
        <v>6492800.0</v>
      </c>
      <c r="H958" s="24" t="s">
        <v>59</v>
      </c>
      <c r="I958" s="24">
        <f>('Акции'!$F958-F957)/F957</f>
        <v>0.0021893815</v>
      </c>
    </row>
    <row r="959" ht="15.75" customHeight="1">
      <c r="E959" s="21">
        <v>43396.0</v>
      </c>
      <c r="F959" s="22">
        <v>36.03</v>
      </c>
      <c r="G959" s="23">
        <v>1.09581E7</v>
      </c>
      <c r="H959" s="24" t="s">
        <v>59</v>
      </c>
      <c r="I959" s="24">
        <f>('Акции'!$F959-F958)/F958</f>
        <v>-0.01611141453</v>
      </c>
    </row>
    <row r="960" ht="15.75" customHeight="1">
      <c r="E960" s="21">
        <v>43397.0</v>
      </c>
      <c r="F960" s="22">
        <v>35.68</v>
      </c>
      <c r="G960" s="23">
        <v>1.26031E7</v>
      </c>
      <c r="H960" s="24" t="s">
        <v>59</v>
      </c>
      <c r="I960" s="24">
        <f>('Акции'!$F960-F959)/F959</f>
        <v>-0.009714127116</v>
      </c>
    </row>
    <row r="961" ht="15.75" customHeight="1">
      <c r="E961" s="21">
        <v>43398.0</v>
      </c>
      <c r="F961" s="22">
        <v>36.39</v>
      </c>
      <c r="G961" s="23">
        <v>8974900.0</v>
      </c>
      <c r="H961" s="24" t="s">
        <v>59</v>
      </c>
      <c r="I961" s="24">
        <f>('Акции'!$F961-F960)/F960</f>
        <v>0.01989910314</v>
      </c>
    </row>
    <row r="962" ht="15.75" customHeight="1">
      <c r="E962" s="21">
        <v>43399.0</v>
      </c>
      <c r="F962" s="22">
        <v>35.83</v>
      </c>
      <c r="G962" s="23">
        <v>9468100.0</v>
      </c>
      <c r="H962" s="24" t="s">
        <v>59</v>
      </c>
      <c r="I962" s="24">
        <f>('Акции'!$F962-F961)/F961</f>
        <v>-0.01538884309</v>
      </c>
    </row>
    <row r="963" ht="15.75" customHeight="1">
      <c r="E963" s="21">
        <v>43402.0</v>
      </c>
      <c r="F963" s="22">
        <v>35.38</v>
      </c>
      <c r="G963" s="23">
        <v>1.11337E7</v>
      </c>
      <c r="H963" s="24" t="s">
        <v>59</v>
      </c>
      <c r="I963" s="24">
        <f>('Акции'!$F963-F962)/F962</f>
        <v>-0.01255930784</v>
      </c>
    </row>
    <row r="964" ht="15.75" customHeight="1">
      <c r="E964" s="21">
        <v>43403.0</v>
      </c>
      <c r="F964" s="22">
        <v>35.91</v>
      </c>
      <c r="G964" s="23">
        <v>8167300.0</v>
      </c>
      <c r="H964" s="24" t="s">
        <v>59</v>
      </c>
      <c r="I964" s="24">
        <f>('Акции'!$F964-F963)/F963</f>
        <v>0.01498021481</v>
      </c>
    </row>
    <row r="965" ht="15.75" customHeight="1">
      <c r="E965" s="21">
        <v>43404.0</v>
      </c>
      <c r="F965" s="22">
        <v>36.14</v>
      </c>
      <c r="G965" s="23">
        <v>9220600.0</v>
      </c>
      <c r="H965" s="24" t="s">
        <v>59</v>
      </c>
      <c r="I965" s="24">
        <f>('Акции'!$F965-F964)/F964</f>
        <v>0.006404901142</v>
      </c>
    </row>
    <row r="966" ht="15.75" customHeight="1">
      <c r="E966" s="21">
        <v>43405.0</v>
      </c>
      <c r="F966" s="22">
        <v>36.99</v>
      </c>
      <c r="G966" s="23">
        <v>9581200.0</v>
      </c>
      <c r="H966" s="24" t="s">
        <v>59</v>
      </c>
      <c r="I966" s="24">
        <f>('Акции'!$F966-F965)/F965</f>
        <v>0.02351964582</v>
      </c>
    </row>
    <row r="967" ht="15.75" customHeight="1">
      <c r="E967" s="21">
        <v>43406.0</v>
      </c>
      <c r="F967" s="22">
        <v>36.81</v>
      </c>
      <c r="G967" s="23">
        <v>4560900.0</v>
      </c>
      <c r="H967" s="24" t="s">
        <v>59</v>
      </c>
      <c r="I967" s="24">
        <f>('Акции'!$F967-F966)/F966</f>
        <v>-0.004866180049</v>
      </c>
    </row>
    <row r="968" ht="15.75" customHeight="1">
      <c r="E968" s="21">
        <v>43409.0</v>
      </c>
      <c r="F968" s="22">
        <v>36.36</v>
      </c>
      <c r="G968" s="23">
        <v>4764900.0</v>
      </c>
      <c r="H968" s="24" t="s">
        <v>59</v>
      </c>
      <c r="I968" s="24">
        <f>('Акции'!$F968-F967)/F967</f>
        <v>-0.01222493888</v>
      </c>
    </row>
    <row r="969" ht="15.75" customHeight="1">
      <c r="E969" s="21">
        <v>43410.0</v>
      </c>
      <c r="F969" s="22">
        <v>36.85</v>
      </c>
      <c r="G969" s="23">
        <v>4151000.0</v>
      </c>
      <c r="H969" s="24" t="s">
        <v>59</v>
      </c>
      <c r="I969" s="24">
        <f>('Акции'!$F969-F968)/F968</f>
        <v>0.01347634763</v>
      </c>
    </row>
    <row r="970" ht="15.75" customHeight="1">
      <c r="E970" s="21">
        <v>43411.0</v>
      </c>
      <c r="F970" s="22">
        <v>37.95</v>
      </c>
      <c r="G970" s="23">
        <v>6746000.0</v>
      </c>
      <c r="H970" s="24" t="s">
        <v>59</v>
      </c>
      <c r="I970" s="24">
        <f>('Акции'!$F970-F969)/F969</f>
        <v>0.02985074627</v>
      </c>
    </row>
    <row r="971" ht="15.75" customHeight="1">
      <c r="E971" s="21">
        <v>43412.0</v>
      </c>
      <c r="F971" s="22">
        <v>38.44</v>
      </c>
      <c r="G971" s="23">
        <v>5021300.0</v>
      </c>
      <c r="H971" s="24" t="s">
        <v>59</v>
      </c>
      <c r="I971" s="24">
        <f>('Акции'!$F971-F970)/F970</f>
        <v>0.01291172596</v>
      </c>
    </row>
    <row r="972" ht="15.75" customHeight="1">
      <c r="E972" s="21">
        <v>43413.0</v>
      </c>
      <c r="F972" s="22">
        <v>38.6</v>
      </c>
      <c r="G972" s="23">
        <v>9208800.0</v>
      </c>
      <c r="H972" s="24" t="s">
        <v>59</v>
      </c>
      <c r="I972" s="24">
        <f>('Акции'!$F972-F971)/F971</f>
        <v>0.004162330905</v>
      </c>
    </row>
    <row r="973" ht="15.75" customHeight="1">
      <c r="E973" s="21">
        <v>43416.0</v>
      </c>
      <c r="F973" s="22">
        <v>36.93</v>
      </c>
      <c r="G973" s="23">
        <v>6556700.0</v>
      </c>
      <c r="H973" s="24" t="s">
        <v>59</v>
      </c>
      <c r="I973" s="24">
        <f>('Акции'!$F973-F972)/F972</f>
        <v>-0.0432642487</v>
      </c>
    </row>
    <row r="974" ht="15.75" customHeight="1">
      <c r="E974" s="21">
        <v>43417.0</v>
      </c>
      <c r="F974" s="22">
        <v>36.66</v>
      </c>
      <c r="G974" s="23">
        <v>3622100.0</v>
      </c>
      <c r="H974" s="24" t="s">
        <v>59</v>
      </c>
      <c r="I974" s="24">
        <f>('Акции'!$F974-F973)/F973</f>
        <v>-0.007311129163</v>
      </c>
    </row>
    <row r="975" ht="15.75" customHeight="1">
      <c r="E975" s="21">
        <v>43418.0</v>
      </c>
      <c r="F975" s="22">
        <v>36.21</v>
      </c>
      <c r="G975" s="23">
        <v>5520800.0</v>
      </c>
      <c r="H975" s="24" t="s">
        <v>59</v>
      </c>
      <c r="I975" s="24">
        <f>('Акции'!$F975-F974)/F974</f>
        <v>-0.01227495908</v>
      </c>
    </row>
    <row r="976" ht="15.75" customHeight="1">
      <c r="E976" s="21">
        <v>43419.0</v>
      </c>
      <c r="F976" s="22">
        <v>36.47</v>
      </c>
      <c r="G976" s="23">
        <v>9055200.0</v>
      </c>
      <c r="H976" s="24" t="s">
        <v>59</v>
      </c>
      <c r="I976" s="24">
        <f>('Акции'!$F976-F975)/F975</f>
        <v>0.007180336924</v>
      </c>
    </row>
    <row r="977" ht="15.75" customHeight="1">
      <c r="E977" s="21">
        <v>43420.0</v>
      </c>
      <c r="F977" s="22">
        <v>37.21</v>
      </c>
      <c r="G977" s="23">
        <v>7537500.0</v>
      </c>
      <c r="H977" s="24" t="s">
        <v>59</v>
      </c>
      <c r="I977" s="24">
        <f>('Акции'!$F977-F976)/F976</f>
        <v>0.02029064985</v>
      </c>
    </row>
    <row r="978" ht="15.75" customHeight="1">
      <c r="E978" s="21">
        <v>43423.0</v>
      </c>
      <c r="F978" s="22">
        <v>35.29</v>
      </c>
      <c r="G978" s="23">
        <v>1.04855E7</v>
      </c>
      <c r="H978" s="24" t="s">
        <v>59</v>
      </c>
      <c r="I978" s="24">
        <f>('Акции'!$F978-F977)/F977</f>
        <v>-0.05159903252</v>
      </c>
    </row>
    <row r="979" ht="15.75" customHeight="1">
      <c r="E979" s="21">
        <v>43424.0</v>
      </c>
      <c r="F979" s="22">
        <v>34.05</v>
      </c>
      <c r="G979" s="23">
        <v>1.98744E7</v>
      </c>
      <c r="H979" s="24" t="s">
        <v>59</v>
      </c>
      <c r="I979" s="24">
        <f>('Акции'!$F979-F978)/F978</f>
        <v>-0.0351374327</v>
      </c>
    </row>
    <row r="980" ht="15.75" customHeight="1">
      <c r="E980" s="21">
        <v>43425.0</v>
      </c>
      <c r="F980" s="22">
        <v>34.6</v>
      </c>
      <c r="G980" s="23">
        <v>6972100.0</v>
      </c>
      <c r="H980" s="24" t="s">
        <v>59</v>
      </c>
      <c r="I980" s="24">
        <f>('Акции'!$F980-F979)/F979</f>
        <v>0.01615271659</v>
      </c>
    </row>
    <row r="981" ht="15.75" customHeight="1">
      <c r="E981" s="21">
        <v>43427.0</v>
      </c>
      <c r="F981" s="22">
        <v>34.8</v>
      </c>
      <c r="G981" s="23">
        <v>2313400.0</v>
      </c>
      <c r="H981" s="24" t="s">
        <v>59</v>
      </c>
      <c r="I981" s="24">
        <f>('Акции'!$F981-F980)/F980</f>
        <v>0.005780346821</v>
      </c>
    </row>
    <row r="982" ht="15.75" customHeight="1">
      <c r="E982" s="21">
        <v>43430.0</v>
      </c>
      <c r="F982" s="22">
        <v>35.01</v>
      </c>
      <c r="G982" s="23">
        <v>6987600.0</v>
      </c>
      <c r="H982" s="24" t="s">
        <v>59</v>
      </c>
      <c r="I982" s="24">
        <f>('Акции'!$F982-F981)/F981</f>
        <v>0.006034482759</v>
      </c>
    </row>
    <row r="983" ht="15.75" customHeight="1">
      <c r="E983" s="21">
        <v>43431.0</v>
      </c>
      <c r="F983" s="22">
        <v>35.26</v>
      </c>
      <c r="G983" s="23">
        <v>7797000.0</v>
      </c>
      <c r="H983" s="24" t="s">
        <v>59</v>
      </c>
      <c r="I983" s="24">
        <f>('Акции'!$F983-F982)/F982</f>
        <v>0.007140816909</v>
      </c>
    </row>
    <row r="984" ht="15.75" customHeight="1">
      <c r="E984" s="21">
        <v>43432.0</v>
      </c>
      <c r="F984" s="22">
        <v>36.65</v>
      </c>
      <c r="G984" s="23">
        <v>8455200.0</v>
      </c>
      <c r="H984" s="24" t="s">
        <v>59</v>
      </c>
      <c r="I984" s="24">
        <f>('Акции'!$F984-F983)/F983</f>
        <v>0.03942144073</v>
      </c>
    </row>
    <row r="985" ht="15.75" customHeight="1">
      <c r="E985" s="21">
        <v>43433.0</v>
      </c>
      <c r="F985" s="22">
        <v>37.04</v>
      </c>
      <c r="G985" s="23">
        <v>6152800.0</v>
      </c>
      <c r="H985" s="24" t="s">
        <v>59</v>
      </c>
      <c r="I985" s="24">
        <f>('Акции'!$F985-F984)/F984</f>
        <v>0.01064120055</v>
      </c>
    </row>
    <row r="986" ht="15.75" customHeight="1">
      <c r="E986" s="21">
        <v>43434.0</v>
      </c>
      <c r="F986" s="22">
        <v>37.67</v>
      </c>
      <c r="G986" s="23">
        <v>9795100.0</v>
      </c>
      <c r="H986" s="24" t="s">
        <v>59</v>
      </c>
      <c r="I986" s="24">
        <f>('Акции'!$F986-F985)/F985</f>
        <v>0.01700863931</v>
      </c>
    </row>
    <row r="987" ht="15.75" customHeight="1">
      <c r="E987" s="21">
        <v>43437.0</v>
      </c>
      <c r="F987" s="22">
        <v>38.51</v>
      </c>
      <c r="G987" s="23">
        <v>8315200.0</v>
      </c>
      <c r="H987" s="24" t="s">
        <v>59</v>
      </c>
      <c r="I987" s="24">
        <f>('Акции'!$F987-F986)/F986</f>
        <v>0.0222989116</v>
      </c>
    </row>
    <row r="988" ht="15.75" customHeight="1">
      <c r="E988" s="21">
        <v>43438.0</v>
      </c>
      <c r="F988" s="22">
        <v>36.52</v>
      </c>
      <c r="G988" s="23">
        <v>8966200.0</v>
      </c>
      <c r="H988" s="24" t="s">
        <v>59</v>
      </c>
      <c r="I988" s="24">
        <f>('Акции'!$F988-F987)/F987</f>
        <v>-0.05167488964</v>
      </c>
    </row>
    <row r="989" ht="15.75" customHeight="1">
      <c r="E989" s="21">
        <v>43440.0</v>
      </c>
      <c r="F989" s="22">
        <v>36.77</v>
      </c>
      <c r="G989" s="23">
        <v>9679700.0</v>
      </c>
      <c r="H989" s="24" t="s">
        <v>59</v>
      </c>
      <c r="I989" s="24">
        <f>('Акции'!$F989-F988)/F988</f>
        <v>0.006845564074</v>
      </c>
    </row>
    <row r="990" ht="15.75" customHeight="1">
      <c r="E990" s="21">
        <v>43441.0</v>
      </c>
      <c r="F990" s="22">
        <v>35.48</v>
      </c>
      <c r="G990" s="23">
        <v>7395800.0</v>
      </c>
      <c r="H990" s="24" t="s">
        <v>59</v>
      </c>
      <c r="I990" s="24">
        <f>('Акции'!$F990-F989)/F989</f>
        <v>-0.03508294806</v>
      </c>
    </row>
    <row r="991" ht="15.75" customHeight="1">
      <c r="E991" s="21">
        <v>43444.0</v>
      </c>
      <c r="F991" s="22">
        <v>36.15</v>
      </c>
      <c r="G991" s="23">
        <v>5739000.0</v>
      </c>
      <c r="H991" s="24" t="s">
        <v>59</v>
      </c>
      <c r="I991" s="24">
        <f>('Акции'!$F991-F990)/F990</f>
        <v>0.01888387824</v>
      </c>
    </row>
    <row r="992" ht="15.75" customHeight="1">
      <c r="E992" s="21">
        <v>43445.0</v>
      </c>
      <c r="F992" s="22">
        <v>36.56</v>
      </c>
      <c r="G992" s="23">
        <v>5806500.0</v>
      </c>
      <c r="H992" s="24" t="s">
        <v>59</v>
      </c>
      <c r="I992" s="24">
        <f>('Акции'!$F992-F991)/F991</f>
        <v>0.01134163209</v>
      </c>
    </row>
    <row r="993" ht="15.75" customHeight="1">
      <c r="E993" s="21">
        <v>43446.0</v>
      </c>
      <c r="F993" s="22">
        <v>37.1</v>
      </c>
      <c r="G993" s="23">
        <v>6993700.0</v>
      </c>
      <c r="H993" s="24" t="s">
        <v>59</v>
      </c>
      <c r="I993" s="24">
        <f>('Акции'!$F993-F992)/F992</f>
        <v>0.0147702407</v>
      </c>
    </row>
    <row r="994" ht="15.75" customHeight="1">
      <c r="E994" s="21">
        <v>43447.0</v>
      </c>
      <c r="F994" s="22">
        <v>36.98</v>
      </c>
      <c r="G994" s="23">
        <v>5070800.0</v>
      </c>
      <c r="H994" s="24" t="s">
        <v>59</v>
      </c>
      <c r="I994" s="24">
        <f>('Акции'!$F994-F993)/F993</f>
        <v>-0.003234501348</v>
      </c>
    </row>
    <row r="995" ht="15.75" customHeight="1">
      <c r="E995" s="21">
        <v>43448.0</v>
      </c>
      <c r="F995" s="22">
        <v>35.8</v>
      </c>
      <c r="G995" s="23">
        <v>6822500.0</v>
      </c>
      <c r="H995" s="24" t="s">
        <v>59</v>
      </c>
      <c r="I995" s="24">
        <f>('Акции'!$F995-F994)/F994</f>
        <v>-0.03190914008</v>
      </c>
    </row>
    <row r="996" ht="15.75" customHeight="1">
      <c r="E996" s="21">
        <v>43451.0</v>
      </c>
      <c r="F996" s="22">
        <v>34.05</v>
      </c>
      <c r="G996" s="23">
        <v>9913200.0</v>
      </c>
      <c r="H996" s="24" t="s">
        <v>59</v>
      </c>
      <c r="I996" s="24">
        <f>('Акции'!$F996-F995)/F995</f>
        <v>-0.04888268156</v>
      </c>
    </row>
    <row r="997" ht="15.75" customHeight="1">
      <c r="E997" s="21">
        <v>43452.0</v>
      </c>
      <c r="F997" s="22">
        <v>34.31</v>
      </c>
      <c r="G997" s="23">
        <v>9258600.0</v>
      </c>
      <c r="H997" s="24" t="s">
        <v>59</v>
      </c>
      <c r="I997" s="24">
        <f>('Акции'!$F997-F996)/F996</f>
        <v>0.007635829662</v>
      </c>
    </row>
    <row r="998" ht="15.75" customHeight="1">
      <c r="E998" s="21">
        <v>43453.0</v>
      </c>
      <c r="F998" s="22">
        <v>33.98</v>
      </c>
      <c r="G998" s="23">
        <v>7302900.0</v>
      </c>
      <c r="H998" s="24" t="s">
        <v>59</v>
      </c>
      <c r="I998" s="24">
        <f>('Акции'!$F998-F997)/F997</f>
        <v>-0.009618187117</v>
      </c>
    </row>
    <row r="999" ht="15.75" customHeight="1">
      <c r="E999" s="21">
        <v>43454.0</v>
      </c>
      <c r="F999" s="22">
        <v>33.26</v>
      </c>
      <c r="G999" s="23">
        <v>9200700.0</v>
      </c>
      <c r="H999" s="24" t="s">
        <v>59</v>
      </c>
      <c r="I999" s="24">
        <f>('Акции'!$F999-F998)/F998</f>
        <v>-0.02118893467</v>
      </c>
    </row>
    <row r="1000" ht="15.75" customHeight="1">
      <c r="E1000" s="21">
        <v>43455.0</v>
      </c>
      <c r="F1000" s="22">
        <v>32.83</v>
      </c>
      <c r="G1000" s="23">
        <v>1.43053E7</v>
      </c>
      <c r="H1000" s="24" t="s">
        <v>59</v>
      </c>
      <c r="I1000" s="24">
        <f>('Акции'!$F1000-F999)/F999</f>
        <v>-0.01292844257</v>
      </c>
    </row>
    <row r="1001" ht="15.75" customHeight="1">
      <c r="E1001" s="21">
        <v>43458.0</v>
      </c>
      <c r="F1001" s="22">
        <v>31.73</v>
      </c>
      <c r="G1001" s="23">
        <v>4005000.0</v>
      </c>
      <c r="H1001" s="24" t="s">
        <v>59</v>
      </c>
      <c r="I1001" s="24">
        <f>('Акции'!$F1001-F1000)/F1000</f>
        <v>-0.03350593969</v>
      </c>
    </row>
    <row r="1002" ht="15.75" customHeight="1">
      <c r="E1002" s="21">
        <v>43460.0</v>
      </c>
      <c r="F1002" s="22">
        <v>33.68</v>
      </c>
      <c r="G1002" s="23">
        <v>6578000.0</v>
      </c>
      <c r="H1002" s="24" t="s">
        <v>59</v>
      </c>
      <c r="I1002" s="24">
        <f>('Акции'!$F1002-F1001)/F1001</f>
        <v>0.0614560353</v>
      </c>
    </row>
    <row r="1003" ht="15.75" customHeight="1">
      <c r="E1003" s="21">
        <v>43461.0</v>
      </c>
      <c r="F1003" s="22">
        <v>34.48</v>
      </c>
      <c r="G1003" s="23">
        <v>7353600.0</v>
      </c>
      <c r="H1003" s="24" t="s">
        <v>59</v>
      </c>
      <c r="I1003" s="24">
        <f>('Акции'!$F1003-F1002)/F1002</f>
        <v>0.02375296912</v>
      </c>
    </row>
    <row r="1004" ht="15.75" customHeight="1">
      <c r="E1004" s="21">
        <v>43462.0</v>
      </c>
      <c r="F1004" s="22">
        <v>34.67</v>
      </c>
      <c r="G1004" s="23">
        <v>6441900.0</v>
      </c>
      <c r="H1004" s="24" t="s">
        <v>59</v>
      </c>
      <c r="I1004" s="24">
        <f>('Акции'!$F1004-F1003)/F1003</f>
        <v>0.005510440835</v>
      </c>
    </row>
    <row r="1005" ht="15.75" customHeight="1">
      <c r="E1005" s="21">
        <v>43465.0</v>
      </c>
      <c r="F1005" s="22">
        <v>35.34</v>
      </c>
      <c r="G1005" s="23">
        <v>4434600.0</v>
      </c>
      <c r="H1005" s="24" t="s">
        <v>59</v>
      </c>
      <c r="I1005" s="24">
        <f>('Акции'!$F1005-F1004)/F1004</f>
        <v>0.0193250649</v>
      </c>
    </row>
    <row r="1006" ht="15.75" customHeight="1">
      <c r="E1006" s="21">
        <v>43467.0</v>
      </c>
      <c r="F1006" s="22">
        <v>34.46</v>
      </c>
      <c r="G1006" s="23">
        <v>6336900.0</v>
      </c>
      <c r="H1006" s="24" t="s">
        <v>59</v>
      </c>
      <c r="I1006" s="24">
        <f>('Акции'!$F1006-F1005)/F1005</f>
        <v>-0.02490096208</v>
      </c>
    </row>
    <row r="1007" ht="15.75" customHeight="1">
      <c r="E1007" s="21">
        <v>43468.0</v>
      </c>
      <c r="F1007" s="22">
        <v>32.91</v>
      </c>
      <c r="G1007" s="23">
        <v>1.04889E7</v>
      </c>
      <c r="H1007" s="24" t="s">
        <v>59</v>
      </c>
      <c r="I1007" s="24">
        <f>('Акции'!$F1007-F1006)/F1006</f>
        <v>-0.04497968659</v>
      </c>
    </row>
    <row r="1008" ht="15.75" customHeight="1">
      <c r="E1008" s="21">
        <v>43469.0</v>
      </c>
      <c r="F1008" s="22">
        <v>34.21</v>
      </c>
      <c r="G1008" s="23">
        <v>8072500.0</v>
      </c>
      <c r="H1008" s="24" t="s">
        <v>59</v>
      </c>
      <c r="I1008" s="24">
        <f>('Акции'!$F1008-F1007)/F1007</f>
        <v>0.03950167122</v>
      </c>
    </row>
    <row r="1009" ht="15.75" customHeight="1">
      <c r="E1009" s="21">
        <v>43472.0</v>
      </c>
      <c r="F1009" s="22">
        <v>34.42</v>
      </c>
      <c r="G1009" s="23">
        <v>6473900.0</v>
      </c>
      <c r="H1009" s="24" t="s">
        <v>59</v>
      </c>
      <c r="I1009" s="24">
        <f>('Акции'!$F1009-F1008)/F1008</f>
        <v>0.006138555978</v>
      </c>
    </row>
    <row r="1010" ht="15.75" customHeight="1">
      <c r="E1010" s="21">
        <v>43473.0</v>
      </c>
      <c r="F1010" s="22">
        <v>35.38</v>
      </c>
      <c r="G1010" s="23">
        <v>1.02637E7</v>
      </c>
      <c r="H1010" s="24" t="s">
        <v>59</v>
      </c>
      <c r="I1010" s="24">
        <f>('Акции'!$F1010-F1009)/F1009</f>
        <v>0.02789076119</v>
      </c>
    </row>
    <row r="1011" ht="15.75" customHeight="1">
      <c r="E1011" s="21">
        <v>43474.0</v>
      </c>
      <c r="F1011" s="22">
        <v>35.88</v>
      </c>
      <c r="G1011" s="23">
        <v>7518100.0</v>
      </c>
      <c r="H1011" s="24" t="s">
        <v>59</v>
      </c>
      <c r="I1011" s="24">
        <f>('Акции'!$F1011-F1010)/F1010</f>
        <v>0.01413227812</v>
      </c>
    </row>
    <row r="1012" ht="15.75" customHeight="1">
      <c r="E1012" s="21">
        <v>43475.0</v>
      </c>
      <c r="F1012" s="22">
        <v>35.95</v>
      </c>
      <c r="G1012" s="23">
        <v>5123600.0</v>
      </c>
      <c r="H1012" s="24" t="s">
        <v>59</v>
      </c>
      <c r="I1012" s="24">
        <f>('Акции'!$F1012-F1011)/F1011</f>
        <v>0.001950947603</v>
      </c>
    </row>
    <row r="1013" ht="15.75" customHeight="1">
      <c r="E1013" s="21">
        <v>43476.0</v>
      </c>
      <c r="F1013" s="22">
        <v>35.56</v>
      </c>
      <c r="G1013" s="23">
        <v>5494500.0</v>
      </c>
      <c r="H1013" s="24" t="s">
        <v>59</v>
      </c>
      <c r="I1013" s="24">
        <f>('Акции'!$F1013-F1012)/F1012</f>
        <v>-0.01084840056</v>
      </c>
    </row>
    <row r="1014" ht="15.75" customHeight="1">
      <c r="E1014" s="21">
        <v>43479.0</v>
      </c>
      <c r="F1014" s="22">
        <v>35.31</v>
      </c>
      <c r="G1014" s="23">
        <v>3817400.0</v>
      </c>
      <c r="H1014" s="24" t="s">
        <v>59</v>
      </c>
      <c r="I1014" s="24">
        <f>('Акции'!$F1014-F1013)/F1013</f>
        <v>-0.007030371204</v>
      </c>
    </row>
    <row r="1015" ht="15.75" customHeight="1">
      <c r="E1015" s="21">
        <v>43480.0</v>
      </c>
      <c r="F1015" s="22">
        <v>36.72</v>
      </c>
      <c r="G1015" s="23">
        <v>1.08739E7</v>
      </c>
      <c r="H1015" s="24" t="s">
        <v>59</v>
      </c>
      <c r="I1015" s="24">
        <f>('Акции'!$F1015-F1014)/F1014</f>
        <v>0.03993203059</v>
      </c>
    </row>
    <row r="1016" ht="15.75" customHeight="1">
      <c r="E1016" s="21">
        <v>43481.0</v>
      </c>
      <c r="F1016" s="22">
        <v>36.62</v>
      </c>
      <c r="G1016" s="23">
        <v>5535800.0</v>
      </c>
      <c r="H1016" s="24" t="s">
        <v>59</v>
      </c>
      <c r="I1016" s="24">
        <f>('Акции'!$F1016-F1015)/F1015</f>
        <v>-0.002723311547</v>
      </c>
    </row>
    <row r="1017" ht="15.75" customHeight="1">
      <c r="E1017" s="21">
        <v>43482.0</v>
      </c>
      <c r="F1017" s="22">
        <v>36.81</v>
      </c>
      <c r="G1017" s="23">
        <v>6405200.0</v>
      </c>
      <c r="H1017" s="24" t="s">
        <v>59</v>
      </c>
      <c r="I1017" s="24">
        <f>('Акции'!$F1017-F1016)/F1016</f>
        <v>0.005188421628</v>
      </c>
    </row>
    <row r="1018" ht="15.75" customHeight="1">
      <c r="E1018" s="21">
        <v>43483.0</v>
      </c>
      <c r="F1018" s="22">
        <v>37.69</v>
      </c>
      <c r="G1018" s="23">
        <v>9464800.0</v>
      </c>
      <c r="H1018" s="24" t="s">
        <v>59</v>
      </c>
      <c r="I1018" s="24">
        <f>('Акции'!$F1018-F1017)/F1017</f>
        <v>0.02390654713</v>
      </c>
    </row>
    <row r="1019" ht="15.75" customHeight="1">
      <c r="E1019" s="21">
        <v>43487.0</v>
      </c>
      <c r="F1019" s="22">
        <v>37.26</v>
      </c>
      <c r="G1019" s="23">
        <v>5865900.0</v>
      </c>
      <c r="H1019" s="24" t="s">
        <v>59</v>
      </c>
      <c r="I1019" s="24">
        <f>('Акции'!$F1019-F1018)/F1018</f>
        <v>-0.01140886177</v>
      </c>
    </row>
    <row r="1020" ht="15.75" customHeight="1">
      <c r="E1020" s="21">
        <v>43488.0</v>
      </c>
      <c r="F1020" s="22">
        <v>37.19</v>
      </c>
      <c r="G1020" s="23">
        <v>3862700.0</v>
      </c>
      <c r="H1020" s="24" t="s">
        <v>59</v>
      </c>
      <c r="I1020" s="24">
        <f>('Акции'!$F1020-F1019)/F1019</f>
        <v>-0.001878690284</v>
      </c>
    </row>
    <row r="1021" ht="15.75" customHeight="1">
      <c r="E1021" s="21">
        <v>43489.0</v>
      </c>
      <c r="F1021" s="22">
        <v>37.23</v>
      </c>
      <c r="G1021" s="23">
        <v>5939700.0</v>
      </c>
      <c r="H1021" s="24" t="s">
        <v>59</v>
      </c>
      <c r="I1021" s="24">
        <f>('Акции'!$F1021-F1020)/F1020</f>
        <v>0.001075557946</v>
      </c>
    </row>
    <row r="1022" ht="15.75" customHeight="1">
      <c r="E1022" s="21">
        <v>43490.0</v>
      </c>
      <c r="F1022" s="22">
        <v>37.45</v>
      </c>
      <c r="G1022" s="23">
        <v>3919200.0</v>
      </c>
      <c r="H1022" s="24" t="s">
        <v>59</v>
      </c>
      <c r="I1022" s="24">
        <f>('Акции'!$F1022-F1021)/F1021</f>
        <v>0.005909213</v>
      </c>
    </row>
    <row r="1023" ht="15.75" customHeight="1">
      <c r="E1023" s="21">
        <v>43493.0</v>
      </c>
      <c r="F1023" s="22">
        <v>36.85</v>
      </c>
      <c r="G1023" s="23">
        <v>5259000.0</v>
      </c>
      <c r="H1023" s="24" t="s">
        <v>59</v>
      </c>
      <c r="I1023" s="24">
        <f>('Акции'!$F1023-F1022)/F1022</f>
        <v>-0.01602136182</v>
      </c>
    </row>
    <row r="1024" ht="15.75" customHeight="1">
      <c r="E1024" s="21">
        <v>43494.0</v>
      </c>
      <c r="F1024" s="22">
        <v>37.01</v>
      </c>
      <c r="G1024" s="23">
        <v>8032700.0</v>
      </c>
      <c r="H1024" s="24" t="s">
        <v>59</v>
      </c>
      <c r="I1024" s="24">
        <f>('Акции'!$F1024-F1023)/F1023</f>
        <v>0.00434192673</v>
      </c>
    </row>
    <row r="1025" ht="15.75" customHeight="1">
      <c r="E1025" s="21">
        <v>43495.0</v>
      </c>
      <c r="F1025" s="22">
        <v>37.42</v>
      </c>
      <c r="G1025" s="23">
        <v>1.32125E7</v>
      </c>
      <c r="H1025" s="24" t="s">
        <v>59</v>
      </c>
      <c r="I1025" s="24">
        <f>('Акции'!$F1025-F1024)/F1024</f>
        <v>0.011078087</v>
      </c>
    </row>
    <row r="1026" ht="15.75" customHeight="1">
      <c r="E1026" s="21">
        <v>43496.0</v>
      </c>
      <c r="F1026" s="22">
        <v>38.15</v>
      </c>
      <c r="G1026" s="23">
        <v>1.08071E7</v>
      </c>
      <c r="H1026" s="24" t="s">
        <v>59</v>
      </c>
      <c r="I1026" s="24">
        <f>('Акции'!$F1026-F1025)/F1025</f>
        <v>0.01950828434</v>
      </c>
    </row>
    <row r="1027" ht="15.75" customHeight="1">
      <c r="E1027" s="21">
        <v>43497.0</v>
      </c>
      <c r="F1027" s="22">
        <v>37.93</v>
      </c>
      <c r="G1027" s="23">
        <v>6005200.0</v>
      </c>
      <c r="H1027" s="24" t="s">
        <v>59</v>
      </c>
      <c r="I1027" s="24">
        <f>('Акции'!$F1027-F1026)/F1026</f>
        <v>-0.005766710354</v>
      </c>
    </row>
    <row r="1028" ht="15.75" customHeight="1">
      <c r="E1028" s="21">
        <v>43500.0</v>
      </c>
      <c r="F1028" s="22">
        <v>37.93</v>
      </c>
      <c r="G1028" s="23">
        <v>6794000.0</v>
      </c>
      <c r="H1028" s="24" t="s">
        <v>59</v>
      </c>
      <c r="I1028" s="24">
        <f>('Акции'!$F1028-F1027)/F1027</f>
        <v>0</v>
      </c>
    </row>
    <row r="1029" ht="15.75" customHeight="1">
      <c r="E1029" s="21">
        <v>43501.0</v>
      </c>
      <c r="F1029" s="22">
        <v>37.75</v>
      </c>
      <c r="G1029" s="23">
        <v>1.10342E7</v>
      </c>
      <c r="H1029" s="24" t="s">
        <v>59</v>
      </c>
      <c r="I1029" s="24">
        <f>('Акции'!$F1029-F1028)/F1028</f>
        <v>-0.00474558397</v>
      </c>
    </row>
    <row r="1030" ht="15.75" customHeight="1">
      <c r="E1030" s="21">
        <v>43502.0</v>
      </c>
      <c r="F1030" s="22">
        <v>38.77</v>
      </c>
      <c r="G1030" s="23">
        <v>1.13766E7</v>
      </c>
      <c r="H1030" s="24" t="s">
        <v>59</v>
      </c>
      <c r="I1030" s="24">
        <f>('Акции'!$F1030-F1029)/F1029</f>
        <v>0.02701986755</v>
      </c>
    </row>
    <row r="1031" ht="15.75" customHeight="1">
      <c r="E1031" s="21">
        <v>43503.0</v>
      </c>
      <c r="F1031" s="22">
        <v>38.85</v>
      </c>
      <c r="G1031" s="23">
        <v>9183500.0</v>
      </c>
      <c r="H1031" s="24" t="s">
        <v>59</v>
      </c>
      <c r="I1031" s="24">
        <f>('Акции'!$F1031-F1030)/F1030</f>
        <v>0.002063451122</v>
      </c>
    </row>
    <row r="1032" ht="15.75" customHeight="1">
      <c r="E1032" s="21">
        <v>43504.0</v>
      </c>
      <c r="F1032" s="22">
        <v>39.19</v>
      </c>
      <c r="G1032" s="23">
        <v>6419700.0</v>
      </c>
      <c r="H1032" s="24" t="s">
        <v>59</v>
      </c>
      <c r="I1032" s="24">
        <f>('Акции'!$F1032-F1031)/F1031</f>
        <v>0.008751608752</v>
      </c>
    </row>
    <row r="1033" ht="15.75" customHeight="1">
      <c r="E1033" s="21">
        <v>43507.0</v>
      </c>
      <c r="F1033" s="22">
        <v>39.31</v>
      </c>
      <c r="G1033" s="23">
        <v>5842000.0</v>
      </c>
      <c r="H1033" s="24" t="s">
        <v>59</v>
      </c>
      <c r="I1033" s="24">
        <f>('Акции'!$F1033-F1032)/F1032</f>
        <v>0.003062005614</v>
      </c>
    </row>
    <row r="1034" ht="15.75" customHeight="1">
      <c r="E1034" s="21">
        <v>43508.0</v>
      </c>
      <c r="F1034" s="22">
        <v>40.04</v>
      </c>
      <c r="G1034" s="23">
        <v>7507300.0</v>
      </c>
      <c r="H1034" s="24" t="s">
        <v>59</v>
      </c>
      <c r="I1034" s="24">
        <f>('Акции'!$F1034-F1033)/F1033</f>
        <v>0.01857033834</v>
      </c>
    </row>
    <row r="1035" ht="15.75" customHeight="1">
      <c r="E1035" s="21">
        <v>43509.0</v>
      </c>
      <c r="F1035" s="22">
        <v>39.6</v>
      </c>
      <c r="G1035" s="23">
        <v>6236600.0</v>
      </c>
      <c r="H1035" s="24" t="s">
        <v>59</v>
      </c>
      <c r="I1035" s="24">
        <f>('Акции'!$F1035-F1034)/F1034</f>
        <v>-0.01098901099</v>
      </c>
    </row>
    <row r="1036" ht="15.75" customHeight="1">
      <c r="E1036" s="21">
        <v>43510.0</v>
      </c>
      <c r="F1036" s="22">
        <v>39.92</v>
      </c>
      <c r="G1036" s="23">
        <v>5203300.0</v>
      </c>
      <c r="H1036" s="24" t="s">
        <v>59</v>
      </c>
      <c r="I1036" s="24">
        <f>('Акции'!$F1036-F1035)/F1035</f>
        <v>0.008080808081</v>
      </c>
    </row>
    <row r="1037" ht="15.75" customHeight="1">
      <c r="E1037" s="21">
        <v>43511.0</v>
      </c>
      <c r="F1037" s="22">
        <v>40.01</v>
      </c>
      <c r="G1037" s="23">
        <v>1.03762E7</v>
      </c>
      <c r="H1037" s="24" t="s">
        <v>59</v>
      </c>
      <c r="I1037" s="24">
        <f>('Акции'!$F1037-F1036)/F1036</f>
        <v>0.002254509018</v>
      </c>
    </row>
    <row r="1038" ht="15.75" customHeight="1">
      <c r="E1038" s="21">
        <v>43515.0</v>
      </c>
      <c r="F1038" s="22">
        <v>39.86</v>
      </c>
      <c r="G1038" s="23">
        <v>4050700.0</v>
      </c>
      <c r="H1038" s="24" t="s">
        <v>59</v>
      </c>
      <c r="I1038" s="24">
        <f>('Акции'!$F1038-F1037)/F1037</f>
        <v>-0.003749062734</v>
      </c>
    </row>
    <row r="1039" ht="15.75" customHeight="1">
      <c r="E1039" s="21">
        <v>43516.0</v>
      </c>
      <c r="F1039" s="22">
        <v>40.11</v>
      </c>
      <c r="G1039" s="23">
        <v>7687500.0</v>
      </c>
      <c r="H1039" s="24" t="s">
        <v>59</v>
      </c>
      <c r="I1039" s="24">
        <f>('Акции'!$F1039-F1038)/F1038</f>
        <v>0.006271951831</v>
      </c>
    </row>
    <row r="1040" ht="15.75" customHeight="1">
      <c r="E1040" s="21">
        <v>43517.0</v>
      </c>
      <c r="F1040" s="22">
        <v>40.12</v>
      </c>
      <c r="G1040" s="23">
        <v>8418000.0</v>
      </c>
      <c r="H1040" s="24" t="s">
        <v>59</v>
      </c>
      <c r="I1040" s="24">
        <f>('Акции'!$F1040-F1039)/F1039</f>
        <v>0.0002493143854</v>
      </c>
    </row>
    <row r="1041" ht="15.75" customHeight="1">
      <c r="E1041" s="21">
        <v>43518.0</v>
      </c>
      <c r="F1041" s="22">
        <v>40.52</v>
      </c>
      <c r="G1041" s="23">
        <v>9321500.0</v>
      </c>
      <c r="H1041" s="24" t="s">
        <v>59</v>
      </c>
      <c r="I1041" s="24">
        <f>('Акции'!$F1041-F1040)/F1040</f>
        <v>0.009970089731</v>
      </c>
    </row>
    <row r="1042" ht="15.75" customHeight="1">
      <c r="E1042" s="21">
        <v>43521.0</v>
      </c>
      <c r="F1042" s="22">
        <v>39.99</v>
      </c>
      <c r="G1042" s="23">
        <v>1.2139E7</v>
      </c>
      <c r="H1042" s="24" t="s">
        <v>59</v>
      </c>
      <c r="I1042" s="24">
        <f>('Акции'!$F1042-F1041)/F1041</f>
        <v>-0.01307996051</v>
      </c>
    </row>
    <row r="1043" ht="15.75" customHeight="1">
      <c r="E1043" s="21">
        <v>43522.0</v>
      </c>
      <c r="F1043" s="22">
        <v>39.86</v>
      </c>
      <c r="G1043" s="23">
        <v>4397300.0</v>
      </c>
      <c r="H1043" s="24" t="s">
        <v>59</v>
      </c>
      <c r="I1043" s="24">
        <f>('Акции'!$F1043-F1042)/F1042</f>
        <v>-0.003250812703</v>
      </c>
    </row>
    <row r="1044" ht="15.75" customHeight="1">
      <c r="E1044" s="21">
        <v>43523.0</v>
      </c>
      <c r="F1044" s="22">
        <v>39.93</v>
      </c>
      <c r="G1044" s="23">
        <v>5260200.0</v>
      </c>
      <c r="H1044" s="24" t="s">
        <v>59</v>
      </c>
      <c r="I1044" s="24">
        <f>('Акции'!$F1044-F1043)/F1043</f>
        <v>0.001756146513</v>
      </c>
    </row>
    <row r="1045" ht="15.75" customHeight="1">
      <c r="E1045" s="21">
        <v>43524.0</v>
      </c>
      <c r="F1045" s="22">
        <v>40.12</v>
      </c>
      <c r="G1045" s="23">
        <v>5797300.0</v>
      </c>
      <c r="H1045" s="24" t="s">
        <v>59</v>
      </c>
      <c r="I1045" s="24">
        <f>('Акции'!$F1045-F1044)/F1044</f>
        <v>0.004758327072</v>
      </c>
    </row>
    <row r="1046" ht="15.75" customHeight="1">
      <c r="E1046" s="21">
        <v>43525.0</v>
      </c>
      <c r="F1046" s="22">
        <v>40.75</v>
      </c>
      <c r="G1046" s="23">
        <v>5828000.0</v>
      </c>
      <c r="H1046" s="24" t="s">
        <v>59</v>
      </c>
      <c r="I1046" s="24">
        <f>('Акции'!$F1046-F1045)/F1045</f>
        <v>0.01570289133</v>
      </c>
    </row>
    <row r="1047" ht="15.75" customHeight="1">
      <c r="E1047" s="21">
        <v>43528.0</v>
      </c>
      <c r="F1047" s="22">
        <v>40.3</v>
      </c>
      <c r="G1047" s="23">
        <v>7911500.0</v>
      </c>
      <c r="H1047" s="24" t="s">
        <v>59</v>
      </c>
      <c r="I1047" s="24">
        <f>('Акции'!$F1047-F1046)/F1046</f>
        <v>-0.01104294479</v>
      </c>
    </row>
    <row r="1048" ht="15.75" customHeight="1">
      <c r="E1048" s="21">
        <v>43529.0</v>
      </c>
      <c r="F1048" s="22">
        <v>40.19</v>
      </c>
      <c r="G1048" s="23">
        <v>4268700.0</v>
      </c>
      <c r="H1048" s="24" t="s">
        <v>59</v>
      </c>
      <c r="I1048" s="24">
        <f>('Акции'!$F1048-F1047)/F1047</f>
        <v>-0.002729528536</v>
      </c>
    </row>
    <row r="1049" ht="15.75" customHeight="1">
      <c r="E1049" s="21">
        <v>43530.0</v>
      </c>
      <c r="F1049" s="22">
        <v>39.78</v>
      </c>
      <c r="G1049" s="23">
        <v>3914200.0</v>
      </c>
      <c r="H1049" s="24" t="s">
        <v>59</v>
      </c>
      <c r="I1049" s="24">
        <f>('Акции'!$F1049-F1048)/F1048</f>
        <v>-0.01020154267</v>
      </c>
    </row>
    <row r="1050" ht="15.75" customHeight="1">
      <c r="E1050" s="21">
        <v>43531.0</v>
      </c>
      <c r="F1050" s="22">
        <v>39.59</v>
      </c>
      <c r="G1050" s="23">
        <v>4793400.0</v>
      </c>
      <c r="H1050" s="24" t="s">
        <v>59</v>
      </c>
      <c r="I1050" s="24">
        <f>('Акции'!$F1050-F1049)/F1049</f>
        <v>-0.004776269482</v>
      </c>
    </row>
    <row r="1051" ht="15.75" customHeight="1">
      <c r="E1051" s="21">
        <v>43532.0</v>
      </c>
      <c r="F1051" s="22">
        <v>39.51</v>
      </c>
      <c r="G1051" s="23">
        <v>4583100.0</v>
      </c>
      <c r="H1051" s="24" t="s">
        <v>59</v>
      </c>
      <c r="I1051" s="24">
        <f>('Акции'!$F1051-F1050)/F1050</f>
        <v>-0.002020712301</v>
      </c>
    </row>
    <row r="1052" ht="15.75" customHeight="1">
      <c r="E1052" s="21">
        <v>43535.0</v>
      </c>
      <c r="F1052" s="22">
        <v>39.9</v>
      </c>
      <c r="G1052" s="23">
        <v>4580100.0</v>
      </c>
      <c r="H1052" s="24" t="s">
        <v>59</v>
      </c>
      <c r="I1052" s="24">
        <f>('Акции'!$F1052-F1051)/F1051</f>
        <v>0.009870918755</v>
      </c>
    </row>
    <row r="1053" ht="15.75" customHeight="1">
      <c r="E1053" s="21">
        <v>43536.0</v>
      </c>
      <c r="F1053" s="22">
        <v>40.26</v>
      </c>
      <c r="G1053" s="23">
        <v>3474200.0</v>
      </c>
      <c r="H1053" s="24" t="s">
        <v>59</v>
      </c>
      <c r="I1053" s="24">
        <f>('Акции'!$F1053-F1052)/F1052</f>
        <v>0.009022556391</v>
      </c>
    </row>
    <row r="1054" ht="15.75" customHeight="1">
      <c r="E1054" s="21">
        <v>43537.0</v>
      </c>
      <c r="F1054" s="22">
        <v>40.23</v>
      </c>
      <c r="G1054" s="23">
        <v>6060500.0</v>
      </c>
      <c r="H1054" s="24" t="s">
        <v>59</v>
      </c>
      <c r="I1054" s="24">
        <f>('Акции'!$F1054-F1053)/F1053</f>
        <v>-0.0007451564829</v>
      </c>
    </row>
    <row r="1055" ht="15.75" customHeight="1">
      <c r="E1055" s="21">
        <v>43538.0</v>
      </c>
      <c r="F1055" s="22">
        <v>40.05</v>
      </c>
      <c r="G1055" s="23">
        <v>6345700.0</v>
      </c>
      <c r="H1055" s="24" t="s">
        <v>59</v>
      </c>
      <c r="I1055" s="24">
        <f>('Акции'!$F1055-F1054)/F1054</f>
        <v>-0.004474272931</v>
      </c>
    </row>
    <row r="1056" ht="15.75" customHeight="1">
      <c r="E1056" s="21">
        <v>43539.0</v>
      </c>
      <c r="F1056" s="22">
        <v>40.21</v>
      </c>
      <c r="G1056" s="23">
        <v>9811700.0</v>
      </c>
      <c r="H1056" s="24" t="s">
        <v>59</v>
      </c>
      <c r="I1056" s="24">
        <f>('Акции'!$F1056-F1055)/F1055</f>
        <v>0.003995006242</v>
      </c>
    </row>
    <row r="1057" ht="15.75" customHeight="1">
      <c r="E1057" s="21">
        <v>43542.0</v>
      </c>
      <c r="F1057" s="22">
        <v>37.97</v>
      </c>
      <c r="G1057" s="23">
        <v>1.91323E7</v>
      </c>
      <c r="H1057" s="24" t="s">
        <v>59</v>
      </c>
      <c r="I1057" s="24">
        <f>('Акции'!$F1057-F1056)/F1056</f>
        <v>-0.05570753544</v>
      </c>
    </row>
    <row r="1058" ht="15.75" customHeight="1">
      <c r="E1058" s="21">
        <v>43543.0</v>
      </c>
      <c r="F1058" s="22">
        <v>38.17</v>
      </c>
      <c r="G1058" s="23">
        <v>1.05701E7</v>
      </c>
      <c r="H1058" s="24" t="s">
        <v>59</v>
      </c>
      <c r="I1058" s="24">
        <f>('Акции'!$F1058-F1057)/F1057</f>
        <v>0.005267316302</v>
      </c>
    </row>
    <row r="1059" ht="15.75" customHeight="1">
      <c r="E1059" s="21">
        <v>43544.0</v>
      </c>
      <c r="F1059" s="22">
        <v>37.86</v>
      </c>
      <c r="G1059" s="23">
        <v>9626800.0</v>
      </c>
      <c r="H1059" s="24" t="s">
        <v>59</v>
      </c>
      <c r="I1059" s="24">
        <f>('Акции'!$F1059-F1058)/F1058</f>
        <v>-0.008121561436</v>
      </c>
    </row>
    <row r="1060" ht="15.75" customHeight="1">
      <c r="E1060" s="21">
        <v>43545.0</v>
      </c>
      <c r="F1060" s="22">
        <v>38.15</v>
      </c>
      <c r="G1060" s="23">
        <v>8094300.0</v>
      </c>
      <c r="H1060" s="24" t="s">
        <v>59</v>
      </c>
      <c r="I1060" s="24">
        <f>('Акции'!$F1060-F1059)/F1059</f>
        <v>0.00765979926</v>
      </c>
    </row>
    <row r="1061" ht="15.75" customHeight="1">
      <c r="E1061" s="21">
        <v>43546.0</v>
      </c>
      <c r="F1061" s="22">
        <v>37.3</v>
      </c>
      <c r="G1061" s="23">
        <v>6679900.0</v>
      </c>
      <c r="H1061" s="24" t="s">
        <v>59</v>
      </c>
      <c r="I1061" s="24">
        <f>('Акции'!$F1061-F1060)/F1060</f>
        <v>-0.02228047182</v>
      </c>
    </row>
    <row r="1062" ht="15.75" customHeight="1">
      <c r="E1062" s="21">
        <v>43549.0</v>
      </c>
      <c r="F1062" s="22">
        <v>37.64</v>
      </c>
      <c r="G1062" s="23">
        <v>8377900.0</v>
      </c>
      <c r="H1062" s="24" t="s">
        <v>59</v>
      </c>
      <c r="I1062" s="24">
        <f>('Акции'!$F1062-F1061)/F1061</f>
        <v>0.009115281501</v>
      </c>
    </row>
    <row r="1063" ht="15.75" customHeight="1">
      <c r="E1063" s="21">
        <v>43550.0</v>
      </c>
      <c r="F1063" s="22">
        <v>37.84</v>
      </c>
      <c r="G1063" s="23">
        <v>7302500.0</v>
      </c>
      <c r="H1063" s="24" t="s">
        <v>59</v>
      </c>
      <c r="I1063" s="24">
        <f>('Акции'!$F1063-F1062)/F1062</f>
        <v>0.005313496281</v>
      </c>
    </row>
    <row r="1064" ht="15.75" customHeight="1">
      <c r="E1064" s="21">
        <v>43551.0</v>
      </c>
      <c r="F1064" s="22">
        <v>37.49</v>
      </c>
      <c r="G1064" s="23">
        <v>4763600.0</v>
      </c>
      <c r="H1064" s="24" t="s">
        <v>59</v>
      </c>
      <c r="I1064" s="24">
        <f>('Акции'!$F1064-F1063)/F1063</f>
        <v>-0.009249471459</v>
      </c>
    </row>
    <row r="1065" ht="15.75" customHeight="1">
      <c r="E1065" s="21">
        <v>43552.0</v>
      </c>
      <c r="F1065" s="22">
        <v>37.92</v>
      </c>
      <c r="G1065" s="23">
        <v>4708800.0</v>
      </c>
      <c r="H1065" s="24" t="s">
        <v>59</v>
      </c>
      <c r="I1065" s="24">
        <f>('Акции'!$F1065-F1064)/F1064</f>
        <v>0.01146972526</v>
      </c>
    </row>
    <row r="1066" ht="15.75" customHeight="1">
      <c r="E1066" s="21">
        <v>43553.0</v>
      </c>
      <c r="F1066" s="22">
        <v>38.38</v>
      </c>
      <c r="G1066" s="23">
        <v>7767900.0</v>
      </c>
      <c r="H1066" s="24" t="s">
        <v>59</v>
      </c>
      <c r="I1066" s="24">
        <f>('Акции'!$F1066-F1065)/F1065</f>
        <v>0.01213080169</v>
      </c>
    </row>
    <row r="1067" ht="15.75" customHeight="1">
      <c r="E1067" s="21">
        <v>43556.0</v>
      </c>
      <c r="F1067" s="22">
        <v>38.66</v>
      </c>
      <c r="G1067" s="23">
        <v>1.14649E7</v>
      </c>
      <c r="H1067" s="24" t="s">
        <v>59</v>
      </c>
      <c r="I1067" s="24">
        <f>('Акции'!$F1067-F1066)/F1066</f>
        <v>0.007295466389</v>
      </c>
    </row>
    <row r="1068" ht="15.75" customHeight="1">
      <c r="E1068" s="21">
        <v>43557.0</v>
      </c>
      <c r="F1068" s="22">
        <v>38.52</v>
      </c>
      <c r="G1068" s="23">
        <v>5725200.0</v>
      </c>
      <c r="H1068" s="24" t="s">
        <v>59</v>
      </c>
      <c r="I1068" s="24">
        <f>('Акции'!$F1068-F1067)/F1067</f>
        <v>-0.00362131402</v>
      </c>
    </row>
    <row r="1069" ht="15.75" customHeight="1">
      <c r="E1069" s="21">
        <v>43558.0</v>
      </c>
      <c r="F1069" s="22">
        <v>38.33</v>
      </c>
      <c r="G1069" s="23">
        <v>6895800.0</v>
      </c>
      <c r="H1069" s="24" t="s">
        <v>59</v>
      </c>
      <c r="I1069" s="24">
        <f>('Акции'!$F1069-F1068)/F1068</f>
        <v>-0.004932502596</v>
      </c>
    </row>
    <row r="1070" ht="15.75" customHeight="1">
      <c r="E1070" s="21">
        <v>43559.0</v>
      </c>
      <c r="F1070" s="22">
        <v>38.16</v>
      </c>
      <c r="G1070" s="23">
        <v>4049900.0</v>
      </c>
      <c r="H1070" s="24" t="s">
        <v>59</v>
      </c>
      <c r="I1070" s="24">
        <f>('Акции'!$F1070-F1069)/F1069</f>
        <v>-0.004435168276</v>
      </c>
    </row>
    <row r="1071" ht="15.75" customHeight="1">
      <c r="E1071" s="21">
        <v>43560.0</v>
      </c>
      <c r="F1071" s="22">
        <v>38.16</v>
      </c>
      <c r="G1071" s="23">
        <v>4630100.0</v>
      </c>
      <c r="H1071" s="24" t="s">
        <v>59</v>
      </c>
      <c r="I1071" s="24">
        <f>('Акции'!$F1071-F1070)/F1070</f>
        <v>0</v>
      </c>
    </row>
    <row r="1072" ht="15.75" customHeight="1">
      <c r="E1072" s="21">
        <v>43563.0</v>
      </c>
      <c r="F1072" s="22">
        <v>38.15</v>
      </c>
      <c r="G1072" s="23">
        <v>4870800.0</v>
      </c>
      <c r="H1072" s="24" t="s">
        <v>59</v>
      </c>
      <c r="I1072" s="24">
        <f>('Акции'!$F1072-F1071)/F1071</f>
        <v>-0.0002620545073</v>
      </c>
    </row>
    <row r="1073" ht="15.75" customHeight="1">
      <c r="E1073" s="21">
        <v>43564.0</v>
      </c>
      <c r="F1073" s="22">
        <v>38.21</v>
      </c>
      <c r="G1073" s="23">
        <v>4627500.0</v>
      </c>
      <c r="H1073" s="24" t="s">
        <v>59</v>
      </c>
      <c r="I1073" s="24">
        <f>('Акции'!$F1073-F1072)/F1072</f>
        <v>0.001572739187</v>
      </c>
    </row>
    <row r="1074" ht="15.75" customHeight="1">
      <c r="E1074" s="21">
        <v>43565.0</v>
      </c>
      <c r="F1074" s="22">
        <v>38.36</v>
      </c>
      <c r="G1074" s="23">
        <v>5896200.0</v>
      </c>
      <c r="H1074" s="24" t="s">
        <v>59</v>
      </c>
      <c r="I1074" s="24">
        <f>('Акции'!$F1074-F1073)/F1073</f>
        <v>0.003925673907</v>
      </c>
    </row>
    <row r="1075" ht="15.75" customHeight="1">
      <c r="E1075" s="21">
        <v>43566.0</v>
      </c>
      <c r="F1075" s="22">
        <v>37.92</v>
      </c>
      <c r="G1075" s="23">
        <v>4887600.0</v>
      </c>
      <c r="H1075" s="24" t="s">
        <v>59</v>
      </c>
      <c r="I1075" s="24">
        <f>('Акции'!$F1075-F1074)/F1074</f>
        <v>-0.01147028154</v>
      </c>
    </row>
    <row r="1076" ht="15.75" customHeight="1">
      <c r="E1076" s="21">
        <v>43567.0</v>
      </c>
      <c r="F1076" s="22">
        <v>37.73</v>
      </c>
      <c r="G1076" s="23">
        <v>4800100.0</v>
      </c>
      <c r="H1076" s="24" t="s">
        <v>59</v>
      </c>
      <c r="I1076" s="24">
        <f>('Акции'!$F1076-F1075)/F1075</f>
        <v>-0.005010548523</v>
      </c>
    </row>
    <row r="1077" ht="15.75" customHeight="1">
      <c r="E1077" s="21">
        <v>43570.0</v>
      </c>
      <c r="F1077" s="22">
        <v>37.81</v>
      </c>
      <c r="G1077" s="23">
        <v>5124100.0</v>
      </c>
      <c r="H1077" s="24" t="s">
        <v>59</v>
      </c>
      <c r="I1077" s="24">
        <f>('Акции'!$F1077-F1076)/F1076</f>
        <v>0.002120328651</v>
      </c>
    </row>
    <row r="1078" ht="15.75" customHeight="1">
      <c r="E1078" s="21">
        <v>43571.0</v>
      </c>
      <c r="F1078" s="22">
        <v>36.17</v>
      </c>
      <c r="G1078" s="23">
        <v>3.29455E7</v>
      </c>
      <c r="H1078" s="24" t="s">
        <v>59</v>
      </c>
      <c r="I1078" s="24">
        <f>('Акции'!$F1078-F1077)/F1077</f>
        <v>-0.04337476858</v>
      </c>
    </row>
    <row r="1079" ht="15.75" customHeight="1">
      <c r="E1079" s="21">
        <v>43572.0</v>
      </c>
      <c r="F1079" s="22">
        <v>34.91</v>
      </c>
      <c r="G1079" s="23">
        <v>1.60297E7</v>
      </c>
      <c r="H1079" s="24" t="s">
        <v>59</v>
      </c>
      <c r="I1079" s="24">
        <f>('Акции'!$F1079-F1078)/F1078</f>
        <v>-0.03483549903</v>
      </c>
    </row>
    <row r="1080" ht="15.75" customHeight="1">
      <c r="E1080" s="21">
        <v>43573.0</v>
      </c>
      <c r="F1080" s="22">
        <v>35.11</v>
      </c>
      <c r="G1080" s="23">
        <v>1.0281E7</v>
      </c>
      <c r="H1080" s="24" t="s">
        <v>59</v>
      </c>
      <c r="I1080" s="24">
        <f>('Акции'!$F1080-F1079)/F1079</f>
        <v>0.005729017474</v>
      </c>
    </row>
    <row r="1081" ht="15.75" customHeight="1">
      <c r="E1081" s="21">
        <v>43577.0</v>
      </c>
      <c r="F1081" s="22">
        <v>34.93</v>
      </c>
      <c r="G1081" s="23">
        <v>7824200.0</v>
      </c>
      <c r="H1081" s="24" t="s">
        <v>59</v>
      </c>
      <c r="I1081" s="24">
        <f>('Акции'!$F1081-F1080)/F1080</f>
        <v>-0.005126744517</v>
      </c>
    </row>
    <row r="1082" ht="15.75" customHeight="1">
      <c r="E1082" s="21">
        <v>43578.0</v>
      </c>
      <c r="F1082" s="22">
        <v>35.89</v>
      </c>
      <c r="G1082" s="23">
        <v>1.3874E7</v>
      </c>
      <c r="H1082" s="24" t="s">
        <v>59</v>
      </c>
      <c r="I1082" s="24">
        <f>('Акции'!$F1082-F1081)/F1081</f>
        <v>0.02748353851</v>
      </c>
    </row>
    <row r="1083" ht="15.75" customHeight="1">
      <c r="E1083" s="21">
        <v>43579.0</v>
      </c>
      <c r="F1083" s="22">
        <v>35.44</v>
      </c>
      <c r="G1083" s="23">
        <v>1.98655E7</v>
      </c>
      <c r="H1083" s="24" t="s">
        <v>59</v>
      </c>
      <c r="I1083" s="24">
        <f>('Акции'!$F1083-F1082)/F1082</f>
        <v>-0.01253831151</v>
      </c>
    </row>
    <row r="1084" ht="15.75" customHeight="1">
      <c r="E1084" s="21">
        <v>43580.0</v>
      </c>
      <c r="F1084" s="22">
        <v>36.93</v>
      </c>
      <c r="G1084" s="23">
        <v>1.32099E7</v>
      </c>
      <c r="H1084" s="24" t="s">
        <v>59</v>
      </c>
      <c r="I1084" s="24">
        <f>('Акции'!$F1084-F1083)/F1083</f>
        <v>0.04204288939</v>
      </c>
    </row>
    <row r="1085" ht="15.75" customHeight="1">
      <c r="E1085" s="21">
        <v>43581.0</v>
      </c>
      <c r="F1085" s="22">
        <v>37.38</v>
      </c>
      <c r="G1085" s="23">
        <v>9621600.0</v>
      </c>
      <c r="H1085" s="24" t="s">
        <v>59</v>
      </c>
      <c r="I1085" s="24">
        <f>('Акции'!$F1085-F1084)/F1084</f>
        <v>0.01218521527</v>
      </c>
    </row>
    <row r="1086" ht="15.75" customHeight="1">
      <c r="E1086" s="21">
        <v>43584.0</v>
      </c>
      <c r="F1086" s="22">
        <v>36.73</v>
      </c>
      <c r="G1086" s="23">
        <v>6018000.0</v>
      </c>
      <c r="H1086" s="24" t="s">
        <v>59</v>
      </c>
      <c r="I1086" s="24">
        <f>('Акции'!$F1086-F1085)/F1085</f>
        <v>-0.01738897806</v>
      </c>
    </row>
    <row r="1087" ht="15.75" customHeight="1">
      <c r="E1087" s="21">
        <v>43585.0</v>
      </c>
      <c r="F1087" s="22">
        <v>37.12</v>
      </c>
      <c r="G1087" s="23">
        <v>7938900.0</v>
      </c>
      <c r="H1087" s="24" t="s">
        <v>59</v>
      </c>
      <c r="I1087" s="24">
        <f>('Акции'!$F1087-F1086)/F1086</f>
        <v>0.01061802341</v>
      </c>
    </row>
    <row r="1088" ht="15.75" customHeight="1">
      <c r="E1088" s="21">
        <v>43586.0</v>
      </c>
      <c r="F1088" s="22">
        <v>36.38</v>
      </c>
      <c r="G1088" s="23">
        <v>6081000.0</v>
      </c>
      <c r="H1088" s="24" t="s">
        <v>59</v>
      </c>
      <c r="I1088" s="24">
        <f>('Акции'!$F1088-F1087)/F1087</f>
        <v>-0.01993534483</v>
      </c>
    </row>
    <row r="1089" ht="15.75" customHeight="1">
      <c r="E1089" s="21">
        <v>43587.0</v>
      </c>
      <c r="F1089" s="22">
        <v>36.89</v>
      </c>
      <c r="G1089" s="23">
        <v>1.06986E7</v>
      </c>
      <c r="H1089" s="24" t="s">
        <v>59</v>
      </c>
      <c r="I1089" s="24">
        <f>('Акции'!$F1089-F1088)/F1088</f>
        <v>0.01401869159</v>
      </c>
    </row>
    <row r="1090" ht="15.75" customHeight="1">
      <c r="E1090" s="21">
        <v>43588.0</v>
      </c>
      <c r="F1090" s="22">
        <v>37.2</v>
      </c>
      <c r="G1090" s="23">
        <v>7869300.0</v>
      </c>
      <c r="H1090" s="24" t="s">
        <v>59</v>
      </c>
      <c r="I1090" s="24">
        <f>('Акции'!$F1090-F1089)/F1089</f>
        <v>0.008403361345</v>
      </c>
    </row>
    <row r="1091" ht="15.75" customHeight="1">
      <c r="E1091" s="21">
        <v>43591.0</v>
      </c>
      <c r="F1091" s="22">
        <v>37.37</v>
      </c>
      <c r="G1091" s="23">
        <v>7742300.0</v>
      </c>
      <c r="H1091" s="24" t="s">
        <v>59</v>
      </c>
      <c r="I1091" s="24">
        <f>('Акции'!$F1091-F1090)/F1090</f>
        <v>0.004569892473</v>
      </c>
    </row>
    <row r="1092" ht="15.75" customHeight="1">
      <c r="E1092" s="21">
        <v>43592.0</v>
      </c>
      <c r="F1092" s="22">
        <v>36.77</v>
      </c>
      <c r="G1092" s="23">
        <v>6403000.0</v>
      </c>
      <c r="H1092" s="24" t="s">
        <v>59</v>
      </c>
      <c r="I1092" s="24">
        <f>('Акции'!$F1092-F1091)/F1091</f>
        <v>-0.01605565962</v>
      </c>
    </row>
    <row r="1093" ht="15.75" customHeight="1">
      <c r="E1093" s="21">
        <v>43593.0</v>
      </c>
      <c r="F1093" s="22">
        <v>36.7</v>
      </c>
      <c r="G1093" s="23">
        <v>7128900.0</v>
      </c>
      <c r="H1093" s="24" t="s">
        <v>59</v>
      </c>
      <c r="I1093" s="24">
        <f>('Акции'!$F1093-F1092)/F1092</f>
        <v>-0.001903725863</v>
      </c>
    </row>
    <row r="1094" ht="15.75" customHeight="1">
      <c r="E1094" s="21">
        <v>43594.0</v>
      </c>
      <c r="F1094" s="22">
        <v>37.07</v>
      </c>
      <c r="G1094" s="23">
        <v>8510500.0</v>
      </c>
      <c r="H1094" s="24" t="s">
        <v>59</v>
      </c>
      <c r="I1094" s="24">
        <f>('Акции'!$F1094-F1093)/F1093</f>
        <v>0.01008174387</v>
      </c>
    </row>
    <row r="1095" ht="15.75" customHeight="1">
      <c r="E1095" s="21">
        <v>43595.0</v>
      </c>
      <c r="F1095" s="22">
        <v>36.58</v>
      </c>
      <c r="G1095" s="23">
        <v>7458700.0</v>
      </c>
      <c r="H1095" s="24" t="s">
        <v>59</v>
      </c>
      <c r="I1095" s="24">
        <f>('Акции'!$F1095-F1094)/F1094</f>
        <v>-0.01321823577</v>
      </c>
    </row>
    <row r="1096" ht="15.75" customHeight="1">
      <c r="E1096" s="21">
        <v>43598.0</v>
      </c>
      <c r="F1096" s="22">
        <v>35.97</v>
      </c>
      <c r="G1096" s="23">
        <v>5476000.0</v>
      </c>
      <c r="H1096" s="24" t="s">
        <v>59</v>
      </c>
      <c r="I1096" s="24">
        <f>('Акции'!$F1096-F1095)/F1095</f>
        <v>-0.01667577911</v>
      </c>
    </row>
    <row r="1097" ht="15.75" customHeight="1">
      <c r="E1097" s="21">
        <v>43599.0</v>
      </c>
      <c r="F1097" s="22">
        <v>36.76</v>
      </c>
      <c r="G1097" s="23">
        <v>6567200.0</v>
      </c>
      <c r="H1097" s="24" t="s">
        <v>59</v>
      </c>
      <c r="I1097" s="24">
        <f>('Акции'!$F1097-F1096)/F1096</f>
        <v>0.02196274673</v>
      </c>
    </row>
    <row r="1098" ht="15.75" customHeight="1">
      <c r="E1098" s="21">
        <v>43600.0</v>
      </c>
      <c r="F1098" s="22">
        <v>37.07</v>
      </c>
      <c r="G1098" s="23">
        <v>8536900.0</v>
      </c>
      <c r="H1098" s="24" t="s">
        <v>59</v>
      </c>
      <c r="I1098" s="24">
        <f>('Акции'!$F1098-F1097)/F1097</f>
        <v>0.008433079434</v>
      </c>
    </row>
    <row r="1099" ht="15.75" customHeight="1">
      <c r="E1099" s="21">
        <v>43601.0</v>
      </c>
      <c r="F1099" s="22">
        <v>37.62</v>
      </c>
      <c r="G1099" s="23">
        <v>7498800.0</v>
      </c>
      <c r="H1099" s="24" t="s">
        <v>59</v>
      </c>
      <c r="I1099" s="24">
        <f>('Акции'!$F1099-F1098)/F1098</f>
        <v>0.01483679525</v>
      </c>
    </row>
    <row r="1100" ht="15.75" customHeight="1">
      <c r="E1100" s="21">
        <v>43602.0</v>
      </c>
      <c r="F1100" s="22">
        <v>37.32</v>
      </c>
      <c r="G1100" s="23">
        <v>5482100.0</v>
      </c>
      <c r="H1100" s="24" t="s">
        <v>59</v>
      </c>
      <c r="I1100" s="24">
        <f>('Акции'!$F1100-F1099)/F1099</f>
        <v>-0.007974481659</v>
      </c>
    </row>
    <row r="1101" ht="15.75" customHeight="1">
      <c r="E1101" s="21">
        <v>43605.0</v>
      </c>
      <c r="F1101" s="22">
        <v>37.29</v>
      </c>
      <c r="G1101" s="23">
        <v>5053300.0</v>
      </c>
      <c r="H1101" s="24" t="s">
        <v>59</v>
      </c>
      <c r="I1101" s="24">
        <f>('Акции'!$F1101-F1100)/F1100</f>
        <v>-0.0008038585209</v>
      </c>
    </row>
    <row r="1102" ht="15.75" customHeight="1">
      <c r="E1102" s="21">
        <v>43606.0</v>
      </c>
      <c r="F1102" s="22">
        <v>37.7</v>
      </c>
      <c r="G1102" s="23">
        <v>7933000.0</v>
      </c>
      <c r="H1102" s="24" t="s">
        <v>59</v>
      </c>
      <c r="I1102" s="24">
        <f>('Акции'!$F1102-F1101)/F1101</f>
        <v>0.0109949048</v>
      </c>
    </row>
    <row r="1103" ht="15.75" customHeight="1">
      <c r="E1103" s="21">
        <v>43607.0</v>
      </c>
      <c r="F1103" s="22">
        <v>37.73</v>
      </c>
      <c r="G1103" s="23">
        <v>3714200.0</v>
      </c>
      <c r="H1103" s="24" t="s">
        <v>59</v>
      </c>
      <c r="I1103" s="24">
        <f>('Акции'!$F1103-F1102)/F1102</f>
        <v>0.0007957559682</v>
      </c>
    </row>
    <row r="1104" ht="15.75" customHeight="1">
      <c r="E1104" s="21">
        <v>43608.0</v>
      </c>
      <c r="F1104" s="22">
        <v>37.79</v>
      </c>
      <c r="G1104" s="23">
        <v>6282500.0</v>
      </c>
      <c r="H1104" s="24" t="s">
        <v>59</v>
      </c>
      <c r="I1104" s="24">
        <f>('Акции'!$F1104-F1103)/F1103</f>
        <v>0.001590246488</v>
      </c>
    </row>
    <row r="1105" ht="15.75" customHeight="1">
      <c r="E1105" s="21">
        <v>43609.0</v>
      </c>
      <c r="F1105" s="22">
        <v>38.47</v>
      </c>
      <c r="G1105" s="23">
        <v>8232400.0</v>
      </c>
      <c r="H1105" s="24" t="s">
        <v>59</v>
      </c>
      <c r="I1105" s="24">
        <f>('Акции'!$F1105-F1104)/F1104</f>
        <v>0.01799417835</v>
      </c>
    </row>
    <row r="1106" ht="15.75" customHeight="1">
      <c r="E1106" s="21">
        <v>43613.0</v>
      </c>
      <c r="F1106" s="22">
        <v>38.45</v>
      </c>
      <c r="G1106" s="23">
        <v>1.44704E7</v>
      </c>
      <c r="H1106" s="24" t="s">
        <v>59</v>
      </c>
      <c r="I1106" s="24">
        <f>('Акции'!$F1106-F1105)/F1105</f>
        <v>-0.0005198856252</v>
      </c>
    </row>
    <row r="1107" ht="15.75" customHeight="1">
      <c r="E1107" s="21">
        <v>43614.0</v>
      </c>
      <c r="F1107" s="22">
        <v>38.07</v>
      </c>
      <c r="G1107" s="23">
        <v>6052500.0</v>
      </c>
      <c r="H1107" s="24" t="s">
        <v>59</v>
      </c>
      <c r="I1107" s="24">
        <f>('Акции'!$F1107-F1106)/F1106</f>
        <v>-0.009882964889</v>
      </c>
    </row>
    <row r="1108" ht="15.75" customHeight="1">
      <c r="E1108" s="21">
        <v>43615.0</v>
      </c>
      <c r="F1108" s="22">
        <v>38.44</v>
      </c>
      <c r="G1108" s="23">
        <v>6964500.0</v>
      </c>
      <c r="H1108" s="24" t="s">
        <v>59</v>
      </c>
      <c r="I1108" s="24">
        <f>('Акции'!$F1108-F1107)/F1107</f>
        <v>0.009718938797</v>
      </c>
    </row>
    <row r="1109" ht="15.75" customHeight="1">
      <c r="E1109" s="21">
        <v>43616.0</v>
      </c>
      <c r="F1109" s="22">
        <v>38.41</v>
      </c>
      <c r="G1109" s="23">
        <v>6825900.0</v>
      </c>
      <c r="H1109" s="24" t="s">
        <v>59</v>
      </c>
      <c r="I1109" s="24">
        <f>('Акции'!$F1109-F1108)/F1108</f>
        <v>-0.0007804370447</v>
      </c>
    </row>
    <row r="1110" ht="15.75" customHeight="1">
      <c r="E1110" s="21">
        <v>43619.0</v>
      </c>
      <c r="F1110" s="22">
        <v>38.29</v>
      </c>
      <c r="G1110" s="23">
        <v>5730800.0</v>
      </c>
      <c r="H1110" s="24" t="s">
        <v>59</v>
      </c>
      <c r="I1110" s="24">
        <f>('Акции'!$F1110-F1109)/F1109</f>
        <v>-0.00312418641</v>
      </c>
    </row>
    <row r="1111" ht="15.75" customHeight="1">
      <c r="E1111" s="21">
        <v>43620.0</v>
      </c>
      <c r="F1111" s="22">
        <v>39.05</v>
      </c>
      <c r="G1111" s="23">
        <v>6981900.0</v>
      </c>
      <c r="H1111" s="24" t="s">
        <v>59</v>
      </c>
      <c r="I1111" s="24">
        <f>('Акции'!$F1111-F1110)/F1110</f>
        <v>0.01984852442</v>
      </c>
    </row>
    <row r="1112" ht="15.75" customHeight="1">
      <c r="E1112" s="21">
        <v>43621.0</v>
      </c>
      <c r="F1112" s="22">
        <v>40.01</v>
      </c>
      <c r="G1112" s="23">
        <v>1.10814E7</v>
      </c>
      <c r="H1112" s="24" t="s">
        <v>59</v>
      </c>
      <c r="I1112" s="24">
        <f>('Акции'!$F1112-F1111)/F1111</f>
        <v>0.02458386684</v>
      </c>
    </row>
    <row r="1113" ht="15.75" customHeight="1">
      <c r="E1113" s="21">
        <v>43622.0</v>
      </c>
      <c r="F1113" s="22">
        <v>40.54</v>
      </c>
      <c r="G1113" s="23">
        <v>1.21147E7</v>
      </c>
      <c r="H1113" s="24" t="s">
        <v>59</v>
      </c>
      <c r="I1113" s="24">
        <f>('Акции'!$F1113-F1112)/F1112</f>
        <v>0.01324668833</v>
      </c>
    </row>
    <row r="1114" ht="15.75" customHeight="1">
      <c r="E1114" s="21">
        <v>43623.0</v>
      </c>
      <c r="F1114" s="22">
        <v>41.28</v>
      </c>
      <c r="G1114" s="23">
        <v>1.74155E7</v>
      </c>
      <c r="H1114" s="24" t="s">
        <v>59</v>
      </c>
      <c r="I1114" s="24">
        <f>('Акции'!$F1114-F1113)/F1113</f>
        <v>0.01825357671</v>
      </c>
    </row>
    <row r="1115" ht="15.75" customHeight="1">
      <c r="E1115" s="21">
        <v>43626.0</v>
      </c>
      <c r="F1115" s="22">
        <v>41.45</v>
      </c>
      <c r="G1115" s="23">
        <v>8012400.0</v>
      </c>
      <c r="H1115" s="24" t="s">
        <v>59</v>
      </c>
      <c r="I1115" s="24">
        <f>('Акции'!$F1115-F1114)/F1114</f>
        <v>0.004118217054</v>
      </c>
    </row>
    <row r="1116" ht="15.75" customHeight="1">
      <c r="E1116" s="21">
        <v>43627.0</v>
      </c>
      <c r="F1116" s="22">
        <v>41.17</v>
      </c>
      <c r="G1116" s="23">
        <v>8341700.0</v>
      </c>
      <c r="H1116" s="24" t="s">
        <v>59</v>
      </c>
      <c r="I1116" s="24">
        <f>('Акции'!$F1116-F1115)/F1115</f>
        <v>-0.006755126659</v>
      </c>
    </row>
    <row r="1117" ht="15.75" customHeight="1">
      <c r="E1117" s="21">
        <v>43628.0</v>
      </c>
      <c r="F1117" s="22">
        <v>40.8</v>
      </c>
      <c r="G1117" s="23">
        <v>7019100.0</v>
      </c>
      <c r="H1117" s="24" t="s">
        <v>59</v>
      </c>
      <c r="I1117" s="24">
        <f>('Акции'!$F1117-F1116)/F1116</f>
        <v>-0.008987126548</v>
      </c>
    </row>
    <row r="1118" ht="15.75" customHeight="1">
      <c r="E1118" s="21">
        <v>43629.0</v>
      </c>
      <c r="F1118" s="22">
        <v>40.66</v>
      </c>
      <c r="G1118" s="23">
        <v>7260900.0</v>
      </c>
      <c r="H1118" s="24" t="s">
        <v>59</v>
      </c>
      <c r="I1118" s="24">
        <f>('Акции'!$F1118-F1117)/F1117</f>
        <v>-0.003431372549</v>
      </c>
    </row>
    <row r="1119" ht="15.75" customHeight="1">
      <c r="E1119" s="21">
        <v>43630.0</v>
      </c>
      <c r="F1119" s="22">
        <v>40.42</v>
      </c>
      <c r="G1119" s="23">
        <v>5410000.0</v>
      </c>
      <c r="H1119" s="24" t="s">
        <v>59</v>
      </c>
      <c r="I1119" s="24">
        <f>('Акции'!$F1119-F1118)/F1118</f>
        <v>-0.005902606985</v>
      </c>
    </row>
    <row r="1120" ht="15.75" customHeight="1">
      <c r="E1120" s="21">
        <v>43633.0</v>
      </c>
      <c r="F1120" s="22">
        <v>40.68</v>
      </c>
      <c r="G1120" s="23">
        <v>3746000.0</v>
      </c>
      <c r="H1120" s="24" t="s">
        <v>59</v>
      </c>
      <c r="I1120" s="24">
        <f>('Акции'!$F1120-F1119)/F1119</f>
        <v>0.006432459179</v>
      </c>
    </row>
    <row r="1121" ht="15.75" customHeight="1">
      <c r="E1121" s="21">
        <v>43634.0</v>
      </c>
      <c r="F1121" s="22">
        <v>40.94</v>
      </c>
      <c r="G1121" s="23">
        <v>5983000.0</v>
      </c>
      <c r="H1121" s="24" t="s">
        <v>59</v>
      </c>
      <c r="I1121" s="24">
        <f>('Акции'!$F1121-F1120)/F1120</f>
        <v>0.006391347099</v>
      </c>
    </row>
    <row r="1122" ht="15.75" customHeight="1">
      <c r="E1122" s="21">
        <v>43635.0</v>
      </c>
      <c r="F1122" s="22">
        <v>41.66</v>
      </c>
      <c r="G1122" s="23">
        <v>6328700.0</v>
      </c>
      <c r="H1122" s="24" t="s">
        <v>59</v>
      </c>
      <c r="I1122" s="24">
        <f>('Акции'!$F1122-F1121)/F1121</f>
        <v>0.01758671226</v>
      </c>
    </row>
    <row r="1123" ht="15.75" customHeight="1">
      <c r="E1123" s="21">
        <v>43636.0</v>
      </c>
      <c r="F1123" s="22">
        <v>41.86</v>
      </c>
      <c r="G1123" s="23">
        <v>6131600.0</v>
      </c>
      <c r="H1123" s="24" t="s">
        <v>59</v>
      </c>
      <c r="I1123" s="24">
        <f>('Акции'!$F1123-F1122)/F1122</f>
        <v>0.004800768123</v>
      </c>
    </row>
    <row r="1124" ht="15.75" customHeight="1">
      <c r="E1124" s="21">
        <v>43637.0</v>
      </c>
      <c r="F1124" s="22">
        <v>41.69</v>
      </c>
      <c r="G1124" s="23">
        <v>8605800.0</v>
      </c>
      <c r="H1124" s="24" t="s">
        <v>59</v>
      </c>
      <c r="I1124" s="24">
        <f>('Акции'!$F1124-F1123)/F1123</f>
        <v>-0.004061156235</v>
      </c>
    </row>
    <row r="1125" ht="15.75" customHeight="1">
      <c r="E1125" s="21">
        <v>43640.0</v>
      </c>
      <c r="F1125" s="22">
        <v>42.01</v>
      </c>
      <c r="G1125" s="23">
        <v>5407000.0</v>
      </c>
      <c r="H1125" s="24" t="s">
        <v>59</v>
      </c>
      <c r="I1125" s="24">
        <f>('Акции'!$F1125-F1124)/F1124</f>
        <v>0.007675701607</v>
      </c>
    </row>
    <row r="1126" ht="15.75" customHeight="1">
      <c r="E1126" s="21">
        <v>43641.0</v>
      </c>
      <c r="F1126" s="22">
        <v>41.72</v>
      </c>
      <c r="G1126" s="23">
        <v>5624400.0</v>
      </c>
      <c r="H1126" s="24" t="s">
        <v>59</v>
      </c>
      <c r="I1126" s="24">
        <f>('Акции'!$F1126-F1125)/F1125</f>
        <v>-0.006903118305</v>
      </c>
    </row>
    <row r="1127" ht="15.75" customHeight="1">
      <c r="E1127" s="21">
        <v>43642.0</v>
      </c>
      <c r="F1127" s="22">
        <v>41.39</v>
      </c>
      <c r="G1127" s="23">
        <v>6176900.0</v>
      </c>
      <c r="H1127" s="24" t="s">
        <v>59</v>
      </c>
      <c r="I1127" s="24">
        <f>('Акции'!$F1127-F1126)/F1126</f>
        <v>-0.00790987536</v>
      </c>
    </row>
    <row r="1128" ht="15.75" customHeight="1">
      <c r="E1128" s="21">
        <v>43643.0</v>
      </c>
      <c r="F1128" s="22">
        <v>41.93</v>
      </c>
      <c r="G1128" s="23">
        <v>8356900.0</v>
      </c>
      <c r="H1128" s="24" t="s">
        <v>59</v>
      </c>
      <c r="I1128" s="24">
        <f>('Акции'!$F1128-F1127)/F1127</f>
        <v>0.01304662962</v>
      </c>
    </row>
    <row r="1129" ht="15.75" customHeight="1">
      <c r="E1129" s="21">
        <v>43644.0</v>
      </c>
      <c r="F1129" s="22">
        <v>42.98</v>
      </c>
      <c r="G1129" s="23">
        <v>1.27538E7</v>
      </c>
      <c r="H1129" s="24" t="s">
        <v>59</v>
      </c>
      <c r="I1129" s="24">
        <f>('Акции'!$F1129-F1128)/F1128</f>
        <v>0.02504173623</v>
      </c>
    </row>
    <row r="1130" ht="15.75" customHeight="1">
      <c r="E1130" s="21">
        <v>43647.0</v>
      </c>
      <c r="F1130" s="22">
        <v>42.9</v>
      </c>
      <c r="G1130" s="23">
        <v>7523300.0</v>
      </c>
      <c r="H1130" s="24" t="s">
        <v>59</v>
      </c>
      <c r="I1130" s="24">
        <f>('Акции'!$F1130-F1129)/F1129</f>
        <v>-0.001861330852</v>
      </c>
    </row>
    <row r="1131" ht="15.75" customHeight="1">
      <c r="E1131" s="21">
        <v>43648.0</v>
      </c>
      <c r="F1131" s="22">
        <v>42.69</v>
      </c>
      <c r="G1131" s="23">
        <v>7757300.0</v>
      </c>
      <c r="H1131" s="24" t="s">
        <v>59</v>
      </c>
      <c r="I1131" s="24">
        <f>('Акции'!$F1131-F1130)/F1130</f>
        <v>-0.004895104895</v>
      </c>
    </row>
    <row r="1132" ht="15.75" customHeight="1">
      <c r="E1132" s="21">
        <v>43649.0</v>
      </c>
      <c r="F1132" s="22">
        <v>42.63</v>
      </c>
      <c r="G1132" s="23">
        <v>3683600.0</v>
      </c>
      <c r="H1132" s="24" t="s">
        <v>59</v>
      </c>
      <c r="I1132" s="24">
        <f>('Акции'!$F1132-F1131)/F1131</f>
        <v>-0.001405481377</v>
      </c>
    </row>
    <row r="1133" ht="15.75" customHeight="1">
      <c r="E1133" s="21">
        <v>43651.0</v>
      </c>
      <c r="F1133" s="22">
        <v>42.62</v>
      </c>
      <c r="G1133" s="23">
        <v>4121700.0</v>
      </c>
      <c r="H1133" s="24" t="s">
        <v>59</v>
      </c>
      <c r="I1133" s="24">
        <f>('Акции'!$F1133-F1132)/F1132</f>
        <v>-0.0002345765893</v>
      </c>
    </row>
    <row r="1134" ht="15.75" customHeight="1">
      <c r="E1134" s="21">
        <v>43654.0</v>
      </c>
      <c r="F1134" s="22">
        <v>42.61</v>
      </c>
      <c r="G1134" s="23">
        <v>6206500.0</v>
      </c>
      <c r="H1134" s="24" t="s">
        <v>59</v>
      </c>
      <c r="I1134" s="24">
        <f>('Акции'!$F1134-F1133)/F1133</f>
        <v>-0.0002346316283</v>
      </c>
    </row>
    <row r="1135" ht="15.75" customHeight="1">
      <c r="E1135" s="21">
        <v>43655.0</v>
      </c>
      <c r="F1135" s="22">
        <v>43.06</v>
      </c>
      <c r="G1135" s="23">
        <v>5833900.0</v>
      </c>
      <c r="H1135" s="24" t="s">
        <v>59</v>
      </c>
      <c r="I1135" s="24">
        <f>('Акции'!$F1135-F1134)/F1134</f>
        <v>0.0105609012</v>
      </c>
    </row>
    <row r="1136" ht="15.75" customHeight="1">
      <c r="E1136" s="21">
        <v>43656.0</v>
      </c>
      <c r="F1136" s="22">
        <v>42.89</v>
      </c>
      <c r="G1136" s="23">
        <v>6689500.0</v>
      </c>
      <c r="H1136" s="24" t="s">
        <v>59</v>
      </c>
      <c r="I1136" s="24">
        <f>('Акции'!$F1136-F1135)/F1135</f>
        <v>-0.003947979563</v>
      </c>
    </row>
    <row r="1137" ht="15.75" customHeight="1">
      <c r="E1137" s="21">
        <v>43657.0</v>
      </c>
      <c r="F1137" s="22">
        <v>43.2</v>
      </c>
      <c r="G1137" s="23">
        <v>4745300.0</v>
      </c>
      <c r="H1137" s="24" t="s">
        <v>59</v>
      </c>
      <c r="I1137" s="24">
        <f>('Акции'!$F1137-F1136)/F1136</f>
        <v>0.007227792026</v>
      </c>
    </row>
    <row r="1138" ht="15.75" customHeight="1">
      <c r="E1138" s="21">
        <v>43658.0</v>
      </c>
      <c r="F1138" s="22">
        <v>42.25</v>
      </c>
      <c r="G1138" s="23">
        <v>8970600.0</v>
      </c>
      <c r="H1138" s="24" t="s">
        <v>59</v>
      </c>
      <c r="I1138" s="24">
        <f>('Акции'!$F1138-F1137)/F1137</f>
        <v>-0.02199074074</v>
      </c>
    </row>
    <row r="1139" ht="15.75" customHeight="1">
      <c r="E1139" s="21">
        <v>43661.0</v>
      </c>
      <c r="F1139" s="22">
        <v>42.45</v>
      </c>
      <c r="G1139" s="23">
        <v>4466100.0</v>
      </c>
      <c r="H1139" s="24" t="s">
        <v>59</v>
      </c>
      <c r="I1139" s="24">
        <f>('Акции'!$F1139-F1138)/F1138</f>
        <v>0.004733727811</v>
      </c>
    </row>
    <row r="1140" ht="15.75" customHeight="1">
      <c r="E1140" s="21">
        <v>43662.0</v>
      </c>
      <c r="F1140" s="22">
        <v>41.86</v>
      </c>
      <c r="G1140" s="23">
        <v>4966300.0</v>
      </c>
      <c r="H1140" s="24" t="s">
        <v>59</v>
      </c>
      <c r="I1140" s="24">
        <f>('Акции'!$F1140-F1139)/F1139</f>
        <v>-0.01389870436</v>
      </c>
    </row>
    <row r="1141" ht="15.75" customHeight="1">
      <c r="E1141" s="21">
        <v>43663.0</v>
      </c>
      <c r="F1141" s="22">
        <v>42.24</v>
      </c>
      <c r="G1141" s="23">
        <v>6087700.0</v>
      </c>
      <c r="H1141" s="24" t="s">
        <v>59</v>
      </c>
      <c r="I1141" s="24">
        <f>('Акции'!$F1141-F1140)/F1140</f>
        <v>0.009077878643</v>
      </c>
    </row>
    <row r="1142" ht="15.75" customHeight="1">
      <c r="E1142" s="21">
        <v>43664.0</v>
      </c>
      <c r="F1142" s="22">
        <v>42.64</v>
      </c>
      <c r="G1142" s="23">
        <v>6095900.0</v>
      </c>
      <c r="H1142" s="24" t="s">
        <v>59</v>
      </c>
      <c r="I1142" s="24">
        <f>('Акции'!$F1142-F1141)/F1141</f>
        <v>0.00946969697</v>
      </c>
    </row>
    <row r="1143" ht="15.75" customHeight="1">
      <c r="E1143" s="21">
        <v>43665.0</v>
      </c>
      <c r="F1143" s="22">
        <v>42.25</v>
      </c>
      <c r="G1143" s="23">
        <v>6840100.0</v>
      </c>
      <c r="H1143" s="24" t="s">
        <v>59</v>
      </c>
      <c r="I1143" s="24">
        <f>('Акции'!$F1143-F1142)/F1142</f>
        <v>-0.009146341463</v>
      </c>
    </row>
    <row r="1144" ht="15.75" customHeight="1">
      <c r="E1144" s="21">
        <v>43668.0</v>
      </c>
      <c r="F1144" s="22">
        <v>42.5</v>
      </c>
      <c r="G1144" s="23">
        <v>5291000.0</v>
      </c>
      <c r="H1144" s="24" t="s">
        <v>59</v>
      </c>
      <c r="I1144" s="24">
        <f>('Акции'!$F1144-F1143)/F1143</f>
        <v>0.005917159763</v>
      </c>
    </row>
    <row r="1145" ht="15.75" customHeight="1">
      <c r="E1145" s="21">
        <v>43669.0</v>
      </c>
      <c r="F1145" s="22">
        <v>42.88</v>
      </c>
      <c r="G1145" s="23">
        <v>6836400.0</v>
      </c>
      <c r="H1145" s="24" t="s">
        <v>59</v>
      </c>
      <c r="I1145" s="24">
        <f>('Акции'!$F1145-F1144)/F1144</f>
        <v>0.008941176471</v>
      </c>
    </row>
    <row r="1146" ht="15.75" customHeight="1">
      <c r="E1146" s="21">
        <v>43670.0</v>
      </c>
      <c r="F1146" s="22">
        <v>42.87</v>
      </c>
      <c r="G1146" s="23">
        <v>8422000.0</v>
      </c>
      <c r="H1146" s="24" t="s">
        <v>59</v>
      </c>
      <c r="I1146" s="24">
        <f>('Акции'!$F1146-F1145)/F1145</f>
        <v>-0.0002332089552</v>
      </c>
    </row>
    <row r="1147" ht="15.75" customHeight="1">
      <c r="E1147" s="21">
        <v>43671.0</v>
      </c>
      <c r="F1147" s="22">
        <v>42.01</v>
      </c>
      <c r="G1147" s="23">
        <v>6209400.0</v>
      </c>
      <c r="H1147" s="24" t="s">
        <v>59</v>
      </c>
      <c r="I1147" s="24">
        <f>('Акции'!$F1147-F1146)/F1146</f>
        <v>-0.02006064847</v>
      </c>
    </row>
    <row r="1148" ht="15.75" customHeight="1">
      <c r="E1148" s="21">
        <v>43672.0</v>
      </c>
      <c r="F1148" s="22">
        <v>42.08</v>
      </c>
      <c r="G1148" s="23">
        <v>4943200.0</v>
      </c>
      <c r="H1148" s="24" t="s">
        <v>59</v>
      </c>
      <c r="I1148" s="24">
        <f>('Акции'!$F1148-F1147)/F1147</f>
        <v>0.001666269936</v>
      </c>
    </row>
    <row r="1149" ht="15.75" customHeight="1">
      <c r="E1149" s="21">
        <v>43675.0</v>
      </c>
      <c r="F1149" s="22">
        <v>42.29</v>
      </c>
      <c r="G1149" s="23">
        <v>3951600.0</v>
      </c>
      <c r="H1149" s="24" t="s">
        <v>59</v>
      </c>
      <c r="I1149" s="24">
        <f>('Акции'!$F1149-F1148)/F1148</f>
        <v>0.004990494297</v>
      </c>
    </row>
    <row r="1150" ht="15.75" customHeight="1">
      <c r="E1150" s="21">
        <v>43676.0</v>
      </c>
      <c r="F1150" s="22">
        <v>42.86</v>
      </c>
      <c r="G1150" s="23">
        <v>4635200.0</v>
      </c>
      <c r="H1150" s="24" t="s">
        <v>59</v>
      </c>
      <c r="I1150" s="24">
        <f>('Акции'!$F1150-F1149)/F1149</f>
        <v>0.01347836368</v>
      </c>
    </row>
    <row r="1151" ht="15.75" customHeight="1">
      <c r="E1151" s="21">
        <v>43677.0</v>
      </c>
      <c r="F1151" s="22">
        <v>42.46</v>
      </c>
      <c r="G1151" s="23">
        <v>6861500.0</v>
      </c>
      <c r="H1151" s="24" t="s">
        <v>59</v>
      </c>
      <c r="I1151" s="24">
        <f>('Акции'!$F1151-F1150)/F1150</f>
        <v>-0.009332711153</v>
      </c>
    </row>
    <row r="1152" ht="15.75" customHeight="1">
      <c r="E1152" s="21">
        <v>43678.0</v>
      </c>
      <c r="F1152" s="22">
        <v>42.61</v>
      </c>
      <c r="G1152" s="23">
        <v>7800400.0</v>
      </c>
      <c r="H1152" s="24" t="s">
        <v>59</v>
      </c>
      <c r="I1152" s="24">
        <f>('Акции'!$F1152-F1151)/F1151</f>
        <v>0.003532736693</v>
      </c>
    </row>
    <row r="1153" ht="15.75" customHeight="1">
      <c r="E1153" s="21">
        <v>43679.0</v>
      </c>
      <c r="F1153" s="22">
        <v>42.75</v>
      </c>
      <c r="G1153" s="23">
        <v>5341300.0</v>
      </c>
      <c r="H1153" s="24" t="s">
        <v>59</v>
      </c>
      <c r="I1153" s="24">
        <f>('Акции'!$F1153-F1152)/F1152</f>
        <v>0.003285613706</v>
      </c>
    </row>
    <row r="1154" ht="15.75" customHeight="1">
      <c r="E1154" s="21">
        <v>43682.0</v>
      </c>
      <c r="F1154" s="22">
        <v>41.36</v>
      </c>
      <c r="G1154" s="23">
        <v>7200100.0</v>
      </c>
      <c r="H1154" s="24" t="s">
        <v>59</v>
      </c>
      <c r="I1154" s="24">
        <f>('Акции'!$F1154-F1153)/F1153</f>
        <v>-0.03251461988</v>
      </c>
    </row>
    <row r="1155" ht="15.75" customHeight="1">
      <c r="E1155" s="21">
        <v>43683.0</v>
      </c>
      <c r="F1155" s="22">
        <v>42.33</v>
      </c>
      <c r="G1155" s="23">
        <v>4301500.0</v>
      </c>
      <c r="H1155" s="24" t="s">
        <v>59</v>
      </c>
      <c r="I1155" s="24">
        <f>('Акции'!$F1155-F1154)/F1154</f>
        <v>0.02345261122</v>
      </c>
    </row>
    <row r="1156" ht="15.75" customHeight="1">
      <c r="E1156" s="21">
        <v>43684.0</v>
      </c>
      <c r="F1156" s="22">
        <v>42.18</v>
      </c>
      <c r="G1156" s="23">
        <v>5671900.0</v>
      </c>
      <c r="H1156" s="24" t="s">
        <v>59</v>
      </c>
      <c r="I1156" s="24">
        <f>('Акции'!$F1156-F1155)/F1155</f>
        <v>-0.003543586109</v>
      </c>
    </row>
    <row r="1157" ht="15.75" customHeight="1">
      <c r="E1157" s="21">
        <v>43685.0</v>
      </c>
      <c r="F1157" s="22">
        <v>42.76</v>
      </c>
      <c r="G1157" s="23">
        <v>5057700.0</v>
      </c>
      <c r="H1157" s="24" t="s">
        <v>59</v>
      </c>
      <c r="I1157" s="24">
        <f>('Акции'!$F1157-F1156)/F1156</f>
        <v>0.0137505927</v>
      </c>
    </row>
    <row r="1158" ht="15.75" customHeight="1">
      <c r="E1158" s="21">
        <v>43686.0</v>
      </c>
      <c r="F1158" s="22">
        <v>43.2</v>
      </c>
      <c r="G1158" s="23">
        <v>4827200.0</v>
      </c>
      <c r="H1158" s="24" t="s">
        <v>59</v>
      </c>
      <c r="I1158" s="24">
        <f>('Акции'!$F1158-F1157)/F1157</f>
        <v>0.01028999065</v>
      </c>
    </row>
    <row r="1159" ht="15.75" customHeight="1">
      <c r="E1159" s="21">
        <v>43689.0</v>
      </c>
      <c r="F1159" s="22">
        <v>42.33</v>
      </c>
      <c r="G1159" s="23">
        <v>3070700.0</v>
      </c>
      <c r="H1159" s="24" t="s">
        <v>59</v>
      </c>
      <c r="I1159" s="24">
        <f>('Акции'!$F1159-F1158)/F1158</f>
        <v>-0.02013888889</v>
      </c>
    </row>
    <row r="1160" ht="15.75" customHeight="1">
      <c r="E1160" s="21">
        <v>43690.0</v>
      </c>
      <c r="F1160" s="22">
        <v>42.86</v>
      </c>
      <c r="G1160" s="23">
        <v>3449000.0</v>
      </c>
      <c r="H1160" s="24" t="s">
        <v>59</v>
      </c>
      <c r="I1160" s="24">
        <f>('Акции'!$F1160-F1159)/F1159</f>
        <v>0.01252067092</v>
      </c>
    </row>
    <row r="1161" ht="15.75" customHeight="1">
      <c r="E1161" s="21">
        <v>43691.0</v>
      </c>
      <c r="F1161" s="22">
        <v>41.43</v>
      </c>
      <c r="G1161" s="23">
        <v>5677000.0</v>
      </c>
      <c r="H1161" s="24" t="s">
        <v>59</v>
      </c>
      <c r="I1161" s="24">
        <f>('Акции'!$F1161-F1160)/F1160</f>
        <v>-0.03336444237</v>
      </c>
    </row>
    <row r="1162" ht="15.75" customHeight="1">
      <c r="E1162" s="21">
        <v>43692.0</v>
      </c>
      <c r="F1162" s="22">
        <v>41.87</v>
      </c>
      <c r="G1162" s="23">
        <v>4467300.0</v>
      </c>
      <c r="H1162" s="24" t="s">
        <v>59</v>
      </c>
      <c r="I1162" s="24">
        <f>('Акции'!$F1162-F1161)/F1161</f>
        <v>0.01062032344</v>
      </c>
    </row>
    <row r="1163" ht="15.75" customHeight="1">
      <c r="E1163" s="21">
        <v>43693.0</v>
      </c>
      <c r="F1163" s="22">
        <v>42.15</v>
      </c>
      <c r="G1163" s="23">
        <v>3274900.0</v>
      </c>
      <c r="H1163" s="24" t="s">
        <v>59</v>
      </c>
      <c r="I1163" s="24">
        <f>('Акции'!$F1163-F1162)/F1162</f>
        <v>0.006687365656</v>
      </c>
    </row>
    <row r="1164" ht="15.75" customHeight="1">
      <c r="E1164" s="21">
        <v>43696.0</v>
      </c>
      <c r="F1164" s="22">
        <v>42.74</v>
      </c>
      <c r="G1164" s="23">
        <v>2755400.0</v>
      </c>
      <c r="H1164" s="24" t="s">
        <v>59</v>
      </c>
      <c r="I1164" s="24">
        <f>('Акции'!$F1164-F1163)/F1163</f>
        <v>0.01399762752</v>
      </c>
    </row>
    <row r="1165" ht="15.75" customHeight="1">
      <c r="E1165" s="21">
        <v>43697.0</v>
      </c>
      <c r="F1165" s="22">
        <v>42.5</v>
      </c>
      <c r="G1165" s="23">
        <v>4168900.0</v>
      </c>
      <c r="H1165" s="24" t="s">
        <v>59</v>
      </c>
      <c r="I1165" s="24">
        <f>('Акции'!$F1165-F1164)/F1164</f>
        <v>-0.00561534862</v>
      </c>
    </row>
    <row r="1166" ht="15.75" customHeight="1">
      <c r="E1166" s="21">
        <v>43698.0</v>
      </c>
      <c r="F1166" s="22">
        <v>42.55</v>
      </c>
      <c r="G1166" s="23">
        <v>3742700.0</v>
      </c>
      <c r="H1166" s="24" t="s">
        <v>59</v>
      </c>
      <c r="I1166" s="24">
        <f>('Акции'!$F1166-F1165)/F1165</f>
        <v>0.001176470588</v>
      </c>
    </row>
    <row r="1167" ht="15.75" customHeight="1">
      <c r="E1167" s="21">
        <v>43699.0</v>
      </c>
      <c r="F1167" s="22">
        <v>42.69</v>
      </c>
      <c r="G1167" s="23">
        <v>3333700.0</v>
      </c>
      <c r="H1167" s="24" t="s">
        <v>59</v>
      </c>
      <c r="I1167" s="24">
        <f>('Акции'!$F1167-F1166)/F1166</f>
        <v>0.003290246769</v>
      </c>
    </row>
    <row r="1168" ht="15.75" customHeight="1">
      <c r="E1168" s="21">
        <v>43700.0</v>
      </c>
      <c r="F1168" s="22">
        <v>41.17</v>
      </c>
      <c r="G1168" s="23">
        <v>5308100.0</v>
      </c>
      <c r="H1168" s="24" t="s">
        <v>59</v>
      </c>
      <c r="I1168" s="24">
        <f>('Акции'!$F1168-F1167)/F1167</f>
        <v>-0.03560552823</v>
      </c>
    </row>
    <row r="1169" ht="15.75" customHeight="1">
      <c r="E1169" s="21">
        <v>43703.0</v>
      </c>
      <c r="F1169" s="22">
        <v>41.85</v>
      </c>
      <c r="G1169" s="23">
        <v>3434800.0</v>
      </c>
      <c r="H1169" s="24" t="s">
        <v>59</v>
      </c>
      <c r="I1169" s="24">
        <f>('Акции'!$F1169-F1168)/F1168</f>
        <v>0.01651688122</v>
      </c>
    </row>
    <row r="1170" ht="15.75" customHeight="1">
      <c r="E1170" s="21">
        <v>43704.0</v>
      </c>
      <c r="F1170" s="22">
        <v>42.22</v>
      </c>
      <c r="G1170" s="23">
        <v>5996700.0</v>
      </c>
      <c r="H1170" s="24" t="s">
        <v>59</v>
      </c>
      <c r="I1170" s="24">
        <f>('Акции'!$F1170-F1169)/F1169</f>
        <v>0.008841099164</v>
      </c>
    </row>
    <row r="1171" ht="15.75" customHeight="1">
      <c r="E1171" s="21">
        <v>43705.0</v>
      </c>
      <c r="F1171" s="22">
        <v>42.49</v>
      </c>
      <c r="G1171" s="23">
        <v>4208100.0</v>
      </c>
      <c r="H1171" s="24" t="s">
        <v>59</v>
      </c>
      <c r="I1171" s="24">
        <f>('Акции'!$F1171-F1170)/F1170</f>
        <v>0.006395073425</v>
      </c>
    </row>
    <row r="1172" ht="15.75" customHeight="1">
      <c r="E1172" s="21">
        <v>43706.0</v>
      </c>
      <c r="F1172" s="22">
        <v>42.84</v>
      </c>
      <c r="G1172" s="23">
        <v>5804900.0</v>
      </c>
      <c r="H1172" s="24" t="s">
        <v>59</v>
      </c>
      <c r="I1172" s="24">
        <f>('Акции'!$F1172-F1171)/F1171</f>
        <v>0.00823723229</v>
      </c>
    </row>
    <row r="1173" ht="15.75" customHeight="1">
      <c r="E1173" s="21">
        <v>43707.0</v>
      </c>
      <c r="F1173" s="22">
        <v>42.73</v>
      </c>
      <c r="G1173" s="23">
        <v>3234400.0</v>
      </c>
      <c r="H1173" s="24" t="s">
        <v>59</v>
      </c>
      <c r="I1173" s="24">
        <f>('Акции'!$F1173-F1172)/F1172</f>
        <v>-0.002567693744</v>
      </c>
    </row>
    <row r="1174" ht="15.75" customHeight="1">
      <c r="E1174" s="21">
        <v>43711.0</v>
      </c>
      <c r="F1174" s="22">
        <v>41.67</v>
      </c>
      <c r="G1174" s="23">
        <v>4695500.0</v>
      </c>
      <c r="H1174" s="24" t="s">
        <v>59</v>
      </c>
      <c r="I1174" s="24">
        <f>('Акции'!$F1174-F1173)/F1173</f>
        <v>-0.02480692722</v>
      </c>
    </row>
    <row r="1175" ht="15.75" customHeight="1">
      <c r="E1175" s="21">
        <v>43712.0</v>
      </c>
      <c r="F1175" s="22">
        <v>42.05</v>
      </c>
      <c r="G1175" s="23">
        <v>3490900.0</v>
      </c>
      <c r="H1175" s="24" t="s">
        <v>59</v>
      </c>
      <c r="I1175" s="24">
        <f>('Акции'!$F1175-F1174)/F1174</f>
        <v>0.009119270458</v>
      </c>
    </row>
    <row r="1176" ht="15.75" customHeight="1">
      <c r="E1176" s="21">
        <v>43713.0</v>
      </c>
      <c r="F1176" s="22">
        <v>42.61</v>
      </c>
      <c r="G1176" s="23">
        <v>4867000.0</v>
      </c>
      <c r="H1176" s="24" t="s">
        <v>59</v>
      </c>
      <c r="I1176" s="24">
        <f>('Акции'!$F1176-F1175)/F1175</f>
        <v>0.01331747919</v>
      </c>
    </row>
    <row r="1177" ht="15.75" customHeight="1">
      <c r="E1177" s="21">
        <v>43714.0</v>
      </c>
      <c r="F1177" s="22">
        <v>43.45</v>
      </c>
      <c r="G1177" s="23">
        <v>6349400.0</v>
      </c>
      <c r="H1177" s="24" t="s">
        <v>59</v>
      </c>
      <c r="I1177" s="24">
        <f>('Акции'!$F1177-F1176)/F1176</f>
        <v>0.01971368223</v>
      </c>
    </row>
    <row r="1178" ht="15.75" customHeight="1">
      <c r="E1178" s="21">
        <v>43717.0</v>
      </c>
      <c r="F1178" s="22">
        <v>41.74</v>
      </c>
      <c r="G1178" s="23">
        <v>6171300.0</v>
      </c>
      <c r="H1178" s="24" t="s">
        <v>59</v>
      </c>
      <c r="I1178" s="24">
        <f>('Акции'!$F1178-F1177)/F1177</f>
        <v>-0.03935558113</v>
      </c>
    </row>
    <row r="1179" ht="15.75" customHeight="1">
      <c r="E1179" s="21">
        <v>43718.0</v>
      </c>
      <c r="F1179" s="22">
        <v>41.3</v>
      </c>
      <c r="G1179" s="23">
        <v>1.09122E7</v>
      </c>
      <c r="H1179" s="24" t="s">
        <v>59</v>
      </c>
      <c r="I1179" s="24">
        <f>('Акции'!$F1179-F1178)/F1178</f>
        <v>-0.01054144705</v>
      </c>
    </row>
    <row r="1180" ht="15.75" customHeight="1">
      <c r="E1180" s="21">
        <v>43719.0</v>
      </c>
      <c r="F1180" s="22">
        <v>42.3</v>
      </c>
      <c r="G1180" s="23">
        <v>6370400.0</v>
      </c>
      <c r="H1180" s="24" t="s">
        <v>59</v>
      </c>
      <c r="I1180" s="24">
        <f>('Акции'!$F1180-F1179)/F1179</f>
        <v>0.02421307506</v>
      </c>
    </row>
    <row r="1181" ht="15.75" customHeight="1">
      <c r="E1181" s="21">
        <v>43720.0</v>
      </c>
      <c r="F1181" s="22">
        <v>42.24</v>
      </c>
      <c r="G1181" s="23">
        <v>5676800.0</v>
      </c>
      <c r="H1181" s="24" t="s">
        <v>59</v>
      </c>
      <c r="I1181" s="24">
        <f>('Акции'!$F1181-F1180)/F1180</f>
        <v>-0.001418439716</v>
      </c>
    </row>
    <row r="1182" ht="15.75" customHeight="1">
      <c r="E1182" s="21">
        <v>43721.0</v>
      </c>
      <c r="F1182" s="22">
        <v>41.81</v>
      </c>
      <c r="G1182" s="23">
        <v>4535400.0</v>
      </c>
      <c r="H1182" s="24" t="s">
        <v>59</v>
      </c>
      <c r="I1182" s="24">
        <f>('Акции'!$F1182-F1181)/F1181</f>
        <v>-0.01017992424</v>
      </c>
    </row>
    <row r="1183" ht="15.75" customHeight="1">
      <c r="E1183" s="21">
        <v>43724.0</v>
      </c>
      <c r="F1183" s="22">
        <v>41.94</v>
      </c>
      <c r="G1183" s="23">
        <v>3097000.0</v>
      </c>
      <c r="H1183" s="24" t="s">
        <v>59</v>
      </c>
      <c r="I1183" s="24">
        <f>('Акции'!$F1183-F1182)/F1182</f>
        <v>0.003109303994</v>
      </c>
    </row>
    <row r="1184" ht="15.75" customHeight="1">
      <c r="E1184" s="21">
        <v>43725.0</v>
      </c>
      <c r="F1184" s="22">
        <v>42.32</v>
      </c>
      <c r="G1184" s="23">
        <v>3935900.0</v>
      </c>
      <c r="H1184" s="24" t="s">
        <v>59</v>
      </c>
      <c r="I1184" s="24">
        <f>('Акции'!$F1184-F1183)/F1183</f>
        <v>0.009060562709</v>
      </c>
    </row>
    <row r="1185" ht="15.75" customHeight="1">
      <c r="E1185" s="21">
        <v>43726.0</v>
      </c>
      <c r="F1185" s="22">
        <v>42.9</v>
      </c>
      <c r="G1185" s="23">
        <v>3971300.0</v>
      </c>
      <c r="H1185" s="24" t="s">
        <v>59</v>
      </c>
      <c r="I1185" s="24">
        <f>('Акции'!$F1185-F1184)/F1184</f>
        <v>0.01370510397</v>
      </c>
    </row>
    <row r="1186" ht="15.75" customHeight="1">
      <c r="E1186" s="21">
        <v>43727.0</v>
      </c>
      <c r="F1186" s="22">
        <v>43.06</v>
      </c>
      <c r="G1186" s="23">
        <v>6465900.0</v>
      </c>
      <c r="H1186" s="24" t="s">
        <v>59</v>
      </c>
      <c r="I1186" s="24">
        <f>('Акции'!$F1186-F1185)/F1185</f>
        <v>0.00372960373</v>
      </c>
    </row>
    <row r="1187" ht="15.75" customHeight="1">
      <c r="E1187" s="21">
        <v>43728.0</v>
      </c>
      <c r="F1187" s="22">
        <v>43.29</v>
      </c>
      <c r="G1187" s="23">
        <v>7963700.0</v>
      </c>
      <c r="H1187" s="24" t="s">
        <v>59</v>
      </c>
      <c r="I1187" s="24">
        <f>('Акции'!$F1187-F1186)/F1186</f>
        <v>0.005341384115</v>
      </c>
    </row>
    <row r="1188" ht="15.75" customHeight="1">
      <c r="E1188" s="21">
        <v>43731.0</v>
      </c>
      <c r="F1188" s="22">
        <v>43.15</v>
      </c>
      <c r="G1188" s="23">
        <v>4025100.0</v>
      </c>
      <c r="H1188" s="24" t="s">
        <v>59</v>
      </c>
      <c r="I1188" s="24">
        <f>('Акции'!$F1188-F1187)/F1187</f>
        <v>-0.003234003234</v>
      </c>
    </row>
    <row r="1189" ht="15.75" customHeight="1">
      <c r="E1189" s="21">
        <v>43732.0</v>
      </c>
      <c r="F1189" s="22">
        <v>42.33</v>
      </c>
      <c r="G1189" s="23">
        <v>6496200.0</v>
      </c>
      <c r="H1189" s="24" t="s">
        <v>59</v>
      </c>
      <c r="I1189" s="24">
        <f>('Акции'!$F1189-F1188)/F1188</f>
        <v>-0.01900347625</v>
      </c>
    </row>
    <row r="1190" ht="15.75" customHeight="1">
      <c r="E1190" s="21">
        <v>43733.0</v>
      </c>
      <c r="F1190" s="22">
        <v>42.2</v>
      </c>
      <c r="G1190" s="23">
        <v>4364300.0</v>
      </c>
      <c r="H1190" s="24" t="s">
        <v>59</v>
      </c>
      <c r="I1190" s="24">
        <f>('Акции'!$F1190-F1189)/F1189</f>
        <v>-0.003071107961</v>
      </c>
    </row>
    <row r="1191" ht="15.75" customHeight="1">
      <c r="E1191" s="21">
        <v>43734.0</v>
      </c>
      <c r="F1191" s="22">
        <v>42.35</v>
      </c>
      <c r="G1191" s="23">
        <v>5157500.0</v>
      </c>
      <c r="H1191" s="24" t="s">
        <v>59</v>
      </c>
      <c r="I1191" s="24">
        <f>('Акции'!$F1191-F1190)/F1190</f>
        <v>0.00355450237</v>
      </c>
    </row>
    <row r="1192" ht="15.75" customHeight="1">
      <c r="E1192" s="21">
        <v>43735.0</v>
      </c>
      <c r="F1192" s="22">
        <v>40.31</v>
      </c>
      <c r="G1192" s="23">
        <v>1.0846E7</v>
      </c>
      <c r="H1192" s="24" t="s">
        <v>59</v>
      </c>
      <c r="I1192" s="24">
        <f>('Акции'!$F1192-F1191)/F1191</f>
        <v>-0.04817001181</v>
      </c>
    </row>
    <row r="1193" ht="15.75" customHeight="1">
      <c r="E1193" s="21">
        <v>43738.0</v>
      </c>
      <c r="F1193" s="22">
        <v>40.69</v>
      </c>
      <c r="G1193" s="23">
        <v>8016300.0</v>
      </c>
      <c r="H1193" s="24" t="s">
        <v>59</v>
      </c>
      <c r="I1193" s="24">
        <f>('Акции'!$F1193-F1192)/F1192</f>
        <v>0.009426941206</v>
      </c>
    </row>
    <row r="1194" ht="15.75" customHeight="1">
      <c r="E1194" s="21">
        <v>43739.0</v>
      </c>
      <c r="F1194" s="22">
        <v>40.24</v>
      </c>
      <c r="G1194" s="23">
        <v>6121400.0</v>
      </c>
      <c r="H1194" s="24" t="s">
        <v>59</v>
      </c>
      <c r="I1194" s="24">
        <f>('Акции'!$F1194-F1193)/F1193</f>
        <v>-0.01105922831</v>
      </c>
    </row>
    <row r="1195" ht="15.75" customHeight="1">
      <c r="E1195" s="21">
        <v>43740.0</v>
      </c>
      <c r="F1195" s="22">
        <v>39.15</v>
      </c>
      <c r="G1195" s="23">
        <v>8009800.0</v>
      </c>
      <c r="H1195" s="24" t="s">
        <v>59</v>
      </c>
      <c r="I1195" s="24">
        <f>('Акции'!$F1195-F1194)/F1194</f>
        <v>-0.02708747515</v>
      </c>
    </row>
    <row r="1196" ht="15.75" customHeight="1">
      <c r="E1196" s="21">
        <v>43741.0</v>
      </c>
      <c r="F1196" s="22">
        <v>39.75</v>
      </c>
      <c r="G1196" s="23">
        <v>5459000.0</v>
      </c>
      <c r="H1196" s="24" t="s">
        <v>59</v>
      </c>
      <c r="I1196" s="24">
        <f>('Акции'!$F1196-F1195)/F1195</f>
        <v>0.0153256705</v>
      </c>
    </row>
    <row r="1197" ht="15.75" customHeight="1">
      <c r="E1197" s="21">
        <v>43742.0</v>
      </c>
      <c r="F1197" s="22">
        <v>40.53</v>
      </c>
      <c r="G1197" s="23">
        <v>6229600.0</v>
      </c>
      <c r="H1197" s="24" t="s">
        <v>59</v>
      </c>
      <c r="I1197" s="24">
        <f>('Акции'!$F1197-F1196)/F1196</f>
        <v>0.01962264151</v>
      </c>
    </row>
    <row r="1198" ht="15.75" customHeight="1">
      <c r="E1198" s="21">
        <v>43745.0</v>
      </c>
      <c r="F1198" s="22">
        <v>40.35</v>
      </c>
      <c r="G1198" s="23">
        <v>3601500.0</v>
      </c>
      <c r="H1198" s="24" t="s">
        <v>59</v>
      </c>
      <c r="I1198" s="24">
        <f>('Акции'!$F1198-F1197)/F1197</f>
        <v>-0.0044411547</v>
      </c>
    </row>
    <row r="1199" ht="15.75" customHeight="1">
      <c r="E1199" s="21">
        <v>43746.0</v>
      </c>
      <c r="F1199" s="22">
        <v>37.87</v>
      </c>
      <c r="G1199" s="23">
        <v>1.94107E7</v>
      </c>
      <c r="H1199" s="24" t="s">
        <v>59</v>
      </c>
      <c r="I1199" s="24">
        <f>('Акции'!$F1199-F1198)/F1198</f>
        <v>-0.0614622057</v>
      </c>
    </row>
    <row r="1200" ht="15.75" customHeight="1">
      <c r="E1200" s="21">
        <v>43747.0</v>
      </c>
      <c r="F1200" s="22">
        <v>38.61</v>
      </c>
      <c r="G1200" s="23">
        <v>8593300.0</v>
      </c>
      <c r="H1200" s="24" t="s">
        <v>59</v>
      </c>
      <c r="I1200" s="24">
        <f>('Акции'!$F1200-F1199)/F1199</f>
        <v>0.0195405334</v>
      </c>
    </row>
    <row r="1201" ht="15.75" customHeight="1">
      <c r="E1201" s="21">
        <v>43748.0</v>
      </c>
      <c r="F1201" s="22">
        <v>37.98</v>
      </c>
      <c r="G1201" s="23">
        <v>1.72358E7</v>
      </c>
      <c r="H1201" s="24" t="s">
        <v>59</v>
      </c>
      <c r="I1201" s="24">
        <f>('Акции'!$F1201-F1200)/F1200</f>
        <v>-0.01631701632</v>
      </c>
    </row>
    <row r="1202" ht="15.75" customHeight="1">
      <c r="E1202" s="21">
        <v>43749.0</v>
      </c>
      <c r="F1202" s="22">
        <v>38.23</v>
      </c>
      <c r="G1202" s="23">
        <v>1.60581E7</v>
      </c>
      <c r="H1202" s="24" t="s">
        <v>59</v>
      </c>
      <c r="I1202" s="24">
        <f>('Акции'!$F1202-F1201)/F1201</f>
        <v>0.006582411796</v>
      </c>
    </row>
    <row r="1203" ht="15.75" customHeight="1">
      <c r="E1203" s="21">
        <v>43752.0</v>
      </c>
      <c r="F1203" s="22">
        <v>37.97</v>
      </c>
      <c r="G1203" s="23">
        <v>5479900.0</v>
      </c>
      <c r="H1203" s="24" t="s">
        <v>59</v>
      </c>
      <c r="I1203" s="24">
        <f>('Акции'!$F1203-F1202)/F1202</f>
        <v>-0.006800941669</v>
      </c>
    </row>
    <row r="1204" ht="15.75" customHeight="1">
      <c r="E1204" s="21">
        <v>43753.0</v>
      </c>
      <c r="F1204" s="22">
        <v>38.46</v>
      </c>
      <c r="G1204" s="23">
        <v>1.02414E7</v>
      </c>
      <c r="H1204" s="24" t="s">
        <v>59</v>
      </c>
      <c r="I1204" s="24">
        <f>('Акции'!$F1204-F1203)/F1203</f>
        <v>0.01290492494</v>
      </c>
    </row>
    <row r="1205" ht="15.75" customHeight="1">
      <c r="E1205" s="21">
        <v>43754.0</v>
      </c>
      <c r="F1205" s="22">
        <v>38.18</v>
      </c>
      <c r="G1205" s="23">
        <v>1.48141E7</v>
      </c>
      <c r="H1205" s="24" t="s">
        <v>59</v>
      </c>
      <c r="I1205" s="24">
        <f>('Акции'!$F1205-F1204)/F1204</f>
        <v>-0.007280291212</v>
      </c>
    </row>
    <row r="1206" ht="15.75" customHeight="1">
      <c r="E1206" s="21">
        <v>43755.0</v>
      </c>
      <c r="F1206" s="22">
        <v>38.17</v>
      </c>
      <c r="G1206" s="23">
        <v>6319400.0</v>
      </c>
      <c r="H1206" s="24" t="s">
        <v>59</v>
      </c>
      <c r="I1206" s="24">
        <f>('Акции'!$F1206-F1205)/F1205</f>
        <v>-0.0002619172342</v>
      </c>
    </row>
    <row r="1207" ht="15.75" customHeight="1">
      <c r="E1207" s="21">
        <v>43756.0</v>
      </c>
      <c r="F1207" s="22">
        <v>38.47</v>
      </c>
      <c r="G1207" s="23">
        <v>1.05848E7</v>
      </c>
      <c r="H1207" s="24" t="s">
        <v>59</v>
      </c>
      <c r="I1207" s="24">
        <f>('Акции'!$F1207-F1206)/F1206</f>
        <v>0.007859575583</v>
      </c>
    </row>
    <row r="1208" ht="15.75" customHeight="1">
      <c r="E1208" s="21">
        <v>43759.0</v>
      </c>
      <c r="F1208" s="22">
        <v>38.65</v>
      </c>
      <c r="G1208" s="23">
        <v>8590100.0</v>
      </c>
      <c r="H1208" s="24" t="s">
        <v>59</v>
      </c>
      <c r="I1208" s="24">
        <f>('Акции'!$F1208-F1207)/F1207</f>
        <v>0.004678970626</v>
      </c>
    </row>
    <row r="1209" ht="15.75" customHeight="1">
      <c r="E1209" s="21">
        <v>43760.0</v>
      </c>
      <c r="F1209" s="22">
        <v>38.18</v>
      </c>
      <c r="G1209" s="23">
        <v>9707000.0</v>
      </c>
      <c r="H1209" s="24" t="s">
        <v>59</v>
      </c>
      <c r="I1209" s="24">
        <f>('Акции'!$F1209-F1208)/F1208</f>
        <v>-0.01216041397</v>
      </c>
    </row>
    <row r="1210" ht="15.75" customHeight="1">
      <c r="E1210" s="21">
        <v>43761.0</v>
      </c>
      <c r="F1210" s="22">
        <v>40.09</v>
      </c>
      <c r="G1210" s="23">
        <v>2.12568E7</v>
      </c>
      <c r="H1210" s="24" t="s">
        <v>59</v>
      </c>
      <c r="I1210" s="24">
        <f>('Акции'!$F1210-F1209)/F1209</f>
        <v>0.05002619172</v>
      </c>
    </row>
    <row r="1211" ht="15.75" customHeight="1">
      <c r="E1211" s="21">
        <v>43762.0</v>
      </c>
      <c r="F1211" s="22">
        <v>40.54</v>
      </c>
      <c r="G1211" s="23">
        <v>1.07279E7</v>
      </c>
      <c r="H1211" s="24" t="s">
        <v>59</v>
      </c>
      <c r="I1211" s="24">
        <f>('Акции'!$F1211-F1210)/F1210</f>
        <v>0.01122474433</v>
      </c>
    </row>
    <row r="1212" ht="15.75" customHeight="1">
      <c r="E1212" s="21">
        <v>43763.0</v>
      </c>
      <c r="F1212" s="22">
        <v>40.85</v>
      </c>
      <c r="G1212" s="23">
        <v>6549000.0</v>
      </c>
      <c r="H1212" s="24" t="s">
        <v>59</v>
      </c>
      <c r="I1212" s="24">
        <f>('Акции'!$F1212-F1211)/F1211</f>
        <v>0.007646768624</v>
      </c>
    </row>
    <row r="1213" ht="15.75" customHeight="1">
      <c r="E1213" s="21">
        <v>43766.0</v>
      </c>
      <c r="F1213" s="22">
        <v>41.57</v>
      </c>
      <c r="G1213" s="23">
        <v>6527800.0</v>
      </c>
      <c r="H1213" s="24" t="s">
        <v>59</v>
      </c>
      <c r="I1213" s="24">
        <f>('Акции'!$F1213-F1212)/F1212</f>
        <v>0.017625459</v>
      </c>
    </row>
    <row r="1214" ht="15.75" customHeight="1">
      <c r="E1214" s="21">
        <v>43767.0</v>
      </c>
      <c r="F1214" s="22">
        <v>41.75</v>
      </c>
      <c r="G1214" s="23">
        <v>4831300.0</v>
      </c>
      <c r="H1214" s="24" t="s">
        <v>59</v>
      </c>
      <c r="I1214" s="24">
        <f>('Акции'!$F1214-F1213)/F1213</f>
        <v>0.004330045706</v>
      </c>
    </row>
    <row r="1215" ht="15.75" customHeight="1">
      <c r="E1215" s="21">
        <v>43768.0</v>
      </c>
      <c r="F1215" s="22">
        <v>42.01</v>
      </c>
      <c r="G1215" s="23">
        <v>4275000.0</v>
      </c>
      <c r="H1215" s="24" t="s">
        <v>59</v>
      </c>
      <c r="I1215" s="24">
        <f>('Акции'!$F1215-F1214)/F1214</f>
        <v>0.00622754491</v>
      </c>
    </row>
    <row r="1216" ht="15.75" customHeight="1">
      <c r="E1216" s="21">
        <v>43769.0</v>
      </c>
      <c r="F1216" s="22">
        <v>41.7</v>
      </c>
      <c r="G1216" s="23">
        <v>5321700.0</v>
      </c>
      <c r="H1216" s="24" t="s">
        <v>59</v>
      </c>
      <c r="I1216" s="24">
        <f>('Акции'!$F1216-F1215)/F1215</f>
        <v>-0.00737919543</v>
      </c>
    </row>
    <row r="1217" ht="15.75" customHeight="1">
      <c r="E1217" s="21">
        <v>43770.0</v>
      </c>
      <c r="F1217" s="22">
        <v>41.51</v>
      </c>
      <c r="G1217" s="23">
        <v>7382400.0</v>
      </c>
      <c r="H1217" s="24" t="s">
        <v>59</v>
      </c>
      <c r="I1217" s="24">
        <f>('Акции'!$F1217-F1216)/F1216</f>
        <v>-0.004556354916</v>
      </c>
    </row>
    <row r="1218" ht="15.75" customHeight="1">
      <c r="E1218" s="21">
        <v>43773.0</v>
      </c>
      <c r="F1218" s="22">
        <v>40.98</v>
      </c>
      <c r="G1218" s="23">
        <v>6187200.0</v>
      </c>
      <c r="H1218" s="24" t="s">
        <v>59</v>
      </c>
      <c r="I1218" s="24">
        <f>('Акции'!$F1218-F1217)/F1217</f>
        <v>-0.01276800771</v>
      </c>
    </row>
    <row r="1219" ht="15.75" customHeight="1">
      <c r="E1219" s="21">
        <v>43774.0</v>
      </c>
      <c r="F1219" s="22">
        <v>40.59</v>
      </c>
      <c r="G1219" s="23">
        <v>5801200.0</v>
      </c>
      <c r="H1219" s="24" t="s">
        <v>59</v>
      </c>
      <c r="I1219" s="24">
        <f>('Акции'!$F1219-F1218)/F1218</f>
        <v>-0.009516837482</v>
      </c>
    </row>
    <row r="1220" ht="15.75" customHeight="1">
      <c r="E1220" s="21">
        <v>43775.0</v>
      </c>
      <c r="F1220" s="22">
        <v>40.72</v>
      </c>
      <c r="G1220" s="23">
        <v>4296000.0</v>
      </c>
      <c r="H1220" s="24" t="s">
        <v>59</v>
      </c>
      <c r="I1220" s="24">
        <f>('Акции'!$F1220-F1219)/F1219</f>
        <v>0.0032027593</v>
      </c>
    </row>
    <row r="1221" ht="15.75" customHeight="1">
      <c r="E1221" s="21">
        <v>43776.0</v>
      </c>
      <c r="F1221" s="22">
        <v>40.72</v>
      </c>
      <c r="G1221" s="23">
        <v>4586100.0</v>
      </c>
      <c r="H1221" s="24" t="s">
        <v>59</v>
      </c>
      <c r="I1221" s="24">
        <f>('Акции'!$F1221-F1220)/F1220</f>
        <v>0</v>
      </c>
    </row>
    <row r="1222" ht="15.75" customHeight="1">
      <c r="E1222" s="21">
        <v>43777.0</v>
      </c>
      <c r="F1222" s="22">
        <v>40.51</v>
      </c>
      <c r="G1222" s="23">
        <v>3235600.0</v>
      </c>
      <c r="H1222" s="24" t="s">
        <v>59</v>
      </c>
      <c r="I1222" s="24">
        <f>('Акции'!$F1222-F1221)/F1221</f>
        <v>-0.005157170923</v>
      </c>
    </row>
    <row r="1223" ht="15.75" customHeight="1">
      <c r="E1223" s="21">
        <v>43780.0</v>
      </c>
      <c r="F1223" s="22">
        <v>40.17</v>
      </c>
      <c r="G1223" s="23">
        <v>5199700.0</v>
      </c>
      <c r="H1223" s="24" t="s">
        <v>59</v>
      </c>
      <c r="I1223" s="24">
        <f>('Акции'!$F1223-F1222)/F1222</f>
        <v>-0.008392989385</v>
      </c>
    </row>
    <row r="1224" ht="15.75" customHeight="1">
      <c r="E1224" s="21">
        <v>43781.0</v>
      </c>
      <c r="F1224" s="22">
        <v>41.22</v>
      </c>
      <c r="G1224" s="23">
        <v>7076700.0</v>
      </c>
      <c r="H1224" s="24" t="s">
        <v>59</v>
      </c>
      <c r="I1224" s="24">
        <f>('Акции'!$F1224-F1223)/F1223</f>
        <v>0.02613890963</v>
      </c>
    </row>
    <row r="1225" ht="15.75" customHeight="1">
      <c r="E1225" s="21">
        <v>43782.0</v>
      </c>
      <c r="F1225" s="22">
        <v>41.42</v>
      </c>
      <c r="G1225" s="23">
        <v>5097400.0</v>
      </c>
      <c r="H1225" s="24" t="s">
        <v>59</v>
      </c>
      <c r="I1225" s="24">
        <f>('Акции'!$F1225-F1224)/F1224</f>
        <v>0.004852013586</v>
      </c>
    </row>
    <row r="1226" ht="15.75" customHeight="1">
      <c r="E1226" s="21">
        <v>43783.0</v>
      </c>
      <c r="F1226" s="22">
        <v>41.57</v>
      </c>
      <c r="G1226" s="23">
        <v>4674500.0</v>
      </c>
      <c r="H1226" s="24" t="s">
        <v>59</v>
      </c>
      <c r="I1226" s="24">
        <f>('Акции'!$F1226-F1225)/F1225</f>
        <v>0.003621438918</v>
      </c>
    </row>
    <row r="1227" ht="15.75" customHeight="1">
      <c r="E1227" s="21">
        <v>43784.0</v>
      </c>
      <c r="F1227" s="22">
        <v>42.31</v>
      </c>
      <c r="G1227" s="23">
        <v>7513700.0</v>
      </c>
      <c r="H1227" s="24" t="s">
        <v>59</v>
      </c>
      <c r="I1227" s="24">
        <f>('Акции'!$F1227-F1226)/F1226</f>
        <v>0.01780129901</v>
      </c>
    </row>
    <row r="1228" ht="15.75" customHeight="1">
      <c r="E1228" s="21">
        <v>43787.0</v>
      </c>
      <c r="F1228" s="22">
        <v>42.29</v>
      </c>
      <c r="G1228" s="23">
        <v>1.19698E7</v>
      </c>
      <c r="H1228" s="24" t="s">
        <v>59</v>
      </c>
      <c r="I1228" s="24">
        <f>('Акции'!$F1228-F1227)/F1227</f>
        <v>-0.000472701489</v>
      </c>
    </row>
    <row r="1229" ht="15.75" customHeight="1">
      <c r="E1229" s="21">
        <v>43788.0</v>
      </c>
      <c r="F1229" s="22">
        <v>42.63</v>
      </c>
      <c r="G1229" s="23">
        <v>5389200.0</v>
      </c>
      <c r="H1229" s="24" t="s">
        <v>59</v>
      </c>
      <c r="I1229" s="24">
        <f>('Акции'!$F1229-F1228)/F1228</f>
        <v>0.008039725703</v>
      </c>
    </row>
    <row r="1230" ht="15.75" customHeight="1">
      <c r="E1230" s="21">
        <v>43789.0</v>
      </c>
      <c r="F1230" s="22">
        <v>42.61</v>
      </c>
      <c r="G1230" s="23">
        <v>5274400.0</v>
      </c>
      <c r="H1230" s="24" t="s">
        <v>59</v>
      </c>
      <c r="I1230" s="24">
        <f>('Акции'!$F1230-F1229)/F1229</f>
        <v>-0.0004691531785</v>
      </c>
    </row>
    <row r="1231" ht="15.75" customHeight="1">
      <c r="E1231" s="21">
        <v>43790.0</v>
      </c>
      <c r="F1231" s="22">
        <v>42.36</v>
      </c>
      <c r="G1231" s="23">
        <v>3935700.0</v>
      </c>
      <c r="H1231" s="24" t="s">
        <v>59</v>
      </c>
      <c r="I1231" s="24">
        <f>('Акции'!$F1231-F1230)/F1230</f>
        <v>-0.005867167332</v>
      </c>
    </row>
    <row r="1232" ht="15.75" customHeight="1">
      <c r="E1232" s="21">
        <v>43791.0</v>
      </c>
      <c r="F1232" s="22">
        <v>41.85</v>
      </c>
      <c r="G1232" s="23">
        <v>5655500.0</v>
      </c>
      <c r="H1232" s="24" t="s">
        <v>59</v>
      </c>
      <c r="I1232" s="24">
        <f>('Акции'!$F1232-F1231)/F1231</f>
        <v>-0.01203966006</v>
      </c>
    </row>
    <row r="1233" ht="15.75" customHeight="1">
      <c r="E1233" s="21">
        <v>43794.0</v>
      </c>
      <c r="F1233" s="22">
        <v>42.85</v>
      </c>
      <c r="G1233" s="23">
        <v>5029900.0</v>
      </c>
      <c r="H1233" s="24" t="s">
        <v>59</v>
      </c>
      <c r="I1233" s="24">
        <f>('Акции'!$F1233-F1232)/F1232</f>
        <v>0.0238948626</v>
      </c>
    </row>
    <row r="1234" ht="15.75" customHeight="1">
      <c r="E1234" s="21">
        <v>43795.0</v>
      </c>
      <c r="F1234" s="22">
        <v>42.83</v>
      </c>
      <c r="G1234" s="23">
        <v>5847900.0</v>
      </c>
      <c r="H1234" s="24" t="s">
        <v>59</v>
      </c>
      <c r="I1234" s="24">
        <f>('Акции'!$F1234-F1233)/F1233</f>
        <v>-0.0004667444574</v>
      </c>
    </row>
    <row r="1235" ht="15.75" customHeight="1">
      <c r="E1235" s="21">
        <v>43796.0</v>
      </c>
      <c r="F1235" s="22">
        <v>43.21</v>
      </c>
      <c r="G1235" s="23">
        <v>4736000.0</v>
      </c>
      <c r="H1235" s="24" t="s">
        <v>59</v>
      </c>
      <c r="I1235" s="24">
        <f>('Акции'!$F1235-F1234)/F1234</f>
        <v>0.008872285781</v>
      </c>
    </row>
    <row r="1236" ht="15.75" customHeight="1">
      <c r="E1236" s="21">
        <v>43798.0</v>
      </c>
      <c r="F1236" s="22">
        <v>43.25</v>
      </c>
      <c r="G1236" s="23">
        <v>2375500.0</v>
      </c>
      <c r="H1236" s="24" t="s">
        <v>59</v>
      </c>
      <c r="I1236" s="24">
        <f>('Акции'!$F1236-F1235)/F1235</f>
        <v>0.0009257116408</v>
      </c>
    </row>
    <row r="1237" ht="15.75" customHeight="1">
      <c r="E1237" s="21">
        <v>43801.0</v>
      </c>
      <c r="F1237" s="22">
        <v>42.72</v>
      </c>
      <c r="G1237" s="23">
        <v>4920700.0</v>
      </c>
      <c r="H1237" s="24" t="s">
        <v>59</v>
      </c>
      <c r="I1237" s="24">
        <f>('Акции'!$F1237-F1236)/F1236</f>
        <v>-0.01225433526</v>
      </c>
    </row>
    <row r="1238" ht="15.75" customHeight="1">
      <c r="E1238" s="21">
        <v>43802.0</v>
      </c>
      <c r="F1238" s="22">
        <v>42.61</v>
      </c>
      <c r="G1238" s="23">
        <v>3176200.0</v>
      </c>
      <c r="H1238" s="24" t="s">
        <v>59</v>
      </c>
      <c r="I1238" s="24">
        <f>('Акции'!$F1238-F1237)/F1237</f>
        <v>-0.002574906367</v>
      </c>
    </row>
    <row r="1239" ht="15.75" customHeight="1">
      <c r="E1239" s="21">
        <v>43803.0</v>
      </c>
      <c r="F1239" s="22">
        <v>43.01</v>
      </c>
      <c r="G1239" s="23">
        <v>3657700.0</v>
      </c>
      <c r="H1239" s="24" t="s">
        <v>59</v>
      </c>
      <c r="I1239" s="24">
        <f>('Акции'!$F1239-F1238)/F1238</f>
        <v>0.009387467731</v>
      </c>
    </row>
    <row r="1240" ht="15.75" customHeight="1">
      <c r="E1240" s="21">
        <v>43804.0</v>
      </c>
      <c r="F1240" s="22">
        <v>43.26</v>
      </c>
      <c r="G1240" s="23">
        <v>5409200.0</v>
      </c>
      <c r="H1240" s="24" t="s">
        <v>59</v>
      </c>
      <c r="I1240" s="24">
        <f>('Акции'!$F1240-F1239)/F1239</f>
        <v>0.005812601721</v>
      </c>
    </row>
    <row r="1241" ht="15.75" customHeight="1">
      <c r="E1241" s="21">
        <v>43805.0</v>
      </c>
      <c r="F1241" s="22">
        <v>44.08</v>
      </c>
      <c r="G1241" s="23">
        <v>7951400.0</v>
      </c>
      <c r="H1241" s="24" t="s">
        <v>59</v>
      </c>
      <c r="I1241" s="24">
        <f>('Акции'!$F1241-F1240)/F1240</f>
        <v>0.01895515488</v>
      </c>
    </row>
    <row r="1242" ht="15.75" customHeight="1">
      <c r="E1242" s="21">
        <v>43808.0</v>
      </c>
      <c r="F1242" s="22">
        <v>43.71</v>
      </c>
      <c r="G1242" s="23">
        <v>9749900.0</v>
      </c>
      <c r="H1242" s="24" t="s">
        <v>59</v>
      </c>
      <c r="I1242" s="24">
        <f>('Акции'!$F1242-F1241)/F1241</f>
        <v>-0.008393829401</v>
      </c>
    </row>
    <row r="1243" ht="15.75" customHeight="1">
      <c r="E1243" s="21">
        <v>43809.0</v>
      </c>
      <c r="F1243" s="22">
        <v>44.01</v>
      </c>
      <c r="G1243" s="23">
        <v>5704800.0</v>
      </c>
      <c r="H1243" s="24" t="s">
        <v>59</v>
      </c>
      <c r="I1243" s="24">
        <f>('Акции'!$F1243-F1242)/F1242</f>
        <v>0.006863417982</v>
      </c>
    </row>
    <row r="1244" ht="15.75" customHeight="1">
      <c r="E1244" s="21">
        <v>43810.0</v>
      </c>
      <c r="F1244" s="22">
        <v>43.82</v>
      </c>
      <c r="G1244" s="23">
        <v>5844200.0</v>
      </c>
      <c r="H1244" s="24" t="s">
        <v>59</v>
      </c>
      <c r="I1244" s="24">
        <f>('Акции'!$F1244-F1243)/F1243</f>
        <v>-0.004317200636</v>
      </c>
    </row>
    <row r="1245" ht="15.75" customHeight="1">
      <c r="E1245" s="21">
        <v>43811.0</v>
      </c>
      <c r="F1245" s="22">
        <v>44.67</v>
      </c>
      <c r="G1245" s="23">
        <v>7023100.0</v>
      </c>
      <c r="H1245" s="24" t="s">
        <v>59</v>
      </c>
      <c r="I1245" s="24">
        <f>('Акции'!$F1245-F1244)/F1244</f>
        <v>0.01939753537</v>
      </c>
    </row>
    <row r="1246" ht="15.75" customHeight="1">
      <c r="E1246" s="21">
        <v>43812.0</v>
      </c>
      <c r="F1246" s="22">
        <v>45.09</v>
      </c>
      <c r="G1246" s="23">
        <v>7539000.0</v>
      </c>
      <c r="H1246" s="24" t="s">
        <v>59</v>
      </c>
      <c r="I1246" s="24">
        <f>('Акции'!$F1246-F1245)/F1245</f>
        <v>0.009402283412</v>
      </c>
    </row>
    <row r="1247" ht="15.75" customHeight="1">
      <c r="E1247" s="21">
        <v>43815.0</v>
      </c>
      <c r="F1247" s="22">
        <v>45.2</v>
      </c>
      <c r="G1247" s="23">
        <v>8569200.0</v>
      </c>
      <c r="H1247" s="24" t="s">
        <v>59</v>
      </c>
      <c r="I1247" s="24">
        <f>('Акции'!$F1247-F1246)/F1246</f>
        <v>0.002439565314</v>
      </c>
    </row>
    <row r="1248" ht="15.75" customHeight="1">
      <c r="E1248" s="21">
        <v>43816.0</v>
      </c>
      <c r="F1248" s="22">
        <v>44.75</v>
      </c>
      <c r="G1248" s="23">
        <v>9109500.0</v>
      </c>
      <c r="H1248" s="24" t="s">
        <v>59</v>
      </c>
      <c r="I1248" s="24">
        <f>('Акции'!$F1248-F1247)/F1247</f>
        <v>-0.009955752212</v>
      </c>
    </row>
    <row r="1249" ht="15.75" customHeight="1">
      <c r="E1249" s="21">
        <v>43817.0</v>
      </c>
      <c r="F1249" s="22">
        <v>44.74</v>
      </c>
      <c r="G1249" s="23">
        <v>4932600.0</v>
      </c>
      <c r="H1249" s="24" t="s">
        <v>59</v>
      </c>
      <c r="I1249" s="24">
        <f>('Акции'!$F1249-F1248)/F1248</f>
        <v>-0.0002234636872</v>
      </c>
    </row>
    <row r="1250" ht="15.75" customHeight="1">
      <c r="E1250" s="21">
        <v>43818.0</v>
      </c>
      <c r="F1250" s="22">
        <v>44.83</v>
      </c>
      <c r="G1250" s="23">
        <v>6883100.0</v>
      </c>
      <c r="H1250" s="24" t="s">
        <v>59</v>
      </c>
      <c r="I1250" s="24">
        <f>('Акции'!$F1250-F1249)/F1249</f>
        <v>0.002011622709</v>
      </c>
    </row>
    <row r="1251" ht="15.75" customHeight="1">
      <c r="E1251" s="21">
        <v>43819.0</v>
      </c>
      <c r="F1251" s="22">
        <v>45.37</v>
      </c>
      <c r="G1251" s="23">
        <v>1.42318E7</v>
      </c>
      <c r="H1251" s="24" t="s">
        <v>59</v>
      </c>
      <c r="I1251" s="24">
        <f>('Акции'!$F1251-F1250)/F1250</f>
        <v>0.01204550524</v>
      </c>
    </row>
    <row r="1252" ht="15.75" customHeight="1">
      <c r="E1252" s="21">
        <v>43822.0</v>
      </c>
      <c r="F1252" s="22">
        <v>45.22</v>
      </c>
      <c r="G1252" s="23">
        <v>5062100.0</v>
      </c>
      <c r="H1252" s="24" t="s">
        <v>59</v>
      </c>
      <c r="I1252" s="24">
        <f>('Акции'!$F1252-F1251)/F1251</f>
        <v>-0.003306149438</v>
      </c>
    </row>
    <row r="1253" ht="15.75" customHeight="1">
      <c r="E1253" s="21">
        <v>43823.0</v>
      </c>
      <c r="F1253" s="22">
        <v>45.31</v>
      </c>
      <c r="G1253" s="23">
        <v>1036800.0</v>
      </c>
      <c r="H1253" s="24" t="s">
        <v>59</v>
      </c>
      <c r="I1253" s="24">
        <f>('Акции'!$F1253-F1252)/F1252</f>
        <v>0.001990269792</v>
      </c>
    </row>
    <row r="1254" ht="15.75" customHeight="1">
      <c r="E1254" s="21">
        <v>43825.0</v>
      </c>
      <c r="F1254" s="22">
        <v>45.26</v>
      </c>
      <c r="G1254" s="23">
        <v>2009000.0</v>
      </c>
      <c r="H1254" s="24" t="s">
        <v>59</v>
      </c>
      <c r="I1254" s="24">
        <f>('Акции'!$F1254-F1253)/F1253</f>
        <v>-0.001103509159</v>
      </c>
    </row>
    <row r="1255" ht="15.75" customHeight="1">
      <c r="E1255" s="21">
        <v>43826.0</v>
      </c>
      <c r="F1255" s="22">
        <v>45.22</v>
      </c>
      <c r="G1255" s="23">
        <v>2123400.0</v>
      </c>
      <c r="H1255" s="24" t="s">
        <v>59</v>
      </c>
      <c r="I1255" s="24">
        <f>('Акции'!$F1255-F1254)/F1254</f>
        <v>-0.0008837825895</v>
      </c>
    </row>
    <row r="1256" ht="15.75" customHeight="1">
      <c r="E1256" s="21">
        <v>43829.0</v>
      </c>
      <c r="F1256" s="22">
        <v>44.99</v>
      </c>
      <c r="G1256" s="23">
        <v>3868200.0</v>
      </c>
      <c r="H1256" s="24" t="s">
        <v>59</v>
      </c>
      <c r="I1256" s="24">
        <f>('Акции'!$F1256-F1255)/F1255</f>
        <v>-0.005086245024</v>
      </c>
    </row>
    <row r="1257" ht="15.75" customHeight="1">
      <c r="E1257" s="21">
        <v>43830.0</v>
      </c>
      <c r="F1257" s="22">
        <v>45.22</v>
      </c>
      <c r="G1257" s="23">
        <v>3725800.0</v>
      </c>
      <c r="H1257" s="24" t="s">
        <v>59</v>
      </c>
      <c r="I1257" s="24">
        <f>('Акции'!$F1257-F1256)/F1256</f>
        <v>0.005112247166</v>
      </c>
    </row>
    <row r="1258" ht="15.75" customHeight="1">
      <c r="E1258" s="21">
        <v>43832.0</v>
      </c>
      <c r="F1258" s="22">
        <v>45.33</v>
      </c>
      <c r="G1258" s="23">
        <v>6092400.0</v>
      </c>
      <c r="H1258" s="24" t="s">
        <v>59</v>
      </c>
      <c r="I1258" s="24">
        <f>('Акции'!$F1258-F1257)/F1257</f>
        <v>0.002432551968</v>
      </c>
    </row>
    <row r="1259" ht="15.75" customHeight="1">
      <c r="E1259" s="21">
        <v>43833.0</v>
      </c>
      <c r="F1259" s="22">
        <v>44.98</v>
      </c>
      <c r="G1259" s="23">
        <v>4704100.0</v>
      </c>
      <c r="H1259" s="24" t="s">
        <v>59</v>
      </c>
      <c r="I1259" s="24">
        <f>('Акции'!$F1259-F1258)/F1258</f>
        <v>-0.007721155967</v>
      </c>
    </row>
    <row r="1260" ht="15.75" customHeight="1">
      <c r="E1260" s="21">
        <v>43836.0</v>
      </c>
      <c r="F1260" s="22">
        <v>45.35</v>
      </c>
      <c r="G1260" s="23">
        <v>5768900.0</v>
      </c>
      <c r="H1260" s="24" t="s">
        <v>59</v>
      </c>
      <c r="I1260" s="24">
        <f>('Акции'!$F1260-F1259)/F1259</f>
        <v>0.008225878168</v>
      </c>
    </row>
    <row r="1261" ht="15.75" customHeight="1">
      <c r="E1261" s="21">
        <v>43837.0</v>
      </c>
      <c r="F1261" s="22">
        <v>45.4</v>
      </c>
      <c r="G1261" s="23">
        <v>4298400.0</v>
      </c>
      <c r="H1261" s="24" t="s">
        <v>59</v>
      </c>
      <c r="I1261" s="24">
        <f>('Акции'!$F1261-F1260)/F1260</f>
        <v>0.001102535832</v>
      </c>
    </row>
    <row r="1262" ht="15.75" customHeight="1">
      <c r="E1262" s="21">
        <v>43838.0</v>
      </c>
      <c r="F1262" s="22">
        <v>45.64</v>
      </c>
      <c r="G1262" s="23">
        <v>5071800.0</v>
      </c>
      <c r="H1262" s="24" t="s">
        <v>59</v>
      </c>
      <c r="I1262" s="24">
        <f>('Акции'!$F1262-F1261)/F1261</f>
        <v>0.005286343612</v>
      </c>
    </row>
    <row r="1263" ht="15.75" customHeight="1">
      <c r="E1263" s="21">
        <v>43839.0</v>
      </c>
      <c r="F1263" s="22">
        <v>45.71</v>
      </c>
      <c r="G1263" s="23">
        <v>7225800.0</v>
      </c>
      <c r="H1263" s="24" t="s">
        <v>59</v>
      </c>
      <c r="I1263" s="24">
        <f>('Акции'!$F1263-F1262)/F1262</f>
        <v>0.001533742331</v>
      </c>
    </row>
    <row r="1264" ht="15.75" customHeight="1">
      <c r="E1264" s="21">
        <v>43840.0</v>
      </c>
      <c r="F1264" s="22">
        <v>45.67</v>
      </c>
      <c r="G1264" s="23">
        <v>5491700.0</v>
      </c>
      <c r="H1264" s="24" t="s">
        <v>59</v>
      </c>
      <c r="I1264" s="24">
        <f>('Акции'!$F1264-F1263)/F1263</f>
        <v>-0.0008750820389</v>
      </c>
    </row>
    <row r="1265" ht="15.75" customHeight="1">
      <c r="E1265" s="21">
        <v>43843.0</v>
      </c>
      <c r="F1265" s="22">
        <v>45.47</v>
      </c>
      <c r="G1265" s="23">
        <v>4877600.0</v>
      </c>
      <c r="H1265" s="24" t="s">
        <v>59</v>
      </c>
      <c r="I1265" s="24">
        <f>('Акции'!$F1265-F1264)/F1264</f>
        <v>-0.004379242391</v>
      </c>
    </row>
    <row r="1266" ht="15.75" customHeight="1">
      <c r="E1266" s="21">
        <v>43844.0</v>
      </c>
      <c r="F1266" s="22">
        <v>42.66</v>
      </c>
      <c r="G1266" s="23">
        <v>2.7589E7</v>
      </c>
      <c r="H1266" s="24" t="s">
        <v>59</v>
      </c>
      <c r="I1266" s="24">
        <f>('Акции'!$F1266-F1265)/F1265</f>
        <v>-0.06179898834</v>
      </c>
    </row>
    <row r="1267" ht="15.75" customHeight="1">
      <c r="E1267" s="21">
        <v>43845.0</v>
      </c>
      <c r="F1267" s="22">
        <v>42.57</v>
      </c>
      <c r="G1267" s="23">
        <v>1.28055E7</v>
      </c>
      <c r="H1267" s="24" t="s">
        <v>59</v>
      </c>
      <c r="I1267" s="24">
        <f>('Акции'!$F1267-F1266)/F1266</f>
        <v>-0.002109704641</v>
      </c>
    </row>
    <row r="1268" ht="15.75" customHeight="1">
      <c r="E1268" s="21">
        <v>43846.0</v>
      </c>
      <c r="F1268" s="22">
        <v>43.2</v>
      </c>
      <c r="G1268" s="23">
        <v>1.16543E7</v>
      </c>
      <c r="H1268" s="24" t="s">
        <v>59</v>
      </c>
      <c r="I1268" s="24">
        <f>('Акции'!$F1268-F1267)/F1267</f>
        <v>0.01479915433</v>
      </c>
    </row>
    <row r="1269" ht="15.75" customHeight="1">
      <c r="E1269" s="21">
        <v>43847.0</v>
      </c>
      <c r="F1269" s="22">
        <v>44.28</v>
      </c>
      <c r="G1269" s="23">
        <v>1.59098E7</v>
      </c>
      <c r="H1269" s="24" t="s">
        <v>59</v>
      </c>
      <c r="I1269" s="24">
        <f>('Акции'!$F1269-F1268)/F1268</f>
        <v>0.025</v>
      </c>
    </row>
    <row r="1270" ht="15.75" customHeight="1">
      <c r="E1270" s="21">
        <v>43851.0</v>
      </c>
      <c r="F1270" s="22">
        <v>44.07</v>
      </c>
      <c r="G1270" s="23">
        <v>8590000.0</v>
      </c>
      <c r="H1270" s="24" t="s">
        <v>59</v>
      </c>
      <c r="I1270" s="24">
        <f>('Акции'!$F1270-F1269)/F1269</f>
        <v>-0.004742547425</v>
      </c>
    </row>
    <row r="1271" ht="15.75" customHeight="1">
      <c r="E1271" s="21">
        <v>43852.0</v>
      </c>
      <c r="F1271" s="22">
        <v>44.05</v>
      </c>
      <c r="G1271" s="23">
        <v>6515200.0</v>
      </c>
      <c r="H1271" s="24" t="s">
        <v>59</v>
      </c>
      <c r="I1271" s="24">
        <f>('Акции'!$F1271-F1270)/F1270</f>
        <v>-0.0004538234627</v>
      </c>
    </row>
    <row r="1272" ht="15.75" customHeight="1">
      <c r="E1272" s="21">
        <v>43853.0</v>
      </c>
      <c r="F1272" s="22">
        <v>43.57</v>
      </c>
      <c r="G1272" s="23">
        <v>6366700.0</v>
      </c>
      <c r="H1272" s="24" t="s">
        <v>59</v>
      </c>
      <c r="I1272" s="24">
        <f>('Акции'!$F1272-F1271)/F1271</f>
        <v>-0.01089670829</v>
      </c>
    </row>
    <row r="1273" ht="15.75" customHeight="1">
      <c r="E1273" s="21">
        <v>43854.0</v>
      </c>
      <c r="F1273" s="22">
        <v>43.21</v>
      </c>
      <c r="G1273" s="23">
        <v>4022300.0</v>
      </c>
      <c r="H1273" s="24" t="s">
        <v>59</v>
      </c>
      <c r="I1273" s="24">
        <f>('Акции'!$F1273-F1272)/F1272</f>
        <v>-0.008262565986</v>
      </c>
    </row>
    <row r="1274" ht="15.75" customHeight="1">
      <c r="E1274" s="21">
        <v>43857.0</v>
      </c>
      <c r="F1274" s="22">
        <v>42.65</v>
      </c>
      <c r="G1274" s="23">
        <v>5672400.0</v>
      </c>
      <c r="H1274" s="24" t="s">
        <v>59</v>
      </c>
      <c r="I1274" s="24">
        <f>('Акции'!$F1274-F1273)/F1273</f>
        <v>-0.01295996297</v>
      </c>
    </row>
    <row r="1275" ht="15.75" customHeight="1">
      <c r="E1275" s="21">
        <v>43858.0</v>
      </c>
      <c r="F1275" s="22">
        <v>43.45</v>
      </c>
      <c r="G1275" s="23">
        <v>7223100.0</v>
      </c>
      <c r="H1275" s="24" t="s">
        <v>59</v>
      </c>
      <c r="I1275" s="24">
        <f>('Акции'!$F1275-F1274)/F1274</f>
        <v>0.01875732708</v>
      </c>
    </row>
    <row r="1276" ht="15.75" customHeight="1">
      <c r="E1276" s="21">
        <v>43859.0</v>
      </c>
      <c r="F1276" s="22">
        <v>43.95</v>
      </c>
      <c r="G1276" s="23">
        <v>6629600.0</v>
      </c>
      <c r="H1276" s="24" t="s">
        <v>59</v>
      </c>
      <c r="I1276" s="24">
        <f>('Акции'!$F1276-F1275)/F1275</f>
        <v>0.01150747986</v>
      </c>
    </row>
    <row r="1277" ht="15.75" customHeight="1">
      <c r="E1277" s="21">
        <v>43860.0</v>
      </c>
      <c r="F1277" s="22">
        <v>43.41</v>
      </c>
      <c r="G1277" s="23">
        <v>8792500.0</v>
      </c>
      <c r="H1277" s="24" t="s">
        <v>59</v>
      </c>
      <c r="I1277" s="24">
        <f>('Акции'!$F1277-F1276)/F1276</f>
        <v>-0.01228668942</v>
      </c>
    </row>
    <row r="1278" ht="15.75" customHeight="1">
      <c r="E1278" s="21">
        <v>43861.0</v>
      </c>
      <c r="F1278" s="22">
        <v>41.87</v>
      </c>
      <c r="G1278" s="23">
        <v>1.2425E7</v>
      </c>
      <c r="H1278" s="24" t="s">
        <v>59</v>
      </c>
      <c r="I1278" s="24">
        <f>('Акции'!$F1278-F1277)/F1277</f>
        <v>-0.03547569684</v>
      </c>
    </row>
    <row r="1279" ht="15.75" customHeight="1">
      <c r="E1279" s="21">
        <v>43864.0</v>
      </c>
      <c r="F1279" s="22">
        <v>42.23</v>
      </c>
      <c r="G1279" s="23">
        <v>8763400.0</v>
      </c>
      <c r="H1279" s="24" t="s">
        <v>59</v>
      </c>
      <c r="I1279" s="24">
        <f>('Акции'!$F1279-F1278)/F1278</f>
        <v>0.008598041557</v>
      </c>
    </row>
    <row r="1280" ht="15.75" customHeight="1">
      <c r="E1280" s="21">
        <v>43865.0</v>
      </c>
      <c r="F1280" s="22">
        <v>42.88</v>
      </c>
      <c r="G1280" s="23">
        <v>9126100.0</v>
      </c>
      <c r="H1280" s="24" t="s">
        <v>59</v>
      </c>
      <c r="I1280" s="24">
        <f>('Акции'!$F1280-F1279)/F1279</f>
        <v>0.01539190149</v>
      </c>
    </row>
    <row r="1281" ht="15.75" customHeight="1">
      <c r="E1281" s="21">
        <v>43866.0</v>
      </c>
      <c r="F1281" s="22">
        <v>42.62</v>
      </c>
      <c r="G1281" s="23">
        <v>1.32271E7</v>
      </c>
      <c r="H1281" s="24" t="s">
        <v>59</v>
      </c>
      <c r="I1281" s="24">
        <f>('Акции'!$F1281-F1280)/F1280</f>
        <v>-0.006063432836</v>
      </c>
    </row>
    <row r="1282" ht="15.75" customHeight="1">
      <c r="E1282" s="21">
        <v>43867.0</v>
      </c>
      <c r="F1282" s="22">
        <v>43.01</v>
      </c>
      <c r="G1282" s="23">
        <v>6994200.0</v>
      </c>
      <c r="H1282" s="24" t="s">
        <v>59</v>
      </c>
      <c r="I1282" s="24">
        <f>('Акции'!$F1282-F1281)/F1281</f>
        <v>0.009150633505</v>
      </c>
    </row>
    <row r="1283" ht="15.75" customHeight="1">
      <c r="E1283" s="21">
        <v>43868.0</v>
      </c>
      <c r="F1283" s="22">
        <v>42.19</v>
      </c>
      <c r="G1283" s="23">
        <v>8381700.0</v>
      </c>
      <c r="H1283" s="24" t="s">
        <v>59</v>
      </c>
      <c r="I1283" s="24">
        <f>('Акции'!$F1283-F1282)/F1282</f>
        <v>-0.01906533364</v>
      </c>
    </row>
    <row r="1284" ht="15.75" customHeight="1">
      <c r="E1284" s="21">
        <v>43871.0</v>
      </c>
      <c r="F1284" s="22">
        <v>42.22</v>
      </c>
      <c r="G1284" s="23">
        <v>6151700.0</v>
      </c>
      <c r="H1284" s="24" t="s">
        <v>59</v>
      </c>
      <c r="I1284" s="24">
        <f>('Акции'!$F1284-F1283)/F1283</f>
        <v>0.0007110689737</v>
      </c>
    </row>
    <row r="1285" ht="15.75" customHeight="1">
      <c r="E1285" s="21">
        <v>43872.0</v>
      </c>
      <c r="F1285" s="22">
        <v>42.57</v>
      </c>
      <c r="G1285" s="23">
        <v>4861100.0</v>
      </c>
      <c r="H1285" s="24" t="s">
        <v>59</v>
      </c>
      <c r="I1285" s="24">
        <f>('Акции'!$F1285-F1284)/F1284</f>
        <v>0.008289909995</v>
      </c>
    </row>
    <row r="1286" ht="15.75" customHeight="1">
      <c r="E1286" s="21">
        <v>43873.0</v>
      </c>
      <c r="F1286" s="22">
        <v>42.23</v>
      </c>
      <c r="G1286" s="23">
        <v>8374100.0</v>
      </c>
      <c r="H1286" s="24" t="s">
        <v>59</v>
      </c>
      <c r="I1286" s="24">
        <f>('Акции'!$F1286-F1285)/F1285</f>
        <v>-0.007986845196</v>
      </c>
    </row>
    <row r="1287" ht="15.75" customHeight="1">
      <c r="E1287" s="21">
        <v>43874.0</v>
      </c>
      <c r="F1287" s="22">
        <v>42.18</v>
      </c>
      <c r="G1287" s="23">
        <v>6406700.0</v>
      </c>
      <c r="H1287" s="24" t="s">
        <v>59</v>
      </c>
      <c r="I1287" s="24">
        <f>('Акции'!$F1287-F1286)/F1286</f>
        <v>-0.001183992422</v>
      </c>
    </row>
    <row r="1288" ht="15.75" customHeight="1">
      <c r="E1288" s="21">
        <v>43875.0</v>
      </c>
      <c r="F1288" s="22">
        <v>42.31</v>
      </c>
      <c r="G1288" s="23">
        <v>7289900.0</v>
      </c>
      <c r="H1288" s="24" t="s">
        <v>59</v>
      </c>
      <c r="I1288" s="24">
        <f>('Акции'!$F1288-F1287)/F1287</f>
        <v>0.003082029398</v>
      </c>
    </row>
    <row r="1289" ht="15.75" customHeight="1">
      <c r="E1289" s="21">
        <v>43879.0</v>
      </c>
      <c r="F1289" s="22">
        <v>42.16</v>
      </c>
      <c r="G1289" s="23">
        <v>8024500.0</v>
      </c>
      <c r="H1289" s="24" t="s">
        <v>59</v>
      </c>
      <c r="I1289" s="24">
        <f>('Акции'!$F1289-F1288)/F1288</f>
        <v>-0.003545261168</v>
      </c>
    </row>
    <row r="1290" ht="15.75" customHeight="1">
      <c r="E1290" s="21">
        <v>43880.0</v>
      </c>
      <c r="F1290" s="22">
        <v>43.02</v>
      </c>
      <c r="G1290" s="23">
        <v>7412000.0</v>
      </c>
      <c r="H1290" s="24" t="s">
        <v>59</v>
      </c>
      <c r="I1290" s="24">
        <f>('Акции'!$F1290-F1289)/F1289</f>
        <v>0.02039848197</v>
      </c>
    </row>
    <row r="1291" ht="15.75" customHeight="1">
      <c r="E1291" s="21">
        <v>43881.0</v>
      </c>
      <c r="F1291" s="22">
        <v>42.5</v>
      </c>
      <c r="G1291" s="23">
        <v>6123500.0</v>
      </c>
      <c r="H1291" s="24" t="s">
        <v>59</v>
      </c>
      <c r="I1291" s="24">
        <f>('Акции'!$F1291-F1290)/F1290</f>
        <v>-0.01208740121</v>
      </c>
    </row>
    <row r="1292" ht="15.75" customHeight="1">
      <c r="E1292" s="21">
        <v>43882.0</v>
      </c>
      <c r="F1292" s="22">
        <v>42.62</v>
      </c>
      <c r="G1292" s="23">
        <v>7282400.0</v>
      </c>
      <c r="H1292" s="24" t="s">
        <v>59</v>
      </c>
      <c r="I1292" s="24">
        <f>('Акции'!$F1292-F1291)/F1291</f>
        <v>0.002823529412</v>
      </c>
    </row>
    <row r="1293" ht="15.75" customHeight="1">
      <c r="E1293" s="21">
        <v>43885.0</v>
      </c>
      <c r="F1293" s="22">
        <v>41.08</v>
      </c>
      <c r="G1293" s="23">
        <v>6536700.0</v>
      </c>
      <c r="H1293" s="24" t="s">
        <v>59</v>
      </c>
      <c r="I1293" s="24">
        <f>('Акции'!$F1293-F1292)/F1292</f>
        <v>-0.03613327076</v>
      </c>
    </row>
    <row r="1294" ht="15.75" customHeight="1">
      <c r="E1294" s="21">
        <v>43886.0</v>
      </c>
      <c r="F1294" s="22">
        <v>39.91</v>
      </c>
      <c r="G1294" s="23">
        <v>8745400.0</v>
      </c>
      <c r="H1294" s="24" t="s">
        <v>59</v>
      </c>
      <c r="I1294" s="24">
        <f>('Акции'!$F1294-F1293)/F1293</f>
        <v>-0.02848101266</v>
      </c>
    </row>
    <row r="1295" ht="15.75" customHeight="1">
      <c r="E1295" s="21">
        <v>43887.0</v>
      </c>
      <c r="F1295" s="22">
        <v>39.39</v>
      </c>
      <c r="G1295" s="23">
        <v>1.00623E7</v>
      </c>
      <c r="H1295" s="24" t="s">
        <v>59</v>
      </c>
      <c r="I1295" s="24">
        <f>('Акции'!$F1295-F1294)/F1294</f>
        <v>-0.01302931596</v>
      </c>
    </row>
    <row r="1296" ht="15.75" customHeight="1">
      <c r="E1296" s="21">
        <v>43888.0</v>
      </c>
      <c r="F1296" s="22">
        <v>37.92</v>
      </c>
      <c r="G1296" s="23">
        <v>1.5338E7</v>
      </c>
      <c r="H1296" s="24" t="s">
        <v>59</v>
      </c>
      <c r="I1296" s="24">
        <f>('Акции'!$F1296-F1295)/F1295</f>
        <v>-0.03731911653</v>
      </c>
    </row>
    <row r="1297" ht="15.75" customHeight="1">
      <c r="E1297" s="21">
        <v>43889.0</v>
      </c>
      <c r="F1297" s="22">
        <v>37.39</v>
      </c>
      <c r="G1297" s="23">
        <v>1.98712E7</v>
      </c>
      <c r="H1297" s="24" t="s">
        <v>59</v>
      </c>
      <c r="I1297" s="24">
        <f>('Акции'!$F1297-F1296)/F1296</f>
        <v>-0.01397679325</v>
      </c>
    </row>
    <row r="1298" ht="15.75" customHeight="1">
      <c r="E1298" s="21">
        <v>43892.0</v>
      </c>
      <c r="F1298" s="22">
        <v>38.27</v>
      </c>
      <c r="G1298" s="23">
        <v>1.43337E7</v>
      </c>
      <c r="H1298" s="24" t="s">
        <v>59</v>
      </c>
      <c r="I1298" s="24">
        <f>('Акции'!$F1298-F1297)/F1297</f>
        <v>0.02353570473</v>
      </c>
    </row>
    <row r="1299" ht="15.75" customHeight="1">
      <c r="E1299" s="21">
        <v>43893.0</v>
      </c>
      <c r="F1299" s="22">
        <v>37.23</v>
      </c>
      <c r="G1299" s="23">
        <v>1.38755E7</v>
      </c>
      <c r="H1299" s="24" t="s">
        <v>59</v>
      </c>
      <c r="I1299" s="24">
        <f>('Акции'!$F1299-F1298)/F1298</f>
        <v>-0.02717533316</v>
      </c>
    </row>
    <row r="1300" ht="15.75" customHeight="1">
      <c r="E1300" s="21">
        <v>43894.0</v>
      </c>
      <c r="F1300" s="22">
        <v>38.75</v>
      </c>
      <c r="G1300" s="23">
        <v>1.01125E7</v>
      </c>
      <c r="H1300" s="24" t="s">
        <v>59</v>
      </c>
      <c r="I1300" s="24">
        <f>('Акции'!$F1300-F1299)/F1299</f>
        <v>0.04082728982</v>
      </c>
    </row>
    <row r="1301" ht="15.75" customHeight="1">
      <c r="E1301" s="21">
        <v>43895.0</v>
      </c>
      <c r="F1301" s="22">
        <v>37.46</v>
      </c>
      <c r="G1301" s="23">
        <v>2.04348E7</v>
      </c>
      <c r="H1301" s="24" t="s">
        <v>59</v>
      </c>
      <c r="I1301" s="24">
        <f>('Акции'!$F1301-F1300)/F1300</f>
        <v>-0.03329032258</v>
      </c>
    </row>
    <row r="1302" ht="15.75" customHeight="1">
      <c r="E1302" s="21">
        <v>43896.0</v>
      </c>
      <c r="F1302" s="22">
        <v>37.6</v>
      </c>
      <c r="G1302" s="23">
        <v>1.79491E7</v>
      </c>
      <c r="H1302" s="24" t="s">
        <v>59</v>
      </c>
      <c r="I1302" s="24">
        <f>('Акции'!$F1302-F1301)/F1301</f>
        <v>0.003737319808</v>
      </c>
    </row>
    <row r="1303" ht="15.75" customHeight="1">
      <c r="E1303" s="21">
        <v>43899.0</v>
      </c>
      <c r="F1303" s="22">
        <v>34.09</v>
      </c>
      <c r="G1303" s="23">
        <v>1.53787E7</v>
      </c>
      <c r="H1303" s="24" t="s">
        <v>59</v>
      </c>
      <c r="I1303" s="24">
        <f>('Акции'!$F1303-F1302)/F1302</f>
        <v>-0.09335106383</v>
      </c>
    </row>
    <row r="1304" ht="15.75" customHeight="1">
      <c r="E1304" s="21">
        <v>43900.0</v>
      </c>
      <c r="F1304" s="22">
        <v>35.18</v>
      </c>
      <c r="G1304" s="23">
        <v>1.33722E7</v>
      </c>
      <c r="H1304" s="24" t="s">
        <v>59</v>
      </c>
      <c r="I1304" s="24">
        <f>('Акции'!$F1304-F1303)/F1303</f>
        <v>0.03197418598</v>
      </c>
    </row>
    <row r="1305" ht="15.75" customHeight="1">
      <c r="E1305" s="21">
        <v>43901.0</v>
      </c>
      <c r="F1305" s="22">
        <v>33.86</v>
      </c>
      <c r="G1305" s="23">
        <v>2.01132E7</v>
      </c>
      <c r="H1305" s="24" t="s">
        <v>59</v>
      </c>
      <c r="I1305" s="24">
        <f>('Акции'!$F1305-F1304)/F1304</f>
        <v>-0.03752131893</v>
      </c>
    </row>
    <row r="1306" ht="15.75" customHeight="1">
      <c r="E1306" s="21">
        <v>43902.0</v>
      </c>
      <c r="F1306" s="22">
        <v>31.0</v>
      </c>
      <c r="G1306" s="23">
        <v>2.35453E7</v>
      </c>
      <c r="H1306" s="24" t="s">
        <v>59</v>
      </c>
      <c r="I1306" s="24">
        <f>('Акции'!$F1306-F1305)/F1305</f>
        <v>-0.08446544595</v>
      </c>
    </row>
    <row r="1307" ht="15.75" customHeight="1">
      <c r="E1307" s="21">
        <v>43903.0</v>
      </c>
      <c r="F1307" s="22">
        <v>32.33</v>
      </c>
      <c r="G1307" s="23">
        <v>1.74209E7</v>
      </c>
      <c r="H1307" s="24" t="s">
        <v>59</v>
      </c>
      <c r="I1307" s="24">
        <f>('Акции'!$F1307-F1306)/F1306</f>
        <v>0.04290322581</v>
      </c>
    </row>
    <row r="1308" ht="15.75" customHeight="1">
      <c r="E1308" s="21">
        <v>43906.0</v>
      </c>
      <c r="F1308" s="22">
        <v>27.55</v>
      </c>
      <c r="G1308" s="23">
        <v>1.72321E7</v>
      </c>
      <c r="H1308" s="24" t="s">
        <v>59</v>
      </c>
      <c r="I1308" s="24">
        <f>('Акции'!$F1308-F1307)/F1307</f>
        <v>-0.1478502938</v>
      </c>
    </row>
    <row r="1309" ht="15.75" customHeight="1">
      <c r="E1309" s="21">
        <v>43907.0</v>
      </c>
      <c r="F1309" s="22">
        <v>28.79</v>
      </c>
      <c r="G1309" s="23">
        <v>1.80972E7</v>
      </c>
      <c r="H1309" s="24" t="s">
        <v>59</v>
      </c>
      <c r="I1309" s="24">
        <f>('Акции'!$F1309-F1308)/F1308</f>
        <v>0.04500907441</v>
      </c>
    </row>
    <row r="1310" ht="15.75" customHeight="1">
      <c r="E1310" s="21">
        <v>43908.0</v>
      </c>
      <c r="F1310" s="22">
        <v>27.24</v>
      </c>
      <c r="G1310" s="23">
        <v>1.81675E7</v>
      </c>
      <c r="H1310" s="24" t="s">
        <v>59</v>
      </c>
      <c r="I1310" s="24">
        <f>('Акции'!$F1310-F1309)/F1309</f>
        <v>-0.05383813824</v>
      </c>
    </row>
    <row r="1311" ht="15.75" customHeight="1">
      <c r="E1311" s="21">
        <v>43909.0</v>
      </c>
      <c r="F1311" s="22">
        <v>28.27</v>
      </c>
      <c r="G1311" s="23">
        <v>1.20885E7</v>
      </c>
      <c r="H1311" s="24" t="s">
        <v>59</v>
      </c>
      <c r="I1311" s="24">
        <f>('Акции'!$F1311-F1310)/F1310</f>
        <v>0.03781204112</v>
      </c>
    </row>
    <row r="1312" ht="15.75" customHeight="1">
      <c r="E1312" s="21">
        <v>43910.0</v>
      </c>
      <c r="F1312" s="22">
        <v>27.24</v>
      </c>
      <c r="G1312" s="23">
        <v>1.12229E7</v>
      </c>
      <c r="H1312" s="24" t="s">
        <v>59</v>
      </c>
      <c r="I1312" s="24">
        <f>('Акции'!$F1312-F1311)/F1311</f>
        <v>-0.03643438274</v>
      </c>
    </row>
    <row r="1313" ht="15.75" customHeight="1">
      <c r="E1313" s="21">
        <v>43913.0</v>
      </c>
      <c r="F1313" s="22">
        <v>25.83</v>
      </c>
      <c r="G1313" s="23">
        <v>1.71905E7</v>
      </c>
      <c r="H1313" s="24" t="s">
        <v>59</v>
      </c>
      <c r="I1313" s="24">
        <f>('Акции'!$F1313-F1312)/F1312</f>
        <v>-0.05176211454</v>
      </c>
    </row>
    <row r="1314" ht="15.75" customHeight="1">
      <c r="E1314" s="21">
        <v>43914.0</v>
      </c>
      <c r="F1314" s="22">
        <v>28.22</v>
      </c>
      <c r="G1314" s="23">
        <v>1.67528E7</v>
      </c>
      <c r="H1314" s="24" t="s">
        <v>59</v>
      </c>
      <c r="I1314" s="24">
        <f>('Акции'!$F1314-F1313)/F1313</f>
        <v>0.09252806814</v>
      </c>
    </row>
    <row r="1315" ht="15.75" customHeight="1">
      <c r="E1315" s="21">
        <v>43915.0</v>
      </c>
      <c r="F1315" s="22">
        <v>29.92</v>
      </c>
      <c r="G1315" s="23">
        <v>1.96817E7</v>
      </c>
      <c r="H1315" s="24" t="s">
        <v>59</v>
      </c>
      <c r="I1315" s="24">
        <f>('Акции'!$F1315-F1314)/F1314</f>
        <v>0.06024096386</v>
      </c>
    </row>
    <row r="1316" ht="15.75" customHeight="1">
      <c r="E1316" s="21">
        <v>43916.0</v>
      </c>
      <c r="F1316" s="22">
        <v>31.42</v>
      </c>
      <c r="G1316" s="23">
        <v>1.31374E7</v>
      </c>
      <c r="H1316" s="24" t="s">
        <v>59</v>
      </c>
      <c r="I1316" s="24">
        <f>('Акции'!$F1316-F1315)/F1315</f>
        <v>0.05013368984</v>
      </c>
    </row>
    <row r="1317" ht="15.75" customHeight="1">
      <c r="E1317" s="21">
        <v>43917.0</v>
      </c>
      <c r="F1317" s="22">
        <v>30.61</v>
      </c>
      <c r="G1317" s="23">
        <v>1.12327E7</v>
      </c>
      <c r="H1317" s="24" t="s">
        <v>59</v>
      </c>
      <c r="I1317" s="24">
        <f>('Акции'!$F1317-F1316)/F1316</f>
        <v>-0.02577975812</v>
      </c>
    </row>
    <row r="1318" ht="15.75" customHeight="1">
      <c r="E1318" s="21">
        <v>43920.0</v>
      </c>
      <c r="F1318" s="22">
        <v>31.64</v>
      </c>
      <c r="G1318" s="23">
        <v>1.21929E7</v>
      </c>
      <c r="H1318" s="24" t="s">
        <v>59</v>
      </c>
      <c r="I1318" s="24">
        <f>('Акции'!$F1318-F1317)/F1317</f>
        <v>0.03364913427</v>
      </c>
    </row>
    <row r="1319" ht="15.75" customHeight="1">
      <c r="E1319" s="21">
        <v>43921.0</v>
      </c>
      <c r="F1319" s="22">
        <v>32.63</v>
      </c>
      <c r="G1319" s="23">
        <v>1.41741E7</v>
      </c>
      <c r="H1319" s="24" t="s">
        <v>59</v>
      </c>
      <c r="I1319" s="24">
        <f>('Акции'!$F1319-F1318)/F1318</f>
        <v>0.03128950695</v>
      </c>
    </row>
    <row r="1320" ht="15.75" customHeight="1">
      <c r="E1320" s="21">
        <v>43922.0</v>
      </c>
      <c r="F1320" s="22">
        <v>30.19</v>
      </c>
      <c r="G1320" s="23">
        <v>9990600.0</v>
      </c>
      <c r="H1320" s="24" t="s">
        <v>59</v>
      </c>
      <c r="I1320" s="24">
        <f>('Акции'!$F1320-F1319)/F1319</f>
        <v>-0.07477781183</v>
      </c>
    </row>
    <row r="1321" ht="15.75" customHeight="1">
      <c r="E1321" s="21">
        <v>43923.0</v>
      </c>
      <c r="F1321" s="22">
        <v>31.05</v>
      </c>
      <c r="G1321" s="23">
        <v>1.24019E7</v>
      </c>
      <c r="H1321" s="24" t="s">
        <v>59</v>
      </c>
      <c r="I1321" s="24">
        <f>('Акции'!$F1321-F1320)/F1320</f>
        <v>0.02848625373</v>
      </c>
    </row>
    <row r="1322" ht="15.75" customHeight="1">
      <c r="E1322" s="21">
        <v>43924.0</v>
      </c>
      <c r="F1322" s="22">
        <v>31.17</v>
      </c>
      <c r="G1322" s="23">
        <v>1.08955E7</v>
      </c>
      <c r="H1322" s="24" t="s">
        <v>59</v>
      </c>
      <c r="I1322" s="24">
        <f>('Акции'!$F1322-F1321)/F1321</f>
        <v>0.0038647343</v>
      </c>
    </row>
    <row r="1323" ht="15.75" customHeight="1">
      <c r="E1323" s="21">
        <v>43927.0</v>
      </c>
      <c r="F1323" s="22">
        <v>32.88</v>
      </c>
      <c r="G1323" s="23">
        <v>1.36471E7</v>
      </c>
      <c r="H1323" s="24" t="s">
        <v>59</v>
      </c>
      <c r="I1323" s="24">
        <f>('Акции'!$F1323-F1322)/F1322</f>
        <v>0.05486044273</v>
      </c>
    </row>
    <row r="1324" ht="15.75" customHeight="1">
      <c r="E1324" s="21">
        <v>43928.0</v>
      </c>
      <c r="F1324" s="22">
        <v>33.69</v>
      </c>
      <c r="G1324" s="23">
        <v>2.13424E7</v>
      </c>
      <c r="H1324" s="24" t="s">
        <v>59</v>
      </c>
      <c r="I1324" s="24">
        <f>('Акции'!$F1324-F1323)/F1323</f>
        <v>0.0246350365</v>
      </c>
    </row>
    <row r="1325" ht="15.75" customHeight="1">
      <c r="E1325" s="21">
        <v>43929.0</v>
      </c>
      <c r="F1325" s="22">
        <v>35.13</v>
      </c>
      <c r="G1325" s="23">
        <v>1.36085E7</v>
      </c>
      <c r="H1325" s="24" t="s">
        <v>59</v>
      </c>
      <c r="I1325" s="24">
        <f>('Акции'!$F1325-F1324)/F1324</f>
        <v>0.04274265361</v>
      </c>
    </row>
    <row r="1326" ht="15.75" customHeight="1">
      <c r="E1326" s="21">
        <v>43930.0</v>
      </c>
      <c r="F1326" s="22">
        <v>36.83</v>
      </c>
      <c r="G1326" s="23">
        <v>1.90987E7</v>
      </c>
      <c r="H1326" s="24" t="s">
        <v>59</v>
      </c>
      <c r="I1326" s="24">
        <f>('Акции'!$F1326-F1325)/F1325</f>
        <v>0.04839168802</v>
      </c>
    </row>
    <row r="1327" ht="15.75" customHeight="1">
      <c r="E1327" s="21">
        <v>43934.0</v>
      </c>
      <c r="F1327" s="22">
        <v>35.21</v>
      </c>
      <c r="G1327" s="23">
        <v>1.19904E7</v>
      </c>
      <c r="H1327" s="24" t="s">
        <v>59</v>
      </c>
      <c r="I1327" s="24">
        <f>('Акции'!$F1327-F1326)/F1326</f>
        <v>-0.04398588108</v>
      </c>
    </row>
    <row r="1328" ht="15.75" customHeight="1">
      <c r="E1328" s="21">
        <v>43935.0</v>
      </c>
      <c r="F1328" s="22">
        <v>35.92</v>
      </c>
      <c r="G1328" s="23">
        <v>1.23372E7</v>
      </c>
      <c r="H1328" s="24" t="s">
        <v>59</v>
      </c>
      <c r="I1328" s="24">
        <f>('Акции'!$F1328-F1327)/F1327</f>
        <v>0.02016472593</v>
      </c>
    </row>
    <row r="1329" ht="15.75" customHeight="1">
      <c r="E1329" s="21">
        <v>43936.0</v>
      </c>
      <c r="F1329" s="22">
        <v>34.79</v>
      </c>
      <c r="G1329" s="23">
        <v>9994300.0</v>
      </c>
      <c r="H1329" s="24" t="s">
        <v>59</v>
      </c>
      <c r="I1329" s="24">
        <f>('Акции'!$F1329-F1328)/F1328</f>
        <v>-0.03145879733</v>
      </c>
    </row>
    <row r="1330" ht="15.75" customHeight="1">
      <c r="E1330" s="21">
        <v>43937.0</v>
      </c>
      <c r="F1330" s="22">
        <v>35.45</v>
      </c>
      <c r="G1330" s="23">
        <v>8086400.0</v>
      </c>
      <c r="H1330" s="24" t="s">
        <v>59</v>
      </c>
      <c r="I1330" s="24">
        <f>('Акции'!$F1330-F1329)/F1329</f>
        <v>0.01897096867</v>
      </c>
    </row>
    <row r="1331" ht="15.75" customHeight="1">
      <c r="E1331" s="21">
        <v>43938.0</v>
      </c>
      <c r="F1331" s="22">
        <v>38.29</v>
      </c>
      <c r="G1331" s="23">
        <v>1.9998E7</v>
      </c>
      <c r="H1331" s="24" t="s">
        <v>59</v>
      </c>
      <c r="I1331" s="24">
        <f>('Акции'!$F1331-F1330)/F1330</f>
        <v>0.08011283498</v>
      </c>
    </row>
    <row r="1332" ht="15.75" customHeight="1">
      <c r="E1332" s="21">
        <v>43941.0</v>
      </c>
      <c r="F1332" s="22">
        <v>37.25</v>
      </c>
      <c r="G1332" s="23">
        <v>1.03924E7</v>
      </c>
      <c r="H1332" s="24" t="s">
        <v>59</v>
      </c>
      <c r="I1332" s="24">
        <f>('Акции'!$F1332-F1331)/F1331</f>
        <v>-0.02716113868</v>
      </c>
    </row>
    <row r="1333" ht="15.75" customHeight="1">
      <c r="E1333" s="21">
        <v>43942.0</v>
      </c>
      <c r="F1333" s="22">
        <v>35.05</v>
      </c>
      <c r="G1333" s="23">
        <v>1.15149E7</v>
      </c>
      <c r="H1333" s="24" t="s">
        <v>59</v>
      </c>
      <c r="I1333" s="24">
        <f>('Акции'!$F1333-F1332)/F1332</f>
        <v>-0.05906040268</v>
      </c>
    </row>
    <row r="1334" ht="15.75" customHeight="1">
      <c r="E1334" s="21">
        <v>43943.0</v>
      </c>
      <c r="F1334" s="22">
        <v>35.49</v>
      </c>
      <c r="G1334" s="23">
        <v>1.0398E7</v>
      </c>
      <c r="H1334" s="24" t="s">
        <v>59</v>
      </c>
      <c r="I1334" s="24">
        <f>('Акции'!$F1334-F1333)/F1333</f>
        <v>0.01255349501</v>
      </c>
    </row>
    <row r="1335" ht="15.75" customHeight="1">
      <c r="E1335" s="21">
        <v>43944.0</v>
      </c>
      <c r="F1335" s="22">
        <v>36.4</v>
      </c>
      <c r="G1335" s="23">
        <v>8425200.0</v>
      </c>
      <c r="H1335" s="24" t="s">
        <v>59</v>
      </c>
      <c r="I1335" s="24">
        <f>('Акции'!$F1335-F1334)/F1334</f>
        <v>0.02564102564</v>
      </c>
    </row>
    <row r="1336" ht="15.75" customHeight="1">
      <c r="E1336" s="21">
        <v>43945.0</v>
      </c>
      <c r="F1336" s="22">
        <v>36.9</v>
      </c>
      <c r="G1336" s="23">
        <v>8100900.0</v>
      </c>
      <c r="H1336" s="24" t="s">
        <v>59</v>
      </c>
      <c r="I1336" s="24">
        <f>('Акции'!$F1336-F1335)/F1335</f>
        <v>0.01373626374</v>
      </c>
    </row>
    <row r="1337" ht="15.75" customHeight="1">
      <c r="E1337" s="21">
        <v>43948.0</v>
      </c>
      <c r="F1337" s="22">
        <v>37.0</v>
      </c>
      <c r="G1337" s="23">
        <v>1.00404E7</v>
      </c>
      <c r="H1337" s="24" t="s">
        <v>59</v>
      </c>
      <c r="I1337" s="24">
        <f>('Акции'!$F1337-F1336)/F1336</f>
        <v>0.0027100271</v>
      </c>
    </row>
    <row r="1338" ht="15.75" customHeight="1">
      <c r="E1338" s="21">
        <v>43949.0</v>
      </c>
      <c r="F1338" s="22">
        <v>35.93</v>
      </c>
      <c r="G1338" s="23">
        <v>8984200.0</v>
      </c>
      <c r="H1338" s="24" t="s">
        <v>59</v>
      </c>
      <c r="I1338" s="24">
        <f>('Акции'!$F1338-F1337)/F1337</f>
        <v>-0.02891891892</v>
      </c>
    </row>
    <row r="1339" ht="15.75" customHeight="1">
      <c r="E1339" s="21">
        <v>43950.0</v>
      </c>
      <c r="F1339" s="22">
        <v>37.43</v>
      </c>
      <c r="G1339" s="23">
        <v>1.26599E7</v>
      </c>
      <c r="H1339" s="24" t="s">
        <v>59</v>
      </c>
      <c r="I1339" s="24">
        <f>('Акции'!$F1339-F1338)/F1338</f>
        <v>0.04174784303</v>
      </c>
    </row>
    <row r="1340" ht="15.75" customHeight="1">
      <c r="E1340" s="21">
        <v>43951.0</v>
      </c>
      <c r="F1340" s="22">
        <v>37.48</v>
      </c>
      <c r="G1340" s="23">
        <v>1.11431E7</v>
      </c>
      <c r="H1340" s="24" t="s">
        <v>59</v>
      </c>
      <c r="I1340" s="24">
        <f>('Акции'!$F1340-F1339)/F1339</f>
        <v>0.001335826877</v>
      </c>
    </row>
    <row r="1341" ht="15.75" customHeight="1">
      <c r="E1341" s="21">
        <v>43952.0</v>
      </c>
      <c r="F1341" s="22">
        <v>35.99</v>
      </c>
      <c r="G1341" s="23">
        <v>7484800.0</v>
      </c>
      <c r="H1341" s="24" t="s">
        <v>59</v>
      </c>
      <c r="I1341" s="24">
        <f>('Акции'!$F1341-F1340)/F1340</f>
        <v>-0.03975453575</v>
      </c>
    </row>
    <row r="1342" ht="15.75" customHeight="1">
      <c r="E1342" s="21">
        <v>43955.0</v>
      </c>
      <c r="F1342" s="22">
        <v>35.83</v>
      </c>
      <c r="G1342" s="23">
        <v>5631400.0</v>
      </c>
      <c r="H1342" s="24" t="s">
        <v>59</v>
      </c>
      <c r="I1342" s="24">
        <f>('Акции'!$F1342-F1341)/F1341</f>
        <v>-0.004445679355</v>
      </c>
    </row>
    <row r="1343" ht="15.75" customHeight="1">
      <c r="E1343" s="21">
        <v>43956.0</v>
      </c>
      <c r="F1343" s="22">
        <v>36.81</v>
      </c>
      <c r="G1343" s="23">
        <v>7002200.0</v>
      </c>
      <c r="H1343" s="24" t="s">
        <v>59</v>
      </c>
      <c r="I1343" s="24">
        <f>('Акции'!$F1343-F1342)/F1342</f>
        <v>0.02735138152</v>
      </c>
    </row>
    <row r="1344" ht="15.75" customHeight="1">
      <c r="E1344" s="21">
        <v>43957.0</v>
      </c>
      <c r="F1344" s="22">
        <v>35.89</v>
      </c>
      <c r="G1344" s="23">
        <v>6826300.0</v>
      </c>
      <c r="H1344" s="24" t="s">
        <v>59</v>
      </c>
      <c r="I1344" s="24">
        <f>('Акции'!$F1344-F1343)/F1343</f>
        <v>-0.02499320837</v>
      </c>
    </row>
    <row r="1345" ht="15.75" customHeight="1">
      <c r="E1345" s="21">
        <v>43958.0</v>
      </c>
      <c r="F1345" s="22">
        <v>37.0</v>
      </c>
      <c r="G1345" s="23">
        <v>8829200.0</v>
      </c>
      <c r="H1345" s="24" t="s">
        <v>59</v>
      </c>
      <c r="I1345" s="24">
        <f>('Акции'!$F1345-F1344)/F1344</f>
        <v>0.03092783505</v>
      </c>
    </row>
    <row r="1346" ht="15.75" customHeight="1">
      <c r="E1346" s="21">
        <v>43959.0</v>
      </c>
      <c r="F1346" s="22">
        <v>38.18</v>
      </c>
      <c r="G1346" s="23">
        <v>1.01919E7</v>
      </c>
      <c r="H1346" s="24" t="s">
        <v>59</v>
      </c>
      <c r="I1346" s="24">
        <f>('Акции'!$F1346-F1345)/F1345</f>
        <v>0.03189189189</v>
      </c>
    </row>
    <row r="1347" ht="15.75" customHeight="1">
      <c r="E1347" s="21">
        <v>43962.0</v>
      </c>
      <c r="F1347" s="22">
        <v>37.78</v>
      </c>
      <c r="G1347" s="23">
        <v>7992300.0</v>
      </c>
      <c r="H1347" s="24" t="s">
        <v>59</v>
      </c>
      <c r="I1347" s="24">
        <f>('Акции'!$F1347-F1346)/F1346</f>
        <v>-0.01047668937</v>
      </c>
    </row>
    <row r="1348" ht="15.75" customHeight="1">
      <c r="E1348" s="21">
        <v>43963.0</v>
      </c>
      <c r="F1348" s="22">
        <v>36.98</v>
      </c>
      <c r="G1348" s="23">
        <v>8027300.0</v>
      </c>
      <c r="H1348" s="24" t="s">
        <v>59</v>
      </c>
      <c r="I1348" s="24">
        <f>('Акции'!$F1348-F1347)/F1347</f>
        <v>-0.02117522499</v>
      </c>
    </row>
    <row r="1349" ht="15.75" customHeight="1">
      <c r="E1349" s="21">
        <v>43964.0</v>
      </c>
      <c r="F1349" s="22">
        <v>35.77</v>
      </c>
      <c r="G1349" s="23">
        <v>8053500.0</v>
      </c>
      <c r="H1349" s="24" t="s">
        <v>59</v>
      </c>
      <c r="I1349" s="24">
        <f>('Акции'!$F1349-F1348)/F1348</f>
        <v>-0.0327203894</v>
      </c>
    </row>
    <row r="1350" ht="15.75" customHeight="1">
      <c r="E1350" s="21">
        <v>43965.0</v>
      </c>
      <c r="F1350" s="22">
        <v>35.5</v>
      </c>
      <c r="G1350" s="23">
        <v>6564800.0</v>
      </c>
      <c r="H1350" s="24" t="s">
        <v>59</v>
      </c>
      <c r="I1350" s="24">
        <f>('Акции'!$F1350-F1349)/F1349</f>
        <v>-0.007548224769</v>
      </c>
    </row>
    <row r="1351" ht="15.75" customHeight="1">
      <c r="E1351" s="21">
        <v>43966.0</v>
      </c>
      <c r="F1351" s="22">
        <v>34.83</v>
      </c>
      <c r="G1351" s="23">
        <v>1.02915E7</v>
      </c>
      <c r="H1351" s="24" t="s">
        <v>59</v>
      </c>
      <c r="I1351" s="24">
        <f>('Акции'!$F1351-F1350)/F1350</f>
        <v>-0.01887323944</v>
      </c>
    </row>
    <row r="1352" ht="15.75" customHeight="1">
      <c r="E1352" s="21">
        <v>43969.0</v>
      </c>
      <c r="F1352" s="22">
        <v>36.42</v>
      </c>
      <c r="G1352" s="23">
        <v>1.36871E7</v>
      </c>
      <c r="H1352" s="24" t="s">
        <v>59</v>
      </c>
      <c r="I1352" s="24">
        <f>('Акции'!$F1352-F1351)/F1351</f>
        <v>0.04565030146</v>
      </c>
    </row>
    <row r="1353" ht="15.75" customHeight="1">
      <c r="E1353" s="21">
        <v>43970.0</v>
      </c>
      <c r="F1353" s="22">
        <v>35.43</v>
      </c>
      <c r="G1353" s="23">
        <v>1.13667E7</v>
      </c>
      <c r="H1353" s="24" t="s">
        <v>59</v>
      </c>
      <c r="I1353" s="24">
        <f>('Акции'!$F1353-F1352)/F1352</f>
        <v>-0.02718286656</v>
      </c>
    </row>
  </sheetData>
  <mergeCells count="1">
    <mergeCell ref="P12:Q12"/>
  </mergeCells>
  <printOptions/>
  <pageMargins bottom="1.0" footer="0.0" header="0.0" left="0.75" right="0.75" top="1.0"/>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75"/>
    <col customWidth="1" min="5" max="5" width="7.88"/>
    <col customWidth="1" min="6" max="6" width="13.0"/>
    <col customWidth="1" min="7" max="7" width="8.5"/>
    <col customWidth="1" min="8" max="8" width="13.5"/>
    <col customWidth="1" min="9" max="9" width="8.5"/>
    <col customWidth="1" min="10" max="10" width="12.0"/>
    <col customWidth="1" min="11" max="11" width="9.13"/>
    <col customWidth="1" min="12" max="18" width="7.75"/>
    <col customWidth="1" min="19" max="19" width="9.75"/>
    <col customWidth="1" min="20" max="26" width="7.75"/>
  </cols>
  <sheetData>
    <row r="5">
      <c r="E5" s="18" t="s">
        <v>6</v>
      </c>
      <c r="F5" s="18" t="s">
        <v>75</v>
      </c>
      <c r="G5" s="18" t="s">
        <v>76</v>
      </c>
      <c r="H5" s="18" t="s">
        <v>77</v>
      </c>
      <c r="I5" s="18" t="s">
        <v>78</v>
      </c>
      <c r="J5" s="18" t="s">
        <v>79</v>
      </c>
      <c r="K5" s="18" t="s">
        <v>80</v>
      </c>
      <c r="L5" s="18" t="s">
        <v>81</v>
      </c>
    </row>
    <row r="6">
      <c r="E6" s="24">
        <v>1082.0</v>
      </c>
      <c r="F6" s="24" t="s">
        <v>82</v>
      </c>
      <c r="G6" s="24" t="s">
        <v>83</v>
      </c>
      <c r="H6" s="28" t="s">
        <v>84</v>
      </c>
      <c r="I6" s="24">
        <v>27.0</v>
      </c>
      <c r="J6" s="24" t="s">
        <v>85</v>
      </c>
      <c r="K6" s="24">
        <v>2.7042017E7</v>
      </c>
      <c r="L6" s="24" t="str">
        <f>RIGHT('КХЛ'!$H6,4)</f>
        <v>1990</v>
      </c>
      <c r="S6" s="1">
        <f>COUNTIF('КХЛ'!$G$6:$G$1224,"нападающий")</f>
        <v>655</v>
      </c>
      <c r="T6" s="20" t="s">
        <v>16</v>
      </c>
    </row>
    <row r="7">
      <c r="E7" s="24">
        <v>649.0</v>
      </c>
      <c r="F7" s="24" t="s">
        <v>86</v>
      </c>
      <c r="G7" s="24" t="s">
        <v>87</v>
      </c>
      <c r="H7" s="28" t="s">
        <v>88</v>
      </c>
      <c r="I7" s="24">
        <v>17.0</v>
      </c>
      <c r="J7" s="24" t="s">
        <v>89</v>
      </c>
      <c r="K7" s="24">
        <v>9.8643275E7</v>
      </c>
      <c r="L7" s="24" t="str">
        <f>RIGHT('КХЛ'!$H7,4)</f>
        <v>2000</v>
      </c>
      <c r="S7" s="1">
        <f>COUNTIFS('КХЛ'!$J$6:$J$1224,"США",'КХЛ'!$I$6:$I$1224,"&gt;27")</f>
        <v>33</v>
      </c>
      <c r="T7" s="20" t="s">
        <v>17</v>
      </c>
    </row>
    <row r="8">
      <c r="E8" s="24">
        <v>486.0</v>
      </c>
      <c r="F8" s="24" t="s">
        <v>90</v>
      </c>
      <c r="G8" s="24" t="s">
        <v>91</v>
      </c>
      <c r="H8" s="28" t="s">
        <v>92</v>
      </c>
      <c r="I8" s="24">
        <v>21.0</v>
      </c>
      <c r="J8" s="24" t="s">
        <v>93</v>
      </c>
      <c r="K8" s="24">
        <v>2.9479316E7</v>
      </c>
      <c r="L8" s="24" t="str">
        <f>RIGHT('КХЛ'!$H8,4)</f>
        <v>1996</v>
      </c>
      <c r="S8" s="1">
        <f>SUMIFS('КХЛ'!$K$6:$K$1224,'КХЛ'!$L$6:$L$1224,"1991",'КХЛ'!$G$6:$G$1224,"защитник")</f>
        <v>1189906451</v>
      </c>
      <c r="T8" s="20" t="s">
        <v>18</v>
      </c>
    </row>
    <row r="9">
      <c r="E9" s="24">
        <v>469.0</v>
      </c>
      <c r="F9" s="24" t="s">
        <v>94</v>
      </c>
      <c r="G9" s="24" t="s">
        <v>83</v>
      </c>
      <c r="H9" s="28" t="s">
        <v>95</v>
      </c>
      <c r="I9" s="24">
        <v>43.0</v>
      </c>
      <c r="J9" s="24" t="s">
        <v>89</v>
      </c>
      <c r="K9" s="24">
        <v>4.6591823E7</v>
      </c>
      <c r="L9" s="24" t="str">
        <f>RIGHT('КХЛ'!$H9,4)</f>
        <v>1974</v>
      </c>
      <c r="S9" s="1">
        <f>IF(ISERROR(SUMIFS('КХЛ'!$K$6:$K$1224,'КХЛ'!$J$6:$J$1224,"Белорусь",'КХЛ'!$F$6:$F$1224,"О*")/COUNTIFS('КХЛ'!$J$6:$J$1224,"Белорусь",'КХЛ'!$F$6:$F$1224,"О*")),0,SUMIFS('КХЛ'!$K$6:$K$1224,'КХЛ'!$J$6:$J$1224,"Белорусь",'КХЛ'!$F$6:$F$1224,"О*")/COUNTIFS('КХЛ'!$J$6:$J$1224,"Белорусь",'КХЛ'!$F$6:$F$1224,"О*"))</f>
        <v>0</v>
      </c>
      <c r="T9" s="20" t="s">
        <v>19</v>
      </c>
    </row>
    <row r="10">
      <c r="E10" s="24">
        <v>1459.0</v>
      </c>
      <c r="F10" s="24" t="s">
        <v>96</v>
      </c>
      <c r="G10" s="24" t="s">
        <v>91</v>
      </c>
      <c r="H10" s="28" t="s">
        <v>97</v>
      </c>
      <c r="I10" s="24">
        <v>20.0</v>
      </c>
      <c r="J10" s="24" t="s">
        <v>89</v>
      </c>
      <c r="K10" s="24">
        <v>8.0028631E7</v>
      </c>
      <c r="L10" s="24" t="str">
        <f>RIGHT('КХЛ'!$H10,4)</f>
        <v>1997</v>
      </c>
      <c r="S10" s="1">
        <f>VLOOKUP(471,'КХЛ'!$E$6:$L$1224,5,0)</f>
        <v>17</v>
      </c>
      <c r="T10" s="20" t="s">
        <v>20</v>
      </c>
    </row>
    <row r="11">
      <c r="E11" s="24">
        <v>758.0</v>
      </c>
      <c r="F11" s="24" t="s">
        <v>98</v>
      </c>
      <c r="G11" s="24" t="s">
        <v>87</v>
      </c>
      <c r="H11" s="28" t="s">
        <v>99</v>
      </c>
      <c r="I11" s="24">
        <v>42.0</v>
      </c>
      <c r="J11" s="24" t="s">
        <v>89</v>
      </c>
      <c r="K11" s="24">
        <v>3.2804992E7</v>
      </c>
      <c r="L11" s="24" t="str">
        <f>RIGHT('КХЛ'!$H11,4)</f>
        <v>1975</v>
      </c>
      <c r="S11" s="1">
        <v>1327.0</v>
      </c>
      <c r="T11" s="20" t="s">
        <v>21</v>
      </c>
    </row>
    <row r="12">
      <c r="E12" s="24">
        <v>383.0</v>
      </c>
      <c r="F12" s="24" t="s">
        <v>100</v>
      </c>
      <c r="G12" s="24" t="s">
        <v>87</v>
      </c>
      <c r="H12" s="28" t="s">
        <v>101</v>
      </c>
      <c r="I12" s="24">
        <v>40.0</v>
      </c>
      <c r="J12" s="24" t="s">
        <v>85</v>
      </c>
      <c r="K12" s="24">
        <v>4.1718079E7</v>
      </c>
      <c r="L12" s="24" t="str">
        <f>RIGHT('КХЛ'!$H12,4)</f>
        <v>1977</v>
      </c>
    </row>
    <row r="13">
      <c r="E13" s="24">
        <v>546.0</v>
      </c>
      <c r="F13" s="24" t="s">
        <v>102</v>
      </c>
      <c r="G13" s="24" t="s">
        <v>83</v>
      </c>
      <c r="H13" s="28" t="s">
        <v>103</v>
      </c>
      <c r="I13" s="24">
        <v>28.0</v>
      </c>
      <c r="J13" s="24" t="s">
        <v>89</v>
      </c>
      <c r="K13" s="24">
        <v>4.4425683E7</v>
      </c>
      <c r="L13" s="24" t="str">
        <f>RIGHT('КХЛ'!$H13,4)</f>
        <v>1989</v>
      </c>
    </row>
    <row r="14">
      <c r="E14" s="24">
        <v>692.0</v>
      </c>
      <c r="F14" s="24" t="s">
        <v>104</v>
      </c>
      <c r="G14" s="24" t="s">
        <v>91</v>
      </c>
      <c r="H14" s="28" t="s">
        <v>105</v>
      </c>
      <c r="I14" s="24">
        <v>30.0</v>
      </c>
      <c r="J14" s="24" t="s">
        <v>106</v>
      </c>
      <c r="K14" s="24">
        <v>5.4287802E7</v>
      </c>
      <c r="L14" s="24" t="str">
        <f>RIGHT('КХЛ'!$H14,4)</f>
        <v>1988</v>
      </c>
    </row>
    <row r="15">
      <c r="E15" s="24">
        <v>1069.0</v>
      </c>
      <c r="F15" s="24" t="s">
        <v>107</v>
      </c>
      <c r="G15" s="24" t="s">
        <v>87</v>
      </c>
      <c r="H15" s="28" t="s">
        <v>108</v>
      </c>
      <c r="I15" s="24">
        <v>35.0</v>
      </c>
      <c r="J15" s="24" t="s">
        <v>106</v>
      </c>
      <c r="K15" s="24">
        <v>5.1495498E7</v>
      </c>
      <c r="L15" s="24" t="str">
        <f>RIGHT('КХЛ'!$H15,4)</f>
        <v>1982</v>
      </c>
    </row>
    <row r="16">
      <c r="E16" s="24">
        <v>858.0</v>
      </c>
      <c r="F16" s="24" t="s">
        <v>109</v>
      </c>
      <c r="G16" s="24" t="s">
        <v>91</v>
      </c>
      <c r="H16" s="28" t="s">
        <v>110</v>
      </c>
      <c r="I16" s="24">
        <v>24.0</v>
      </c>
      <c r="J16" s="24" t="s">
        <v>89</v>
      </c>
      <c r="K16" s="24">
        <v>3.5984285E7</v>
      </c>
      <c r="L16" s="24" t="str">
        <f>RIGHT('КХЛ'!$H16,4)</f>
        <v>1993</v>
      </c>
    </row>
    <row r="17">
      <c r="E17" s="24">
        <v>458.0</v>
      </c>
      <c r="F17" s="24" t="s">
        <v>111</v>
      </c>
      <c r="G17" s="24" t="s">
        <v>83</v>
      </c>
      <c r="H17" s="28" t="s">
        <v>112</v>
      </c>
      <c r="I17" s="24">
        <v>22.0</v>
      </c>
      <c r="J17" s="24" t="s">
        <v>89</v>
      </c>
      <c r="K17" s="24">
        <v>3.5547306E7</v>
      </c>
      <c r="L17" s="24" t="str">
        <f>RIGHT('КХЛ'!$H17,4)</f>
        <v>1995</v>
      </c>
    </row>
    <row r="18">
      <c r="E18" s="24">
        <v>691.0</v>
      </c>
      <c r="F18" s="24" t="s">
        <v>113</v>
      </c>
      <c r="G18" s="24" t="s">
        <v>87</v>
      </c>
      <c r="H18" s="28" t="s">
        <v>114</v>
      </c>
      <c r="I18" s="24">
        <v>19.0</v>
      </c>
      <c r="J18" s="24" t="s">
        <v>89</v>
      </c>
      <c r="K18" s="24">
        <v>3.9149823E7</v>
      </c>
      <c r="L18" s="24" t="str">
        <f>RIGHT('КХЛ'!$H18,4)</f>
        <v>1998</v>
      </c>
    </row>
    <row r="19">
      <c r="E19" s="24">
        <v>909.0</v>
      </c>
      <c r="F19" s="24" t="s">
        <v>115</v>
      </c>
      <c r="G19" s="24" t="s">
        <v>91</v>
      </c>
      <c r="H19" s="28" t="s">
        <v>116</v>
      </c>
      <c r="I19" s="24">
        <v>32.0</v>
      </c>
      <c r="J19" s="24" t="s">
        <v>117</v>
      </c>
      <c r="K19" s="24">
        <v>5.3569982E7</v>
      </c>
      <c r="L19" s="24" t="str">
        <f>RIGHT('КХЛ'!$H19,4)</f>
        <v>1985</v>
      </c>
    </row>
    <row r="20">
      <c r="E20" s="24">
        <v>781.0</v>
      </c>
      <c r="F20" s="24" t="s">
        <v>118</v>
      </c>
      <c r="G20" s="24" t="s">
        <v>83</v>
      </c>
      <c r="H20" s="28" t="s">
        <v>119</v>
      </c>
      <c r="I20" s="24">
        <v>24.0</v>
      </c>
      <c r="J20" s="24" t="s">
        <v>89</v>
      </c>
      <c r="K20" s="24">
        <v>9.3214427E7</v>
      </c>
      <c r="L20" s="24" t="str">
        <f>RIGHT('КХЛ'!$H20,4)</f>
        <v>1993</v>
      </c>
    </row>
    <row r="21" ht="15.75" customHeight="1">
      <c r="E21" s="24">
        <v>1707.0</v>
      </c>
      <c r="F21" s="24" t="s">
        <v>120</v>
      </c>
      <c r="G21" s="24" t="s">
        <v>91</v>
      </c>
      <c r="H21" s="28" t="s">
        <v>121</v>
      </c>
      <c r="I21" s="24">
        <v>36.0</v>
      </c>
      <c r="J21" s="24" t="s">
        <v>89</v>
      </c>
      <c r="K21" s="24">
        <v>5.5693005E7</v>
      </c>
      <c r="L21" s="24" t="str">
        <f>RIGHT('КХЛ'!$H21,4)</f>
        <v>1981</v>
      </c>
    </row>
    <row r="22" ht="15.75" customHeight="1">
      <c r="E22" s="24">
        <v>1355.0</v>
      </c>
      <c r="F22" s="24" t="s">
        <v>122</v>
      </c>
      <c r="G22" s="24" t="s">
        <v>83</v>
      </c>
      <c r="H22" s="28" t="s">
        <v>123</v>
      </c>
      <c r="I22" s="24">
        <v>37.0</v>
      </c>
      <c r="J22" s="24" t="s">
        <v>89</v>
      </c>
      <c r="K22" s="24">
        <v>6.2578153E7</v>
      </c>
      <c r="L22" s="24" t="str">
        <f>RIGHT('КХЛ'!$H22,4)</f>
        <v>1980</v>
      </c>
    </row>
    <row r="23" ht="15.75" customHeight="1">
      <c r="E23" s="24">
        <v>140.0</v>
      </c>
      <c r="F23" s="24" t="s">
        <v>124</v>
      </c>
      <c r="G23" s="24" t="s">
        <v>91</v>
      </c>
      <c r="H23" s="28" t="s">
        <v>125</v>
      </c>
      <c r="I23" s="24">
        <v>25.0</v>
      </c>
      <c r="J23" s="24" t="s">
        <v>89</v>
      </c>
      <c r="K23" s="24">
        <v>9.2997401E7</v>
      </c>
      <c r="L23" s="24" t="str">
        <f>RIGHT('КХЛ'!$H23,4)</f>
        <v>1992</v>
      </c>
    </row>
    <row r="24" ht="15.75" customHeight="1">
      <c r="E24" s="24">
        <v>244.0</v>
      </c>
      <c r="F24" s="24" t="s">
        <v>126</v>
      </c>
      <c r="G24" s="24" t="s">
        <v>91</v>
      </c>
      <c r="H24" s="28" t="s">
        <v>127</v>
      </c>
      <c r="I24" s="24">
        <v>34.0</v>
      </c>
      <c r="J24" s="24" t="s">
        <v>89</v>
      </c>
      <c r="K24" s="24">
        <v>7.5336493E7</v>
      </c>
      <c r="L24" s="24" t="str">
        <f>RIGHT('КХЛ'!$H24,4)</f>
        <v>1983</v>
      </c>
    </row>
    <row r="25" ht="15.75" customHeight="1">
      <c r="E25" s="24">
        <v>1417.0</v>
      </c>
      <c r="F25" s="24" t="s">
        <v>128</v>
      </c>
      <c r="G25" s="24" t="s">
        <v>91</v>
      </c>
      <c r="H25" s="28" t="s">
        <v>129</v>
      </c>
      <c r="I25" s="24">
        <v>25.0</v>
      </c>
      <c r="J25" s="24" t="s">
        <v>89</v>
      </c>
      <c r="K25" s="24">
        <v>5.9154644E7</v>
      </c>
      <c r="L25" s="24" t="str">
        <f>RIGHT('КХЛ'!$H25,4)</f>
        <v>1992</v>
      </c>
    </row>
    <row r="26" ht="15.75" customHeight="1">
      <c r="E26" s="24">
        <v>384.0</v>
      </c>
      <c r="F26" s="24" t="s">
        <v>130</v>
      </c>
      <c r="G26" s="24" t="s">
        <v>91</v>
      </c>
      <c r="H26" s="28" t="s">
        <v>131</v>
      </c>
      <c r="I26" s="24">
        <v>32.0</v>
      </c>
      <c r="J26" s="24" t="s">
        <v>132</v>
      </c>
      <c r="K26" s="24">
        <v>7.1958616E7</v>
      </c>
      <c r="L26" s="24" t="str">
        <f>RIGHT('КХЛ'!$H26,4)</f>
        <v>1985</v>
      </c>
    </row>
    <row r="27" ht="15.75" customHeight="1">
      <c r="E27" s="24">
        <v>1049.0</v>
      </c>
      <c r="F27" s="24" t="s">
        <v>133</v>
      </c>
      <c r="G27" s="24" t="s">
        <v>83</v>
      </c>
      <c r="H27" s="28" t="s">
        <v>134</v>
      </c>
      <c r="I27" s="24">
        <v>34.0</v>
      </c>
      <c r="J27" s="24" t="s">
        <v>89</v>
      </c>
      <c r="K27" s="24">
        <v>3.8921674E7</v>
      </c>
      <c r="L27" s="24" t="str">
        <f>RIGHT('КХЛ'!$H27,4)</f>
        <v>1983</v>
      </c>
    </row>
    <row r="28" ht="15.75" customHeight="1">
      <c r="E28" s="24">
        <v>403.0</v>
      </c>
      <c r="F28" s="24" t="s">
        <v>135</v>
      </c>
      <c r="G28" s="24" t="s">
        <v>87</v>
      </c>
      <c r="H28" s="28" t="s">
        <v>136</v>
      </c>
      <c r="I28" s="24">
        <v>27.0</v>
      </c>
      <c r="J28" s="24" t="s">
        <v>89</v>
      </c>
      <c r="K28" s="24">
        <v>2.7521119E7</v>
      </c>
      <c r="L28" s="24" t="str">
        <f>RIGHT('КХЛ'!$H28,4)</f>
        <v>1990</v>
      </c>
    </row>
    <row r="29" ht="15.75" customHeight="1">
      <c r="E29" s="24">
        <v>832.0</v>
      </c>
      <c r="F29" s="24" t="s">
        <v>137</v>
      </c>
      <c r="G29" s="24" t="s">
        <v>91</v>
      </c>
      <c r="H29" s="28" t="s">
        <v>138</v>
      </c>
      <c r="I29" s="24">
        <v>24.0</v>
      </c>
      <c r="J29" s="24" t="s">
        <v>139</v>
      </c>
      <c r="K29" s="24">
        <v>4.2704662E7</v>
      </c>
      <c r="L29" s="24" t="str">
        <f>RIGHT('КХЛ'!$H29,4)</f>
        <v>1994</v>
      </c>
    </row>
    <row r="30" ht="15.75" customHeight="1">
      <c r="E30" s="24">
        <v>1413.0</v>
      </c>
      <c r="F30" s="24" t="s">
        <v>140</v>
      </c>
      <c r="G30" s="24" t="s">
        <v>91</v>
      </c>
      <c r="H30" s="28" t="s">
        <v>141</v>
      </c>
      <c r="I30" s="24">
        <v>28.0</v>
      </c>
      <c r="J30" s="24" t="s">
        <v>89</v>
      </c>
      <c r="K30" s="24">
        <v>3.6655014E7</v>
      </c>
      <c r="L30" s="24" t="str">
        <f>RIGHT('КХЛ'!$H30,4)</f>
        <v>1989</v>
      </c>
    </row>
    <row r="31" ht="15.75" customHeight="1">
      <c r="E31" s="24">
        <v>1137.0</v>
      </c>
      <c r="F31" s="24" t="s">
        <v>142</v>
      </c>
      <c r="G31" s="24" t="s">
        <v>87</v>
      </c>
      <c r="H31" s="28" t="s">
        <v>143</v>
      </c>
      <c r="I31" s="24">
        <v>21.0</v>
      </c>
      <c r="J31" s="24" t="s">
        <v>89</v>
      </c>
      <c r="K31" s="24">
        <v>7606288.0</v>
      </c>
      <c r="L31" s="24" t="str">
        <f>RIGHT('КХЛ'!$H31,4)</f>
        <v>1996</v>
      </c>
    </row>
    <row r="32" ht="15.75" customHeight="1">
      <c r="E32" s="24">
        <v>142.0</v>
      </c>
      <c r="F32" s="24" t="s">
        <v>144</v>
      </c>
      <c r="G32" s="24" t="s">
        <v>87</v>
      </c>
      <c r="H32" s="28" t="s">
        <v>145</v>
      </c>
      <c r="I32" s="24">
        <v>27.0</v>
      </c>
      <c r="J32" s="24" t="s">
        <v>106</v>
      </c>
      <c r="K32" s="24">
        <v>9.1216721E7</v>
      </c>
      <c r="L32" s="24" t="str">
        <f>RIGHT('КХЛ'!$H32,4)</f>
        <v>1990</v>
      </c>
    </row>
    <row r="33" ht="15.75" customHeight="1">
      <c r="E33" s="24">
        <v>1250.0</v>
      </c>
      <c r="F33" s="24" t="s">
        <v>146</v>
      </c>
      <c r="G33" s="24" t="s">
        <v>91</v>
      </c>
      <c r="H33" s="28" t="s">
        <v>147</v>
      </c>
      <c r="I33" s="24">
        <v>37.0</v>
      </c>
      <c r="J33" s="24" t="s">
        <v>93</v>
      </c>
      <c r="K33" s="24">
        <v>4.5188149E7</v>
      </c>
      <c r="L33" s="24" t="str">
        <f>RIGHT('КХЛ'!$H33,4)</f>
        <v>1980</v>
      </c>
    </row>
    <row r="34" ht="15.75" customHeight="1">
      <c r="E34" s="24">
        <v>748.0</v>
      </c>
      <c r="F34" s="24" t="s">
        <v>148</v>
      </c>
      <c r="G34" s="24" t="s">
        <v>91</v>
      </c>
      <c r="H34" s="28" t="s">
        <v>149</v>
      </c>
      <c r="I34" s="24">
        <v>29.0</v>
      </c>
      <c r="J34" s="24" t="s">
        <v>89</v>
      </c>
      <c r="K34" s="24">
        <v>6.0052618E7</v>
      </c>
      <c r="L34" s="24" t="str">
        <f>RIGHT('КХЛ'!$H34,4)</f>
        <v>1988</v>
      </c>
    </row>
    <row r="35" ht="15.75" customHeight="1">
      <c r="E35" s="24">
        <v>1016.0</v>
      </c>
      <c r="F35" s="24" t="s">
        <v>150</v>
      </c>
      <c r="G35" s="24" t="s">
        <v>91</v>
      </c>
      <c r="H35" s="28" t="s">
        <v>151</v>
      </c>
      <c r="I35" s="24">
        <v>31.0</v>
      </c>
      <c r="J35" s="24" t="s">
        <v>152</v>
      </c>
      <c r="K35" s="24">
        <v>8.4090047E7</v>
      </c>
      <c r="L35" s="24" t="str">
        <f>RIGHT('КХЛ'!$H35,4)</f>
        <v>1986</v>
      </c>
    </row>
    <row r="36" ht="15.75" customHeight="1">
      <c r="E36" s="24">
        <v>1247.0</v>
      </c>
      <c r="F36" s="24" t="s">
        <v>153</v>
      </c>
      <c r="G36" s="24" t="s">
        <v>87</v>
      </c>
      <c r="H36" s="28" t="s">
        <v>154</v>
      </c>
      <c r="I36" s="24">
        <v>24.0</v>
      </c>
      <c r="J36" s="24" t="s">
        <v>89</v>
      </c>
      <c r="K36" s="24">
        <v>3.7496885E7</v>
      </c>
      <c r="L36" s="24" t="str">
        <f>RIGHT('КХЛ'!$H36,4)</f>
        <v>1993</v>
      </c>
    </row>
    <row r="37" ht="15.75" customHeight="1">
      <c r="E37" s="24">
        <v>1771.0</v>
      </c>
      <c r="F37" s="24" t="s">
        <v>155</v>
      </c>
      <c r="G37" s="24" t="s">
        <v>91</v>
      </c>
      <c r="H37" s="28" t="s">
        <v>156</v>
      </c>
      <c r="I37" s="24">
        <v>26.0</v>
      </c>
      <c r="J37" s="24" t="s">
        <v>89</v>
      </c>
      <c r="K37" s="24">
        <v>4.2033221E7</v>
      </c>
      <c r="L37" s="24" t="str">
        <f>RIGHT('КХЛ'!$H37,4)</f>
        <v>1991</v>
      </c>
    </row>
    <row r="38" ht="15.75" customHeight="1">
      <c r="E38" s="24">
        <v>309.0</v>
      </c>
      <c r="F38" s="24" t="s">
        <v>157</v>
      </c>
      <c r="G38" s="24" t="s">
        <v>83</v>
      </c>
      <c r="H38" s="28" t="s">
        <v>158</v>
      </c>
      <c r="I38" s="24">
        <v>20.0</v>
      </c>
      <c r="J38" s="24" t="s">
        <v>89</v>
      </c>
      <c r="K38" s="24">
        <v>1.4341965E7</v>
      </c>
      <c r="L38" s="24" t="str">
        <f>RIGHT('КХЛ'!$H38,4)</f>
        <v>1998</v>
      </c>
    </row>
    <row r="39" ht="15.75" customHeight="1">
      <c r="E39" s="24">
        <v>1712.0</v>
      </c>
      <c r="F39" s="24" t="s">
        <v>159</v>
      </c>
      <c r="G39" s="24" t="s">
        <v>91</v>
      </c>
      <c r="H39" s="28" t="s">
        <v>160</v>
      </c>
      <c r="I39" s="24">
        <v>27.0</v>
      </c>
      <c r="J39" s="24" t="s">
        <v>106</v>
      </c>
      <c r="K39" s="24">
        <v>4.7150399E7</v>
      </c>
      <c r="L39" s="24" t="str">
        <f>RIGHT('КХЛ'!$H39,4)</f>
        <v>1990</v>
      </c>
    </row>
    <row r="40" ht="15.75" customHeight="1">
      <c r="E40" s="24">
        <v>1023.0</v>
      </c>
      <c r="F40" s="24" t="s">
        <v>161</v>
      </c>
      <c r="G40" s="24" t="s">
        <v>83</v>
      </c>
      <c r="H40" s="28" t="s">
        <v>162</v>
      </c>
      <c r="I40" s="24">
        <v>24.0</v>
      </c>
      <c r="J40" s="24" t="s">
        <v>89</v>
      </c>
      <c r="K40" s="24">
        <v>9.3556596E7</v>
      </c>
      <c r="L40" s="24" t="str">
        <f>RIGHT('КХЛ'!$H40,4)</f>
        <v>1993</v>
      </c>
    </row>
    <row r="41" ht="15.75" customHeight="1">
      <c r="E41" s="24">
        <v>1695.0</v>
      </c>
      <c r="F41" s="24" t="s">
        <v>163</v>
      </c>
      <c r="G41" s="24" t="s">
        <v>83</v>
      </c>
      <c r="H41" s="28" t="s">
        <v>164</v>
      </c>
      <c r="I41" s="24">
        <v>35.0</v>
      </c>
      <c r="J41" s="24" t="s">
        <v>89</v>
      </c>
      <c r="K41" s="24">
        <v>7.2029674E7</v>
      </c>
      <c r="L41" s="24" t="str">
        <f>RIGHT('КХЛ'!$H41,4)</f>
        <v>1982</v>
      </c>
    </row>
    <row r="42" ht="15.75" customHeight="1">
      <c r="E42" s="24">
        <v>1088.0</v>
      </c>
      <c r="F42" s="24" t="s">
        <v>165</v>
      </c>
      <c r="G42" s="24" t="s">
        <v>83</v>
      </c>
      <c r="H42" s="28" t="s">
        <v>166</v>
      </c>
      <c r="I42" s="24">
        <v>41.0</v>
      </c>
      <c r="J42" s="24" t="s">
        <v>89</v>
      </c>
      <c r="K42" s="24">
        <v>9.7974421E7</v>
      </c>
      <c r="L42" s="24" t="str">
        <f>RIGHT('КХЛ'!$H42,4)</f>
        <v>1976</v>
      </c>
    </row>
    <row r="43" ht="15.75" customHeight="1">
      <c r="E43" s="24">
        <v>134.0</v>
      </c>
      <c r="F43" s="24" t="s">
        <v>167</v>
      </c>
      <c r="G43" s="24" t="s">
        <v>91</v>
      </c>
      <c r="H43" s="28" t="s">
        <v>168</v>
      </c>
      <c r="I43" s="24">
        <v>27.0</v>
      </c>
      <c r="J43" s="24" t="s">
        <v>169</v>
      </c>
      <c r="K43" s="24">
        <v>2.6715989E7</v>
      </c>
      <c r="L43" s="24" t="str">
        <f>RIGHT('КХЛ'!$H43,4)</f>
        <v>1990</v>
      </c>
    </row>
    <row r="44" ht="15.75" customHeight="1">
      <c r="E44" s="24">
        <v>119.0</v>
      </c>
      <c r="F44" s="24" t="s">
        <v>170</v>
      </c>
      <c r="G44" s="24" t="s">
        <v>91</v>
      </c>
      <c r="H44" s="28" t="s">
        <v>171</v>
      </c>
      <c r="I44" s="24">
        <v>21.0</v>
      </c>
      <c r="J44" s="24" t="s">
        <v>89</v>
      </c>
      <c r="K44" s="24">
        <v>2.1777148E7</v>
      </c>
      <c r="L44" s="24" t="str">
        <f>RIGHT('КХЛ'!$H44,4)</f>
        <v>1996</v>
      </c>
    </row>
    <row r="45" ht="15.75" customHeight="1">
      <c r="E45" s="24">
        <v>159.0</v>
      </c>
      <c r="F45" s="24" t="s">
        <v>172</v>
      </c>
      <c r="G45" s="24" t="s">
        <v>91</v>
      </c>
      <c r="H45" s="28" t="s">
        <v>173</v>
      </c>
      <c r="I45" s="24">
        <v>47.0</v>
      </c>
      <c r="J45" s="24" t="s">
        <v>89</v>
      </c>
      <c r="K45" s="24">
        <v>5.8835655E7</v>
      </c>
      <c r="L45" s="24" t="str">
        <f>RIGHT('КХЛ'!$H45,4)</f>
        <v>1970</v>
      </c>
    </row>
    <row r="46" ht="15.75" customHeight="1">
      <c r="E46" s="24">
        <v>58.0</v>
      </c>
      <c r="F46" s="24" t="s">
        <v>174</v>
      </c>
      <c r="G46" s="24" t="s">
        <v>83</v>
      </c>
      <c r="H46" s="28" t="s">
        <v>175</v>
      </c>
      <c r="I46" s="24">
        <v>25.0</v>
      </c>
      <c r="J46" s="24" t="s">
        <v>169</v>
      </c>
      <c r="K46" s="24">
        <v>2.6453267E7</v>
      </c>
      <c r="L46" s="24" t="str">
        <f>RIGHT('КХЛ'!$H46,4)</f>
        <v>1992</v>
      </c>
    </row>
    <row r="47" ht="15.75" customHeight="1">
      <c r="E47" s="24">
        <v>674.0</v>
      </c>
      <c r="F47" s="24" t="s">
        <v>176</v>
      </c>
      <c r="G47" s="24" t="s">
        <v>83</v>
      </c>
      <c r="H47" s="28" t="s">
        <v>177</v>
      </c>
      <c r="I47" s="24">
        <v>37.0</v>
      </c>
      <c r="J47" s="24" t="s">
        <v>152</v>
      </c>
      <c r="K47" s="24">
        <v>7.9590287E7</v>
      </c>
      <c r="L47" s="24" t="str">
        <f>RIGHT('КХЛ'!$H47,4)</f>
        <v>1980</v>
      </c>
    </row>
    <row r="48" ht="15.75" customHeight="1">
      <c r="E48" s="24">
        <v>623.0</v>
      </c>
      <c r="F48" s="24" t="s">
        <v>178</v>
      </c>
      <c r="G48" s="24" t="s">
        <v>91</v>
      </c>
      <c r="H48" s="28" t="s">
        <v>179</v>
      </c>
      <c r="I48" s="24">
        <v>45.0</v>
      </c>
      <c r="J48" s="24" t="s">
        <v>89</v>
      </c>
      <c r="K48" s="24">
        <v>8.1059508E7</v>
      </c>
      <c r="L48" s="24" t="str">
        <f>RIGHT('КХЛ'!$H48,4)</f>
        <v>1972</v>
      </c>
    </row>
    <row r="49" ht="15.75" customHeight="1">
      <c r="E49" s="24">
        <v>861.0</v>
      </c>
      <c r="F49" s="24" t="s">
        <v>180</v>
      </c>
      <c r="G49" s="24" t="s">
        <v>91</v>
      </c>
      <c r="H49" s="28" t="s">
        <v>181</v>
      </c>
      <c r="I49" s="24">
        <v>45.0</v>
      </c>
      <c r="J49" s="24" t="s">
        <v>89</v>
      </c>
      <c r="K49" s="24">
        <v>7.6110969E7</v>
      </c>
      <c r="L49" s="24" t="str">
        <f>RIGHT('КХЛ'!$H49,4)</f>
        <v>1972</v>
      </c>
    </row>
    <row r="50" ht="15.75" customHeight="1">
      <c r="E50" s="24">
        <v>1354.0</v>
      </c>
      <c r="F50" s="24" t="s">
        <v>182</v>
      </c>
      <c r="G50" s="24" t="s">
        <v>87</v>
      </c>
      <c r="H50" s="28" t="s">
        <v>183</v>
      </c>
      <c r="I50" s="24">
        <v>30.0</v>
      </c>
      <c r="J50" s="24" t="s">
        <v>89</v>
      </c>
      <c r="K50" s="24">
        <v>3.3999408E7</v>
      </c>
      <c r="L50" s="24" t="str">
        <f>RIGHT('КХЛ'!$H50,4)</f>
        <v>1987</v>
      </c>
    </row>
    <row r="51" ht="15.75" customHeight="1">
      <c r="E51" s="24">
        <v>515.0</v>
      </c>
      <c r="F51" s="24" t="s">
        <v>184</v>
      </c>
      <c r="G51" s="24" t="s">
        <v>91</v>
      </c>
      <c r="H51" s="28" t="s">
        <v>185</v>
      </c>
      <c r="I51" s="24">
        <v>22.0</v>
      </c>
      <c r="J51" s="24" t="s">
        <v>89</v>
      </c>
      <c r="K51" s="24">
        <v>9.236899E7</v>
      </c>
      <c r="L51" s="24" t="str">
        <f>RIGHT('КХЛ'!$H51,4)</f>
        <v>1995</v>
      </c>
    </row>
    <row r="52" ht="15.75" customHeight="1">
      <c r="E52" s="24">
        <v>1626.0</v>
      </c>
      <c r="F52" s="24" t="s">
        <v>186</v>
      </c>
      <c r="G52" s="24" t="s">
        <v>87</v>
      </c>
      <c r="H52" s="28" t="s">
        <v>187</v>
      </c>
      <c r="I52" s="24">
        <v>42.0</v>
      </c>
      <c r="J52" s="24" t="s">
        <v>89</v>
      </c>
      <c r="K52" s="24">
        <v>9.2544886E7</v>
      </c>
      <c r="L52" s="24" t="str">
        <f>RIGHT('КХЛ'!$H52,4)</f>
        <v>1975</v>
      </c>
    </row>
    <row r="53" ht="15.75" customHeight="1">
      <c r="E53" s="24">
        <v>602.0</v>
      </c>
      <c r="F53" s="24" t="s">
        <v>188</v>
      </c>
      <c r="G53" s="24" t="s">
        <v>91</v>
      </c>
      <c r="H53" s="28" t="s">
        <v>189</v>
      </c>
      <c r="I53" s="24">
        <v>37.0</v>
      </c>
      <c r="J53" s="24" t="s">
        <v>89</v>
      </c>
      <c r="K53" s="24">
        <v>4.0166887E7</v>
      </c>
      <c r="L53" s="24" t="str">
        <f>RIGHT('КХЛ'!$H53,4)</f>
        <v>1980</v>
      </c>
    </row>
    <row r="54" ht="15.75" customHeight="1">
      <c r="E54" s="24">
        <v>1097.0</v>
      </c>
      <c r="F54" s="24" t="s">
        <v>190</v>
      </c>
      <c r="G54" s="24" t="s">
        <v>87</v>
      </c>
      <c r="H54" s="28" t="s">
        <v>191</v>
      </c>
      <c r="I54" s="24">
        <v>30.0</v>
      </c>
      <c r="J54" s="24" t="s">
        <v>132</v>
      </c>
      <c r="K54" s="24">
        <v>6.8830119E7</v>
      </c>
      <c r="L54" s="24" t="str">
        <f>RIGHT('КХЛ'!$H54,4)</f>
        <v>1987</v>
      </c>
    </row>
    <row r="55" ht="15.75" customHeight="1">
      <c r="E55" s="24">
        <v>1095.0</v>
      </c>
      <c r="F55" s="24" t="s">
        <v>192</v>
      </c>
      <c r="G55" s="24" t="s">
        <v>91</v>
      </c>
      <c r="H55" s="28" t="s">
        <v>193</v>
      </c>
      <c r="I55" s="24">
        <v>29.0</v>
      </c>
      <c r="J55" s="24" t="s">
        <v>106</v>
      </c>
      <c r="K55" s="24">
        <v>4.5178217E7</v>
      </c>
      <c r="L55" s="24" t="str">
        <f>RIGHT('КХЛ'!$H55,4)</f>
        <v>1988</v>
      </c>
    </row>
    <row r="56" ht="15.75" customHeight="1">
      <c r="E56" s="24">
        <v>1668.0</v>
      </c>
      <c r="F56" s="24" t="s">
        <v>194</v>
      </c>
      <c r="G56" s="24" t="s">
        <v>91</v>
      </c>
      <c r="H56" s="28" t="s">
        <v>195</v>
      </c>
      <c r="I56" s="24">
        <v>32.0</v>
      </c>
      <c r="J56" s="24" t="s">
        <v>89</v>
      </c>
      <c r="K56" s="24">
        <v>6.3353162E7</v>
      </c>
      <c r="L56" s="24" t="str">
        <f>RIGHT('КХЛ'!$H56,4)</f>
        <v>1985</v>
      </c>
    </row>
    <row r="57" ht="15.75" customHeight="1">
      <c r="E57" s="24">
        <v>710.0</v>
      </c>
      <c r="F57" s="24" t="s">
        <v>196</v>
      </c>
      <c r="G57" s="24" t="s">
        <v>91</v>
      </c>
      <c r="H57" s="28" t="s">
        <v>197</v>
      </c>
      <c r="I57" s="24">
        <v>41.0</v>
      </c>
      <c r="J57" s="24" t="s">
        <v>89</v>
      </c>
      <c r="K57" s="24">
        <v>8.952061E7</v>
      </c>
      <c r="L57" s="24" t="str">
        <f>RIGHT('КХЛ'!$H57,4)</f>
        <v>1976</v>
      </c>
    </row>
    <row r="58" ht="15.75" customHeight="1">
      <c r="E58" s="24">
        <v>1643.0</v>
      </c>
      <c r="F58" s="24" t="s">
        <v>198</v>
      </c>
      <c r="G58" s="24" t="s">
        <v>83</v>
      </c>
      <c r="H58" s="28" t="s">
        <v>199</v>
      </c>
      <c r="I58" s="24">
        <v>24.0</v>
      </c>
      <c r="J58" s="24" t="s">
        <v>89</v>
      </c>
      <c r="K58" s="24">
        <v>9.7843756E7</v>
      </c>
      <c r="L58" s="24" t="str">
        <f>RIGHT('КХЛ'!$H58,4)</f>
        <v>1993</v>
      </c>
    </row>
    <row r="59" ht="15.75" customHeight="1">
      <c r="E59" s="24">
        <v>799.0</v>
      </c>
      <c r="F59" s="24" t="s">
        <v>200</v>
      </c>
      <c r="G59" s="24" t="s">
        <v>87</v>
      </c>
      <c r="H59" s="28" t="s">
        <v>201</v>
      </c>
      <c r="I59" s="24">
        <v>23.0</v>
      </c>
      <c r="J59" s="24" t="s">
        <v>89</v>
      </c>
      <c r="K59" s="24">
        <v>7.575755E7</v>
      </c>
      <c r="L59" s="24" t="str">
        <f>RIGHT('КХЛ'!$H59,4)</f>
        <v>1994</v>
      </c>
    </row>
    <row r="60" ht="15.75" customHeight="1">
      <c r="E60" s="24">
        <v>686.0</v>
      </c>
      <c r="F60" s="24" t="s">
        <v>202</v>
      </c>
      <c r="G60" s="24" t="s">
        <v>87</v>
      </c>
      <c r="H60" s="28" t="s">
        <v>203</v>
      </c>
      <c r="I60" s="24">
        <v>36.0</v>
      </c>
      <c r="J60" s="24" t="s">
        <v>89</v>
      </c>
      <c r="K60" s="24">
        <v>6.0971147E7</v>
      </c>
      <c r="L60" s="24" t="str">
        <f>RIGHT('КХЛ'!$H60,4)</f>
        <v>1981</v>
      </c>
    </row>
    <row r="61" ht="15.75" customHeight="1">
      <c r="E61" s="24">
        <v>1595.0</v>
      </c>
      <c r="F61" s="24" t="s">
        <v>204</v>
      </c>
      <c r="G61" s="24" t="s">
        <v>87</v>
      </c>
      <c r="H61" s="28" t="s">
        <v>205</v>
      </c>
      <c r="I61" s="24">
        <v>42.0</v>
      </c>
      <c r="J61" s="24" t="s">
        <v>106</v>
      </c>
      <c r="K61" s="24">
        <v>3993254.0</v>
      </c>
      <c r="L61" s="24" t="str">
        <f>RIGHT('КХЛ'!$H61,4)</f>
        <v>1975</v>
      </c>
    </row>
    <row r="62" ht="15.75" customHeight="1">
      <c r="E62" s="24">
        <v>538.0</v>
      </c>
      <c r="F62" s="24" t="s">
        <v>206</v>
      </c>
      <c r="G62" s="24" t="s">
        <v>91</v>
      </c>
      <c r="H62" s="28" t="s">
        <v>207</v>
      </c>
      <c r="I62" s="24">
        <v>34.0</v>
      </c>
      <c r="J62" s="24" t="s">
        <v>89</v>
      </c>
      <c r="K62" s="24">
        <v>8.1815889E7</v>
      </c>
      <c r="L62" s="24" t="str">
        <f>RIGHT('КХЛ'!$H62,4)</f>
        <v>1983</v>
      </c>
    </row>
    <row r="63" ht="15.75" customHeight="1">
      <c r="E63" s="24">
        <v>404.0</v>
      </c>
      <c r="F63" s="24" t="s">
        <v>208</v>
      </c>
      <c r="G63" s="24" t="s">
        <v>91</v>
      </c>
      <c r="H63" s="28" t="s">
        <v>209</v>
      </c>
      <c r="I63" s="24">
        <v>21.0</v>
      </c>
      <c r="J63" s="24" t="s">
        <v>89</v>
      </c>
      <c r="K63" s="24">
        <v>3.4705825E7</v>
      </c>
      <c r="L63" s="24" t="str">
        <f>RIGHT('КХЛ'!$H63,4)</f>
        <v>1996</v>
      </c>
    </row>
    <row r="64" ht="15.75" customHeight="1">
      <c r="E64" s="24">
        <v>68.0</v>
      </c>
      <c r="F64" s="24" t="s">
        <v>210</v>
      </c>
      <c r="G64" s="24" t="s">
        <v>91</v>
      </c>
      <c r="H64" s="28" t="s">
        <v>211</v>
      </c>
      <c r="I64" s="24">
        <v>36.0</v>
      </c>
      <c r="J64" s="24" t="s">
        <v>89</v>
      </c>
      <c r="K64" s="24">
        <v>5.7626073E7</v>
      </c>
      <c r="L64" s="24" t="str">
        <f>RIGHT('КХЛ'!$H64,4)</f>
        <v>1981</v>
      </c>
    </row>
    <row r="65" ht="15.75" customHeight="1">
      <c r="E65" s="24">
        <v>1017.0</v>
      </c>
      <c r="F65" s="24" t="s">
        <v>212</v>
      </c>
      <c r="G65" s="24" t="s">
        <v>91</v>
      </c>
      <c r="H65" s="28" t="s">
        <v>213</v>
      </c>
      <c r="I65" s="24">
        <v>28.0</v>
      </c>
      <c r="J65" s="24" t="s">
        <v>85</v>
      </c>
      <c r="K65" s="24">
        <v>9.4693832E7</v>
      </c>
      <c r="L65" s="24" t="str">
        <f>RIGHT('КХЛ'!$H65,4)</f>
        <v>1990</v>
      </c>
    </row>
    <row r="66" ht="15.75" customHeight="1">
      <c r="E66" s="24">
        <v>327.0</v>
      </c>
      <c r="F66" s="24" t="s">
        <v>214</v>
      </c>
      <c r="G66" s="24" t="s">
        <v>91</v>
      </c>
      <c r="H66" s="28" t="s">
        <v>215</v>
      </c>
      <c r="I66" s="24">
        <v>39.0</v>
      </c>
      <c r="J66" s="24" t="s">
        <v>89</v>
      </c>
      <c r="K66" s="24">
        <v>1.4555618E7</v>
      </c>
      <c r="L66" s="24" t="str">
        <f>RIGHT('КХЛ'!$H66,4)</f>
        <v>1978</v>
      </c>
    </row>
    <row r="67" ht="15.75" customHeight="1">
      <c r="E67" s="24">
        <v>742.0</v>
      </c>
      <c r="F67" s="24" t="s">
        <v>216</v>
      </c>
      <c r="G67" s="24" t="s">
        <v>87</v>
      </c>
      <c r="H67" s="28" t="s">
        <v>217</v>
      </c>
      <c r="I67" s="24">
        <v>29.0</v>
      </c>
      <c r="J67" s="24" t="s">
        <v>152</v>
      </c>
      <c r="K67" s="24">
        <v>4.4334488E7</v>
      </c>
      <c r="L67" s="24" t="str">
        <f>RIGHT('КХЛ'!$H67,4)</f>
        <v>1988</v>
      </c>
    </row>
    <row r="68" ht="15.75" customHeight="1">
      <c r="E68" s="24">
        <v>1007.0</v>
      </c>
      <c r="F68" s="24" t="s">
        <v>218</v>
      </c>
      <c r="G68" s="24" t="s">
        <v>91</v>
      </c>
      <c r="H68" s="28" t="s">
        <v>219</v>
      </c>
      <c r="I68" s="24">
        <v>39.0</v>
      </c>
      <c r="J68" s="24" t="s">
        <v>89</v>
      </c>
      <c r="K68" s="24">
        <v>1.7933583E7</v>
      </c>
      <c r="L68" s="24" t="str">
        <f>RIGHT('КХЛ'!$H68,4)</f>
        <v>1978</v>
      </c>
    </row>
    <row r="69" ht="15.75" customHeight="1">
      <c r="E69" s="24">
        <v>799.0</v>
      </c>
      <c r="F69" s="24" t="s">
        <v>220</v>
      </c>
      <c r="G69" s="24" t="s">
        <v>83</v>
      </c>
      <c r="H69" s="28" t="s">
        <v>221</v>
      </c>
      <c r="I69" s="24">
        <v>38.0</v>
      </c>
      <c r="J69" s="24" t="s">
        <v>222</v>
      </c>
      <c r="K69" s="24">
        <v>1.2315644E7</v>
      </c>
      <c r="L69" s="24" t="str">
        <f>RIGHT('КХЛ'!$H69,4)</f>
        <v>1979</v>
      </c>
    </row>
    <row r="70" ht="15.75" customHeight="1">
      <c r="E70" s="24">
        <v>141.0</v>
      </c>
      <c r="F70" s="24" t="s">
        <v>223</v>
      </c>
      <c r="G70" s="24" t="s">
        <v>83</v>
      </c>
      <c r="H70" s="28" t="s">
        <v>224</v>
      </c>
      <c r="I70" s="24">
        <v>39.0</v>
      </c>
      <c r="J70" s="24" t="s">
        <v>85</v>
      </c>
      <c r="K70" s="24">
        <v>8.0717037E7</v>
      </c>
      <c r="L70" s="24" t="str">
        <f>RIGHT('КХЛ'!$H70,4)</f>
        <v>1978</v>
      </c>
    </row>
    <row r="71" ht="15.75" customHeight="1">
      <c r="E71" s="24">
        <v>314.0</v>
      </c>
      <c r="F71" s="24" t="s">
        <v>225</v>
      </c>
      <c r="G71" s="24" t="s">
        <v>91</v>
      </c>
      <c r="H71" s="28" t="s">
        <v>226</v>
      </c>
      <c r="I71" s="24">
        <v>31.0</v>
      </c>
      <c r="J71" s="24" t="s">
        <v>152</v>
      </c>
      <c r="K71" s="24">
        <v>7.244939E7</v>
      </c>
      <c r="L71" s="24" t="str">
        <f>RIGHT('КХЛ'!$H71,4)</f>
        <v>1986</v>
      </c>
    </row>
    <row r="72" ht="15.75" customHeight="1">
      <c r="E72" s="24">
        <v>600.0</v>
      </c>
      <c r="F72" s="24" t="s">
        <v>227</v>
      </c>
      <c r="G72" s="24" t="s">
        <v>87</v>
      </c>
      <c r="H72" s="28" t="s">
        <v>228</v>
      </c>
      <c r="I72" s="24">
        <v>42.0</v>
      </c>
      <c r="J72" s="24" t="s">
        <v>152</v>
      </c>
      <c r="K72" s="24">
        <v>8.3931178E7</v>
      </c>
      <c r="L72" s="24" t="str">
        <f>RIGHT('КХЛ'!$H72,4)</f>
        <v>1975</v>
      </c>
    </row>
    <row r="73" ht="15.75" customHeight="1">
      <c r="E73" s="24">
        <v>438.0</v>
      </c>
      <c r="F73" s="24" t="s">
        <v>229</v>
      </c>
      <c r="G73" s="24" t="s">
        <v>91</v>
      </c>
      <c r="H73" s="28" t="s">
        <v>230</v>
      </c>
      <c r="I73" s="24">
        <v>21.0</v>
      </c>
      <c r="J73" s="24" t="s">
        <v>89</v>
      </c>
      <c r="K73" s="24">
        <v>1.6111391E7</v>
      </c>
      <c r="L73" s="24" t="str">
        <f>RIGHT('КХЛ'!$H73,4)</f>
        <v>1997</v>
      </c>
    </row>
    <row r="74" ht="15.75" customHeight="1">
      <c r="E74" s="24">
        <v>616.0</v>
      </c>
      <c r="F74" s="24" t="s">
        <v>231</v>
      </c>
      <c r="G74" s="24" t="s">
        <v>91</v>
      </c>
      <c r="H74" s="28" t="s">
        <v>232</v>
      </c>
      <c r="I74" s="24">
        <v>28.0</v>
      </c>
      <c r="J74" s="24" t="s">
        <v>132</v>
      </c>
      <c r="K74" s="24">
        <v>1.2780312E7</v>
      </c>
      <c r="L74" s="24" t="str">
        <f>RIGHT('КХЛ'!$H74,4)</f>
        <v>1989</v>
      </c>
    </row>
    <row r="75" ht="15.75" customHeight="1">
      <c r="E75" s="24">
        <v>294.0</v>
      </c>
      <c r="F75" s="24" t="s">
        <v>233</v>
      </c>
      <c r="G75" s="24" t="s">
        <v>83</v>
      </c>
      <c r="H75" s="28" t="s">
        <v>234</v>
      </c>
      <c r="I75" s="24">
        <v>36.0</v>
      </c>
      <c r="J75" s="24" t="s">
        <v>89</v>
      </c>
      <c r="K75" s="24">
        <v>5.8106863E7</v>
      </c>
      <c r="L75" s="24" t="str">
        <f>RIGHT('КХЛ'!$H75,4)</f>
        <v>1981</v>
      </c>
    </row>
    <row r="76" ht="15.75" customHeight="1">
      <c r="E76" s="24">
        <v>376.0</v>
      </c>
      <c r="F76" s="24" t="s">
        <v>235</v>
      </c>
      <c r="G76" s="24" t="s">
        <v>83</v>
      </c>
      <c r="H76" s="28" t="s">
        <v>236</v>
      </c>
      <c r="I76" s="24">
        <v>28.0</v>
      </c>
      <c r="J76" s="24" t="s">
        <v>89</v>
      </c>
      <c r="K76" s="24">
        <v>6.4619862E7</v>
      </c>
      <c r="L76" s="24" t="str">
        <f>RIGHT('КХЛ'!$H76,4)</f>
        <v>1990</v>
      </c>
    </row>
    <row r="77" ht="15.75" customHeight="1">
      <c r="E77" s="24">
        <v>1661.0</v>
      </c>
      <c r="F77" s="24" t="s">
        <v>237</v>
      </c>
      <c r="G77" s="24" t="s">
        <v>91</v>
      </c>
      <c r="H77" s="28" t="s">
        <v>238</v>
      </c>
      <c r="I77" s="24">
        <v>24.0</v>
      </c>
      <c r="J77" s="24" t="s">
        <v>89</v>
      </c>
      <c r="K77" s="24">
        <v>9.240534E7</v>
      </c>
      <c r="L77" s="24" t="str">
        <f>RIGHT('КХЛ'!$H77,4)</f>
        <v>1993</v>
      </c>
    </row>
    <row r="78" ht="15.75" customHeight="1">
      <c r="E78" s="24">
        <v>1730.0</v>
      </c>
      <c r="F78" s="24" t="s">
        <v>239</v>
      </c>
      <c r="G78" s="24" t="s">
        <v>83</v>
      </c>
      <c r="H78" s="28" t="s">
        <v>240</v>
      </c>
      <c r="I78" s="24">
        <v>18.0</v>
      </c>
      <c r="J78" s="24" t="s">
        <v>241</v>
      </c>
      <c r="K78" s="24">
        <v>8.5212175E7</v>
      </c>
      <c r="L78" s="24" t="str">
        <f>RIGHT('КХЛ'!$H78,4)</f>
        <v>1999</v>
      </c>
    </row>
    <row r="79" ht="15.75" customHeight="1">
      <c r="E79" s="24">
        <v>448.0</v>
      </c>
      <c r="F79" s="24" t="s">
        <v>242</v>
      </c>
      <c r="G79" s="24" t="s">
        <v>83</v>
      </c>
      <c r="H79" s="28" t="s">
        <v>243</v>
      </c>
      <c r="I79" s="24">
        <v>36.0</v>
      </c>
      <c r="J79" s="24" t="s">
        <v>93</v>
      </c>
      <c r="K79" s="24">
        <v>7.7902378E7</v>
      </c>
      <c r="L79" s="24" t="str">
        <f>RIGHT('КХЛ'!$H79,4)</f>
        <v>1981</v>
      </c>
    </row>
    <row r="80" ht="15.75" customHeight="1">
      <c r="E80" s="24">
        <v>755.0</v>
      </c>
      <c r="F80" s="24" t="s">
        <v>244</v>
      </c>
      <c r="G80" s="24" t="s">
        <v>91</v>
      </c>
      <c r="H80" s="28" t="s">
        <v>245</v>
      </c>
      <c r="I80" s="24">
        <v>32.0</v>
      </c>
      <c r="J80" s="24" t="s">
        <v>89</v>
      </c>
      <c r="K80" s="24">
        <v>8.6792645E7</v>
      </c>
      <c r="L80" s="24" t="str">
        <f>RIGHT('КХЛ'!$H80,4)</f>
        <v>1985</v>
      </c>
    </row>
    <row r="81" ht="15.75" customHeight="1">
      <c r="E81" s="24">
        <v>1483.0</v>
      </c>
      <c r="F81" s="24" t="s">
        <v>246</v>
      </c>
      <c r="G81" s="24" t="s">
        <v>83</v>
      </c>
      <c r="H81" s="28" t="s">
        <v>247</v>
      </c>
      <c r="I81" s="24">
        <v>23.0</v>
      </c>
      <c r="J81" s="24" t="s">
        <v>89</v>
      </c>
      <c r="K81" s="24">
        <v>4.6724635E7</v>
      </c>
      <c r="L81" s="24" t="str">
        <f>RIGHT('КХЛ'!$H81,4)</f>
        <v>1994</v>
      </c>
    </row>
    <row r="82" ht="15.75" customHeight="1">
      <c r="E82" s="24">
        <v>702.0</v>
      </c>
      <c r="F82" s="24" t="s">
        <v>248</v>
      </c>
      <c r="G82" s="24" t="s">
        <v>83</v>
      </c>
      <c r="H82" s="28" t="s">
        <v>249</v>
      </c>
      <c r="I82" s="24">
        <v>22.0</v>
      </c>
      <c r="J82" s="24" t="s">
        <v>89</v>
      </c>
      <c r="K82" s="24">
        <v>8.2279151E7</v>
      </c>
      <c r="L82" s="24" t="str">
        <f>RIGHT('КХЛ'!$H82,4)</f>
        <v>1995</v>
      </c>
    </row>
    <row r="83" ht="15.75" customHeight="1">
      <c r="E83" s="24">
        <v>1777.0</v>
      </c>
      <c r="F83" s="24" t="s">
        <v>250</v>
      </c>
      <c r="G83" s="24" t="s">
        <v>91</v>
      </c>
      <c r="H83" s="28" t="s">
        <v>251</v>
      </c>
      <c r="I83" s="24">
        <v>30.0</v>
      </c>
      <c r="J83" s="24" t="s">
        <v>106</v>
      </c>
      <c r="K83" s="24">
        <v>9.5548884E7</v>
      </c>
      <c r="L83" s="24" t="str">
        <f>RIGHT('КХЛ'!$H83,4)</f>
        <v>1987</v>
      </c>
    </row>
    <row r="84" ht="15.75" customHeight="1">
      <c r="E84" s="24">
        <v>170.0</v>
      </c>
      <c r="F84" s="24" t="s">
        <v>252</v>
      </c>
      <c r="G84" s="24" t="s">
        <v>91</v>
      </c>
      <c r="H84" s="28" t="s">
        <v>253</v>
      </c>
      <c r="I84" s="24">
        <v>40.0</v>
      </c>
      <c r="J84" s="24" t="s">
        <v>106</v>
      </c>
      <c r="K84" s="24">
        <v>8.2883597E7</v>
      </c>
      <c r="L84" s="24" t="str">
        <f>RIGHT('КХЛ'!$H84,4)</f>
        <v>1977</v>
      </c>
    </row>
    <row r="85" ht="15.75" customHeight="1">
      <c r="E85" s="24">
        <v>957.0</v>
      </c>
      <c r="F85" s="24" t="s">
        <v>254</v>
      </c>
      <c r="G85" s="24" t="s">
        <v>83</v>
      </c>
      <c r="H85" s="28" t="s">
        <v>255</v>
      </c>
      <c r="I85" s="24">
        <v>18.0</v>
      </c>
      <c r="J85" s="24" t="s">
        <v>89</v>
      </c>
      <c r="K85" s="24">
        <v>4.8010957E7</v>
      </c>
      <c r="L85" s="24" t="str">
        <f>RIGHT('КХЛ'!$H85,4)</f>
        <v>1999</v>
      </c>
    </row>
    <row r="86" ht="15.75" customHeight="1">
      <c r="E86" s="24">
        <v>710.0</v>
      </c>
      <c r="F86" s="24" t="s">
        <v>256</v>
      </c>
      <c r="G86" s="24" t="s">
        <v>87</v>
      </c>
      <c r="H86" s="28" t="s">
        <v>257</v>
      </c>
      <c r="I86" s="24">
        <v>17.0</v>
      </c>
      <c r="J86" s="24" t="s">
        <v>89</v>
      </c>
      <c r="K86" s="24">
        <v>4.3313495E7</v>
      </c>
      <c r="L86" s="24" t="str">
        <f>RIGHT('КХЛ'!$H86,4)</f>
        <v>2000</v>
      </c>
    </row>
    <row r="87" ht="15.75" customHeight="1">
      <c r="E87" s="24">
        <v>718.0</v>
      </c>
      <c r="F87" s="24" t="s">
        <v>258</v>
      </c>
      <c r="G87" s="24" t="s">
        <v>91</v>
      </c>
      <c r="H87" s="28" t="s">
        <v>259</v>
      </c>
      <c r="I87" s="24">
        <v>32.0</v>
      </c>
      <c r="J87" s="24" t="s">
        <v>89</v>
      </c>
      <c r="K87" s="24">
        <v>8.1183305E7</v>
      </c>
      <c r="L87" s="24" t="str">
        <f>RIGHT('КХЛ'!$H87,4)</f>
        <v>1985</v>
      </c>
    </row>
    <row r="88" ht="15.75" customHeight="1">
      <c r="E88" s="24">
        <v>501.0</v>
      </c>
      <c r="F88" s="24" t="s">
        <v>260</v>
      </c>
      <c r="G88" s="24" t="s">
        <v>83</v>
      </c>
      <c r="H88" s="28" t="s">
        <v>261</v>
      </c>
      <c r="I88" s="24">
        <v>31.0</v>
      </c>
      <c r="J88" s="24" t="s">
        <v>106</v>
      </c>
      <c r="K88" s="24">
        <v>4.4638122E7</v>
      </c>
      <c r="L88" s="24" t="str">
        <f>RIGHT('КХЛ'!$H88,4)</f>
        <v>1986</v>
      </c>
    </row>
    <row r="89" ht="15.75" customHeight="1">
      <c r="E89" s="24">
        <v>887.0</v>
      </c>
      <c r="F89" s="24" t="s">
        <v>262</v>
      </c>
      <c r="G89" s="24" t="s">
        <v>91</v>
      </c>
      <c r="H89" s="28" t="s">
        <v>263</v>
      </c>
      <c r="I89" s="24">
        <v>36.0</v>
      </c>
      <c r="J89" s="24" t="s">
        <v>139</v>
      </c>
      <c r="K89" s="24">
        <v>9.331466E7</v>
      </c>
      <c r="L89" s="24" t="str">
        <f>RIGHT('КХЛ'!$H89,4)</f>
        <v>1981</v>
      </c>
    </row>
    <row r="90" ht="15.75" customHeight="1">
      <c r="E90" s="24">
        <v>266.0</v>
      </c>
      <c r="F90" s="24" t="s">
        <v>264</v>
      </c>
      <c r="G90" s="24" t="s">
        <v>91</v>
      </c>
      <c r="H90" s="28" t="s">
        <v>265</v>
      </c>
      <c r="I90" s="24">
        <v>39.0</v>
      </c>
      <c r="J90" s="24" t="s">
        <v>106</v>
      </c>
      <c r="K90" s="24">
        <v>6.8296469E7</v>
      </c>
      <c r="L90" s="24" t="str">
        <f>RIGHT('КХЛ'!$H90,4)</f>
        <v>1978</v>
      </c>
    </row>
    <row r="91" ht="15.75" customHeight="1">
      <c r="E91" s="24">
        <v>711.0</v>
      </c>
      <c r="F91" s="24" t="s">
        <v>266</v>
      </c>
      <c r="G91" s="24" t="s">
        <v>91</v>
      </c>
      <c r="H91" s="28" t="s">
        <v>267</v>
      </c>
      <c r="I91" s="24">
        <v>28.0</v>
      </c>
      <c r="J91" s="24" t="s">
        <v>152</v>
      </c>
      <c r="K91" s="24">
        <v>8.2028604E7</v>
      </c>
      <c r="L91" s="24" t="str">
        <f>RIGHT('КХЛ'!$H91,4)</f>
        <v>1989</v>
      </c>
    </row>
    <row r="92" ht="15.75" customHeight="1">
      <c r="E92" s="24">
        <v>565.0</v>
      </c>
      <c r="F92" s="24" t="s">
        <v>268</v>
      </c>
      <c r="G92" s="24" t="s">
        <v>83</v>
      </c>
      <c r="H92" s="28" t="s">
        <v>269</v>
      </c>
      <c r="I92" s="24">
        <v>26.0</v>
      </c>
      <c r="J92" s="24" t="s">
        <v>169</v>
      </c>
      <c r="K92" s="24">
        <v>2.7937022E7</v>
      </c>
      <c r="L92" s="24" t="str">
        <f>RIGHT('КХЛ'!$H92,4)</f>
        <v>1991</v>
      </c>
    </row>
    <row r="93" ht="15.75" customHeight="1">
      <c r="E93" s="24">
        <v>43.0</v>
      </c>
      <c r="F93" s="24" t="s">
        <v>270</v>
      </c>
      <c r="G93" s="24" t="s">
        <v>91</v>
      </c>
      <c r="H93" s="28" t="s">
        <v>271</v>
      </c>
      <c r="I93" s="24">
        <v>30.0</v>
      </c>
      <c r="J93" s="24" t="s">
        <v>132</v>
      </c>
      <c r="K93" s="24">
        <v>5.3648973E7</v>
      </c>
      <c r="L93" s="24" t="str">
        <f>RIGHT('КХЛ'!$H93,4)</f>
        <v>1987</v>
      </c>
    </row>
    <row r="94" ht="15.75" customHeight="1">
      <c r="E94" s="24">
        <v>1258.0</v>
      </c>
      <c r="F94" s="24" t="s">
        <v>272</v>
      </c>
      <c r="G94" s="24" t="s">
        <v>91</v>
      </c>
      <c r="H94" s="28" t="s">
        <v>273</v>
      </c>
      <c r="I94" s="24">
        <v>31.0</v>
      </c>
      <c r="J94" s="24" t="s">
        <v>89</v>
      </c>
      <c r="K94" s="24">
        <v>2.0226003E7</v>
      </c>
      <c r="L94" s="24" t="str">
        <f>RIGHT('КХЛ'!$H94,4)</f>
        <v>1986</v>
      </c>
    </row>
    <row r="95" ht="15.75" customHeight="1">
      <c r="E95" s="24">
        <v>1068.0</v>
      </c>
      <c r="F95" s="24" t="s">
        <v>274</v>
      </c>
      <c r="G95" s="24" t="s">
        <v>83</v>
      </c>
      <c r="H95" s="28" t="s">
        <v>275</v>
      </c>
      <c r="I95" s="24">
        <v>26.0</v>
      </c>
      <c r="J95" s="24" t="s">
        <v>93</v>
      </c>
      <c r="K95" s="24">
        <v>3.094862E7</v>
      </c>
      <c r="L95" s="24" t="str">
        <f>RIGHT('КХЛ'!$H95,4)</f>
        <v>1991</v>
      </c>
    </row>
    <row r="96" ht="15.75" customHeight="1">
      <c r="E96" s="24">
        <v>407.0</v>
      </c>
      <c r="F96" s="24" t="s">
        <v>276</v>
      </c>
      <c r="G96" s="24" t="s">
        <v>91</v>
      </c>
      <c r="H96" s="28" t="s">
        <v>277</v>
      </c>
      <c r="I96" s="24">
        <v>20.0</v>
      </c>
      <c r="J96" s="24" t="s">
        <v>89</v>
      </c>
      <c r="K96" s="24">
        <v>7.5562707E7</v>
      </c>
      <c r="L96" s="24" t="str">
        <f>RIGHT('КХЛ'!$H96,4)</f>
        <v>1997</v>
      </c>
    </row>
    <row r="97" ht="15.75" customHeight="1">
      <c r="E97" s="24">
        <v>1248.0</v>
      </c>
      <c r="F97" s="24" t="s">
        <v>278</v>
      </c>
      <c r="G97" s="24" t="s">
        <v>83</v>
      </c>
      <c r="H97" s="28" t="s">
        <v>279</v>
      </c>
      <c r="I97" s="24">
        <v>36.0</v>
      </c>
      <c r="J97" s="24" t="s">
        <v>85</v>
      </c>
      <c r="K97" s="24">
        <v>8.0192338E7</v>
      </c>
      <c r="L97" s="24" t="str">
        <f>RIGHT('КХЛ'!$H97,4)</f>
        <v>1981</v>
      </c>
    </row>
    <row r="98" ht="15.75" customHeight="1">
      <c r="E98" s="24">
        <v>620.0</v>
      </c>
      <c r="F98" s="24" t="s">
        <v>280</v>
      </c>
      <c r="G98" s="24" t="s">
        <v>91</v>
      </c>
      <c r="H98" s="28" t="s">
        <v>281</v>
      </c>
      <c r="I98" s="24">
        <v>26.0</v>
      </c>
      <c r="J98" s="24" t="s">
        <v>282</v>
      </c>
      <c r="K98" s="24">
        <v>7.8988771E7</v>
      </c>
      <c r="L98" s="24" t="str">
        <f>RIGHT('КХЛ'!$H98,4)</f>
        <v>1991</v>
      </c>
    </row>
    <row r="99" ht="15.75" customHeight="1">
      <c r="E99" s="24">
        <v>1188.0</v>
      </c>
      <c r="F99" s="24" t="s">
        <v>283</v>
      </c>
      <c r="G99" s="24" t="s">
        <v>83</v>
      </c>
      <c r="H99" s="28" t="s">
        <v>284</v>
      </c>
      <c r="I99" s="24">
        <v>46.0</v>
      </c>
      <c r="J99" s="24" t="s">
        <v>89</v>
      </c>
      <c r="K99" s="24">
        <v>5.4283387E7</v>
      </c>
      <c r="L99" s="24" t="str">
        <f>RIGHT('КХЛ'!$H99,4)</f>
        <v>1971</v>
      </c>
    </row>
    <row r="100" ht="15.75" customHeight="1">
      <c r="E100" s="24">
        <v>877.0</v>
      </c>
      <c r="F100" s="24" t="s">
        <v>285</v>
      </c>
      <c r="G100" s="24" t="s">
        <v>91</v>
      </c>
      <c r="H100" s="28" t="s">
        <v>286</v>
      </c>
      <c r="I100" s="24">
        <v>39.0</v>
      </c>
      <c r="J100" s="24" t="s">
        <v>282</v>
      </c>
      <c r="K100" s="24">
        <v>1705050.0</v>
      </c>
      <c r="L100" s="24" t="str">
        <f>RIGHT('КХЛ'!$H100,4)</f>
        <v>1979</v>
      </c>
    </row>
    <row r="101" ht="15.75" customHeight="1">
      <c r="E101" s="24">
        <v>69.0</v>
      </c>
      <c r="F101" s="24" t="s">
        <v>287</v>
      </c>
      <c r="G101" s="24" t="s">
        <v>83</v>
      </c>
      <c r="H101" s="28" t="s">
        <v>288</v>
      </c>
      <c r="I101" s="24">
        <v>31.0</v>
      </c>
      <c r="J101" s="24" t="s">
        <v>89</v>
      </c>
      <c r="K101" s="24">
        <v>6.576562E7</v>
      </c>
      <c r="L101" s="24" t="str">
        <f>RIGHT('КХЛ'!$H101,4)</f>
        <v>1986</v>
      </c>
    </row>
    <row r="102" ht="15.75" customHeight="1">
      <c r="E102" s="24">
        <v>537.0</v>
      </c>
      <c r="F102" s="24" t="s">
        <v>289</v>
      </c>
      <c r="G102" s="24" t="s">
        <v>91</v>
      </c>
      <c r="H102" s="28" t="s">
        <v>290</v>
      </c>
      <c r="I102" s="24">
        <v>34.0</v>
      </c>
      <c r="J102" s="24" t="s">
        <v>89</v>
      </c>
      <c r="K102" s="24">
        <v>8.3473048E7</v>
      </c>
      <c r="L102" s="24" t="str">
        <f>RIGHT('КХЛ'!$H102,4)</f>
        <v>1983</v>
      </c>
    </row>
    <row r="103" ht="15.75" customHeight="1">
      <c r="E103" s="24">
        <v>171.0</v>
      </c>
      <c r="F103" s="24" t="s">
        <v>291</v>
      </c>
      <c r="G103" s="24" t="s">
        <v>83</v>
      </c>
      <c r="H103" s="28" t="s">
        <v>292</v>
      </c>
      <c r="I103" s="24">
        <v>20.0</v>
      </c>
      <c r="J103" s="24" t="s">
        <v>85</v>
      </c>
      <c r="K103" s="24">
        <v>7.0717858E7</v>
      </c>
      <c r="L103" s="24" t="str">
        <f>RIGHT('КХЛ'!$H103,4)</f>
        <v>1997</v>
      </c>
    </row>
    <row r="104" ht="15.75" customHeight="1">
      <c r="E104" s="24">
        <v>120.0</v>
      </c>
      <c r="F104" s="24" t="s">
        <v>293</v>
      </c>
      <c r="G104" s="24" t="s">
        <v>91</v>
      </c>
      <c r="H104" s="28" t="s">
        <v>294</v>
      </c>
      <c r="I104" s="24">
        <v>36.0</v>
      </c>
      <c r="J104" s="24" t="s">
        <v>89</v>
      </c>
      <c r="K104" s="24">
        <v>4.2597635E7</v>
      </c>
      <c r="L104" s="24" t="str">
        <f>RIGHT('КХЛ'!$H104,4)</f>
        <v>1981</v>
      </c>
    </row>
    <row r="105" ht="15.75" customHeight="1">
      <c r="E105" s="24">
        <v>502.0</v>
      </c>
      <c r="F105" s="24" t="s">
        <v>295</v>
      </c>
      <c r="G105" s="24" t="s">
        <v>87</v>
      </c>
      <c r="H105" s="28" t="s">
        <v>296</v>
      </c>
      <c r="I105" s="24">
        <v>38.0</v>
      </c>
      <c r="J105" s="24" t="s">
        <v>89</v>
      </c>
      <c r="K105" s="24">
        <v>2.5906735E7</v>
      </c>
      <c r="L105" s="24" t="str">
        <f>RIGHT('КХЛ'!$H105,4)</f>
        <v>1979</v>
      </c>
    </row>
    <row r="106" ht="15.75" customHeight="1">
      <c r="E106" s="24">
        <v>1116.0</v>
      </c>
      <c r="F106" s="24" t="s">
        <v>297</v>
      </c>
      <c r="G106" s="24" t="s">
        <v>83</v>
      </c>
      <c r="H106" s="28" t="s">
        <v>298</v>
      </c>
      <c r="I106" s="24">
        <v>26.0</v>
      </c>
      <c r="J106" s="24" t="s">
        <v>282</v>
      </c>
      <c r="K106" s="24">
        <v>7.2749423E7</v>
      </c>
      <c r="L106" s="24" t="str">
        <f>RIGHT('КХЛ'!$H106,4)</f>
        <v>1991</v>
      </c>
    </row>
    <row r="107" ht="15.75" customHeight="1">
      <c r="E107" s="24">
        <v>1053.0</v>
      </c>
      <c r="F107" s="24" t="s">
        <v>299</v>
      </c>
      <c r="G107" s="24" t="s">
        <v>87</v>
      </c>
      <c r="H107" s="28" t="s">
        <v>300</v>
      </c>
      <c r="I107" s="24">
        <v>25.0</v>
      </c>
      <c r="J107" s="24" t="s">
        <v>89</v>
      </c>
      <c r="K107" s="24">
        <v>4.3344622E7</v>
      </c>
      <c r="L107" s="24" t="str">
        <f>RIGHT('КХЛ'!$H107,4)</f>
        <v>1992</v>
      </c>
    </row>
    <row r="108" ht="15.75" customHeight="1">
      <c r="E108" s="24">
        <v>1751.0</v>
      </c>
      <c r="F108" s="24" t="s">
        <v>301</v>
      </c>
      <c r="G108" s="24" t="s">
        <v>83</v>
      </c>
      <c r="H108" s="28" t="s">
        <v>302</v>
      </c>
      <c r="I108" s="24">
        <v>43.0</v>
      </c>
      <c r="J108" s="24" t="s">
        <v>89</v>
      </c>
      <c r="K108" s="24">
        <v>1.325374E7</v>
      </c>
      <c r="L108" s="24" t="str">
        <f>RIGHT('КХЛ'!$H108,4)</f>
        <v>1974</v>
      </c>
    </row>
    <row r="109" ht="15.75" customHeight="1">
      <c r="E109" s="24">
        <v>98.0</v>
      </c>
      <c r="F109" s="24" t="s">
        <v>303</v>
      </c>
      <c r="G109" s="24" t="s">
        <v>91</v>
      </c>
      <c r="H109" s="28" t="s">
        <v>304</v>
      </c>
      <c r="I109" s="24">
        <v>34.0</v>
      </c>
      <c r="J109" s="24" t="s">
        <v>89</v>
      </c>
      <c r="K109" s="24">
        <v>4.3538596E7</v>
      </c>
      <c r="L109" s="24" t="str">
        <f>RIGHT('КХЛ'!$H109,4)</f>
        <v>1983</v>
      </c>
    </row>
    <row r="110" ht="15.75" customHeight="1">
      <c r="E110" s="24">
        <v>1024.0</v>
      </c>
      <c r="F110" s="24" t="s">
        <v>305</v>
      </c>
      <c r="G110" s="24" t="s">
        <v>91</v>
      </c>
      <c r="H110" s="28" t="s">
        <v>306</v>
      </c>
      <c r="I110" s="24">
        <v>26.0</v>
      </c>
      <c r="J110" s="24" t="s">
        <v>93</v>
      </c>
      <c r="K110" s="24">
        <v>381478.0</v>
      </c>
      <c r="L110" s="24" t="str">
        <f>RIGHT('КХЛ'!$H110,4)</f>
        <v>1991</v>
      </c>
    </row>
    <row r="111" ht="15.75" customHeight="1">
      <c r="E111" s="24">
        <v>1775.0</v>
      </c>
      <c r="F111" s="24" t="s">
        <v>307</v>
      </c>
      <c r="G111" s="24" t="s">
        <v>91</v>
      </c>
      <c r="H111" s="28" t="s">
        <v>308</v>
      </c>
      <c r="I111" s="24">
        <v>34.0</v>
      </c>
      <c r="J111" s="24" t="s">
        <v>241</v>
      </c>
      <c r="K111" s="24">
        <v>8.0053157E7</v>
      </c>
      <c r="L111" s="24" t="str">
        <f>RIGHT('КХЛ'!$H111,4)</f>
        <v>1983</v>
      </c>
    </row>
    <row r="112" ht="15.75" customHeight="1">
      <c r="E112" s="24">
        <v>701.0</v>
      </c>
      <c r="F112" s="24" t="s">
        <v>309</v>
      </c>
      <c r="G112" s="24" t="s">
        <v>91</v>
      </c>
      <c r="H112" s="28" t="s">
        <v>310</v>
      </c>
      <c r="I112" s="24">
        <v>36.0</v>
      </c>
      <c r="J112" s="24" t="s">
        <v>89</v>
      </c>
      <c r="K112" s="24">
        <v>8494935.0</v>
      </c>
      <c r="L112" s="24" t="str">
        <f>RIGHT('КХЛ'!$H112,4)</f>
        <v>1981</v>
      </c>
    </row>
    <row r="113" ht="15.75" customHeight="1">
      <c r="E113" s="24">
        <v>1035.0</v>
      </c>
      <c r="F113" s="24" t="s">
        <v>311</v>
      </c>
      <c r="G113" s="24" t="s">
        <v>83</v>
      </c>
      <c r="H113" s="28" t="s">
        <v>312</v>
      </c>
      <c r="I113" s="24">
        <v>27.0</v>
      </c>
      <c r="J113" s="24" t="s">
        <v>89</v>
      </c>
      <c r="K113" s="24">
        <v>1.5683849E7</v>
      </c>
      <c r="L113" s="24" t="str">
        <f>RIGHT('КХЛ'!$H113,4)</f>
        <v>1990</v>
      </c>
    </row>
    <row r="114" ht="15.75" customHeight="1">
      <c r="E114" s="24">
        <v>31.0</v>
      </c>
      <c r="F114" s="24" t="s">
        <v>313</v>
      </c>
      <c r="G114" s="24" t="s">
        <v>91</v>
      </c>
      <c r="H114" s="28" t="s">
        <v>314</v>
      </c>
      <c r="I114" s="24">
        <v>29.0</v>
      </c>
      <c r="J114" s="24" t="s">
        <v>89</v>
      </c>
      <c r="K114" s="24">
        <v>928226.0</v>
      </c>
      <c r="L114" s="24" t="str">
        <f>RIGHT('КХЛ'!$H114,4)</f>
        <v>1988</v>
      </c>
    </row>
    <row r="115" ht="15.75" customHeight="1">
      <c r="E115" s="24">
        <v>1792.0</v>
      </c>
      <c r="F115" s="24" t="s">
        <v>315</v>
      </c>
      <c r="G115" s="24" t="s">
        <v>91</v>
      </c>
      <c r="H115" s="28" t="s">
        <v>316</v>
      </c>
      <c r="I115" s="24">
        <v>22.0</v>
      </c>
      <c r="J115" s="24" t="s">
        <v>89</v>
      </c>
      <c r="K115" s="24">
        <v>5.9398818E7</v>
      </c>
      <c r="L115" s="24" t="str">
        <f>RIGHT('КХЛ'!$H115,4)</f>
        <v>1995</v>
      </c>
    </row>
    <row r="116" ht="15.75" customHeight="1">
      <c r="E116" s="24">
        <v>689.0</v>
      </c>
      <c r="F116" s="24" t="s">
        <v>317</v>
      </c>
      <c r="G116" s="24" t="s">
        <v>91</v>
      </c>
      <c r="H116" s="28" t="s">
        <v>318</v>
      </c>
      <c r="I116" s="24">
        <v>35.0</v>
      </c>
      <c r="J116" s="24" t="s">
        <v>139</v>
      </c>
      <c r="K116" s="24">
        <v>9.262754E7</v>
      </c>
      <c r="L116" s="24" t="str">
        <f>RIGHT('КХЛ'!$H116,4)</f>
        <v>1982</v>
      </c>
    </row>
    <row r="117" ht="15.75" customHeight="1">
      <c r="E117" s="24">
        <v>403.0</v>
      </c>
      <c r="F117" s="24" t="s">
        <v>319</v>
      </c>
      <c r="G117" s="24" t="s">
        <v>83</v>
      </c>
      <c r="H117" s="28" t="s">
        <v>320</v>
      </c>
      <c r="I117" s="24">
        <v>34.0</v>
      </c>
      <c r="J117" s="24" t="s">
        <v>321</v>
      </c>
      <c r="K117" s="24">
        <v>5.6861911E7</v>
      </c>
      <c r="L117" s="24" t="str">
        <f>RIGHT('КХЛ'!$H117,4)</f>
        <v>1983</v>
      </c>
    </row>
    <row r="118" ht="15.75" customHeight="1">
      <c r="E118" s="24">
        <v>489.0</v>
      </c>
      <c r="F118" s="24" t="s">
        <v>322</v>
      </c>
      <c r="G118" s="24" t="s">
        <v>91</v>
      </c>
      <c r="H118" s="28" t="s">
        <v>323</v>
      </c>
      <c r="I118" s="24">
        <v>27.0</v>
      </c>
      <c r="J118" s="24" t="s">
        <v>89</v>
      </c>
      <c r="K118" s="24">
        <v>2.6903678E7</v>
      </c>
      <c r="L118" s="24" t="str">
        <f>RIGHT('КХЛ'!$H118,4)</f>
        <v>1990</v>
      </c>
    </row>
    <row r="119" ht="15.75" customHeight="1">
      <c r="E119" s="24">
        <v>651.0</v>
      </c>
      <c r="F119" s="24" t="s">
        <v>324</v>
      </c>
      <c r="G119" s="24" t="s">
        <v>91</v>
      </c>
      <c r="H119" s="28" t="s">
        <v>325</v>
      </c>
      <c r="I119" s="24">
        <v>37.0</v>
      </c>
      <c r="J119" s="24" t="s">
        <v>89</v>
      </c>
      <c r="K119" s="24">
        <v>8.2867525E7</v>
      </c>
      <c r="L119" s="24" t="str">
        <f>RIGHT('КХЛ'!$H119,4)</f>
        <v>1980</v>
      </c>
    </row>
    <row r="120" ht="15.75" customHeight="1">
      <c r="E120" s="24">
        <v>1473.0</v>
      </c>
      <c r="F120" s="24" t="s">
        <v>326</v>
      </c>
      <c r="G120" s="24" t="s">
        <v>91</v>
      </c>
      <c r="H120" s="28" t="s">
        <v>327</v>
      </c>
      <c r="I120" s="24">
        <v>29.0</v>
      </c>
      <c r="J120" s="24" t="s">
        <v>93</v>
      </c>
      <c r="K120" s="24">
        <v>7.1017541E7</v>
      </c>
      <c r="L120" s="24" t="str">
        <f>RIGHT('КХЛ'!$H120,4)</f>
        <v>1988</v>
      </c>
    </row>
    <row r="121" ht="15.75" customHeight="1">
      <c r="E121" s="24">
        <v>1046.0</v>
      </c>
      <c r="F121" s="24" t="s">
        <v>328</v>
      </c>
      <c r="G121" s="24" t="s">
        <v>87</v>
      </c>
      <c r="H121" s="28" t="s">
        <v>329</v>
      </c>
      <c r="I121" s="24">
        <v>34.0</v>
      </c>
      <c r="J121" s="24" t="s">
        <v>89</v>
      </c>
      <c r="K121" s="24">
        <v>6887767.0</v>
      </c>
      <c r="L121" s="24" t="str">
        <f>RIGHT('КХЛ'!$H121,4)</f>
        <v>1983</v>
      </c>
    </row>
    <row r="122" ht="15.75" customHeight="1">
      <c r="E122" s="24">
        <v>773.0</v>
      </c>
      <c r="F122" s="24" t="s">
        <v>330</v>
      </c>
      <c r="G122" s="24" t="s">
        <v>91</v>
      </c>
      <c r="H122" s="28" t="s">
        <v>331</v>
      </c>
      <c r="I122" s="24">
        <v>32.0</v>
      </c>
      <c r="J122" s="24" t="s">
        <v>241</v>
      </c>
      <c r="K122" s="24">
        <v>4.8701747E7</v>
      </c>
      <c r="L122" s="24" t="str">
        <f>RIGHT('КХЛ'!$H122,4)</f>
        <v>1985</v>
      </c>
    </row>
    <row r="123" ht="15.75" customHeight="1">
      <c r="E123" s="24">
        <v>260.0</v>
      </c>
      <c r="F123" s="24" t="s">
        <v>332</v>
      </c>
      <c r="G123" s="24" t="s">
        <v>91</v>
      </c>
      <c r="H123" s="28" t="s">
        <v>333</v>
      </c>
      <c r="I123" s="24">
        <v>32.0</v>
      </c>
      <c r="J123" s="24" t="s">
        <v>106</v>
      </c>
      <c r="K123" s="24">
        <v>6381255.0</v>
      </c>
      <c r="L123" s="24" t="str">
        <f>RIGHT('КХЛ'!$H123,4)</f>
        <v>1985</v>
      </c>
    </row>
    <row r="124" ht="15.75" customHeight="1">
      <c r="E124" s="24">
        <v>672.0</v>
      </c>
      <c r="F124" s="24" t="s">
        <v>334</v>
      </c>
      <c r="G124" s="24" t="s">
        <v>87</v>
      </c>
      <c r="H124" s="28" t="s">
        <v>335</v>
      </c>
      <c r="I124" s="24">
        <v>22.0</v>
      </c>
      <c r="J124" s="24" t="s">
        <v>89</v>
      </c>
      <c r="K124" s="24">
        <v>3.1184971E7</v>
      </c>
      <c r="L124" s="24" t="str">
        <f>RIGHT('КХЛ'!$H124,4)</f>
        <v>1995</v>
      </c>
    </row>
    <row r="125" ht="15.75" customHeight="1">
      <c r="E125" s="24">
        <v>941.0</v>
      </c>
      <c r="F125" s="24" t="s">
        <v>336</v>
      </c>
      <c r="G125" s="24" t="s">
        <v>83</v>
      </c>
      <c r="H125" s="28" t="s">
        <v>337</v>
      </c>
      <c r="I125" s="24">
        <v>19.0</v>
      </c>
      <c r="J125" s="24" t="s">
        <v>89</v>
      </c>
      <c r="K125" s="24">
        <v>1.1066079E7</v>
      </c>
      <c r="L125" s="24" t="str">
        <f>RIGHT('КХЛ'!$H125,4)</f>
        <v>1998</v>
      </c>
    </row>
    <row r="126" ht="15.75" customHeight="1">
      <c r="E126" s="24">
        <v>1039.0</v>
      </c>
      <c r="F126" s="24" t="s">
        <v>338</v>
      </c>
      <c r="G126" s="24" t="s">
        <v>83</v>
      </c>
      <c r="H126" s="28" t="s">
        <v>339</v>
      </c>
      <c r="I126" s="24">
        <v>27.0</v>
      </c>
      <c r="J126" s="24" t="s">
        <v>89</v>
      </c>
      <c r="K126" s="24">
        <v>6152222.0</v>
      </c>
      <c r="L126" s="24" t="str">
        <f>RIGHT('КХЛ'!$H126,4)</f>
        <v>1990</v>
      </c>
    </row>
    <row r="127" ht="15.75" customHeight="1">
      <c r="E127" s="24">
        <v>1233.0</v>
      </c>
      <c r="F127" s="24" t="s">
        <v>340</v>
      </c>
      <c r="G127" s="24" t="s">
        <v>91</v>
      </c>
      <c r="H127" s="28" t="s">
        <v>341</v>
      </c>
      <c r="I127" s="24">
        <v>25.0</v>
      </c>
      <c r="J127" s="24" t="s">
        <v>89</v>
      </c>
      <c r="K127" s="24">
        <v>4.5935788E7</v>
      </c>
      <c r="L127" s="24" t="str">
        <f>RIGHT('КХЛ'!$H127,4)</f>
        <v>1992</v>
      </c>
    </row>
    <row r="128" ht="15.75" customHeight="1">
      <c r="E128" s="24">
        <v>414.0</v>
      </c>
      <c r="F128" s="24" t="s">
        <v>342</v>
      </c>
      <c r="G128" s="24" t="s">
        <v>87</v>
      </c>
      <c r="H128" s="28" t="s">
        <v>343</v>
      </c>
      <c r="I128" s="24">
        <v>23.0</v>
      </c>
      <c r="J128" s="24" t="s">
        <v>89</v>
      </c>
      <c r="K128" s="24">
        <v>1236623.0</v>
      </c>
      <c r="L128" s="24" t="str">
        <f>RIGHT('КХЛ'!$H128,4)</f>
        <v>1995</v>
      </c>
    </row>
    <row r="129" ht="15.75" customHeight="1">
      <c r="E129" s="24">
        <v>1286.0</v>
      </c>
      <c r="F129" s="24" t="s">
        <v>344</v>
      </c>
      <c r="G129" s="24" t="s">
        <v>91</v>
      </c>
      <c r="H129" s="28" t="s">
        <v>345</v>
      </c>
      <c r="I129" s="24">
        <v>27.0</v>
      </c>
      <c r="J129" s="24" t="s">
        <v>89</v>
      </c>
      <c r="K129" s="24">
        <v>5.9628717E7</v>
      </c>
      <c r="L129" s="24" t="str">
        <f>RIGHT('КХЛ'!$H129,4)</f>
        <v>1990</v>
      </c>
    </row>
    <row r="130" ht="15.75" customHeight="1">
      <c r="E130" s="24">
        <v>795.0</v>
      </c>
      <c r="F130" s="24" t="s">
        <v>346</v>
      </c>
      <c r="G130" s="24" t="s">
        <v>91</v>
      </c>
      <c r="H130" s="28" t="s">
        <v>347</v>
      </c>
      <c r="I130" s="24">
        <v>20.0</v>
      </c>
      <c r="J130" s="24" t="s">
        <v>89</v>
      </c>
      <c r="K130" s="24">
        <v>8.2129051E7</v>
      </c>
      <c r="L130" s="24" t="str">
        <f>RIGHT('КХЛ'!$H130,4)</f>
        <v>1997</v>
      </c>
    </row>
    <row r="131" ht="15.75" customHeight="1">
      <c r="E131" s="24">
        <v>167.0</v>
      </c>
      <c r="F131" s="24" t="s">
        <v>348</v>
      </c>
      <c r="G131" s="24" t="s">
        <v>91</v>
      </c>
      <c r="H131" s="28" t="s">
        <v>349</v>
      </c>
      <c r="I131" s="24">
        <v>20.0</v>
      </c>
      <c r="J131" s="24" t="s">
        <v>89</v>
      </c>
      <c r="K131" s="24">
        <v>6.0978507E7</v>
      </c>
      <c r="L131" s="24" t="str">
        <f>RIGHT('КХЛ'!$H131,4)</f>
        <v>1997</v>
      </c>
    </row>
    <row r="132" ht="15.75" customHeight="1">
      <c r="E132" s="24">
        <v>1450.0</v>
      </c>
      <c r="F132" s="24" t="s">
        <v>350</v>
      </c>
      <c r="G132" s="24" t="s">
        <v>83</v>
      </c>
      <c r="H132" s="28" t="s">
        <v>351</v>
      </c>
      <c r="I132" s="24">
        <v>23.0</v>
      </c>
      <c r="J132" s="24" t="s">
        <v>89</v>
      </c>
      <c r="K132" s="24">
        <v>5.3256018E7</v>
      </c>
      <c r="L132" s="24" t="str">
        <f>RIGHT('КХЛ'!$H132,4)</f>
        <v>1994</v>
      </c>
    </row>
    <row r="133" ht="15.75" customHeight="1">
      <c r="E133" s="24">
        <v>7.0</v>
      </c>
      <c r="F133" s="24" t="s">
        <v>352</v>
      </c>
      <c r="G133" s="24" t="s">
        <v>83</v>
      </c>
      <c r="H133" s="28" t="s">
        <v>353</v>
      </c>
      <c r="I133" s="24">
        <v>21.0</v>
      </c>
      <c r="J133" s="24" t="s">
        <v>89</v>
      </c>
      <c r="K133" s="24">
        <v>4.0652819E7</v>
      </c>
      <c r="L133" s="24" t="str">
        <f>RIGHT('КХЛ'!$H133,4)</f>
        <v>1996</v>
      </c>
    </row>
    <row r="134" ht="15.75" customHeight="1">
      <c r="E134" s="24">
        <v>210.0</v>
      </c>
      <c r="F134" s="24" t="s">
        <v>354</v>
      </c>
      <c r="G134" s="24" t="s">
        <v>83</v>
      </c>
      <c r="H134" s="28" t="s">
        <v>355</v>
      </c>
      <c r="I134" s="24">
        <v>31.0</v>
      </c>
      <c r="J134" s="24" t="s">
        <v>89</v>
      </c>
      <c r="K134" s="24">
        <v>7.351844E7</v>
      </c>
      <c r="L134" s="24" t="str">
        <f>RIGHT('КХЛ'!$H134,4)</f>
        <v>1986</v>
      </c>
    </row>
    <row r="135" ht="15.75" customHeight="1">
      <c r="E135" s="24">
        <v>958.0</v>
      </c>
      <c r="F135" s="24" t="s">
        <v>356</v>
      </c>
      <c r="G135" s="24" t="s">
        <v>83</v>
      </c>
      <c r="H135" s="28" t="s">
        <v>357</v>
      </c>
      <c r="I135" s="24">
        <v>26.0</v>
      </c>
      <c r="J135" s="24" t="s">
        <v>89</v>
      </c>
      <c r="K135" s="24">
        <v>7.6116948E7</v>
      </c>
      <c r="L135" s="24" t="str">
        <f>RIGHT('КХЛ'!$H135,4)</f>
        <v>1991</v>
      </c>
    </row>
    <row r="136" ht="15.75" customHeight="1">
      <c r="E136" s="24">
        <v>516.0</v>
      </c>
      <c r="F136" s="24" t="s">
        <v>358</v>
      </c>
      <c r="G136" s="24" t="s">
        <v>91</v>
      </c>
      <c r="H136" s="28" t="s">
        <v>359</v>
      </c>
      <c r="I136" s="24">
        <v>26.0</v>
      </c>
      <c r="J136" s="24" t="s">
        <v>89</v>
      </c>
      <c r="K136" s="24">
        <v>6262648.0</v>
      </c>
      <c r="L136" s="24" t="str">
        <f>RIGHT('КХЛ'!$H136,4)</f>
        <v>1991</v>
      </c>
    </row>
    <row r="137" ht="15.75" customHeight="1">
      <c r="E137" s="24">
        <v>203.0</v>
      </c>
      <c r="F137" s="24" t="s">
        <v>360</v>
      </c>
      <c r="G137" s="24" t="s">
        <v>83</v>
      </c>
      <c r="H137" s="28" t="s">
        <v>361</v>
      </c>
      <c r="I137" s="24">
        <v>23.0</v>
      </c>
      <c r="J137" s="24" t="s">
        <v>89</v>
      </c>
      <c r="K137" s="24">
        <v>829644.0</v>
      </c>
      <c r="L137" s="24" t="str">
        <f>RIGHT('КХЛ'!$H137,4)</f>
        <v>1994</v>
      </c>
    </row>
    <row r="138" ht="15.75" customHeight="1">
      <c r="E138" s="24">
        <v>721.0</v>
      </c>
      <c r="F138" s="24" t="s">
        <v>362</v>
      </c>
      <c r="G138" s="24" t="s">
        <v>91</v>
      </c>
      <c r="H138" s="28" t="s">
        <v>363</v>
      </c>
      <c r="I138" s="24">
        <v>26.0</v>
      </c>
      <c r="J138" s="24" t="s">
        <v>106</v>
      </c>
      <c r="K138" s="24">
        <v>5.1951286E7</v>
      </c>
      <c r="L138" s="24" t="str">
        <f>RIGHT('КХЛ'!$H138,4)</f>
        <v>1992</v>
      </c>
    </row>
    <row r="139" ht="15.75" customHeight="1">
      <c r="E139" s="24">
        <v>685.0</v>
      </c>
      <c r="F139" s="24" t="s">
        <v>364</v>
      </c>
      <c r="G139" s="24" t="s">
        <v>83</v>
      </c>
      <c r="H139" s="28" t="s">
        <v>365</v>
      </c>
      <c r="I139" s="24">
        <v>30.0</v>
      </c>
      <c r="J139" s="24" t="s">
        <v>89</v>
      </c>
      <c r="K139" s="24">
        <v>4.0432588E7</v>
      </c>
      <c r="L139" s="24" t="str">
        <f>RIGHT('КХЛ'!$H139,4)</f>
        <v>1987</v>
      </c>
    </row>
    <row r="140" ht="15.75" customHeight="1">
      <c r="E140" s="24">
        <v>1578.0</v>
      </c>
      <c r="F140" s="24" t="s">
        <v>366</v>
      </c>
      <c r="G140" s="24" t="s">
        <v>87</v>
      </c>
      <c r="H140" s="28" t="s">
        <v>367</v>
      </c>
      <c r="I140" s="24">
        <v>22.0</v>
      </c>
      <c r="J140" s="24" t="s">
        <v>89</v>
      </c>
      <c r="K140" s="24">
        <v>1.3135637E7</v>
      </c>
      <c r="L140" s="24" t="str">
        <f>RIGHT('КХЛ'!$H140,4)</f>
        <v>1995</v>
      </c>
    </row>
    <row r="141" ht="15.75" customHeight="1">
      <c r="E141" s="24">
        <v>1563.0</v>
      </c>
      <c r="F141" s="24" t="s">
        <v>368</v>
      </c>
      <c r="G141" s="24" t="s">
        <v>83</v>
      </c>
      <c r="H141" s="28" t="s">
        <v>369</v>
      </c>
      <c r="I141" s="24">
        <v>27.0</v>
      </c>
      <c r="J141" s="24" t="s">
        <v>89</v>
      </c>
      <c r="K141" s="24">
        <v>8.3579829E7</v>
      </c>
      <c r="L141" s="24" t="str">
        <f>RIGHT('КХЛ'!$H141,4)</f>
        <v>1991</v>
      </c>
    </row>
    <row r="142" ht="15.75" customHeight="1">
      <c r="E142" s="24">
        <v>1020.0</v>
      </c>
      <c r="F142" s="24" t="s">
        <v>370</v>
      </c>
      <c r="G142" s="24" t="s">
        <v>91</v>
      </c>
      <c r="H142" s="28" t="s">
        <v>371</v>
      </c>
      <c r="I142" s="24">
        <v>31.0</v>
      </c>
      <c r="J142" s="24" t="s">
        <v>85</v>
      </c>
      <c r="K142" s="24">
        <v>1.9737271E7</v>
      </c>
      <c r="L142" s="24" t="str">
        <f>RIGHT('КХЛ'!$H142,4)</f>
        <v>1986</v>
      </c>
    </row>
    <row r="143" ht="15.75" customHeight="1">
      <c r="E143" s="24">
        <v>1138.0</v>
      </c>
      <c r="F143" s="24" t="s">
        <v>372</v>
      </c>
      <c r="G143" s="24" t="s">
        <v>83</v>
      </c>
      <c r="H143" s="28" t="s">
        <v>373</v>
      </c>
      <c r="I143" s="24">
        <v>26.0</v>
      </c>
      <c r="J143" s="24" t="s">
        <v>89</v>
      </c>
      <c r="K143" s="24">
        <v>4154325.0</v>
      </c>
      <c r="L143" s="24" t="str">
        <f>RIGHT('КХЛ'!$H143,4)</f>
        <v>1991</v>
      </c>
    </row>
    <row r="144" ht="15.75" customHeight="1">
      <c r="E144" s="24">
        <v>660.0</v>
      </c>
      <c r="F144" s="24" t="s">
        <v>374</v>
      </c>
      <c r="G144" s="24" t="s">
        <v>87</v>
      </c>
      <c r="H144" s="28" t="s">
        <v>375</v>
      </c>
      <c r="I144" s="24">
        <v>23.0</v>
      </c>
      <c r="J144" s="24" t="s">
        <v>89</v>
      </c>
      <c r="K144" s="24">
        <v>8645233.0</v>
      </c>
      <c r="L144" s="24" t="str">
        <f>RIGHT('КХЛ'!$H144,4)</f>
        <v>1994</v>
      </c>
    </row>
    <row r="145" ht="15.75" customHeight="1">
      <c r="E145" s="24">
        <v>915.0</v>
      </c>
      <c r="F145" s="24" t="s">
        <v>376</v>
      </c>
      <c r="G145" s="24" t="s">
        <v>83</v>
      </c>
      <c r="H145" s="28" t="s">
        <v>377</v>
      </c>
      <c r="I145" s="24">
        <v>36.0</v>
      </c>
      <c r="J145" s="24" t="s">
        <v>222</v>
      </c>
      <c r="K145" s="24">
        <v>7.4238468E7</v>
      </c>
      <c r="L145" s="24" t="str">
        <f>RIGHT('КХЛ'!$H145,4)</f>
        <v>1981</v>
      </c>
    </row>
    <row r="146" ht="15.75" customHeight="1">
      <c r="E146" s="24">
        <v>1275.0</v>
      </c>
      <c r="F146" s="24" t="s">
        <v>378</v>
      </c>
      <c r="G146" s="24" t="s">
        <v>83</v>
      </c>
      <c r="H146" s="28" t="s">
        <v>379</v>
      </c>
      <c r="I146" s="24">
        <v>32.0</v>
      </c>
      <c r="J146" s="24" t="s">
        <v>89</v>
      </c>
      <c r="K146" s="24">
        <v>2.2703322E7</v>
      </c>
      <c r="L146" s="24" t="str">
        <f>RIGHT('КХЛ'!$H146,4)</f>
        <v>1985</v>
      </c>
    </row>
    <row r="147" ht="15.75" customHeight="1">
      <c r="E147" s="24">
        <v>996.0</v>
      </c>
      <c r="F147" s="24" t="s">
        <v>380</v>
      </c>
      <c r="G147" s="24" t="s">
        <v>83</v>
      </c>
      <c r="H147" s="28" t="s">
        <v>381</v>
      </c>
      <c r="I147" s="24">
        <v>28.0</v>
      </c>
      <c r="J147" s="24" t="s">
        <v>321</v>
      </c>
      <c r="K147" s="24">
        <v>9.6252659E7</v>
      </c>
      <c r="L147" s="24" t="str">
        <f>RIGHT('КХЛ'!$H147,4)</f>
        <v>1989</v>
      </c>
    </row>
    <row r="148" ht="15.75" customHeight="1">
      <c r="E148" s="24">
        <v>1093.0</v>
      </c>
      <c r="F148" s="24" t="s">
        <v>382</v>
      </c>
      <c r="G148" s="24" t="s">
        <v>91</v>
      </c>
      <c r="H148" s="28" t="s">
        <v>383</v>
      </c>
      <c r="I148" s="24">
        <v>31.0</v>
      </c>
      <c r="J148" s="24" t="s">
        <v>89</v>
      </c>
      <c r="K148" s="24">
        <v>4.8577042E7</v>
      </c>
      <c r="L148" s="24" t="str">
        <f>RIGHT('КХЛ'!$H148,4)</f>
        <v>1986</v>
      </c>
    </row>
    <row r="149" ht="15.75" customHeight="1">
      <c r="E149" s="24">
        <v>1031.0</v>
      </c>
      <c r="F149" s="24" t="s">
        <v>384</v>
      </c>
      <c r="G149" s="24" t="s">
        <v>83</v>
      </c>
      <c r="H149" s="28" t="s">
        <v>127</v>
      </c>
      <c r="I149" s="24">
        <v>34.0</v>
      </c>
      <c r="J149" s="24" t="s">
        <v>89</v>
      </c>
      <c r="K149" s="24">
        <v>3.5482161E7</v>
      </c>
      <c r="L149" s="24" t="str">
        <f>RIGHT('КХЛ'!$H149,4)</f>
        <v>1983</v>
      </c>
    </row>
    <row r="150" ht="15.75" customHeight="1">
      <c r="E150" s="24">
        <v>1505.0</v>
      </c>
      <c r="F150" s="24" t="s">
        <v>385</v>
      </c>
      <c r="G150" s="24" t="s">
        <v>91</v>
      </c>
      <c r="H150" s="28" t="s">
        <v>386</v>
      </c>
      <c r="I150" s="24">
        <v>21.0</v>
      </c>
      <c r="J150" s="24" t="s">
        <v>89</v>
      </c>
      <c r="K150" s="24">
        <v>1.2056418E7</v>
      </c>
      <c r="L150" s="24" t="str">
        <f>RIGHT('КХЛ'!$H150,4)</f>
        <v>1996</v>
      </c>
    </row>
    <row r="151" ht="15.75" customHeight="1">
      <c r="E151" s="24">
        <v>719.0</v>
      </c>
      <c r="F151" s="24" t="s">
        <v>387</v>
      </c>
      <c r="G151" s="24" t="s">
        <v>83</v>
      </c>
      <c r="H151" s="28" t="s">
        <v>388</v>
      </c>
      <c r="I151" s="24">
        <v>37.0</v>
      </c>
      <c r="J151" s="24" t="s">
        <v>152</v>
      </c>
      <c r="K151" s="24">
        <v>1.6226018E7</v>
      </c>
      <c r="L151" s="24" t="str">
        <f>RIGHT('КХЛ'!$H151,4)</f>
        <v>1980</v>
      </c>
    </row>
    <row r="152" ht="15.75" customHeight="1">
      <c r="E152" s="24">
        <v>792.0</v>
      </c>
      <c r="F152" s="24" t="s">
        <v>389</v>
      </c>
      <c r="G152" s="24" t="s">
        <v>91</v>
      </c>
      <c r="H152" s="28" t="s">
        <v>390</v>
      </c>
      <c r="I152" s="24">
        <v>31.0</v>
      </c>
      <c r="J152" s="24" t="s">
        <v>89</v>
      </c>
      <c r="K152" s="24">
        <v>2160315.0</v>
      </c>
      <c r="L152" s="24" t="str">
        <f>RIGHT('КХЛ'!$H152,4)</f>
        <v>1986</v>
      </c>
    </row>
    <row r="153" ht="15.75" customHeight="1">
      <c r="E153" s="24">
        <v>1370.0</v>
      </c>
      <c r="F153" s="24" t="s">
        <v>391</v>
      </c>
      <c r="G153" s="24" t="s">
        <v>91</v>
      </c>
      <c r="H153" s="28" t="s">
        <v>392</v>
      </c>
      <c r="I153" s="24">
        <v>40.0</v>
      </c>
      <c r="J153" s="24" t="s">
        <v>106</v>
      </c>
      <c r="K153" s="24">
        <v>2.8081109E7</v>
      </c>
      <c r="L153" s="24" t="str">
        <f>RIGHT('КХЛ'!$H153,4)</f>
        <v>1977</v>
      </c>
    </row>
    <row r="154" ht="15.75" customHeight="1">
      <c r="E154" s="24">
        <v>942.0</v>
      </c>
      <c r="F154" s="24" t="s">
        <v>393</v>
      </c>
      <c r="G154" s="24" t="s">
        <v>83</v>
      </c>
      <c r="H154" s="28" t="s">
        <v>394</v>
      </c>
      <c r="I154" s="24">
        <v>37.0</v>
      </c>
      <c r="J154" s="24" t="s">
        <v>89</v>
      </c>
      <c r="K154" s="24">
        <v>5.5269792E7</v>
      </c>
      <c r="L154" s="24" t="str">
        <f>RIGHT('КХЛ'!$H154,4)</f>
        <v>1980</v>
      </c>
    </row>
    <row r="155" ht="15.75" customHeight="1">
      <c r="E155" s="24">
        <v>1710.0</v>
      </c>
      <c r="F155" s="24" t="s">
        <v>395</v>
      </c>
      <c r="G155" s="24" t="s">
        <v>87</v>
      </c>
      <c r="H155" s="28" t="s">
        <v>396</v>
      </c>
      <c r="I155" s="24">
        <v>40.0</v>
      </c>
      <c r="J155" s="24" t="s">
        <v>89</v>
      </c>
      <c r="K155" s="24">
        <v>2.0351752E7</v>
      </c>
      <c r="L155" s="24" t="str">
        <f>RIGHT('КХЛ'!$H155,4)</f>
        <v>1977</v>
      </c>
    </row>
    <row r="156" ht="15.75" customHeight="1">
      <c r="E156" s="24">
        <v>1168.0</v>
      </c>
      <c r="F156" s="24" t="s">
        <v>397</v>
      </c>
      <c r="G156" s="24" t="s">
        <v>83</v>
      </c>
      <c r="H156" s="28" t="s">
        <v>398</v>
      </c>
      <c r="I156" s="24">
        <v>38.0</v>
      </c>
      <c r="J156" s="24" t="s">
        <v>89</v>
      </c>
      <c r="K156" s="24">
        <v>2.511089E7</v>
      </c>
      <c r="L156" s="24" t="str">
        <f>RIGHT('КХЛ'!$H156,4)</f>
        <v>1979</v>
      </c>
    </row>
    <row r="157" ht="15.75" customHeight="1">
      <c r="E157" s="24">
        <v>1264.0</v>
      </c>
      <c r="F157" s="24" t="s">
        <v>399</v>
      </c>
      <c r="G157" s="24" t="s">
        <v>91</v>
      </c>
      <c r="H157" s="28" t="s">
        <v>400</v>
      </c>
      <c r="I157" s="24">
        <v>33.0</v>
      </c>
      <c r="J157" s="24" t="s">
        <v>85</v>
      </c>
      <c r="K157" s="24">
        <v>3915616.0</v>
      </c>
      <c r="L157" s="24" t="str">
        <f>RIGHT('КХЛ'!$H157,4)</f>
        <v>1984</v>
      </c>
    </row>
    <row r="158" ht="15.75" customHeight="1">
      <c r="E158" s="24">
        <v>813.0</v>
      </c>
      <c r="F158" s="24" t="s">
        <v>401</v>
      </c>
      <c r="G158" s="24" t="s">
        <v>91</v>
      </c>
      <c r="H158" s="28" t="s">
        <v>402</v>
      </c>
      <c r="I158" s="24">
        <v>40.0</v>
      </c>
      <c r="J158" s="24" t="s">
        <v>93</v>
      </c>
      <c r="K158" s="24">
        <v>3.8680088E7</v>
      </c>
      <c r="L158" s="24" t="str">
        <f>RIGHT('КХЛ'!$H158,4)</f>
        <v>1977</v>
      </c>
    </row>
    <row r="159" ht="15.75" customHeight="1">
      <c r="E159" s="24">
        <v>264.0</v>
      </c>
      <c r="F159" s="24" t="s">
        <v>403</v>
      </c>
      <c r="G159" s="24" t="s">
        <v>83</v>
      </c>
      <c r="H159" s="28" t="s">
        <v>404</v>
      </c>
      <c r="I159" s="24">
        <v>27.0</v>
      </c>
      <c r="J159" s="24" t="s">
        <v>89</v>
      </c>
      <c r="K159" s="24">
        <v>5.6486364E7</v>
      </c>
      <c r="L159" s="24" t="str">
        <f>RIGHT('КХЛ'!$H159,4)</f>
        <v>1990</v>
      </c>
    </row>
    <row r="160" ht="15.75" customHeight="1">
      <c r="E160" s="24">
        <v>1353.0</v>
      </c>
      <c r="F160" s="24" t="s">
        <v>405</v>
      </c>
      <c r="G160" s="24" t="s">
        <v>83</v>
      </c>
      <c r="H160" s="28" t="s">
        <v>406</v>
      </c>
      <c r="I160" s="24">
        <v>23.0</v>
      </c>
      <c r="J160" s="24" t="s">
        <v>169</v>
      </c>
      <c r="K160" s="24">
        <v>4.1723369E7</v>
      </c>
      <c r="L160" s="24" t="str">
        <f>RIGHT('КХЛ'!$H160,4)</f>
        <v>1994</v>
      </c>
    </row>
    <row r="161" ht="15.75" customHeight="1">
      <c r="E161" s="24">
        <v>986.0</v>
      </c>
      <c r="F161" s="24" t="s">
        <v>407</v>
      </c>
      <c r="G161" s="24" t="s">
        <v>91</v>
      </c>
      <c r="H161" s="28" t="s">
        <v>408</v>
      </c>
      <c r="I161" s="24">
        <v>30.0</v>
      </c>
      <c r="J161" s="24" t="s">
        <v>89</v>
      </c>
      <c r="K161" s="24">
        <v>9.7519634E7</v>
      </c>
      <c r="L161" s="24" t="str">
        <f>RIGHT('КХЛ'!$H161,4)</f>
        <v>1988</v>
      </c>
    </row>
    <row r="162" ht="15.75" customHeight="1">
      <c r="E162" s="24">
        <v>311.0</v>
      </c>
      <c r="F162" s="24" t="s">
        <v>409</v>
      </c>
      <c r="G162" s="24" t="s">
        <v>83</v>
      </c>
      <c r="H162" s="28" t="s">
        <v>410</v>
      </c>
      <c r="I162" s="24">
        <v>30.0</v>
      </c>
      <c r="J162" s="24" t="s">
        <v>89</v>
      </c>
      <c r="K162" s="24">
        <v>1.9934828E7</v>
      </c>
      <c r="L162" s="24" t="str">
        <f>RIGHT('КХЛ'!$H162,4)</f>
        <v>1987</v>
      </c>
    </row>
    <row r="163" ht="15.75" customHeight="1">
      <c r="E163" s="24">
        <v>215.0</v>
      </c>
      <c r="F163" s="24" t="s">
        <v>411</v>
      </c>
      <c r="G163" s="24" t="s">
        <v>87</v>
      </c>
      <c r="H163" s="28" t="s">
        <v>412</v>
      </c>
      <c r="I163" s="24">
        <v>18.0</v>
      </c>
      <c r="J163" s="24" t="s">
        <v>89</v>
      </c>
      <c r="K163" s="24">
        <v>6.4983078E7</v>
      </c>
      <c r="L163" s="24" t="str">
        <f>RIGHT('КХЛ'!$H163,4)</f>
        <v>1999</v>
      </c>
    </row>
    <row r="164" ht="15.75" customHeight="1">
      <c r="E164" s="24">
        <v>1716.0</v>
      </c>
      <c r="F164" s="24" t="s">
        <v>413</v>
      </c>
      <c r="G164" s="24" t="s">
        <v>83</v>
      </c>
      <c r="H164" s="28" t="s">
        <v>414</v>
      </c>
      <c r="I164" s="24">
        <v>35.0</v>
      </c>
      <c r="J164" s="24" t="s">
        <v>106</v>
      </c>
      <c r="K164" s="24">
        <v>2.2300654E7</v>
      </c>
      <c r="L164" s="24" t="str">
        <f>RIGHT('КХЛ'!$H164,4)</f>
        <v>1982</v>
      </c>
    </row>
    <row r="165" ht="15.75" customHeight="1">
      <c r="E165" s="24">
        <v>871.0</v>
      </c>
      <c r="F165" s="24" t="s">
        <v>415</v>
      </c>
      <c r="G165" s="24" t="s">
        <v>83</v>
      </c>
      <c r="H165" s="28" t="s">
        <v>416</v>
      </c>
      <c r="I165" s="24">
        <v>40.0</v>
      </c>
      <c r="J165" s="24" t="s">
        <v>89</v>
      </c>
      <c r="K165" s="24">
        <v>2.8939193E7</v>
      </c>
      <c r="L165" s="24" t="str">
        <f>RIGHT('КХЛ'!$H165,4)</f>
        <v>1978</v>
      </c>
    </row>
    <row r="166" ht="15.75" customHeight="1">
      <c r="E166" s="24">
        <v>736.0</v>
      </c>
      <c r="F166" s="24" t="s">
        <v>417</v>
      </c>
      <c r="G166" s="24" t="s">
        <v>83</v>
      </c>
      <c r="H166" s="28" t="s">
        <v>418</v>
      </c>
      <c r="I166" s="24">
        <v>30.0</v>
      </c>
      <c r="J166" s="24" t="s">
        <v>89</v>
      </c>
      <c r="K166" s="24">
        <v>5872223.0</v>
      </c>
      <c r="L166" s="24" t="str">
        <f>RIGHT('КХЛ'!$H166,4)</f>
        <v>1987</v>
      </c>
    </row>
    <row r="167" ht="15.75" customHeight="1">
      <c r="E167" s="24">
        <v>654.0</v>
      </c>
      <c r="F167" s="24" t="s">
        <v>419</v>
      </c>
      <c r="G167" s="24" t="s">
        <v>91</v>
      </c>
      <c r="H167" s="28" t="s">
        <v>420</v>
      </c>
      <c r="I167" s="24">
        <v>24.0</v>
      </c>
      <c r="J167" s="24" t="s">
        <v>89</v>
      </c>
      <c r="K167" s="24">
        <v>5.1152763E7</v>
      </c>
      <c r="L167" s="24" t="str">
        <f>RIGHT('КХЛ'!$H167,4)</f>
        <v>1994</v>
      </c>
    </row>
    <row r="168" ht="15.75" customHeight="1">
      <c r="E168" s="24">
        <v>749.0</v>
      </c>
      <c r="F168" s="24" t="s">
        <v>421</v>
      </c>
      <c r="G168" s="24" t="s">
        <v>91</v>
      </c>
      <c r="H168" s="28" t="s">
        <v>422</v>
      </c>
      <c r="I168" s="24">
        <v>26.0</v>
      </c>
      <c r="J168" s="24" t="s">
        <v>89</v>
      </c>
      <c r="K168" s="24">
        <v>8.6808076E7</v>
      </c>
      <c r="L168" s="24" t="str">
        <f>RIGHT('КХЛ'!$H168,4)</f>
        <v>1991</v>
      </c>
    </row>
    <row r="169" ht="15.75" customHeight="1">
      <c r="E169" s="24">
        <v>1772.0</v>
      </c>
      <c r="F169" s="24" t="s">
        <v>423</v>
      </c>
      <c r="G169" s="24" t="s">
        <v>83</v>
      </c>
      <c r="H169" s="28" t="s">
        <v>424</v>
      </c>
      <c r="I169" s="24">
        <v>32.0</v>
      </c>
      <c r="J169" s="24" t="s">
        <v>89</v>
      </c>
      <c r="K169" s="24">
        <v>1.8578339E7</v>
      </c>
      <c r="L169" s="24" t="str">
        <f>RIGHT('КХЛ'!$H169,4)</f>
        <v>1985</v>
      </c>
    </row>
    <row r="170" ht="15.75" customHeight="1">
      <c r="E170" s="24">
        <v>233.0</v>
      </c>
      <c r="F170" s="24" t="s">
        <v>425</v>
      </c>
      <c r="G170" s="24" t="s">
        <v>87</v>
      </c>
      <c r="H170" s="28" t="s">
        <v>426</v>
      </c>
      <c r="I170" s="24">
        <v>17.0</v>
      </c>
      <c r="J170" s="24" t="s">
        <v>89</v>
      </c>
      <c r="K170" s="24">
        <v>3.3526162E7</v>
      </c>
      <c r="L170" s="24" t="str">
        <f>RIGHT('КХЛ'!$H170,4)</f>
        <v>2000</v>
      </c>
    </row>
    <row r="171" ht="15.75" customHeight="1">
      <c r="E171" s="24">
        <v>759.0</v>
      </c>
      <c r="F171" s="24" t="s">
        <v>427</v>
      </c>
      <c r="G171" s="24" t="s">
        <v>87</v>
      </c>
      <c r="H171" s="28" t="s">
        <v>428</v>
      </c>
      <c r="I171" s="24">
        <v>37.0</v>
      </c>
      <c r="J171" s="24" t="s">
        <v>89</v>
      </c>
      <c r="K171" s="24">
        <v>9.495429E7</v>
      </c>
      <c r="L171" s="24" t="str">
        <f>RIGHT('КХЛ'!$H171,4)</f>
        <v>1980</v>
      </c>
    </row>
    <row r="172" ht="15.75" customHeight="1">
      <c r="E172" s="24">
        <v>208.0</v>
      </c>
      <c r="F172" s="24" t="s">
        <v>429</v>
      </c>
      <c r="G172" s="24" t="s">
        <v>91</v>
      </c>
      <c r="H172" s="28" t="s">
        <v>430</v>
      </c>
      <c r="I172" s="24">
        <v>36.0</v>
      </c>
      <c r="J172" s="24" t="s">
        <v>431</v>
      </c>
      <c r="K172" s="24">
        <v>2.7953495E7</v>
      </c>
      <c r="L172" s="24" t="str">
        <f>RIGHT('КХЛ'!$H172,4)</f>
        <v>1981</v>
      </c>
    </row>
    <row r="173" ht="15.75" customHeight="1">
      <c r="E173" s="24">
        <v>1660.0</v>
      </c>
      <c r="F173" s="24" t="s">
        <v>432</v>
      </c>
      <c r="G173" s="24" t="s">
        <v>83</v>
      </c>
      <c r="H173" s="28" t="s">
        <v>390</v>
      </c>
      <c r="I173" s="24">
        <v>31.0</v>
      </c>
      <c r="J173" s="24" t="s">
        <v>89</v>
      </c>
      <c r="K173" s="24">
        <v>6.9892474E7</v>
      </c>
      <c r="L173" s="24" t="str">
        <f>RIGHT('КХЛ'!$H173,4)</f>
        <v>1986</v>
      </c>
    </row>
    <row r="174" ht="15.75" customHeight="1">
      <c r="E174" s="24">
        <v>226.0</v>
      </c>
      <c r="F174" s="24" t="s">
        <v>433</v>
      </c>
      <c r="G174" s="24" t="s">
        <v>91</v>
      </c>
      <c r="H174" s="28" t="s">
        <v>434</v>
      </c>
      <c r="I174" s="24">
        <v>18.0</v>
      </c>
      <c r="J174" s="24" t="s">
        <v>89</v>
      </c>
      <c r="K174" s="24">
        <v>7.248442E7</v>
      </c>
      <c r="L174" s="24" t="str">
        <f>RIGHT('КХЛ'!$H174,4)</f>
        <v>1999</v>
      </c>
    </row>
    <row r="175" ht="15.75" customHeight="1">
      <c r="E175" s="24">
        <v>672.0</v>
      </c>
      <c r="F175" s="24" t="s">
        <v>435</v>
      </c>
      <c r="G175" s="24" t="s">
        <v>91</v>
      </c>
      <c r="H175" s="28" t="s">
        <v>436</v>
      </c>
      <c r="I175" s="24">
        <v>29.0</v>
      </c>
      <c r="J175" s="24" t="s">
        <v>282</v>
      </c>
      <c r="K175" s="24">
        <v>1.0968221E7</v>
      </c>
      <c r="L175" s="24" t="str">
        <f>RIGHT('КХЛ'!$H175,4)</f>
        <v>1988</v>
      </c>
    </row>
    <row r="176" ht="15.75" customHeight="1">
      <c r="E176" s="24">
        <v>567.0</v>
      </c>
      <c r="F176" s="24" t="s">
        <v>437</v>
      </c>
      <c r="G176" s="24" t="s">
        <v>91</v>
      </c>
      <c r="H176" s="28" t="s">
        <v>438</v>
      </c>
      <c r="I176" s="24">
        <v>33.0</v>
      </c>
      <c r="J176" s="24" t="s">
        <v>169</v>
      </c>
      <c r="K176" s="24">
        <v>7.3519792E7</v>
      </c>
      <c r="L176" s="24" t="str">
        <f>RIGHT('КХЛ'!$H176,4)</f>
        <v>1984</v>
      </c>
    </row>
    <row r="177" ht="15.75" customHeight="1">
      <c r="E177" s="24">
        <v>499.0</v>
      </c>
      <c r="F177" s="24" t="s">
        <v>439</v>
      </c>
      <c r="G177" s="24" t="s">
        <v>91</v>
      </c>
      <c r="H177" s="28" t="s">
        <v>440</v>
      </c>
      <c r="I177" s="24">
        <v>34.0</v>
      </c>
      <c r="J177" s="24" t="s">
        <v>106</v>
      </c>
      <c r="K177" s="24">
        <v>2.7409606E7</v>
      </c>
      <c r="L177" s="24" t="str">
        <f>RIGHT('КХЛ'!$H177,4)</f>
        <v>1983</v>
      </c>
    </row>
    <row r="178" ht="15.75" customHeight="1">
      <c r="E178" s="24">
        <v>411.0</v>
      </c>
      <c r="F178" s="24" t="s">
        <v>441</v>
      </c>
      <c r="G178" s="24" t="s">
        <v>87</v>
      </c>
      <c r="H178" s="28" t="s">
        <v>442</v>
      </c>
      <c r="I178" s="24">
        <v>37.0</v>
      </c>
      <c r="J178" s="24" t="s">
        <v>89</v>
      </c>
      <c r="K178" s="24">
        <v>3.2702119E7</v>
      </c>
      <c r="L178" s="24" t="str">
        <f>RIGHT('КХЛ'!$H178,4)</f>
        <v>1980</v>
      </c>
    </row>
    <row r="179" ht="15.75" customHeight="1">
      <c r="E179" s="24">
        <v>715.0</v>
      </c>
      <c r="F179" s="24" t="s">
        <v>443</v>
      </c>
      <c r="G179" s="24" t="s">
        <v>91</v>
      </c>
      <c r="H179" s="28" t="s">
        <v>444</v>
      </c>
      <c r="I179" s="24">
        <v>22.0</v>
      </c>
      <c r="J179" s="24" t="s">
        <v>89</v>
      </c>
      <c r="K179" s="24">
        <v>9038456.0</v>
      </c>
      <c r="L179" s="24" t="str">
        <f>RIGHT('КХЛ'!$H179,4)</f>
        <v>1995</v>
      </c>
    </row>
    <row r="180" ht="15.75" customHeight="1">
      <c r="E180" s="24">
        <v>1071.0</v>
      </c>
      <c r="F180" s="24" t="s">
        <v>445</v>
      </c>
      <c r="G180" s="24" t="s">
        <v>83</v>
      </c>
      <c r="H180" s="28" t="s">
        <v>446</v>
      </c>
      <c r="I180" s="24">
        <v>28.0</v>
      </c>
      <c r="J180" s="24" t="s">
        <v>89</v>
      </c>
      <c r="K180" s="24">
        <v>3.7192271E7</v>
      </c>
      <c r="L180" s="24" t="str">
        <f>RIGHT('КХЛ'!$H180,4)</f>
        <v>1990</v>
      </c>
    </row>
    <row r="181" ht="15.75" customHeight="1">
      <c r="E181" s="24">
        <v>1153.0</v>
      </c>
      <c r="F181" s="24" t="s">
        <v>447</v>
      </c>
      <c r="G181" s="24" t="s">
        <v>83</v>
      </c>
      <c r="H181" s="28" t="s">
        <v>448</v>
      </c>
      <c r="I181" s="24">
        <v>23.0</v>
      </c>
      <c r="J181" s="24" t="s">
        <v>89</v>
      </c>
      <c r="K181" s="24">
        <v>2.4591541E7</v>
      </c>
      <c r="L181" s="24" t="str">
        <f>RIGHT('КХЛ'!$H181,4)</f>
        <v>1994</v>
      </c>
    </row>
    <row r="182" ht="15.75" customHeight="1">
      <c r="E182" s="24">
        <v>1690.0</v>
      </c>
      <c r="F182" s="24" t="s">
        <v>449</v>
      </c>
      <c r="G182" s="24" t="s">
        <v>87</v>
      </c>
      <c r="H182" s="28" t="s">
        <v>450</v>
      </c>
      <c r="I182" s="24">
        <v>44.0</v>
      </c>
      <c r="J182" s="24" t="s">
        <v>85</v>
      </c>
      <c r="K182" s="24">
        <v>3.5100302E7</v>
      </c>
      <c r="L182" s="24" t="str">
        <f>RIGHT('КХЛ'!$H182,4)</f>
        <v>1973</v>
      </c>
    </row>
    <row r="183" ht="15.75" customHeight="1">
      <c r="E183" s="24">
        <v>1508.0</v>
      </c>
      <c r="F183" s="24" t="s">
        <v>451</v>
      </c>
      <c r="G183" s="24" t="s">
        <v>87</v>
      </c>
      <c r="H183" s="28" t="s">
        <v>452</v>
      </c>
      <c r="I183" s="24">
        <v>19.0</v>
      </c>
      <c r="J183" s="24" t="s">
        <v>89</v>
      </c>
      <c r="K183" s="24">
        <v>5.973745E7</v>
      </c>
      <c r="L183" s="24" t="str">
        <f>RIGHT('КХЛ'!$H183,4)</f>
        <v>1998</v>
      </c>
    </row>
    <row r="184" ht="15.75" customHeight="1">
      <c r="E184" s="24">
        <v>927.0</v>
      </c>
      <c r="F184" s="24" t="s">
        <v>453</v>
      </c>
      <c r="G184" s="24" t="s">
        <v>91</v>
      </c>
      <c r="H184" s="28" t="s">
        <v>454</v>
      </c>
      <c r="I184" s="24">
        <v>24.0</v>
      </c>
      <c r="J184" s="24" t="s">
        <v>89</v>
      </c>
      <c r="K184" s="24">
        <v>8.5650351E7</v>
      </c>
      <c r="L184" s="24" t="str">
        <f>RIGHT('КХЛ'!$H184,4)</f>
        <v>1993</v>
      </c>
    </row>
    <row r="185" ht="15.75" customHeight="1">
      <c r="E185" s="24">
        <v>928.0</v>
      </c>
      <c r="F185" s="24" t="s">
        <v>455</v>
      </c>
      <c r="G185" s="24" t="s">
        <v>83</v>
      </c>
      <c r="H185" s="28" t="s">
        <v>456</v>
      </c>
      <c r="I185" s="24">
        <v>24.0</v>
      </c>
      <c r="J185" s="24" t="s">
        <v>169</v>
      </c>
      <c r="K185" s="24">
        <v>7.5525822E7</v>
      </c>
      <c r="L185" s="24" t="str">
        <f>RIGHT('КХЛ'!$H185,4)</f>
        <v>1993</v>
      </c>
    </row>
    <row r="186" ht="15.75" customHeight="1">
      <c r="E186" s="24">
        <v>694.0</v>
      </c>
      <c r="F186" s="24" t="s">
        <v>457</v>
      </c>
      <c r="G186" s="24" t="s">
        <v>83</v>
      </c>
      <c r="H186" s="28" t="s">
        <v>458</v>
      </c>
      <c r="I186" s="24">
        <v>29.0</v>
      </c>
      <c r="J186" s="24" t="s">
        <v>152</v>
      </c>
      <c r="K186" s="24">
        <v>1.3846872E7</v>
      </c>
      <c r="L186" s="24" t="str">
        <f>RIGHT('КХЛ'!$H186,4)</f>
        <v>1989</v>
      </c>
    </row>
    <row r="187" ht="15.75" customHeight="1">
      <c r="E187" s="24">
        <v>1388.0</v>
      </c>
      <c r="F187" s="24" t="s">
        <v>459</v>
      </c>
      <c r="G187" s="24" t="s">
        <v>91</v>
      </c>
      <c r="H187" s="28" t="s">
        <v>460</v>
      </c>
      <c r="I187" s="24">
        <v>34.0</v>
      </c>
      <c r="J187" s="24" t="s">
        <v>106</v>
      </c>
      <c r="K187" s="24">
        <v>9.4792229E7</v>
      </c>
      <c r="L187" s="24" t="str">
        <f>RIGHT('КХЛ'!$H187,4)</f>
        <v>1983</v>
      </c>
    </row>
    <row r="188" ht="15.75" customHeight="1">
      <c r="E188" s="24">
        <v>1431.0</v>
      </c>
      <c r="F188" s="24" t="s">
        <v>461</v>
      </c>
      <c r="G188" s="24" t="s">
        <v>83</v>
      </c>
      <c r="H188" s="28" t="s">
        <v>462</v>
      </c>
      <c r="I188" s="24">
        <v>33.0</v>
      </c>
      <c r="J188" s="24" t="s">
        <v>321</v>
      </c>
      <c r="K188" s="24">
        <v>9.9627553E7</v>
      </c>
      <c r="L188" s="24" t="str">
        <f>RIGHT('КХЛ'!$H188,4)</f>
        <v>1984</v>
      </c>
    </row>
    <row r="189" ht="15.75" customHeight="1">
      <c r="E189" s="24">
        <v>1074.0</v>
      </c>
      <c r="F189" s="24" t="s">
        <v>463</v>
      </c>
      <c r="G189" s="24" t="s">
        <v>83</v>
      </c>
      <c r="H189" s="28" t="s">
        <v>464</v>
      </c>
      <c r="I189" s="24">
        <v>38.0</v>
      </c>
      <c r="J189" s="24" t="s">
        <v>152</v>
      </c>
      <c r="K189" s="24">
        <v>8746603.0</v>
      </c>
      <c r="L189" s="24" t="str">
        <f>RIGHT('КХЛ'!$H189,4)</f>
        <v>1979</v>
      </c>
    </row>
    <row r="190" ht="15.75" customHeight="1">
      <c r="E190" s="24">
        <v>750.0</v>
      </c>
      <c r="F190" s="24" t="s">
        <v>465</v>
      </c>
      <c r="G190" s="24" t="s">
        <v>91</v>
      </c>
      <c r="H190" s="28" t="s">
        <v>466</v>
      </c>
      <c r="I190" s="24">
        <v>20.0</v>
      </c>
      <c r="J190" s="24" t="s">
        <v>89</v>
      </c>
      <c r="K190" s="24">
        <v>1.8527069E7</v>
      </c>
      <c r="L190" s="24" t="str">
        <f>RIGHT('КХЛ'!$H190,4)</f>
        <v>1997</v>
      </c>
    </row>
    <row r="191" ht="15.75" customHeight="1">
      <c r="E191" s="24">
        <v>659.0</v>
      </c>
      <c r="F191" s="24" t="s">
        <v>467</v>
      </c>
      <c r="G191" s="24" t="s">
        <v>91</v>
      </c>
      <c r="H191" s="28" t="s">
        <v>468</v>
      </c>
      <c r="I191" s="24">
        <v>28.0</v>
      </c>
      <c r="J191" s="24" t="s">
        <v>169</v>
      </c>
      <c r="K191" s="24">
        <v>6.9384454E7</v>
      </c>
      <c r="L191" s="24" t="str">
        <f>RIGHT('КХЛ'!$H191,4)</f>
        <v>1989</v>
      </c>
    </row>
    <row r="192" ht="15.75" customHeight="1">
      <c r="E192" s="24">
        <v>980.0</v>
      </c>
      <c r="F192" s="24" t="s">
        <v>469</v>
      </c>
      <c r="G192" s="24" t="s">
        <v>87</v>
      </c>
      <c r="H192" s="28" t="s">
        <v>470</v>
      </c>
      <c r="I192" s="24">
        <v>37.0</v>
      </c>
      <c r="J192" s="24" t="s">
        <v>106</v>
      </c>
      <c r="K192" s="24">
        <v>3.4561917E7</v>
      </c>
      <c r="L192" s="24" t="str">
        <f>RIGHT('КХЛ'!$H192,4)</f>
        <v>1980</v>
      </c>
    </row>
    <row r="193" ht="15.75" customHeight="1">
      <c r="E193" s="24">
        <v>671.0</v>
      </c>
      <c r="F193" s="24" t="s">
        <v>471</v>
      </c>
      <c r="G193" s="24" t="s">
        <v>91</v>
      </c>
      <c r="H193" s="28" t="s">
        <v>472</v>
      </c>
      <c r="I193" s="24">
        <v>29.0</v>
      </c>
      <c r="J193" s="24" t="s">
        <v>106</v>
      </c>
      <c r="K193" s="24">
        <v>2.2671494E7</v>
      </c>
      <c r="L193" s="24" t="str">
        <f>RIGHT('КХЛ'!$H193,4)</f>
        <v>1988</v>
      </c>
    </row>
    <row r="194" ht="15.75" customHeight="1">
      <c r="E194" s="24">
        <v>954.0</v>
      </c>
      <c r="F194" s="24" t="s">
        <v>473</v>
      </c>
      <c r="G194" s="24" t="s">
        <v>91</v>
      </c>
      <c r="H194" s="28" t="s">
        <v>474</v>
      </c>
      <c r="I194" s="24">
        <v>21.0</v>
      </c>
      <c r="J194" s="24" t="s">
        <v>89</v>
      </c>
      <c r="K194" s="24">
        <v>806436.0</v>
      </c>
      <c r="L194" s="24" t="str">
        <f>RIGHT('КХЛ'!$H194,4)</f>
        <v>1996</v>
      </c>
    </row>
    <row r="195" ht="15.75" customHeight="1">
      <c r="E195" s="24">
        <v>640.0</v>
      </c>
      <c r="F195" s="24" t="s">
        <v>475</v>
      </c>
      <c r="G195" s="24" t="s">
        <v>87</v>
      </c>
      <c r="H195" s="28" t="s">
        <v>476</v>
      </c>
      <c r="I195" s="24">
        <v>34.0</v>
      </c>
      <c r="J195" s="24" t="s">
        <v>222</v>
      </c>
      <c r="K195" s="24">
        <v>9.6571103E7</v>
      </c>
      <c r="L195" s="24" t="str">
        <f>RIGHT('КХЛ'!$H195,4)</f>
        <v>1983</v>
      </c>
    </row>
    <row r="196" ht="15.75" customHeight="1">
      <c r="E196" s="24">
        <v>1070.0</v>
      </c>
      <c r="F196" s="24" t="s">
        <v>477</v>
      </c>
      <c r="G196" s="24" t="s">
        <v>91</v>
      </c>
      <c r="H196" s="28" t="s">
        <v>181</v>
      </c>
      <c r="I196" s="24">
        <v>45.0</v>
      </c>
      <c r="J196" s="24" t="s">
        <v>89</v>
      </c>
      <c r="K196" s="24">
        <v>5.7906455E7</v>
      </c>
      <c r="L196" s="24" t="str">
        <f>RIGHT('КХЛ'!$H196,4)</f>
        <v>1972</v>
      </c>
    </row>
    <row r="197" ht="15.75" customHeight="1">
      <c r="E197" s="24">
        <v>1249.0</v>
      </c>
      <c r="F197" s="24" t="s">
        <v>478</v>
      </c>
      <c r="G197" s="24" t="s">
        <v>83</v>
      </c>
      <c r="H197" s="28" t="s">
        <v>479</v>
      </c>
      <c r="I197" s="24">
        <v>35.0</v>
      </c>
      <c r="J197" s="24" t="s">
        <v>89</v>
      </c>
      <c r="K197" s="24">
        <v>9.6548964E7</v>
      </c>
      <c r="L197" s="24" t="str">
        <f>RIGHT('КХЛ'!$H197,4)</f>
        <v>1982</v>
      </c>
    </row>
    <row r="198" ht="15.75" customHeight="1">
      <c r="E198" s="24">
        <v>598.0</v>
      </c>
      <c r="F198" s="24" t="s">
        <v>480</v>
      </c>
      <c r="G198" s="24" t="s">
        <v>87</v>
      </c>
      <c r="H198" s="28" t="s">
        <v>481</v>
      </c>
      <c r="I198" s="24">
        <v>28.0</v>
      </c>
      <c r="J198" s="24" t="s">
        <v>222</v>
      </c>
      <c r="K198" s="24">
        <v>8.1638354E7</v>
      </c>
      <c r="L198" s="24" t="str">
        <f>RIGHT('КХЛ'!$H198,4)</f>
        <v>1990</v>
      </c>
    </row>
    <row r="199" ht="15.75" customHeight="1">
      <c r="E199" s="24">
        <v>1675.0</v>
      </c>
      <c r="F199" s="24" t="s">
        <v>482</v>
      </c>
      <c r="G199" s="24" t="s">
        <v>91</v>
      </c>
      <c r="H199" s="28" t="s">
        <v>483</v>
      </c>
      <c r="I199" s="24">
        <v>22.0</v>
      </c>
      <c r="J199" s="24" t="s">
        <v>89</v>
      </c>
      <c r="K199" s="24">
        <v>1991092.0</v>
      </c>
      <c r="L199" s="24" t="str">
        <f>RIGHT('КХЛ'!$H199,4)</f>
        <v>1995</v>
      </c>
    </row>
    <row r="200" ht="15.75" customHeight="1">
      <c r="E200" s="24">
        <v>889.0</v>
      </c>
      <c r="F200" s="24" t="s">
        <v>484</v>
      </c>
      <c r="G200" s="24" t="s">
        <v>91</v>
      </c>
      <c r="H200" s="28" t="s">
        <v>485</v>
      </c>
      <c r="I200" s="24">
        <v>33.0</v>
      </c>
      <c r="J200" s="24" t="s">
        <v>89</v>
      </c>
      <c r="K200" s="24">
        <v>2.6828701E7</v>
      </c>
      <c r="L200" s="24" t="str">
        <f>RIGHT('КХЛ'!$H200,4)</f>
        <v>1985</v>
      </c>
    </row>
    <row r="201" ht="15.75" customHeight="1">
      <c r="E201" s="24">
        <v>933.0</v>
      </c>
      <c r="F201" s="24" t="s">
        <v>486</v>
      </c>
      <c r="G201" s="24" t="s">
        <v>87</v>
      </c>
      <c r="H201" s="28" t="s">
        <v>487</v>
      </c>
      <c r="I201" s="24">
        <v>24.0</v>
      </c>
      <c r="J201" s="24" t="s">
        <v>169</v>
      </c>
      <c r="K201" s="24">
        <v>4.4683692E7</v>
      </c>
      <c r="L201" s="24" t="str">
        <f>RIGHT('КХЛ'!$H201,4)</f>
        <v>1993</v>
      </c>
    </row>
    <row r="202" ht="15.75" customHeight="1">
      <c r="E202" s="24">
        <v>98.0</v>
      </c>
      <c r="F202" s="24" t="s">
        <v>488</v>
      </c>
      <c r="G202" s="24" t="s">
        <v>91</v>
      </c>
      <c r="H202" s="28" t="s">
        <v>292</v>
      </c>
      <c r="I202" s="24">
        <v>20.0</v>
      </c>
      <c r="J202" s="24" t="s">
        <v>89</v>
      </c>
      <c r="K202" s="24">
        <v>7.9651662E7</v>
      </c>
      <c r="L202" s="24" t="str">
        <f>RIGHT('КХЛ'!$H202,4)</f>
        <v>1997</v>
      </c>
    </row>
    <row r="203" ht="15.75" customHeight="1">
      <c r="E203" s="24">
        <v>697.0</v>
      </c>
      <c r="F203" s="24" t="s">
        <v>489</v>
      </c>
      <c r="G203" s="24" t="s">
        <v>91</v>
      </c>
      <c r="H203" s="28" t="s">
        <v>490</v>
      </c>
      <c r="I203" s="24">
        <v>32.0</v>
      </c>
      <c r="J203" s="24" t="s">
        <v>241</v>
      </c>
      <c r="K203" s="24">
        <v>9.3819122E7</v>
      </c>
      <c r="L203" s="24" t="str">
        <f>RIGHT('КХЛ'!$H203,4)</f>
        <v>1985</v>
      </c>
    </row>
    <row r="204" ht="15.75" customHeight="1">
      <c r="E204" s="24">
        <v>1147.0</v>
      </c>
      <c r="F204" s="24" t="s">
        <v>491</v>
      </c>
      <c r="G204" s="24" t="s">
        <v>91</v>
      </c>
      <c r="H204" s="28" t="s">
        <v>492</v>
      </c>
      <c r="I204" s="24">
        <v>30.0</v>
      </c>
      <c r="J204" s="24" t="s">
        <v>89</v>
      </c>
      <c r="K204" s="24">
        <v>7.4427103E7</v>
      </c>
      <c r="L204" s="24" t="str">
        <f>RIGHT('КХЛ'!$H204,4)</f>
        <v>1987</v>
      </c>
    </row>
    <row r="205" ht="15.75" customHeight="1">
      <c r="E205" s="24">
        <v>868.0</v>
      </c>
      <c r="F205" s="24" t="s">
        <v>493</v>
      </c>
      <c r="G205" s="24" t="s">
        <v>87</v>
      </c>
      <c r="H205" s="28" t="s">
        <v>494</v>
      </c>
      <c r="I205" s="24">
        <v>53.0</v>
      </c>
      <c r="J205" s="24" t="s">
        <v>89</v>
      </c>
      <c r="K205" s="24">
        <v>5.0458553E7</v>
      </c>
      <c r="L205" s="24" t="str">
        <f>RIGHT('КХЛ'!$H205,4)</f>
        <v>1964</v>
      </c>
    </row>
    <row r="206" ht="15.75" customHeight="1">
      <c r="E206" s="24">
        <v>130.0</v>
      </c>
      <c r="F206" s="24" t="s">
        <v>495</v>
      </c>
      <c r="G206" s="24" t="s">
        <v>83</v>
      </c>
      <c r="H206" s="28" t="s">
        <v>496</v>
      </c>
      <c r="I206" s="24">
        <v>22.0</v>
      </c>
      <c r="J206" s="24" t="s">
        <v>89</v>
      </c>
      <c r="K206" s="24">
        <v>9.6326209E7</v>
      </c>
      <c r="L206" s="24" t="str">
        <f>RIGHT('КХЛ'!$H206,4)</f>
        <v>1995</v>
      </c>
    </row>
    <row r="207" ht="15.75" customHeight="1">
      <c r="E207" s="24">
        <v>1065.0</v>
      </c>
      <c r="F207" s="24" t="s">
        <v>497</v>
      </c>
      <c r="G207" s="24" t="s">
        <v>83</v>
      </c>
      <c r="H207" s="28" t="s">
        <v>498</v>
      </c>
      <c r="I207" s="24">
        <v>26.0</v>
      </c>
      <c r="J207" s="24" t="s">
        <v>106</v>
      </c>
      <c r="K207" s="24">
        <v>9.8318572E7</v>
      </c>
      <c r="L207" s="24" t="str">
        <f>RIGHT('КХЛ'!$H207,4)</f>
        <v>1991</v>
      </c>
    </row>
    <row r="208" ht="15.75" customHeight="1">
      <c r="E208" s="24">
        <v>1633.0</v>
      </c>
      <c r="F208" s="24" t="s">
        <v>499</v>
      </c>
      <c r="G208" s="24" t="s">
        <v>83</v>
      </c>
      <c r="H208" s="28" t="s">
        <v>500</v>
      </c>
      <c r="I208" s="24">
        <v>25.0</v>
      </c>
      <c r="J208" s="24" t="s">
        <v>89</v>
      </c>
      <c r="K208" s="24">
        <v>3.050656E7</v>
      </c>
      <c r="L208" s="24" t="str">
        <f>RIGHT('КХЛ'!$H208,4)</f>
        <v>1992</v>
      </c>
    </row>
    <row r="209" ht="15.75" customHeight="1">
      <c r="E209" s="24">
        <v>959.0</v>
      </c>
      <c r="F209" s="24" t="s">
        <v>501</v>
      </c>
      <c r="G209" s="24" t="s">
        <v>91</v>
      </c>
      <c r="H209" s="28" t="s">
        <v>502</v>
      </c>
      <c r="I209" s="24">
        <v>39.0</v>
      </c>
      <c r="J209" s="24" t="s">
        <v>85</v>
      </c>
      <c r="K209" s="24">
        <v>6.6519401E7</v>
      </c>
      <c r="L209" s="24" t="str">
        <f>RIGHT('КХЛ'!$H209,4)</f>
        <v>1978</v>
      </c>
    </row>
    <row r="210" ht="15.75" customHeight="1">
      <c r="E210" s="24">
        <v>72.0</v>
      </c>
      <c r="F210" s="24" t="s">
        <v>503</v>
      </c>
      <c r="G210" s="24" t="s">
        <v>91</v>
      </c>
      <c r="H210" s="28" t="s">
        <v>504</v>
      </c>
      <c r="I210" s="24">
        <v>27.0</v>
      </c>
      <c r="J210" s="24" t="s">
        <v>89</v>
      </c>
      <c r="K210" s="24">
        <v>4059305.0</v>
      </c>
      <c r="L210" s="24" t="str">
        <f>RIGHT('КХЛ'!$H210,4)</f>
        <v>1990</v>
      </c>
    </row>
    <row r="211" ht="15.75" customHeight="1">
      <c r="E211" s="24">
        <v>42.0</v>
      </c>
      <c r="F211" s="24" t="s">
        <v>505</v>
      </c>
      <c r="G211" s="24" t="s">
        <v>83</v>
      </c>
      <c r="H211" s="28" t="s">
        <v>506</v>
      </c>
      <c r="I211" s="24">
        <v>26.0</v>
      </c>
      <c r="J211" s="24" t="s">
        <v>507</v>
      </c>
      <c r="K211" s="24">
        <v>2.0137283E7</v>
      </c>
      <c r="L211" s="24" t="str">
        <f>RIGHT('КХЛ'!$H211,4)</f>
        <v>1991</v>
      </c>
    </row>
    <row r="212" ht="15.75" customHeight="1">
      <c r="E212" s="24">
        <v>1048.0</v>
      </c>
      <c r="F212" s="24" t="s">
        <v>508</v>
      </c>
      <c r="G212" s="24" t="s">
        <v>91</v>
      </c>
      <c r="H212" s="28" t="s">
        <v>509</v>
      </c>
      <c r="I212" s="24">
        <v>25.0</v>
      </c>
      <c r="J212" s="24" t="s">
        <v>89</v>
      </c>
      <c r="K212" s="24">
        <v>7.2917954E7</v>
      </c>
      <c r="L212" s="24" t="str">
        <f>RIGHT('КХЛ'!$H212,4)</f>
        <v>1992</v>
      </c>
    </row>
    <row r="213" ht="15.75" customHeight="1">
      <c r="E213" s="24">
        <v>526.0</v>
      </c>
      <c r="F213" s="24" t="s">
        <v>510</v>
      </c>
      <c r="G213" s="24" t="s">
        <v>91</v>
      </c>
      <c r="H213" s="28" t="s">
        <v>511</v>
      </c>
      <c r="I213" s="24">
        <v>24.0</v>
      </c>
      <c r="J213" s="24" t="s">
        <v>89</v>
      </c>
      <c r="K213" s="24">
        <v>7.0814142E7</v>
      </c>
      <c r="L213" s="24" t="str">
        <f>RIGHT('КХЛ'!$H213,4)</f>
        <v>1993</v>
      </c>
    </row>
    <row r="214" ht="15.75" customHeight="1">
      <c r="E214" s="24">
        <v>245.0</v>
      </c>
      <c r="F214" s="24" t="s">
        <v>512</v>
      </c>
      <c r="G214" s="24" t="s">
        <v>83</v>
      </c>
      <c r="H214" s="28" t="s">
        <v>513</v>
      </c>
      <c r="I214" s="24">
        <v>39.0</v>
      </c>
      <c r="J214" s="24" t="s">
        <v>169</v>
      </c>
      <c r="K214" s="24">
        <v>2.8449491E7</v>
      </c>
      <c r="L214" s="24" t="str">
        <f>RIGHT('КХЛ'!$H214,4)</f>
        <v>1978</v>
      </c>
    </row>
    <row r="215" ht="15.75" customHeight="1">
      <c r="E215" s="24">
        <v>234.0</v>
      </c>
      <c r="F215" s="24" t="s">
        <v>514</v>
      </c>
      <c r="G215" s="24" t="s">
        <v>83</v>
      </c>
      <c r="H215" s="28" t="s">
        <v>515</v>
      </c>
      <c r="I215" s="24">
        <v>31.0</v>
      </c>
      <c r="J215" s="24" t="s">
        <v>89</v>
      </c>
      <c r="K215" s="24">
        <v>3.0250931E7</v>
      </c>
      <c r="L215" s="24" t="str">
        <f>RIGHT('КХЛ'!$H215,4)</f>
        <v>1986</v>
      </c>
    </row>
    <row r="216" ht="15.75" customHeight="1">
      <c r="E216" s="24">
        <v>601.0</v>
      </c>
      <c r="F216" s="24" t="s">
        <v>516</v>
      </c>
      <c r="G216" s="24" t="s">
        <v>91</v>
      </c>
      <c r="H216" s="28" t="s">
        <v>517</v>
      </c>
      <c r="I216" s="24">
        <v>35.0</v>
      </c>
      <c r="J216" s="24" t="s">
        <v>106</v>
      </c>
      <c r="K216" s="24">
        <v>4.2693695E7</v>
      </c>
      <c r="L216" s="24" t="str">
        <f>RIGHT('КХЛ'!$H216,4)</f>
        <v>1982</v>
      </c>
    </row>
    <row r="217" ht="15.75" customHeight="1">
      <c r="E217" s="24">
        <v>1079.0</v>
      </c>
      <c r="F217" s="24" t="s">
        <v>518</v>
      </c>
      <c r="G217" s="24" t="s">
        <v>91</v>
      </c>
      <c r="H217" s="28" t="s">
        <v>519</v>
      </c>
      <c r="I217" s="24">
        <v>32.0</v>
      </c>
      <c r="J217" s="24" t="s">
        <v>89</v>
      </c>
      <c r="K217" s="24">
        <v>2.8883808E7</v>
      </c>
      <c r="L217" s="24" t="str">
        <f>RIGHT('КХЛ'!$H217,4)</f>
        <v>1985</v>
      </c>
    </row>
    <row r="218" ht="15.75" customHeight="1">
      <c r="E218" s="24">
        <v>1108.0</v>
      </c>
      <c r="F218" s="24" t="s">
        <v>520</v>
      </c>
      <c r="G218" s="24" t="s">
        <v>91</v>
      </c>
      <c r="H218" s="28" t="s">
        <v>521</v>
      </c>
      <c r="I218" s="24">
        <v>23.0</v>
      </c>
      <c r="J218" s="24" t="s">
        <v>89</v>
      </c>
      <c r="K218" s="24">
        <v>3.8387684E7</v>
      </c>
      <c r="L218" s="24" t="str">
        <f>RIGHT('КХЛ'!$H218,4)</f>
        <v>1994</v>
      </c>
    </row>
    <row r="219" ht="15.75" customHeight="1">
      <c r="E219" s="24">
        <v>614.0</v>
      </c>
      <c r="F219" s="24" t="s">
        <v>522</v>
      </c>
      <c r="G219" s="24" t="s">
        <v>83</v>
      </c>
      <c r="H219" s="28" t="s">
        <v>523</v>
      </c>
      <c r="I219" s="24">
        <v>34.0</v>
      </c>
      <c r="J219" s="24" t="s">
        <v>152</v>
      </c>
      <c r="K219" s="24">
        <v>4.5467388E7</v>
      </c>
      <c r="L219" s="24" t="str">
        <f>RIGHT('КХЛ'!$H219,4)</f>
        <v>1983</v>
      </c>
    </row>
    <row r="220" ht="15.75" customHeight="1">
      <c r="E220" s="24">
        <v>187.0</v>
      </c>
      <c r="F220" s="24" t="s">
        <v>524</v>
      </c>
      <c r="G220" s="24" t="s">
        <v>83</v>
      </c>
      <c r="H220" s="28" t="s">
        <v>525</v>
      </c>
      <c r="I220" s="24">
        <v>35.0</v>
      </c>
      <c r="J220" s="24" t="s">
        <v>152</v>
      </c>
      <c r="K220" s="24">
        <v>9.5405652E7</v>
      </c>
      <c r="L220" s="24" t="str">
        <f>RIGHT('КХЛ'!$H220,4)</f>
        <v>1982</v>
      </c>
    </row>
    <row r="221" ht="15.75" customHeight="1">
      <c r="E221" s="24">
        <v>744.0</v>
      </c>
      <c r="F221" s="24" t="s">
        <v>526</v>
      </c>
      <c r="G221" s="24" t="s">
        <v>91</v>
      </c>
      <c r="H221" s="28" t="s">
        <v>527</v>
      </c>
      <c r="I221" s="24">
        <v>23.0</v>
      </c>
      <c r="J221" s="24" t="s">
        <v>282</v>
      </c>
      <c r="K221" s="24">
        <v>4.045877E7</v>
      </c>
      <c r="L221" s="24" t="str">
        <f>RIGHT('КХЛ'!$H221,4)</f>
        <v>1994</v>
      </c>
    </row>
    <row r="222" ht="15.75" customHeight="1">
      <c r="E222" s="24">
        <v>348.0</v>
      </c>
      <c r="F222" s="24" t="s">
        <v>528</v>
      </c>
      <c r="G222" s="24" t="s">
        <v>91</v>
      </c>
      <c r="H222" s="28" t="s">
        <v>529</v>
      </c>
      <c r="I222" s="24">
        <v>24.0</v>
      </c>
      <c r="J222" s="24" t="s">
        <v>89</v>
      </c>
      <c r="K222" s="24">
        <v>9.2399212E7</v>
      </c>
      <c r="L222" s="24" t="str">
        <f>RIGHT('КХЛ'!$H222,4)</f>
        <v>1993</v>
      </c>
    </row>
    <row r="223" ht="15.75" customHeight="1">
      <c r="E223" s="24">
        <v>1436.0</v>
      </c>
      <c r="F223" s="24" t="s">
        <v>530</v>
      </c>
      <c r="G223" s="24" t="s">
        <v>83</v>
      </c>
      <c r="H223" s="28" t="s">
        <v>531</v>
      </c>
      <c r="I223" s="24">
        <v>32.0</v>
      </c>
      <c r="J223" s="24" t="s">
        <v>89</v>
      </c>
      <c r="K223" s="24">
        <v>4.9074973E7</v>
      </c>
      <c r="L223" s="24" t="str">
        <f>RIGHT('КХЛ'!$H223,4)</f>
        <v>1985</v>
      </c>
    </row>
    <row r="224" ht="15.75" customHeight="1">
      <c r="E224" s="24">
        <v>688.0</v>
      </c>
      <c r="F224" s="24" t="s">
        <v>532</v>
      </c>
      <c r="G224" s="24" t="s">
        <v>87</v>
      </c>
      <c r="H224" s="28" t="s">
        <v>533</v>
      </c>
      <c r="I224" s="24">
        <v>20.0</v>
      </c>
      <c r="J224" s="24" t="s">
        <v>89</v>
      </c>
      <c r="K224" s="24">
        <v>3.6566983E7</v>
      </c>
      <c r="L224" s="24" t="str">
        <f>RIGHT('КХЛ'!$H224,4)</f>
        <v>1997</v>
      </c>
    </row>
    <row r="225" ht="15.75" customHeight="1">
      <c r="E225" s="24">
        <v>594.0</v>
      </c>
      <c r="F225" s="24" t="s">
        <v>534</v>
      </c>
      <c r="G225" s="24" t="s">
        <v>87</v>
      </c>
      <c r="H225" s="28" t="s">
        <v>535</v>
      </c>
      <c r="I225" s="24">
        <v>34.0</v>
      </c>
      <c r="J225" s="24" t="s">
        <v>85</v>
      </c>
      <c r="K225" s="24">
        <v>8.3124072E7</v>
      </c>
      <c r="L225" s="24" t="str">
        <f>RIGHT('КХЛ'!$H225,4)</f>
        <v>1983</v>
      </c>
    </row>
    <row r="226" ht="15.75" customHeight="1">
      <c r="E226" s="24">
        <v>109.0</v>
      </c>
      <c r="F226" s="24" t="s">
        <v>536</v>
      </c>
      <c r="G226" s="24" t="s">
        <v>91</v>
      </c>
      <c r="H226" s="28" t="s">
        <v>537</v>
      </c>
      <c r="I226" s="24">
        <v>20.0</v>
      </c>
      <c r="J226" s="24" t="s">
        <v>89</v>
      </c>
      <c r="K226" s="24">
        <v>9.9362621E7</v>
      </c>
      <c r="L226" s="24" t="str">
        <f>RIGHT('КХЛ'!$H226,4)</f>
        <v>1997</v>
      </c>
    </row>
    <row r="227" ht="15.75" customHeight="1">
      <c r="E227" s="24">
        <v>40.0</v>
      </c>
      <c r="F227" s="24" t="s">
        <v>538</v>
      </c>
      <c r="G227" s="24" t="s">
        <v>91</v>
      </c>
      <c r="H227" s="28" t="s">
        <v>539</v>
      </c>
      <c r="I227" s="24">
        <v>32.0</v>
      </c>
      <c r="J227" s="24" t="s">
        <v>222</v>
      </c>
      <c r="K227" s="24">
        <v>3.7982939E7</v>
      </c>
      <c r="L227" s="24" t="str">
        <f>RIGHT('КХЛ'!$H227,4)</f>
        <v>1985</v>
      </c>
    </row>
    <row r="228" ht="15.75" customHeight="1">
      <c r="E228" s="24">
        <v>627.0</v>
      </c>
      <c r="F228" s="24" t="s">
        <v>540</v>
      </c>
      <c r="G228" s="24" t="s">
        <v>91</v>
      </c>
      <c r="H228" s="28" t="s">
        <v>541</v>
      </c>
      <c r="I228" s="24">
        <v>22.0</v>
      </c>
      <c r="J228" s="24" t="s">
        <v>89</v>
      </c>
      <c r="K228" s="24">
        <v>7.1990242E7</v>
      </c>
      <c r="L228" s="24" t="str">
        <f>RIGHT('КХЛ'!$H228,4)</f>
        <v>1995</v>
      </c>
    </row>
    <row r="229" ht="15.75" customHeight="1">
      <c r="E229" s="24">
        <v>26.0</v>
      </c>
      <c r="F229" s="24" t="s">
        <v>542</v>
      </c>
      <c r="G229" s="24" t="s">
        <v>91</v>
      </c>
      <c r="H229" s="28" t="s">
        <v>543</v>
      </c>
      <c r="I229" s="24">
        <v>22.0</v>
      </c>
      <c r="J229" s="24" t="s">
        <v>93</v>
      </c>
      <c r="K229" s="24">
        <v>2.6903463E7</v>
      </c>
      <c r="L229" s="24" t="str">
        <f>RIGHT('КХЛ'!$H229,4)</f>
        <v>1995</v>
      </c>
    </row>
    <row r="230" ht="15.75" customHeight="1">
      <c r="E230" s="24">
        <v>1513.0</v>
      </c>
      <c r="F230" s="24" t="s">
        <v>544</v>
      </c>
      <c r="G230" s="24" t="s">
        <v>91</v>
      </c>
      <c r="H230" s="28" t="s">
        <v>545</v>
      </c>
      <c r="I230" s="24">
        <v>31.0</v>
      </c>
      <c r="J230" s="24" t="s">
        <v>222</v>
      </c>
      <c r="K230" s="24">
        <v>5.6774144E7</v>
      </c>
      <c r="L230" s="24" t="str">
        <f>RIGHT('КХЛ'!$H230,4)</f>
        <v>1986</v>
      </c>
    </row>
    <row r="231" ht="15.75" customHeight="1">
      <c r="E231" s="24">
        <v>1112.0</v>
      </c>
      <c r="F231" s="24" t="s">
        <v>546</v>
      </c>
      <c r="G231" s="24" t="s">
        <v>87</v>
      </c>
      <c r="H231" s="28" t="s">
        <v>547</v>
      </c>
      <c r="I231" s="24">
        <v>19.0</v>
      </c>
      <c r="J231" s="24" t="s">
        <v>89</v>
      </c>
      <c r="K231" s="24">
        <v>1.0258909E7</v>
      </c>
      <c r="L231" s="24" t="str">
        <f>RIGHT('КХЛ'!$H231,4)</f>
        <v>1999</v>
      </c>
    </row>
    <row r="232" ht="15.75" customHeight="1">
      <c r="E232" s="24">
        <v>248.0</v>
      </c>
      <c r="F232" s="24" t="s">
        <v>548</v>
      </c>
      <c r="G232" s="24" t="s">
        <v>83</v>
      </c>
      <c r="H232" s="28" t="s">
        <v>549</v>
      </c>
      <c r="I232" s="24">
        <v>31.0</v>
      </c>
      <c r="J232" s="24" t="s">
        <v>89</v>
      </c>
      <c r="K232" s="24">
        <v>2.8094809E7</v>
      </c>
      <c r="L232" s="24" t="str">
        <f>RIGHT('КХЛ'!$H232,4)</f>
        <v>1986</v>
      </c>
    </row>
    <row r="233" ht="15.75" customHeight="1">
      <c r="E233" s="24">
        <v>474.0</v>
      </c>
      <c r="F233" s="24" t="s">
        <v>550</v>
      </c>
      <c r="G233" s="24" t="s">
        <v>91</v>
      </c>
      <c r="H233" s="28" t="s">
        <v>551</v>
      </c>
      <c r="I233" s="24">
        <v>26.0</v>
      </c>
      <c r="J233" s="24" t="s">
        <v>89</v>
      </c>
      <c r="K233" s="24">
        <v>8.7954668E7</v>
      </c>
      <c r="L233" s="24" t="str">
        <f>RIGHT('КХЛ'!$H233,4)</f>
        <v>1991</v>
      </c>
    </row>
    <row r="234" ht="15.75" customHeight="1">
      <c r="E234" s="24">
        <v>312.0</v>
      </c>
      <c r="F234" s="24" t="s">
        <v>552</v>
      </c>
      <c r="G234" s="24" t="s">
        <v>91</v>
      </c>
      <c r="H234" s="28" t="s">
        <v>553</v>
      </c>
      <c r="I234" s="24">
        <v>34.0</v>
      </c>
      <c r="J234" s="24" t="s">
        <v>106</v>
      </c>
      <c r="K234" s="24">
        <v>6.6255239E7</v>
      </c>
      <c r="L234" s="24" t="str">
        <f>RIGHT('КХЛ'!$H234,4)</f>
        <v>1983</v>
      </c>
    </row>
    <row r="235" ht="15.75" customHeight="1">
      <c r="E235" s="24">
        <v>952.0</v>
      </c>
      <c r="F235" s="24" t="s">
        <v>554</v>
      </c>
      <c r="G235" s="24" t="s">
        <v>87</v>
      </c>
      <c r="H235" s="28" t="s">
        <v>555</v>
      </c>
      <c r="I235" s="24">
        <v>31.0</v>
      </c>
      <c r="J235" s="24" t="s">
        <v>89</v>
      </c>
      <c r="K235" s="24">
        <v>7.4791831E7</v>
      </c>
      <c r="L235" s="24" t="str">
        <f>RIGHT('КХЛ'!$H235,4)</f>
        <v>1986</v>
      </c>
    </row>
    <row r="236" ht="15.75" customHeight="1">
      <c r="E236" s="24">
        <v>1551.0</v>
      </c>
      <c r="F236" s="24" t="s">
        <v>556</v>
      </c>
      <c r="G236" s="24" t="s">
        <v>91</v>
      </c>
      <c r="H236" s="28" t="s">
        <v>557</v>
      </c>
      <c r="I236" s="24">
        <v>27.0</v>
      </c>
      <c r="J236" s="24" t="s">
        <v>89</v>
      </c>
      <c r="K236" s="24">
        <v>5.8577849E7</v>
      </c>
      <c r="L236" s="24" t="str">
        <f>RIGHT('КХЛ'!$H236,4)</f>
        <v>1990</v>
      </c>
    </row>
    <row r="237" ht="15.75" customHeight="1">
      <c r="E237" s="24">
        <v>330.0</v>
      </c>
      <c r="F237" s="24" t="s">
        <v>558</v>
      </c>
      <c r="G237" s="24" t="s">
        <v>91</v>
      </c>
      <c r="H237" s="28" t="s">
        <v>559</v>
      </c>
      <c r="I237" s="24">
        <v>34.0</v>
      </c>
      <c r="J237" s="24" t="s">
        <v>89</v>
      </c>
      <c r="K237" s="24">
        <v>9.928939E7</v>
      </c>
      <c r="L237" s="24" t="str">
        <f>RIGHT('КХЛ'!$H237,4)</f>
        <v>1983</v>
      </c>
    </row>
    <row r="238" ht="15.75" customHeight="1">
      <c r="E238" s="24">
        <v>709.0</v>
      </c>
      <c r="F238" s="24" t="s">
        <v>560</v>
      </c>
      <c r="G238" s="24" t="s">
        <v>83</v>
      </c>
      <c r="H238" s="28" t="s">
        <v>561</v>
      </c>
      <c r="I238" s="24">
        <v>31.0</v>
      </c>
      <c r="J238" s="24" t="s">
        <v>89</v>
      </c>
      <c r="K238" s="24">
        <v>1.0048203E7</v>
      </c>
      <c r="L238" s="24" t="str">
        <f>RIGHT('КХЛ'!$H238,4)</f>
        <v>1986</v>
      </c>
    </row>
    <row r="239" ht="15.75" customHeight="1">
      <c r="E239" s="24">
        <v>75.0</v>
      </c>
      <c r="F239" s="24" t="s">
        <v>562</v>
      </c>
      <c r="G239" s="24" t="s">
        <v>83</v>
      </c>
      <c r="H239" s="28" t="s">
        <v>563</v>
      </c>
      <c r="I239" s="24">
        <v>32.0</v>
      </c>
      <c r="J239" s="24" t="s">
        <v>89</v>
      </c>
      <c r="K239" s="24">
        <v>6.1373947E7</v>
      </c>
      <c r="L239" s="24" t="str">
        <f>RIGHT('КХЛ'!$H239,4)</f>
        <v>1985</v>
      </c>
    </row>
    <row r="240" ht="15.75" customHeight="1">
      <c r="E240" s="24">
        <v>916.0</v>
      </c>
      <c r="F240" s="24" t="s">
        <v>564</v>
      </c>
      <c r="G240" s="24" t="s">
        <v>91</v>
      </c>
      <c r="H240" s="28" t="s">
        <v>565</v>
      </c>
      <c r="I240" s="24">
        <v>31.0</v>
      </c>
      <c r="J240" s="24" t="s">
        <v>89</v>
      </c>
      <c r="K240" s="24">
        <v>9141547.0</v>
      </c>
      <c r="L240" s="24" t="str">
        <f>RIGHT('КХЛ'!$H240,4)</f>
        <v>1986</v>
      </c>
    </row>
    <row r="241" ht="15.75" customHeight="1">
      <c r="E241" s="24">
        <v>1545.0</v>
      </c>
      <c r="F241" s="24" t="s">
        <v>566</v>
      </c>
      <c r="G241" s="24" t="s">
        <v>91</v>
      </c>
      <c r="H241" s="28" t="s">
        <v>567</v>
      </c>
      <c r="I241" s="24">
        <v>20.0</v>
      </c>
      <c r="J241" s="24" t="s">
        <v>282</v>
      </c>
      <c r="K241" s="24">
        <v>7.2409764E7</v>
      </c>
      <c r="L241" s="24" t="str">
        <f>RIGHT('КХЛ'!$H241,4)</f>
        <v>1997</v>
      </c>
    </row>
    <row r="242" ht="15.75" customHeight="1">
      <c r="E242" s="24">
        <v>958.0</v>
      </c>
      <c r="F242" s="24" t="s">
        <v>254</v>
      </c>
      <c r="G242" s="24" t="s">
        <v>83</v>
      </c>
      <c r="H242" s="28" t="s">
        <v>255</v>
      </c>
      <c r="I242" s="24">
        <v>18.0</v>
      </c>
      <c r="J242" s="24" t="s">
        <v>89</v>
      </c>
      <c r="K242" s="24">
        <v>7.4883498E7</v>
      </c>
      <c r="L242" s="24" t="str">
        <f>RIGHT('КХЛ'!$H242,4)</f>
        <v>1999</v>
      </c>
    </row>
    <row r="243" ht="15.75" customHeight="1">
      <c r="E243" s="24">
        <v>419.0</v>
      </c>
      <c r="F243" s="24" t="s">
        <v>568</v>
      </c>
      <c r="G243" s="24" t="s">
        <v>83</v>
      </c>
      <c r="H243" s="28" t="s">
        <v>569</v>
      </c>
      <c r="I243" s="24">
        <v>28.0</v>
      </c>
      <c r="J243" s="24" t="s">
        <v>89</v>
      </c>
      <c r="K243" s="24">
        <v>9.5827116E7</v>
      </c>
      <c r="L243" s="24" t="str">
        <f>RIGHT('КХЛ'!$H243,4)</f>
        <v>1989</v>
      </c>
    </row>
    <row r="244" ht="15.75" customHeight="1">
      <c r="E244" s="24">
        <v>1231.0</v>
      </c>
      <c r="F244" s="24" t="s">
        <v>570</v>
      </c>
      <c r="G244" s="24" t="s">
        <v>83</v>
      </c>
      <c r="H244" s="28" t="s">
        <v>571</v>
      </c>
      <c r="I244" s="24">
        <v>26.0</v>
      </c>
      <c r="J244" s="24" t="s">
        <v>89</v>
      </c>
      <c r="K244" s="24">
        <v>1.7923433E7</v>
      </c>
      <c r="L244" s="24" t="str">
        <f>RIGHT('КХЛ'!$H244,4)</f>
        <v>1992</v>
      </c>
    </row>
    <row r="245" ht="15.75" customHeight="1">
      <c r="E245" s="24">
        <v>1241.0</v>
      </c>
      <c r="F245" s="24" t="s">
        <v>572</v>
      </c>
      <c r="G245" s="24" t="s">
        <v>83</v>
      </c>
      <c r="H245" s="28" t="s">
        <v>573</v>
      </c>
      <c r="I245" s="24">
        <v>27.0</v>
      </c>
      <c r="J245" s="24" t="s">
        <v>89</v>
      </c>
      <c r="K245" s="24">
        <v>7.4183912E7</v>
      </c>
      <c r="L245" s="24" t="str">
        <f>RIGHT('КХЛ'!$H245,4)</f>
        <v>1991</v>
      </c>
    </row>
    <row r="246" ht="15.75" customHeight="1">
      <c r="E246" s="24">
        <v>289.0</v>
      </c>
      <c r="F246" s="24" t="s">
        <v>574</v>
      </c>
      <c r="G246" s="24" t="s">
        <v>91</v>
      </c>
      <c r="H246" s="28" t="s">
        <v>195</v>
      </c>
      <c r="I246" s="24">
        <v>32.0</v>
      </c>
      <c r="J246" s="24" t="s">
        <v>89</v>
      </c>
      <c r="K246" s="24">
        <v>8.6394737E7</v>
      </c>
      <c r="L246" s="24" t="str">
        <f>RIGHT('КХЛ'!$H246,4)</f>
        <v>1985</v>
      </c>
    </row>
    <row r="247" ht="15.75" customHeight="1">
      <c r="E247" s="24">
        <v>135.0</v>
      </c>
      <c r="F247" s="24" t="s">
        <v>575</v>
      </c>
      <c r="G247" s="24" t="s">
        <v>91</v>
      </c>
      <c r="H247" s="28" t="s">
        <v>576</v>
      </c>
      <c r="I247" s="24">
        <v>22.0</v>
      </c>
      <c r="J247" s="24" t="s">
        <v>89</v>
      </c>
      <c r="K247" s="24">
        <v>2.8558181E7</v>
      </c>
      <c r="L247" s="24" t="str">
        <f>RIGHT('КХЛ'!$H247,4)</f>
        <v>1995</v>
      </c>
    </row>
    <row r="248" ht="15.75" customHeight="1">
      <c r="E248" s="24">
        <v>449.0</v>
      </c>
      <c r="F248" s="24" t="s">
        <v>577</v>
      </c>
      <c r="G248" s="24" t="s">
        <v>91</v>
      </c>
      <c r="H248" s="28" t="s">
        <v>578</v>
      </c>
      <c r="I248" s="24">
        <v>32.0</v>
      </c>
      <c r="J248" s="24" t="s">
        <v>222</v>
      </c>
      <c r="K248" s="24">
        <v>3.2507021E7</v>
      </c>
      <c r="L248" s="24" t="str">
        <f>RIGHT('КХЛ'!$H248,4)</f>
        <v>1985</v>
      </c>
    </row>
    <row r="249" ht="15.75" customHeight="1">
      <c r="E249" s="24">
        <v>1778.0</v>
      </c>
      <c r="F249" s="24" t="s">
        <v>579</v>
      </c>
      <c r="G249" s="24" t="s">
        <v>91</v>
      </c>
      <c r="H249" s="28" t="s">
        <v>580</v>
      </c>
      <c r="I249" s="24">
        <v>34.0</v>
      </c>
      <c r="J249" s="24" t="s">
        <v>106</v>
      </c>
      <c r="K249" s="24">
        <v>2136479.0</v>
      </c>
      <c r="L249" s="24" t="str">
        <f>RIGHT('КХЛ'!$H249,4)</f>
        <v>1983</v>
      </c>
    </row>
    <row r="250" ht="15.75" customHeight="1">
      <c r="E250" s="24">
        <v>45.0</v>
      </c>
      <c r="F250" s="24" t="s">
        <v>581</v>
      </c>
      <c r="G250" s="24" t="s">
        <v>87</v>
      </c>
      <c r="H250" s="28" t="s">
        <v>582</v>
      </c>
      <c r="I250" s="24">
        <v>27.0</v>
      </c>
      <c r="J250" s="24" t="s">
        <v>89</v>
      </c>
      <c r="K250" s="24">
        <v>5.5431651E7</v>
      </c>
      <c r="L250" s="24" t="str">
        <f>RIGHT('КХЛ'!$H250,4)</f>
        <v>1990</v>
      </c>
    </row>
    <row r="251" ht="15.75" customHeight="1">
      <c r="E251" s="24">
        <v>585.0</v>
      </c>
      <c r="F251" s="24" t="s">
        <v>583</v>
      </c>
      <c r="G251" s="24" t="s">
        <v>91</v>
      </c>
      <c r="H251" s="28" t="s">
        <v>584</v>
      </c>
      <c r="I251" s="24">
        <v>27.0</v>
      </c>
      <c r="J251" s="24" t="s">
        <v>89</v>
      </c>
      <c r="K251" s="24">
        <v>2.9764561E7</v>
      </c>
      <c r="L251" s="24" t="str">
        <f>RIGHT('КХЛ'!$H251,4)</f>
        <v>1990</v>
      </c>
    </row>
    <row r="252" ht="15.75" customHeight="1">
      <c r="E252" s="24">
        <v>791.0</v>
      </c>
      <c r="F252" s="24" t="s">
        <v>585</v>
      </c>
      <c r="G252" s="24" t="s">
        <v>91</v>
      </c>
      <c r="H252" s="28" t="s">
        <v>586</v>
      </c>
      <c r="I252" s="24">
        <v>22.0</v>
      </c>
      <c r="J252" s="24" t="s">
        <v>89</v>
      </c>
      <c r="K252" s="24">
        <v>1.8454125E7</v>
      </c>
      <c r="L252" s="24" t="str">
        <f>RIGHT('КХЛ'!$H252,4)</f>
        <v>1995</v>
      </c>
    </row>
    <row r="253" ht="15.75" customHeight="1">
      <c r="E253" s="24">
        <v>695.0</v>
      </c>
      <c r="F253" s="24" t="s">
        <v>587</v>
      </c>
      <c r="G253" s="24" t="s">
        <v>91</v>
      </c>
      <c r="H253" s="28" t="s">
        <v>588</v>
      </c>
      <c r="I253" s="24">
        <v>35.0</v>
      </c>
      <c r="J253" s="24" t="s">
        <v>85</v>
      </c>
      <c r="K253" s="24">
        <v>3.1970333E7</v>
      </c>
      <c r="L253" s="24" t="str">
        <f>RIGHT('КХЛ'!$H253,4)</f>
        <v>1982</v>
      </c>
    </row>
    <row r="254" ht="15.75" customHeight="1">
      <c r="E254" s="24">
        <v>1639.0</v>
      </c>
      <c r="F254" s="24" t="s">
        <v>589</v>
      </c>
      <c r="G254" s="24" t="s">
        <v>87</v>
      </c>
      <c r="H254" s="28" t="s">
        <v>590</v>
      </c>
      <c r="I254" s="24">
        <v>48.0</v>
      </c>
      <c r="J254" s="24" t="s">
        <v>282</v>
      </c>
      <c r="K254" s="24">
        <v>4.7232451E7</v>
      </c>
      <c r="L254" s="24" t="str">
        <f>RIGHT('КХЛ'!$H254,4)</f>
        <v>1969</v>
      </c>
    </row>
    <row r="255" ht="15.75" customHeight="1">
      <c r="E255" s="24">
        <v>648.0</v>
      </c>
      <c r="F255" s="24" t="s">
        <v>591</v>
      </c>
      <c r="G255" s="24" t="s">
        <v>91</v>
      </c>
      <c r="H255" s="28" t="s">
        <v>592</v>
      </c>
      <c r="I255" s="24">
        <v>33.0</v>
      </c>
      <c r="J255" s="24" t="s">
        <v>106</v>
      </c>
      <c r="K255" s="24">
        <v>7.5389645E7</v>
      </c>
      <c r="L255" s="24" t="str">
        <f>RIGHT('КХЛ'!$H255,4)</f>
        <v>1984</v>
      </c>
    </row>
    <row r="256" ht="15.75" customHeight="1">
      <c r="E256" s="24">
        <v>1310.0</v>
      </c>
      <c r="F256" s="24" t="s">
        <v>593</v>
      </c>
      <c r="G256" s="24" t="s">
        <v>91</v>
      </c>
      <c r="H256" s="28" t="s">
        <v>594</v>
      </c>
      <c r="I256" s="24">
        <v>35.0</v>
      </c>
      <c r="J256" s="24" t="s">
        <v>85</v>
      </c>
      <c r="K256" s="24">
        <v>3.4257404E7</v>
      </c>
      <c r="L256" s="24" t="str">
        <f>RIGHT('КХЛ'!$H256,4)</f>
        <v>1982</v>
      </c>
    </row>
    <row r="257" ht="15.75" customHeight="1">
      <c r="E257" s="24">
        <v>1120.0</v>
      </c>
      <c r="F257" s="24" t="s">
        <v>595</v>
      </c>
      <c r="G257" s="24" t="s">
        <v>87</v>
      </c>
      <c r="H257" s="28" t="s">
        <v>596</v>
      </c>
      <c r="I257" s="24">
        <v>23.0</v>
      </c>
      <c r="J257" s="24" t="s">
        <v>89</v>
      </c>
      <c r="K257" s="24">
        <v>3.8905366E7</v>
      </c>
      <c r="L257" s="24" t="str">
        <f>RIGHT('КХЛ'!$H257,4)</f>
        <v>1994</v>
      </c>
    </row>
    <row r="258" ht="15.75" customHeight="1">
      <c r="E258" s="24">
        <v>650.0</v>
      </c>
      <c r="F258" s="24" t="s">
        <v>597</v>
      </c>
      <c r="G258" s="24" t="s">
        <v>91</v>
      </c>
      <c r="H258" s="28" t="s">
        <v>598</v>
      </c>
      <c r="I258" s="24">
        <v>27.0</v>
      </c>
      <c r="J258" s="24" t="s">
        <v>89</v>
      </c>
      <c r="K258" s="24">
        <v>6.0203475E7</v>
      </c>
      <c r="L258" s="24" t="str">
        <f>RIGHT('КХЛ'!$H258,4)</f>
        <v>1990</v>
      </c>
    </row>
    <row r="259" ht="15.75" customHeight="1">
      <c r="E259" s="24">
        <v>1084.0</v>
      </c>
      <c r="F259" s="24" t="s">
        <v>599</v>
      </c>
      <c r="G259" s="24" t="s">
        <v>87</v>
      </c>
      <c r="H259" s="28" t="s">
        <v>600</v>
      </c>
      <c r="I259" s="24">
        <v>40.0</v>
      </c>
      <c r="J259" s="24" t="s">
        <v>152</v>
      </c>
      <c r="K259" s="24">
        <v>3.8399892E7</v>
      </c>
      <c r="L259" s="24" t="str">
        <f>RIGHT('КХЛ'!$H259,4)</f>
        <v>1978</v>
      </c>
    </row>
    <row r="260" ht="15.75" customHeight="1">
      <c r="E260" s="24">
        <v>1379.0</v>
      </c>
      <c r="F260" s="24" t="s">
        <v>601</v>
      </c>
      <c r="G260" s="24" t="s">
        <v>83</v>
      </c>
      <c r="H260" s="28" t="s">
        <v>602</v>
      </c>
      <c r="I260" s="24">
        <v>27.0</v>
      </c>
      <c r="J260" s="24" t="s">
        <v>89</v>
      </c>
      <c r="K260" s="24">
        <v>7.5473306E7</v>
      </c>
      <c r="L260" s="24" t="str">
        <f>RIGHT('КХЛ'!$H260,4)</f>
        <v>1990</v>
      </c>
    </row>
    <row r="261" ht="15.75" customHeight="1">
      <c r="E261" s="24">
        <v>693.0</v>
      </c>
      <c r="F261" s="24" t="s">
        <v>603</v>
      </c>
      <c r="G261" s="24" t="s">
        <v>87</v>
      </c>
      <c r="H261" s="28" t="s">
        <v>136</v>
      </c>
      <c r="I261" s="24">
        <v>27.0</v>
      </c>
      <c r="J261" s="24" t="s">
        <v>222</v>
      </c>
      <c r="K261" s="24">
        <v>1.3131776E7</v>
      </c>
      <c r="L261" s="24" t="str">
        <f>RIGHT('КХЛ'!$H261,4)</f>
        <v>1990</v>
      </c>
    </row>
    <row r="262" ht="15.75" customHeight="1">
      <c r="E262" s="24">
        <v>1589.0</v>
      </c>
      <c r="F262" s="24" t="s">
        <v>604</v>
      </c>
      <c r="G262" s="24" t="s">
        <v>83</v>
      </c>
      <c r="H262" s="28" t="s">
        <v>605</v>
      </c>
      <c r="I262" s="24">
        <v>21.0</v>
      </c>
      <c r="J262" s="24" t="s">
        <v>89</v>
      </c>
      <c r="K262" s="24">
        <v>5.7341721E7</v>
      </c>
      <c r="L262" s="24" t="str">
        <f>RIGHT('КХЛ'!$H262,4)</f>
        <v>1997</v>
      </c>
    </row>
    <row r="263" ht="15.75" customHeight="1">
      <c r="E263" s="24">
        <v>87.0</v>
      </c>
      <c r="F263" s="24" t="s">
        <v>606</v>
      </c>
      <c r="G263" s="24" t="s">
        <v>83</v>
      </c>
      <c r="H263" s="28" t="s">
        <v>607</v>
      </c>
      <c r="I263" s="24">
        <v>39.0</v>
      </c>
      <c r="J263" s="24" t="s">
        <v>89</v>
      </c>
      <c r="K263" s="24">
        <v>8.3568643E7</v>
      </c>
      <c r="L263" s="24" t="str">
        <f>RIGHT('КХЛ'!$H263,4)</f>
        <v>1978</v>
      </c>
    </row>
    <row r="264" ht="15.75" customHeight="1">
      <c r="E264" s="24">
        <v>261.0</v>
      </c>
      <c r="F264" s="24" t="s">
        <v>608</v>
      </c>
      <c r="G264" s="24" t="s">
        <v>91</v>
      </c>
      <c r="H264" s="28" t="s">
        <v>609</v>
      </c>
      <c r="I264" s="24">
        <v>22.0</v>
      </c>
      <c r="J264" s="24" t="s">
        <v>241</v>
      </c>
      <c r="K264" s="24">
        <v>2.8159358E7</v>
      </c>
      <c r="L264" s="24" t="str">
        <f>RIGHT('КХЛ'!$H264,4)</f>
        <v>1995</v>
      </c>
    </row>
    <row r="265" ht="15.75" customHeight="1">
      <c r="E265" s="24">
        <v>1002.0</v>
      </c>
      <c r="F265" s="24" t="s">
        <v>610</v>
      </c>
      <c r="G265" s="24" t="s">
        <v>91</v>
      </c>
      <c r="H265" s="28" t="s">
        <v>611</v>
      </c>
      <c r="I265" s="24">
        <v>24.0</v>
      </c>
      <c r="J265" s="24" t="s">
        <v>89</v>
      </c>
      <c r="K265" s="24">
        <v>7.9247144E7</v>
      </c>
      <c r="L265" s="24" t="str">
        <f>RIGHT('КХЛ'!$H265,4)</f>
        <v>1993</v>
      </c>
    </row>
    <row r="266" ht="15.75" customHeight="1">
      <c r="E266" s="24">
        <v>816.0</v>
      </c>
      <c r="F266" s="24" t="s">
        <v>612</v>
      </c>
      <c r="G266" s="24" t="s">
        <v>91</v>
      </c>
      <c r="H266" s="28" t="s">
        <v>613</v>
      </c>
      <c r="I266" s="24">
        <v>35.0</v>
      </c>
      <c r="J266" s="24" t="s">
        <v>89</v>
      </c>
      <c r="K266" s="24">
        <v>2.9322153E7</v>
      </c>
      <c r="L266" s="24" t="str">
        <f>RIGHT('КХЛ'!$H266,4)</f>
        <v>1982</v>
      </c>
    </row>
    <row r="267" ht="15.75" customHeight="1">
      <c r="E267" s="24">
        <v>1053.0</v>
      </c>
      <c r="F267" s="24" t="s">
        <v>614</v>
      </c>
      <c r="G267" s="24" t="s">
        <v>91</v>
      </c>
      <c r="H267" s="28" t="s">
        <v>615</v>
      </c>
      <c r="I267" s="24">
        <v>29.0</v>
      </c>
      <c r="J267" s="24" t="s">
        <v>89</v>
      </c>
      <c r="K267" s="24">
        <v>6.0878322E7</v>
      </c>
      <c r="L267" s="24" t="str">
        <f>RIGHT('КХЛ'!$H267,4)</f>
        <v>1988</v>
      </c>
    </row>
    <row r="268" ht="15.75" customHeight="1">
      <c r="E268" s="24">
        <v>219.0</v>
      </c>
      <c r="F268" s="24" t="s">
        <v>616</v>
      </c>
      <c r="G268" s="24" t="s">
        <v>83</v>
      </c>
      <c r="H268" s="28" t="s">
        <v>617</v>
      </c>
      <c r="I268" s="24">
        <v>30.0</v>
      </c>
      <c r="J268" s="24" t="s">
        <v>89</v>
      </c>
      <c r="K268" s="24">
        <v>9.0394103E7</v>
      </c>
      <c r="L268" s="24" t="str">
        <f>RIGHT('КХЛ'!$H268,4)</f>
        <v>1987</v>
      </c>
    </row>
    <row r="269" ht="15.75" customHeight="1">
      <c r="E269" s="24">
        <v>977.0</v>
      </c>
      <c r="F269" s="24" t="s">
        <v>618</v>
      </c>
      <c r="G269" s="24" t="s">
        <v>83</v>
      </c>
      <c r="H269" s="28" t="s">
        <v>619</v>
      </c>
      <c r="I269" s="24">
        <v>19.0</v>
      </c>
      <c r="J269" s="24" t="s">
        <v>89</v>
      </c>
      <c r="K269" s="24">
        <v>9.8575996E7</v>
      </c>
      <c r="L269" s="24" t="str">
        <f>RIGHT('КХЛ'!$H269,4)</f>
        <v>1998</v>
      </c>
    </row>
    <row r="270" ht="15.75" customHeight="1">
      <c r="E270" s="24">
        <v>754.0</v>
      </c>
      <c r="F270" s="24" t="s">
        <v>620</v>
      </c>
      <c r="G270" s="24" t="s">
        <v>83</v>
      </c>
      <c r="H270" s="28" t="s">
        <v>621</v>
      </c>
      <c r="I270" s="24">
        <v>35.0</v>
      </c>
      <c r="J270" s="24" t="s">
        <v>89</v>
      </c>
      <c r="K270" s="24">
        <v>6.0507439E7</v>
      </c>
      <c r="L270" s="24" t="str">
        <f>RIGHT('КХЛ'!$H270,4)</f>
        <v>1982</v>
      </c>
    </row>
    <row r="271" ht="15.75" customHeight="1">
      <c r="E271" s="24">
        <v>542.0</v>
      </c>
      <c r="F271" s="24" t="s">
        <v>622</v>
      </c>
      <c r="G271" s="24" t="s">
        <v>91</v>
      </c>
      <c r="H271" s="28" t="s">
        <v>623</v>
      </c>
      <c r="I271" s="24">
        <v>30.0</v>
      </c>
      <c r="J271" s="24" t="s">
        <v>89</v>
      </c>
      <c r="K271" s="24">
        <v>5.3944813E7</v>
      </c>
      <c r="L271" s="24" t="str">
        <f>RIGHT('КХЛ'!$H271,4)</f>
        <v>1988</v>
      </c>
    </row>
    <row r="272" ht="15.75" customHeight="1">
      <c r="E272" s="24">
        <v>1525.0</v>
      </c>
      <c r="F272" s="24" t="s">
        <v>624</v>
      </c>
      <c r="G272" s="24" t="s">
        <v>83</v>
      </c>
      <c r="H272" s="28" t="s">
        <v>625</v>
      </c>
      <c r="I272" s="24">
        <v>33.0</v>
      </c>
      <c r="J272" s="24" t="s">
        <v>93</v>
      </c>
      <c r="K272" s="24">
        <v>9.6633937E7</v>
      </c>
      <c r="L272" s="24" t="str">
        <f>RIGHT('КХЛ'!$H272,4)</f>
        <v>1985</v>
      </c>
    </row>
    <row r="273" ht="15.75" customHeight="1">
      <c r="E273" s="24">
        <v>307.0</v>
      </c>
      <c r="F273" s="24" t="s">
        <v>626</v>
      </c>
      <c r="G273" s="24" t="s">
        <v>91</v>
      </c>
      <c r="H273" s="28" t="s">
        <v>627</v>
      </c>
      <c r="I273" s="24">
        <v>37.0</v>
      </c>
      <c r="J273" s="24" t="s">
        <v>222</v>
      </c>
      <c r="K273" s="24">
        <v>4.4073739E7</v>
      </c>
      <c r="L273" s="24" t="str">
        <f>RIGHT('КХЛ'!$H273,4)</f>
        <v>1980</v>
      </c>
    </row>
    <row r="274" ht="15.75" customHeight="1">
      <c r="E274" s="24">
        <v>179.0</v>
      </c>
      <c r="F274" s="24" t="s">
        <v>628</v>
      </c>
      <c r="G274" s="24" t="s">
        <v>91</v>
      </c>
      <c r="H274" s="28" t="s">
        <v>629</v>
      </c>
      <c r="I274" s="24">
        <v>26.0</v>
      </c>
      <c r="J274" s="24" t="s">
        <v>85</v>
      </c>
      <c r="K274" s="24">
        <v>4.6255918E7</v>
      </c>
      <c r="L274" s="24" t="str">
        <f>RIGHT('КХЛ'!$H274,4)</f>
        <v>1991</v>
      </c>
    </row>
    <row r="275" ht="15.75" customHeight="1">
      <c r="E275" s="24">
        <v>326.0</v>
      </c>
      <c r="F275" s="24" t="s">
        <v>630</v>
      </c>
      <c r="G275" s="24" t="s">
        <v>91</v>
      </c>
      <c r="H275" s="28" t="s">
        <v>631</v>
      </c>
      <c r="I275" s="24">
        <v>27.0</v>
      </c>
      <c r="J275" s="24" t="s">
        <v>222</v>
      </c>
      <c r="K275" s="24">
        <v>5.5464486E7</v>
      </c>
      <c r="L275" s="24" t="str">
        <f>RIGHT('КХЛ'!$H275,4)</f>
        <v>1990</v>
      </c>
    </row>
    <row r="276" ht="15.75" customHeight="1">
      <c r="E276" s="24">
        <v>38.0</v>
      </c>
      <c r="F276" s="24" t="s">
        <v>632</v>
      </c>
      <c r="G276" s="24" t="s">
        <v>91</v>
      </c>
      <c r="H276" s="28" t="s">
        <v>633</v>
      </c>
      <c r="I276" s="24">
        <v>25.0</v>
      </c>
      <c r="J276" s="24" t="s">
        <v>89</v>
      </c>
      <c r="K276" s="24">
        <v>3.7983103E7</v>
      </c>
      <c r="L276" s="24" t="str">
        <f>RIGHT('КХЛ'!$H276,4)</f>
        <v>1992</v>
      </c>
    </row>
    <row r="277" ht="15.75" customHeight="1">
      <c r="E277" s="24">
        <v>1008.0</v>
      </c>
      <c r="F277" s="24" t="s">
        <v>634</v>
      </c>
      <c r="G277" s="24" t="s">
        <v>91</v>
      </c>
      <c r="H277" s="28" t="s">
        <v>635</v>
      </c>
      <c r="I277" s="24">
        <v>27.0</v>
      </c>
      <c r="J277" s="24" t="s">
        <v>89</v>
      </c>
      <c r="K277" s="24">
        <v>9.2649639E7</v>
      </c>
      <c r="L277" s="24" t="str">
        <f>RIGHT('КХЛ'!$H277,4)</f>
        <v>1990</v>
      </c>
    </row>
    <row r="278" ht="15.75" customHeight="1">
      <c r="E278" s="24">
        <v>755.0</v>
      </c>
      <c r="F278" s="24" t="s">
        <v>636</v>
      </c>
      <c r="G278" s="24" t="s">
        <v>83</v>
      </c>
      <c r="H278" s="28" t="s">
        <v>637</v>
      </c>
      <c r="I278" s="24">
        <v>20.0</v>
      </c>
      <c r="J278" s="24" t="s">
        <v>89</v>
      </c>
      <c r="K278" s="24">
        <v>4.1940595E7</v>
      </c>
      <c r="L278" s="24" t="str">
        <f>RIGHT('КХЛ'!$H278,4)</f>
        <v>1997</v>
      </c>
    </row>
    <row r="279" ht="15.75" customHeight="1">
      <c r="E279" s="24">
        <v>23.0</v>
      </c>
      <c r="F279" s="24" t="s">
        <v>638</v>
      </c>
      <c r="G279" s="24" t="s">
        <v>91</v>
      </c>
      <c r="H279" s="28" t="s">
        <v>639</v>
      </c>
      <c r="I279" s="24">
        <v>23.0</v>
      </c>
      <c r="J279" s="24" t="s">
        <v>89</v>
      </c>
      <c r="K279" s="24">
        <v>6.7145594E7</v>
      </c>
      <c r="L279" s="24" t="str">
        <f>RIGHT('КХЛ'!$H279,4)</f>
        <v>1994</v>
      </c>
    </row>
    <row r="280" ht="15.75" customHeight="1">
      <c r="E280" s="24">
        <v>312.0</v>
      </c>
      <c r="F280" s="24" t="s">
        <v>640</v>
      </c>
      <c r="G280" s="24" t="s">
        <v>91</v>
      </c>
      <c r="H280" s="28" t="s">
        <v>641</v>
      </c>
      <c r="I280" s="24">
        <v>26.0</v>
      </c>
      <c r="J280" s="24" t="s">
        <v>89</v>
      </c>
      <c r="K280" s="24">
        <v>7.8567472E7</v>
      </c>
      <c r="L280" s="24" t="str">
        <f>RIGHT('КХЛ'!$H280,4)</f>
        <v>1991</v>
      </c>
    </row>
    <row r="281" ht="15.75" customHeight="1">
      <c r="E281" s="24">
        <v>1693.0</v>
      </c>
      <c r="F281" s="24" t="s">
        <v>642</v>
      </c>
      <c r="G281" s="24" t="s">
        <v>91</v>
      </c>
      <c r="H281" s="28" t="s">
        <v>643</v>
      </c>
      <c r="I281" s="24">
        <v>32.0</v>
      </c>
      <c r="J281" s="24" t="s">
        <v>89</v>
      </c>
      <c r="K281" s="24">
        <v>6.6530487E7</v>
      </c>
      <c r="L281" s="24" t="str">
        <f>RIGHT('КХЛ'!$H281,4)</f>
        <v>1985</v>
      </c>
    </row>
    <row r="282" ht="15.75" customHeight="1">
      <c r="E282" s="24">
        <v>114.0</v>
      </c>
      <c r="F282" s="24" t="s">
        <v>644</v>
      </c>
      <c r="G282" s="24" t="s">
        <v>83</v>
      </c>
      <c r="H282" s="28" t="s">
        <v>645</v>
      </c>
      <c r="I282" s="24">
        <v>35.0</v>
      </c>
      <c r="J282" s="24" t="s">
        <v>321</v>
      </c>
      <c r="K282" s="24">
        <v>3.992409E7</v>
      </c>
      <c r="L282" s="24" t="str">
        <f>RIGHT('КХЛ'!$H282,4)</f>
        <v>1982</v>
      </c>
    </row>
    <row r="283" ht="15.75" customHeight="1">
      <c r="E283" s="24">
        <v>991.0</v>
      </c>
      <c r="F283" s="24" t="s">
        <v>646</v>
      </c>
      <c r="G283" s="24" t="s">
        <v>91</v>
      </c>
      <c r="H283" s="28" t="s">
        <v>647</v>
      </c>
      <c r="I283" s="24">
        <v>41.0</v>
      </c>
      <c r="J283" s="24" t="s">
        <v>89</v>
      </c>
      <c r="K283" s="24">
        <v>2.6055171E7</v>
      </c>
      <c r="L283" s="24" t="str">
        <f>RIGHT('КХЛ'!$H283,4)</f>
        <v>1976</v>
      </c>
    </row>
    <row r="284" ht="15.75" customHeight="1">
      <c r="E284" s="24">
        <v>520.0</v>
      </c>
      <c r="F284" s="24" t="s">
        <v>648</v>
      </c>
      <c r="G284" s="24" t="s">
        <v>91</v>
      </c>
      <c r="H284" s="28" t="s">
        <v>649</v>
      </c>
      <c r="I284" s="24">
        <v>33.0</v>
      </c>
      <c r="J284" s="24" t="s">
        <v>106</v>
      </c>
      <c r="K284" s="24">
        <v>1.6142562E7</v>
      </c>
      <c r="L284" s="24" t="str">
        <f>RIGHT('КХЛ'!$H284,4)</f>
        <v>1984</v>
      </c>
    </row>
    <row r="285" ht="15.75" customHeight="1">
      <c r="E285" s="24">
        <v>610.0</v>
      </c>
      <c r="F285" s="24" t="s">
        <v>650</v>
      </c>
      <c r="G285" s="24" t="s">
        <v>91</v>
      </c>
      <c r="H285" s="28" t="s">
        <v>651</v>
      </c>
      <c r="I285" s="24">
        <v>44.0</v>
      </c>
      <c r="J285" s="24" t="s">
        <v>89</v>
      </c>
      <c r="K285" s="24">
        <v>5.5295761E7</v>
      </c>
      <c r="L285" s="24" t="str">
        <f>RIGHT('КХЛ'!$H285,4)</f>
        <v>1973</v>
      </c>
    </row>
    <row r="286" ht="15.75" customHeight="1">
      <c r="E286" s="24">
        <v>1507.0</v>
      </c>
      <c r="F286" s="24" t="s">
        <v>652</v>
      </c>
      <c r="G286" s="24" t="s">
        <v>91</v>
      </c>
      <c r="H286" s="28" t="s">
        <v>653</v>
      </c>
      <c r="I286" s="24">
        <v>20.0</v>
      </c>
      <c r="J286" s="24" t="s">
        <v>89</v>
      </c>
      <c r="K286" s="24">
        <v>1.0966201E7</v>
      </c>
      <c r="L286" s="24" t="str">
        <f>RIGHT('КХЛ'!$H286,4)</f>
        <v>1997</v>
      </c>
    </row>
    <row r="287" ht="15.75" customHeight="1">
      <c r="E287" s="24">
        <v>491.0</v>
      </c>
      <c r="F287" s="24" t="s">
        <v>654</v>
      </c>
      <c r="G287" s="24" t="s">
        <v>87</v>
      </c>
      <c r="H287" s="28" t="s">
        <v>655</v>
      </c>
      <c r="I287" s="24">
        <v>19.0</v>
      </c>
      <c r="J287" s="24" t="s">
        <v>89</v>
      </c>
      <c r="K287" s="24">
        <v>5.3305241E7</v>
      </c>
      <c r="L287" s="24" t="str">
        <f>RIGHT('КХЛ'!$H287,4)</f>
        <v>1998</v>
      </c>
    </row>
    <row r="288" ht="15.75" customHeight="1">
      <c r="E288" s="24">
        <v>54.0</v>
      </c>
      <c r="F288" s="24" t="s">
        <v>656</v>
      </c>
      <c r="G288" s="24" t="s">
        <v>91</v>
      </c>
      <c r="H288" s="28" t="s">
        <v>657</v>
      </c>
      <c r="I288" s="24">
        <v>32.0</v>
      </c>
      <c r="J288" s="24" t="s">
        <v>106</v>
      </c>
      <c r="K288" s="24">
        <v>9.8912477E7</v>
      </c>
      <c r="L288" s="24" t="str">
        <f>RIGHT('КХЛ'!$H288,4)</f>
        <v>1985</v>
      </c>
    </row>
    <row r="289" ht="15.75" customHeight="1">
      <c r="E289" s="24">
        <v>152.0</v>
      </c>
      <c r="F289" s="24" t="s">
        <v>658</v>
      </c>
      <c r="G289" s="24" t="s">
        <v>91</v>
      </c>
      <c r="H289" s="28" t="s">
        <v>659</v>
      </c>
      <c r="I289" s="24">
        <v>27.0</v>
      </c>
      <c r="J289" s="24" t="s">
        <v>222</v>
      </c>
      <c r="K289" s="24">
        <v>2.760994E7</v>
      </c>
      <c r="L289" s="24" t="str">
        <f>RIGHT('КХЛ'!$H289,4)</f>
        <v>1990</v>
      </c>
    </row>
    <row r="290" ht="15.75" customHeight="1">
      <c r="E290" s="24">
        <v>295.0</v>
      </c>
      <c r="F290" s="24" t="s">
        <v>660</v>
      </c>
      <c r="G290" s="24" t="s">
        <v>83</v>
      </c>
      <c r="H290" s="28" t="s">
        <v>661</v>
      </c>
      <c r="I290" s="24">
        <v>23.0</v>
      </c>
      <c r="J290" s="24" t="s">
        <v>89</v>
      </c>
      <c r="K290" s="24">
        <v>2.3716252E7</v>
      </c>
      <c r="L290" s="24" t="str">
        <f>RIGHT('КХЛ'!$H290,4)</f>
        <v>1994</v>
      </c>
    </row>
    <row r="291" ht="15.75" customHeight="1">
      <c r="E291" s="24">
        <v>348.0</v>
      </c>
      <c r="F291" s="24" t="s">
        <v>662</v>
      </c>
      <c r="G291" s="24" t="s">
        <v>91</v>
      </c>
      <c r="H291" s="28" t="s">
        <v>663</v>
      </c>
      <c r="I291" s="24">
        <v>25.0</v>
      </c>
      <c r="J291" s="24" t="s">
        <v>117</v>
      </c>
      <c r="K291" s="24">
        <v>1.0319631E7</v>
      </c>
      <c r="L291" s="24" t="str">
        <f>RIGHT('КХЛ'!$H291,4)</f>
        <v>1992</v>
      </c>
    </row>
    <row r="292" ht="15.75" customHeight="1">
      <c r="E292" s="24">
        <v>326.0</v>
      </c>
      <c r="F292" s="24" t="s">
        <v>664</v>
      </c>
      <c r="G292" s="24" t="s">
        <v>91</v>
      </c>
      <c r="H292" s="28" t="s">
        <v>665</v>
      </c>
      <c r="I292" s="24">
        <v>35.0</v>
      </c>
      <c r="J292" s="24" t="s">
        <v>89</v>
      </c>
      <c r="K292" s="24">
        <v>3.9357008E7</v>
      </c>
      <c r="L292" s="24" t="str">
        <f>RIGHT('КХЛ'!$H292,4)</f>
        <v>1982</v>
      </c>
    </row>
    <row r="293" ht="15.75" customHeight="1">
      <c r="E293" s="24">
        <v>717.0</v>
      </c>
      <c r="F293" s="24" t="s">
        <v>666</v>
      </c>
      <c r="G293" s="24" t="s">
        <v>83</v>
      </c>
      <c r="H293" s="28" t="s">
        <v>667</v>
      </c>
      <c r="I293" s="24">
        <v>24.0</v>
      </c>
      <c r="J293" s="24" t="s">
        <v>89</v>
      </c>
      <c r="K293" s="24">
        <v>2213989.0</v>
      </c>
      <c r="L293" s="24" t="str">
        <f>RIGHT('КХЛ'!$H293,4)</f>
        <v>1993</v>
      </c>
    </row>
    <row r="294" ht="15.75" customHeight="1">
      <c r="E294" s="24">
        <v>1360.0</v>
      </c>
      <c r="F294" s="24" t="s">
        <v>668</v>
      </c>
      <c r="G294" s="24" t="s">
        <v>83</v>
      </c>
      <c r="H294" s="28" t="s">
        <v>669</v>
      </c>
      <c r="I294" s="24">
        <v>21.0</v>
      </c>
      <c r="J294" s="24" t="s">
        <v>241</v>
      </c>
      <c r="K294" s="24">
        <v>6.1326233E7</v>
      </c>
      <c r="L294" s="24" t="str">
        <f>RIGHT('КХЛ'!$H294,4)</f>
        <v>1996</v>
      </c>
    </row>
    <row r="295" ht="15.75" customHeight="1">
      <c r="E295" s="24">
        <v>269.0</v>
      </c>
      <c r="F295" s="24" t="s">
        <v>670</v>
      </c>
      <c r="G295" s="24" t="s">
        <v>87</v>
      </c>
      <c r="H295" s="28" t="s">
        <v>671</v>
      </c>
      <c r="I295" s="24">
        <v>32.0</v>
      </c>
      <c r="J295" s="24" t="s">
        <v>89</v>
      </c>
      <c r="K295" s="24">
        <v>7.3194237E7</v>
      </c>
      <c r="L295" s="24" t="str">
        <f>RIGHT('КХЛ'!$H295,4)</f>
        <v>1985</v>
      </c>
    </row>
    <row r="296" ht="15.75" customHeight="1">
      <c r="E296" s="24">
        <v>95.0</v>
      </c>
      <c r="F296" s="24" t="s">
        <v>672</v>
      </c>
      <c r="G296" s="24" t="s">
        <v>83</v>
      </c>
      <c r="H296" s="28" t="s">
        <v>673</v>
      </c>
      <c r="I296" s="24">
        <v>28.0</v>
      </c>
      <c r="J296" s="24" t="s">
        <v>89</v>
      </c>
      <c r="K296" s="24">
        <v>5.2765611E7</v>
      </c>
      <c r="L296" s="24" t="str">
        <f>RIGHT('КХЛ'!$H296,4)</f>
        <v>1989</v>
      </c>
    </row>
    <row r="297" ht="15.75" customHeight="1">
      <c r="E297" s="24">
        <v>774.0</v>
      </c>
      <c r="F297" s="24" t="s">
        <v>674</v>
      </c>
      <c r="G297" s="24" t="s">
        <v>91</v>
      </c>
      <c r="H297" s="28" t="s">
        <v>675</v>
      </c>
      <c r="I297" s="24">
        <v>25.0</v>
      </c>
      <c r="J297" s="24" t="s">
        <v>89</v>
      </c>
      <c r="K297" s="24">
        <v>8.4346391E7</v>
      </c>
      <c r="L297" s="24" t="str">
        <f>RIGHT('КХЛ'!$H297,4)</f>
        <v>1992</v>
      </c>
    </row>
    <row r="298" ht="15.75" customHeight="1">
      <c r="E298" s="24">
        <v>499.0</v>
      </c>
      <c r="F298" s="24" t="s">
        <v>676</v>
      </c>
      <c r="G298" s="24" t="s">
        <v>91</v>
      </c>
      <c r="H298" s="28" t="s">
        <v>677</v>
      </c>
      <c r="I298" s="24">
        <v>27.0</v>
      </c>
      <c r="J298" s="24" t="s">
        <v>89</v>
      </c>
      <c r="K298" s="24">
        <v>9.7766908E7</v>
      </c>
      <c r="L298" s="24" t="str">
        <f>RIGHT('КХЛ'!$H298,4)</f>
        <v>1990</v>
      </c>
    </row>
    <row r="299" ht="15.75" customHeight="1">
      <c r="E299" s="24">
        <v>203.0</v>
      </c>
      <c r="F299" s="24" t="s">
        <v>678</v>
      </c>
      <c r="G299" s="24" t="s">
        <v>91</v>
      </c>
      <c r="H299" s="28" t="s">
        <v>679</v>
      </c>
      <c r="I299" s="24">
        <v>42.0</v>
      </c>
      <c r="J299" s="24" t="s">
        <v>106</v>
      </c>
      <c r="K299" s="24">
        <v>4.0197026E7</v>
      </c>
      <c r="L299" s="24" t="str">
        <f>RIGHT('КХЛ'!$H299,4)</f>
        <v>1975</v>
      </c>
    </row>
    <row r="300" ht="15.75" customHeight="1">
      <c r="E300" s="24">
        <v>81.0</v>
      </c>
      <c r="F300" s="24" t="s">
        <v>680</v>
      </c>
      <c r="G300" s="24" t="s">
        <v>91</v>
      </c>
      <c r="H300" s="28" t="s">
        <v>681</v>
      </c>
      <c r="I300" s="24">
        <v>26.0</v>
      </c>
      <c r="J300" s="24" t="s">
        <v>241</v>
      </c>
      <c r="K300" s="24">
        <v>8.9517875E7</v>
      </c>
      <c r="L300" s="24" t="str">
        <f>RIGHT('КХЛ'!$H300,4)</f>
        <v>1991</v>
      </c>
    </row>
    <row r="301" ht="15.75" customHeight="1">
      <c r="E301" s="24">
        <v>907.0</v>
      </c>
      <c r="F301" s="24" t="s">
        <v>682</v>
      </c>
      <c r="G301" s="24" t="s">
        <v>91</v>
      </c>
      <c r="H301" s="28" t="s">
        <v>683</v>
      </c>
      <c r="I301" s="24">
        <v>27.0</v>
      </c>
      <c r="J301" s="24" t="s">
        <v>282</v>
      </c>
      <c r="K301" s="24">
        <v>2.1685971E7</v>
      </c>
      <c r="L301" s="24" t="str">
        <f>RIGHT('КХЛ'!$H301,4)</f>
        <v>1990</v>
      </c>
    </row>
    <row r="302" ht="15.75" customHeight="1">
      <c r="E302" s="24">
        <v>684.0</v>
      </c>
      <c r="F302" s="24" t="s">
        <v>684</v>
      </c>
      <c r="G302" s="24" t="s">
        <v>91</v>
      </c>
      <c r="H302" s="28" t="s">
        <v>685</v>
      </c>
      <c r="I302" s="24">
        <v>36.0</v>
      </c>
      <c r="J302" s="24" t="s">
        <v>106</v>
      </c>
      <c r="K302" s="24">
        <v>6.5955166E7</v>
      </c>
      <c r="L302" s="24" t="str">
        <f>RIGHT('КХЛ'!$H302,4)</f>
        <v>1982</v>
      </c>
    </row>
    <row r="303" ht="15.75" customHeight="1">
      <c r="E303" s="24">
        <v>846.0</v>
      </c>
      <c r="F303" s="24" t="s">
        <v>686</v>
      </c>
      <c r="G303" s="24" t="s">
        <v>91</v>
      </c>
      <c r="H303" s="28" t="s">
        <v>687</v>
      </c>
      <c r="I303" s="24">
        <v>25.0</v>
      </c>
      <c r="J303" s="24" t="s">
        <v>89</v>
      </c>
      <c r="K303" s="24">
        <v>8.7518196E7</v>
      </c>
      <c r="L303" s="24" t="str">
        <f>RIGHT('КХЛ'!$H303,4)</f>
        <v>1992</v>
      </c>
    </row>
    <row r="304" ht="15.75" customHeight="1">
      <c r="E304" s="24">
        <v>17.0</v>
      </c>
      <c r="F304" s="24" t="s">
        <v>688</v>
      </c>
      <c r="G304" s="24" t="s">
        <v>83</v>
      </c>
      <c r="H304" s="28" t="s">
        <v>689</v>
      </c>
      <c r="I304" s="24">
        <v>23.0</v>
      </c>
      <c r="J304" s="24" t="s">
        <v>89</v>
      </c>
      <c r="K304" s="24">
        <v>4.118916E7</v>
      </c>
      <c r="L304" s="24" t="str">
        <f>RIGHT('КХЛ'!$H304,4)</f>
        <v>1994</v>
      </c>
    </row>
    <row r="305" ht="15.75" customHeight="1">
      <c r="E305" s="24">
        <v>685.0</v>
      </c>
      <c r="F305" s="24" t="s">
        <v>690</v>
      </c>
      <c r="G305" s="24" t="s">
        <v>83</v>
      </c>
      <c r="H305" s="28" t="s">
        <v>691</v>
      </c>
      <c r="I305" s="24">
        <v>36.0</v>
      </c>
      <c r="J305" s="24" t="s">
        <v>106</v>
      </c>
      <c r="K305" s="24">
        <v>3.2310984E7</v>
      </c>
      <c r="L305" s="24" t="str">
        <f>RIGHT('КХЛ'!$H305,4)</f>
        <v>1981</v>
      </c>
    </row>
    <row r="306" ht="15.75" customHeight="1">
      <c r="E306" s="24">
        <v>483.0</v>
      </c>
      <c r="F306" s="24" t="s">
        <v>692</v>
      </c>
      <c r="G306" s="24" t="s">
        <v>91</v>
      </c>
      <c r="H306" s="28" t="s">
        <v>693</v>
      </c>
      <c r="I306" s="24">
        <v>26.0</v>
      </c>
      <c r="J306" s="24" t="s">
        <v>89</v>
      </c>
      <c r="K306" s="24">
        <v>7.3493034E7</v>
      </c>
      <c r="L306" s="24" t="str">
        <f>RIGHT('КХЛ'!$H306,4)</f>
        <v>1991</v>
      </c>
    </row>
    <row r="307" ht="15.75" customHeight="1">
      <c r="E307" s="24">
        <v>431.0</v>
      </c>
      <c r="F307" s="24" t="s">
        <v>694</v>
      </c>
      <c r="G307" s="24" t="s">
        <v>91</v>
      </c>
      <c r="H307" s="28" t="s">
        <v>695</v>
      </c>
      <c r="I307" s="24">
        <v>24.0</v>
      </c>
      <c r="J307" s="24" t="s">
        <v>89</v>
      </c>
      <c r="K307" s="24">
        <v>1.4221139E7</v>
      </c>
      <c r="L307" s="24" t="str">
        <f>RIGHT('КХЛ'!$H307,4)</f>
        <v>1993</v>
      </c>
    </row>
    <row r="308" ht="15.75" customHeight="1">
      <c r="E308" s="24">
        <v>1006.0</v>
      </c>
      <c r="F308" s="24" t="s">
        <v>696</v>
      </c>
      <c r="G308" s="24" t="s">
        <v>91</v>
      </c>
      <c r="H308" s="28" t="s">
        <v>697</v>
      </c>
      <c r="I308" s="24">
        <v>37.0</v>
      </c>
      <c r="J308" s="24" t="s">
        <v>93</v>
      </c>
      <c r="K308" s="24">
        <v>8.3456415E7</v>
      </c>
      <c r="L308" s="24" t="str">
        <f>RIGHT('КХЛ'!$H308,4)</f>
        <v>1980</v>
      </c>
    </row>
    <row r="309" ht="15.75" customHeight="1">
      <c r="E309" s="24">
        <v>128.0</v>
      </c>
      <c r="F309" s="24" t="s">
        <v>698</v>
      </c>
      <c r="G309" s="24" t="s">
        <v>91</v>
      </c>
      <c r="H309" s="28" t="s">
        <v>699</v>
      </c>
      <c r="I309" s="24">
        <v>19.0</v>
      </c>
      <c r="J309" s="24" t="s">
        <v>89</v>
      </c>
      <c r="K309" s="24">
        <v>7.094619E7</v>
      </c>
      <c r="L309" s="24" t="str">
        <f>RIGHT('КХЛ'!$H309,4)</f>
        <v>1998</v>
      </c>
    </row>
    <row r="310" ht="15.75" customHeight="1">
      <c r="E310" s="24">
        <v>1094.0</v>
      </c>
      <c r="F310" s="24" t="s">
        <v>700</v>
      </c>
      <c r="G310" s="24" t="s">
        <v>91</v>
      </c>
      <c r="H310" s="28" t="s">
        <v>701</v>
      </c>
      <c r="I310" s="24">
        <v>40.0</v>
      </c>
      <c r="J310" s="24" t="s">
        <v>89</v>
      </c>
      <c r="K310" s="24">
        <v>6.3147822E7</v>
      </c>
      <c r="L310" s="24" t="str">
        <f>RIGHT('КХЛ'!$H310,4)</f>
        <v>1977</v>
      </c>
    </row>
    <row r="311" ht="15.75" customHeight="1">
      <c r="E311" s="24">
        <v>341.0</v>
      </c>
      <c r="F311" s="24" t="s">
        <v>702</v>
      </c>
      <c r="G311" s="24" t="s">
        <v>87</v>
      </c>
      <c r="H311" s="28" t="s">
        <v>703</v>
      </c>
      <c r="I311" s="24">
        <v>22.0</v>
      </c>
      <c r="J311" s="24" t="s">
        <v>89</v>
      </c>
      <c r="K311" s="24">
        <v>7.49301E7</v>
      </c>
      <c r="L311" s="24" t="str">
        <f>RIGHT('КХЛ'!$H311,4)</f>
        <v>1995</v>
      </c>
    </row>
    <row r="312" ht="15.75" customHeight="1">
      <c r="E312" s="24">
        <v>576.0</v>
      </c>
      <c r="F312" s="24" t="s">
        <v>704</v>
      </c>
      <c r="G312" s="24" t="s">
        <v>91</v>
      </c>
      <c r="H312" s="28" t="s">
        <v>236</v>
      </c>
      <c r="I312" s="24">
        <v>28.0</v>
      </c>
      <c r="J312" s="24" t="s">
        <v>106</v>
      </c>
      <c r="K312" s="24">
        <v>1.2621079E7</v>
      </c>
      <c r="L312" s="24" t="str">
        <f>RIGHT('КХЛ'!$H312,4)</f>
        <v>1990</v>
      </c>
    </row>
    <row r="313" ht="15.75" customHeight="1">
      <c r="E313" s="24">
        <v>1556.0</v>
      </c>
      <c r="F313" s="24" t="s">
        <v>705</v>
      </c>
      <c r="G313" s="24" t="s">
        <v>91</v>
      </c>
      <c r="H313" s="28" t="s">
        <v>706</v>
      </c>
      <c r="I313" s="24">
        <v>22.0</v>
      </c>
      <c r="J313" s="24" t="s">
        <v>89</v>
      </c>
      <c r="K313" s="24">
        <v>3.1213039E7</v>
      </c>
      <c r="L313" s="24" t="str">
        <f>RIGHT('КХЛ'!$H313,4)</f>
        <v>1995</v>
      </c>
    </row>
    <row r="314" ht="15.75" customHeight="1">
      <c r="E314" s="24">
        <v>1717.0</v>
      </c>
      <c r="F314" s="24" t="s">
        <v>707</v>
      </c>
      <c r="G314" s="24" t="s">
        <v>83</v>
      </c>
      <c r="H314" s="28" t="s">
        <v>708</v>
      </c>
      <c r="I314" s="24">
        <v>45.0</v>
      </c>
      <c r="J314" s="24" t="s">
        <v>132</v>
      </c>
      <c r="K314" s="24">
        <v>5.8757687E7</v>
      </c>
      <c r="L314" s="24" t="str">
        <f>RIGHT('КХЛ'!$H314,4)</f>
        <v>1972</v>
      </c>
    </row>
    <row r="315" ht="15.75" customHeight="1">
      <c r="E315" s="24">
        <v>247.0</v>
      </c>
      <c r="F315" s="24" t="s">
        <v>709</v>
      </c>
      <c r="G315" s="24" t="s">
        <v>87</v>
      </c>
      <c r="H315" s="28" t="s">
        <v>710</v>
      </c>
      <c r="I315" s="24">
        <v>27.0</v>
      </c>
      <c r="J315" s="24" t="s">
        <v>89</v>
      </c>
      <c r="K315" s="24">
        <v>3.1518262E7</v>
      </c>
      <c r="L315" s="24" t="str">
        <f>RIGHT('КХЛ'!$H315,4)</f>
        <v>1991</v>
      </c>
    </row>
    <row r="316" ht="15.75" customHeight="1">
      <c r="E316" s="24">
        <v>1240.0</v>
      </c>
      <c r="F316" s="24" t="s">
        <v>711</v>
      </c>
      <c r="G316" s="24" t="s">
        <v>91</v>
      </c>
      <c r="H316" s="28" t="s">
        <v>712</v>
      </c>
      <c r="I316" s="24">
        <v>21.0</v>
      </c>
      <c r="J316" s="24" t="s">
        <v>89</v>
      </c>
      <c r="K316" s="24">
        <v>3354823.0</v>
      </c>
      <c r="L316" s="24" t="str">
        <f>RIGHT('КХЛ'!$H316,4)</f>
        <v>1996</v>
      </c>
    </row>
    <row r="317" ht="15.75" customHeight="1">
      <c r="E317" s="24">
        <v>1576.0</v>
      </c>
      <c r="F317" s="24" t="s">
        <v>713</v>
      </c>
      <c r="G317" s="24" t="s">
        <v>83</v>
      </c>
      <c r="H317" s="28" t="s">
        <v>714</v>
      </c>
      <c r="I317" s="24">
        <v>25.0</v>
      </c>
      <c r="J317" s="24" t="s">
        <v>89</v>
      </c>
      <c r="K317" s="24">
        <v>5.0990269E7</v>
      </c>
      <c r="L317" s="24" t="str">
        <f>RIGHT('КХЛ'!$H317,4)</f>
        <v>1992</v>
      </c>
    </row>
    <row r="318" ht="15.75" customHeight="1">
      <c r="E318" s="24">
        <v>1738.0</v>
      </c>
      <c r="F318" s="24" t="s">
        <v>715</v>
      </c>
      <c r="G318" s="24" t="s">
        <v>83</v>
      </c>
      <c r="H318" s="28" t="s">
        <v>716</v>
      </c>
      <c r="I318" s="24">
        <v>25.0</v>
      </c>
      <c r="J318" s="24" t="s">
        <v>89</v>
      </c>
      <c r="K318" s="24">
        <v>3.8167599E7</v>
      </c>
      <c r="L318" s="24" t="str">
        <f>RIGHT('КХЛ'!$H318,4)</f>
        <v>1992</v>
      </c>
    </row>
    <row r="319" ht="15.75" customHeight="1">
      <c r="E319" s="24">
        <v>727.0</v>
      </c>
      <c r="F319" s="24" t="s">
        <v>717</v>
      </c>
      <c r="G319" s="24" t="s">
        <v>87</v>
      </c>
      <c r="H319" s="28" t="s">
        <v>718</v>
      </c>
      <c r="I319" s="24">
        <v>37.0</v>
      </c>
      <c r="J319" s="24" t="s">
        <v>89</v>
      </c>
      <c r="K319" s="24">
        <v>9.4005827E7</v>
      </c>
      <c r="L319" s="24" t="str">
        <f>RIGHT('КХЛ'!$H319,4)</f>
        <v>1980</v>
      </c>
    </row>
    <row r="320" ht="15.75" customHeight="1">
      <c r="E320" s="24">
        <v>1345.0</v>
      </c>
      <c r="F320" s="24" t="s">
        <v>719</v>
      </c>
      <c r="G320" s="24" t="s">
        <v>83</v>
      </c>
      <c r="H320" s="28" t="s">
        <v>720</v>
      </c>
      <c r="I320" s="24">
        <v>40.0</v>
      </c>
      <c r="J320" s="24" t="s">
        <v>93</v>
      </c>
      <c r="K320" s="24">
        <v>6.8661473E7</v>
      </c>
      <c r="L320" s="24" t="str">
        <f>RIGHT('КХЛ'!$H320,4)</f>
        <v>1977</v>
      </c>
    </row>
    <row r="321" ht="15.75" customHeight="1">
      <c r="E321" s="24">
        <v>785.0</v>
      </c>
      <c r="F321" s="24" t="s">
        <v>721</v>
      </c>
      <c r="G321" s="24" t="s">
        <v>91</v>
      </c>
      <c r="H321" s="28" t="s">
        <v>722</v>
      </c>
      <c r="I321" s="24">
        <v>34.0</v>
      </c>
      <c r="J321" s="24" t="s">
        <v>169</v>
      </c>
      <c r="K321" s="24">
        <v>2.8928361E7</v>
      </c>
      <c r="L321" s="24" t="str">
        <f>RIGHT('КХЛ'!$H321,4)</f>
        <v>1984</v>
      </c>
    </row>
    <row r="322" ht="15.75" customHeight="1">
      <c r="E322" s="24">
        <v>981.0</v>
      </c>
      <c r="F322" s="24" t="s">
        <v>723</v>
      </c>
      <c r="G322" s="24" t="s">
        <v>91</v>
      </c>
      <c r="H322" s="28" t="s">
        <v>724</v>
      </c>
      <c r="I322" s="24">
        <v>31.0</v>
      </c>
      <c r="J322" s="24" t="s">
        <v>89</v>
      </c>
      <c r="K322" s="24">
        <v>1.9344946E7</v>
      </c>
      <c r="L322" s="24" t="str">
        <f>RIGHT('КХЛ'!$H322,4)</f>
        <v>1986</v>
      </c>
    </row>
    <row r="323" ht="15.75" customHeight="1">
      <c r="E323" s="24">
        <v>1735.0</v>
      </c>
      <c r="F323" s="24" t="s">
        <v>725</v>
      </c>
      <c r="G323" s="24" t="s">
        <v>91</v>
      </c>
      <c r="H323" s="28" t="s">
        <v>726</v>
      </c>
      <c r="I323" s="24">
        <v>27.0</v>
      </c>
      <c r="J323" s="24" t="s">
        <v>89</v>
      </c>
      <c r="K323" s="24">
        <v>1.0546916E7</v>
      </c>
      <c r="L323" s="24" t="str">
        <f>RIGHT('КХЛ'!$H323,4)</f>
        <v>1990</v>
      </c>
    </row>
    <row r="324" ht="15.75" customHeight="1">
      <c r="E324" s="24">
        <v>375.0</v>
      </c>
      <c r="F324" s="24" t="s">
        <v>727</v>
      </c>
      <c r="G324" s="24" t="s">
        <v>91</v>
      </c>
      <c r="H324" s="28" t="s">
        <v>728</v>
      </c>
      <c r="I324" s="24">
        <v>28.0</v>
      </c>
      <c r="J324" s="24" t="s">
        <v>282</v>
      </c>
      <c r="K324" s="24">
        <v>6.0897634E7</v>
      </c>
      <c r="L324" s="24" t="str">
        <f>RIGHT('КХЛ'!$H324,4)</f>
        <v>1990</v>
      </c>
    </row>
    <row r="325" ht="15.75" customHeight="1">
      <c r="E325" s="24">
        <v>100.0</v>
      </c>
      <c r="F325" s="24" t="s">
        <v>729</v>
      </c>
      <c r="G325" s="24" t="s">
        <v>91</v>
      </c>
      <c r="H325" s="28" t="s">
        <v>730</v>
      </c>
      <c r="I325" s="24">
        <v>24.0</v>
      </c>
      <c r="J325" s="24" t="s">
        <v>89</v>
      </c>
      <c r="K325" s="24">
        <v>4.2056944E7</v>
      </c>
      <c r="L325" s="24" t="str">
        <f>RIGHT('КХЛ'!$H325,4)</f>
        <v>1993</v>
      </c>
    </row>
    <row r="326" ht="15.75" customHeight="1">
      <c r="E326" s="24">
        <v>1212.0</v>
      </c>
      <c r="F326" s="24" t="s">
        <v>731</v>
      </c>
      <c r="G326" s="24" t="s">
        <v>91</v>
      </c>
      <c r="H326" s="28" t="s">
        <v>732</v>
      </c>
      <c r="I326" s="24">
        <v>37.0</v>
      </c>
      <c r="J326" s="24" t="s">
        <v>89</v>
      </c>
      <c r="K326" s="24">
        <v>8.7034603E7</v>
      </c>
      <c r="L326" s="24" t="str">
        <f>RIGHT('КХЛ'!$H326,4)</f>
        <v>1981</v>
      </c>
    </row>
    <row r="327" ht="15.75" customHeight="1">
      <c r="E327" s="24">
        <v>567.0</v>
      </c>
      <c r="F327" s="24" t="s">
        <v>733</v>
      </c>
      <c r="G327" s="24" t="s">
        <v>91</v>
      </c>
      <c r="H327" s="28" t="s">
        <v>734</v>
      </c>
      <c r="I327" s="24">
        <v>32.0</v>
      </c>
      <c r="J327" s="24" t="s">
        <v>89</v>
      </c>
      <c r="K327" s="24">
        <v>6.4539556E7</v>
      </c>
      <c r="L327" s="24" t="str">
        <f>RIGHT('КХЛ'!$H327,4)</f>
        <v>1985</v>
      </c>
    </row>
    <row r="328" ht="15.75" customHeight="1">
      <c r="E328" s="24">
        <v>681.0</v>
      </c>
      <c r="F328" s="24" t="s">
        <v>735</v>
      </c>
      <c r="G328" s="24" t="s">
        <v>91</v>
      </c>
      <c r="H328" s="28" t="s">
        <v>736</v>
      </c>
      <c r="I328" s="24">
        <v>38.0</v>
      </c>
      <c r="J328" s="24" t="s">
        <v>152</v>
      </c>
      <c r="K328" s="24">
        <v>4.6216569E7</v>
      </c>
      <c r="L328" s="24" t="str">
        <f>RIGHT('КХЛ'!$H328,4)</f>
        <v>1979</v>
      </c>
    </row>
    <row r="329" ht="15.75" customHeight="1">
      <c r="E329" s="24">
        <v>428.0</v>
      </c>
      <c r="F329" s="24" t="s">
        <v>737</v>
      </c>
      <c r="G329" s="24" t="s">
        <v>83</v>
      </c>
      <c r="H329" s="28" t="s">
        <v>738</v>
      </c>
      <c r="I329" s="24">
        <v>23.0</v>
      </c>
      <c r="J329" s="24" t="s">
        <v>89</v>
      </c>
      <c r="K329" s="24">
        <v>1.2535538E7</v>
      </c>
      <c r="L329" s="24" t="str">
        <f>RIGHT('КХЛ'!$H329,4)</f>
        <v>1994</v>
      </c>
    </row>
    <row r="330" ht="15.75" customHeight="1">
      <c r="E330" s="24">
        <v>441.0</v>
      </c>
      <c r="F330" s="24" t="s">
        <v>739</v>
      </c>
      <c r="G330" s="24" t="s">
        <v>91</v>
      </c>
      <c r="H330" s="28" t="s">
        <v>740</v>
      </c>
      <c r="I330" s="24">
        <v>39.0</v>
      </c>
      <c r="J330" s="24" t="s">
        <v>89</v>
      </c>
      <c r="K330" s="24">
        <v>5.2565302E7</v>
      </c>
      <c r="L330" s="24" t="str">
        <f>RIGHT('КХЛ'!$H330,4)</f>
        <v>1978</v>
      </c>
    </row>
    <row r="331" ht="15.75" customHeight="1">
      <c r="E331" s="24">
        <v>238.0</v>
      </c>
      <c r="F331" s="24" t="s">
        <v>741</v>
      </c>
      <c r="G331" s="24" t="s">
        <v>83</v>
      </c>
      <c r="H331" s="28" t="s">
        <v>742</v>
      </c>
      <c r="I331" s="24">
        <v>33.0</v>
      </c>
      <c r="J331" s="24" t="s">
        <v>89</v>
      </c>
      <c r="K331" s="24">
        <v>6828690.0</v>
      </c>
      <c r="L331" s="24" t="str">
        <f>RIGHT('КХЛ'!$H331,4)</f>
        <v>1985</v>
      </c>
    </row>
    <row r="332" ht="15.75" customHeight="1">
      <c r="E332" s="24">
        <v>274.0</v>
      </c>
      <c r="F332" s="24" t="s">
        <v>743</v>
      </c>
      <c r="G332" s="24" t="s">
        <v>83</v>
      </c>
      <c r="H332" s="28" t="s">
        <v>744</v>
      </c>
      <c r="I332" s="24">
        <v>33.0</v>
      </c>
      <c r="J332" s="24" t="s">
        <v>85</v>
      </c>
      <c r="K332" s="24">
        <v>9.1132002E7</v>
      </c>
      <c r="L332" s="24" t="str">
        <f>RIGHT('КХЛ'!$H332,4)</f>
        <v>1984</v>
      </c>
    </row>
    <row r="333" ht="15.75" customHeight="1">
      <c r="E333" s="24">
        <v>547.0</v>
      </c>
      <c r="F333" s="24" t="s">
        <v>745</v>
      </c>
      <c r="G333" s="24" t="s">
        <v>83</v>
      </c>
      <c r="H333" s="28" t="s">
        <v>746</v>
      </c>
      <c r="I333" s="24">
        <v>28.0</v>
      </c>
      <c r="J333" s="24" t="s">
        <v>89</v>
      </c>
      <c r="K333" s="24">
        <v>5.8093545E7</v>
      </c>
      <c r="L333" s="24" t="str">
        <f>RIGHT('КХЛ'!$H333,4)</f>
        <v>1989</v>
      </c>
    </row>
    <row r="334" ht="15.75" customHeight="1">
      <c r="E334" s="24">
        <v>1564.0</v>
      </c>
      <c r="F334" s="24" t="s">
        <v>747</v>
      </c>
      <c r="G334" s="24" t="s">
        <v>91</v>
      </c>
      <c r="H334" s="28" t="s">
        <v>748</v>
      </c>
      <c r="I334" s="24">
        <v>26.0</v>
      </c>
      <c r="J334" s="24" t="s">
        <v>89</v>
      </c>
      <c r="K334" s="24">
        <v>7.6298469E7</v>
      </c>
      <c r="L334" s="24" t="str">
        <f>RIGHT('КХЛ'!$H334,4)</f>
        <v>1992</v>
      </c>
    </row>
    <row r="335" ht="15.75" customHeight="1">
      <c r="E335" s="24">
        <v>525.0</v>
      </c>
      <c r="F335" s="24" t="s">
        <v>749</v>
      </c>
      <c r="G335" s="24" t="s">
        <v>83</v>
      </c>
      <c r="H335" s="28" t="s">
        <v>750</v>
      </c>
      <c r="I335" s="24">
        <v>41.0</v>
      </c>
      <c r="J335" s="24" t="s">
        <v>89</v>
      </c>
      <c r="K335" s="24">
        <v>7613930.0</v>
      </c>
      <c r="L335" s="24" t="str">
        <f>RIGHT('КХЛ'!$H335,4)</f>
        <v>1976</v>
      </c>
    </row>
    <row r="336" ht="15.75" customHeight="1">
      <c r="E336" s="24">
        <v>106.0</v>
      </c>
      <c r="F336" s="24" t="s">
        <v>751</v>
      </c>
      <c r="G336" s="24" t="s">
        <v>91</v>
      </c>
      <c r="H336" s="28" t="s">
        <v>752</v>
      </c>
      <c r="I336" s="24">
        <v>29.0</v>
      </c>
      <c r="J336" s="24" t="s">
        <v>89</v>
      </c>
      <c r="K336" s="24">
        <v>3.0784391E7</v>
      </c>
      <c r="L336" s="24" t="str">
        <f>RIGHT('КХЛ'!$H336,4)</f>
        <v>1988</v>
      </c>
    </row>
    <row r="337" ht="15.75" customHeight="1">
      <c r="E337" s="24">
        <v>552.0</v>
      </c>
      <c r="F337" s="24" t="s">
        <v>753</v>
      </c>
      <c r="G337" s="24" t="s">
        <v>91</v>
      </c>
      <c r="H337" s="28" t="s">
        <v>754</v>
      </c>
      <c r="I337" s="24">
        <v>24.0</v>
      </c>
      <c r="J337" s="24" t="s">
        <v>89</v>
      </c>
      <c r="K337" s="24">
        <v>5.2368163E7</v>
      </c>
      <c r="L337" s="24" t="str">
        <f>RIGHT('КХЛ'!$H337,4)</f>
        <v>1993</v>
      </c>
    </row>
    <row r="338" ht="15.75" customHeight="1">
      <c r="E338" s="24">
        <v>845.0</v>
      </c>
      <c r="F338" s="24" t="s">
        <v>755</v>
      </c>
      <c r="G338" s="24" t="s">
        <v>91</v>
      </c>
      <c r="H338" s="28" t="s">
        <v>756</v>
      </c>
      <c r="I338" s="24">
        <v>22.0</v>
      </c>
      <c r="J338" s="24" t="s">
        <v>89</v>
      </c>
      <c r="K338" s="24">
        <v>8.2463441E7</v>
      </c>
      <c r="L338" s="24" t="str">
        <f>RIGHT('КХЛ'!$H338,4)</f>
        <v>1996</v>
      </c>
    </row>
    <row r="339" ht="15.75" customHeight="1">
      <c r="E339" s="24">
        <v>19.0</v>
      </c>
      <c r="F339" s="24" t="s">
        <v>757</v>
      </c>
      <c r="G339" s="24" t="s">
        <v>91</v>
      </c>
      <c r="H339" s="28" t="s">
        <v>758</v>
      </c>
      <c r="I339" s="24">
        <v>35.0</v>
      </c>
      <c r="J339" s="24" t="s">
        <v>85</v>
      </c>
      <c r="K339" s="24">
        <v>1671793.0</v>
      </c>
      <c r="L339" s="24" t="str">
        <f>RIGHT('КХЛ'!$H339,4)</f>
        <v>1982</v>
      </c>
    </row>
    <row r="340" ht="15.75" customHeight="1">
      <c r="E340" s="24">
        <v>218.0</v>
      </c>
      <c r="F340" s="24" t="s">
        <v>759</v>
      </c>
      <c r="G340" s="24" t="s">
        <v>91</v>
      </c>
      <c r="H340" s="28" t="s">
        <v>760</v>
      </c>
      <c r="I340" s="24">
        <v>20.0</v>
      </c>
      <c r="J340" s="24" t="s">
        <v>89</v>
      </c>
      <c r="K340" s="24">
        <v>1.0665175E7</v>
      </c>
      <c r="L340" s="24" t="str">
        <f>RIGHT('КХЛ'!$H340,4)</f>
        <v>1997</v>
      </c>
    </row>
    <row r="341" ht="15.75" customHeight="1">
      <c r="E341" s="24">
        <v>934.0</v>
      </c>
      <c r="F341" s="24" t="s">
        <v>761</v>
      </c>
      <c r="G341" s="24" t="s">
        <v>83</v>
      </c>
      <c r="H341" s="28" t="s">
        <v>762</v>
      </c>
      <c r="I341" s="24">
        <v>28.0</v>
      </c>
      <c r="J341" s="24" t="s">
        <v>169</v>
      </c>
      <c r="K341" s="24">
        <v>7.4516027E7</v>
      </c>
      <c r="L341" s="24" t="str">
        <f>RIGHT('КХЛ'!$H341,4)</f>
        <v>1989</v>
      </c>
    </row>
    <row r="342" ht="15.75" customHeight="1">
      <c r="E342" s="24">
        <v>879.0</v>
      </c>
      <c r="F342" s="24" t="s">
        <v>763</v>
      </c>
      <c r="G342" s="24" t="s">
        <v>87</v>
      </c>
      <c r="H342" s="28" t="s">
        <v>764</v>
      </c>
      <c r="I342" s="24">
        <v>29.0</v>
      </c>
      <c r="J342" s="24" t="s">
        <v>89</v>
      </c>
      <c r="K342" s="24">
        <v>1.1546192E7</v>
      </c>
      <c r="L342" s="24" t="str">
        <f>RIGHT('КХЛ'!$H342,4)</f>
        <v>1988</v>
      </c>
    </row>
    <row r="343" ht="15.75" customHeight="1">
      <c r="E343" s="24">
        <v>51.0</v>
      </c>
      <c r="F343" s="24" t="s">
        <v>765</v>
      </c>
      <c r="G343" s="24" t="s">
        <v>91</v>
      </c>
      <c r="H343" s="28" t="s">
        <v>766</v>
      </c>
      <c r="I343" s="24">
        <v>37.0</v>
      </c>
      <c r="J343" s="24" t="s">
        <v>222</v>
      </c>
      <c r="K343" s="24">
        <v>4.6140009E7</v>
      </c>
      <c r="L343" s="24" t="str">
        <f>RIGHT('КХЛ'!$H343,4)</f>
        <v>1980</v>
      </c>
    </row>
    <row r="344" ht="15.75" customHeight="1">
      <c r="E344" s="24">
        <v>1536.0</v>
      </c>
      <c r="F344" s="24" t="s">
        <v>767</v>
      </c>
      <c r="G344" s="24" t="s">
        <v>91</v>
      </c>
      <c r="H344" s="28" t="s">
        <v>768</v>
      </c>
      <c r="I344" s="24">
        <v>23.0</v>
      </c>
      <c r="J344" s="24" t="s">
        <v>89</v>
      </c>
      <c r="K344" s="24">
        <v>6.1334687E7</v>
      </c>
      <c r="L344" s="24" t="str">
        <f>RIGHT('КХЛ'!$H344,4)</f>
        <v>1994</v>
      </c>
    </row>
    <row r="345" ht="15.75" customHeight="1">
      <c r="E345" s="24">
        <v>655.0</v>
      </c>
      <c r="F345" s="24" t="s">
        <v>769</v>
      </c>
      <c r="G345" s="24" t="s">
        <v>91</v>
      </c>
      <c r="H345" s="28" t="s">
        <v>770</v>
      </c>
      <c r="I345" s="24">
        <v>31.0</v>
      </c>
      <c r="J345" s="24" t="s">
        <v>89</v>
      </c>
      <c r="K345" s="24">
        <v>6.9210236E7</v>
      </c>
      <c r="L345" s="24" t="str">
        <f>RIGHT('КХЛ'!$H345,4)</f>
        <v>1986</v>
      </c>
    </row>
    <row r="346" ht="15.75" customHeight="1">
      <c r="E346" s="24">
        <v>746.0</v>
      </c>
      <c r="F346" s="24" t="s">
        <v>771</v>
      </c>
      <c r="G346" s="24" t="s">
        <v>91</v>
      </c>
      <c r="H346" s="28" t="s">
        <v>772</v>
      </c>
      <c r="I346" s="24">
        <v>36.0</v>
      </c>
      <c r="J346" s="24" t="s">
        <v>89</v>
      </c>
      <c r="K346" s="24">
        <v>6.905548E7</v>
      </c>
      <c r="L346" s="24" t="str">
        <f>RIGHT('КХЛ'!$H346,4)</f>
        <v>1981</v>
      </c>
    </row>
    <row r="347" ht="15.75" customHeight="1">
      <c r="E347" s="24">
        <v>772.0</v>
      </c>
      <c r="F347" s="24" t="s">
        <v>773</v>
      </c>
      <c r="G347" s="24" t="s">
        <v>91</v>
      </c>
      <c r="H347" s="28" t="s">
        <v>774</v>
      </c>
      <c r="I347" s="24">
        <v>22.0</v>
      </c>
      <c r="J347" s="24" t="s">
        <v>89</v>
      </c>
      <c r="K347" s="24">
        <v>3.4571049E7</v>
      </c>
      <c r="L347" s="24" t="str">
        <f>RIGHT('КХЛ'!$H347,4)</f>
        <v>1995</v>
      </c>
    </row>
    <row r="348" ht="15.75" customHeight="1">
      <c r="E348" s="24">
        <v>917.0</v>
      </c>
      <c r="F348" s="24" t="s">
        <v>775</v>
      </c>
      <c r="G348" s="24" t="s">
        <v>83</v>
      </c>
      <c r="H348" s="28" t="s">
        <v>776</v>
      </c>
      <c r="I348" s="24">
        <v>29.0</v>
      </c>
      <c r="J348" s="24" t="s">
        <v>89</v>
      </c>
      <c r="K348" s="24">
        <v>4.6437382E7</v>
      </c>
      <c r="L348" s="24" t="str">
        <f>RIGHT('КХЛ'!$H348,4)</f>
        <v>1988</v>
      </c>
    </row>
    <row r="349" ht="15.75" customHeight="1">
      <c r="E349" s="24">
        <v>1549.0</v>
      </c>
      <c r="F349" s="24" t="s">
        <v>777</v>
      </c>
      <c r="G349" s="24" t="s">
        <v>91</v>
      </c>
      <c r="H349" s="28" t="s">
        <v>778</v>
      </c>
      <c r="I349" s="24">
        <v>22.0</v>
      </c>
      <c r="J349" s="24" t="s">
        <v>241</v>
      </c>
      <c r="K349" s="24">
        <v>8879939.0</v>
      </c>
      <c r="L349" s="24" t="str">
        <f>RIGHT('КХЛ'!$H349,4)</f>
        <v>1995</v>
      </c>
    </row>
    <row r="350" ht="15.75" customHeight="1">
      <c r="E350" s="24">
        <v>771.0</v>
      </c>
      <c r="F350" s="24" t="s">
        <v>779</v>
      </c>
      <c r="G350" s="24" t="s">
        <v>91</v>
      </c>
      <c r="H350" s="28" t="s">
        <v>780</v>
      </c>
      <c r="I350" s="24">
        <v>30.0</v>
      </c>
      <c r="J350" s="24" t="s">
        <v>132</v>
      </c>
      <c r="K350" s="24">
        <v>7.8371509E7</v>
      </c>
      <c r="L350" s="24" t="str">
        <f>RIGHT('КХЛ'!$H350,4)</f>
        <v>1987</v>
      </c>
    </row>
    <row r="351" ht="15.75" customHeight="1">
      <c r="E351" s="24">
        <v>1089.0</v>
      </c>
      <c r="F351" s="24" t="s">
        <v>781</v>
      </c>
      <c r="G351" s="24" t="s">
        <v>83</v>
      </c>
      <c r="H351" s="28" t="s">
        <v>782</v>
      </c>
      <c r="I351" s="24">
        <v>29.0</v>
      </c>
      <c r="J351" s="24" t="s">
        <v>89</v>
      </c>
      <c r="K351" s="24">
        <v>8.331042E7</v>
      </c>
      <c r="L351" s="24" t="str">
        <f>RIGHT('КХЛ'!$H351,4)</f>
        <v>1988</v>
      </c>
    </row>
    <row r="352" ht="15.75" customHeight="1">
      <c r="E352" s="24">
        <v>550.0</v>
      </c>
      <c r="F352" s="24" t="s">
        <v>783</v>
      </c>
      <c r="G352" s="24" t="s">
        <v>83</v>
      </c>
      <c r="H352" s="28" t="s">
        <v>784</v>
      </c>
      <c r="I352" s="24">
        <v>22.0</v>
      </c>
      <c r="J352" s="24" t="s">
        <v>89</v>
      </c>
      <c r="K352" s="24">
        <v>3109992.0</v>
      </c>
      <c r="L352" s="24" t="str">
        <f>RIGHT('КХЛ'!$H352,4)</f>
        <v>1995</v>
      </c>
    </row>
    <row r="353" ht="15.75" customHeight="1">
      <c r="E353" s="24">
        <v>787.0</v>
      </c>
      <c r="F353" s="24" t="s">
        <v>785</v>
      </c>
      <c r="G353" s="24" t="s">
        <v>91</v>
      </c>
      <c r="H353" s="28" t="s">
        <v>786</v>
      </c>
      <c r="I353" s="24">
        <v>46.0</v>
      </c>
      <c r="J353" s="24" t="s">
        <v>282</v>
      </c>
      <c r="K353" s="24">
        <v>9.1276438E7</v>
      </c>
      <c r="L353" s="24" t="str">
        <f>RIGHT('КХЛ'!$H353,4)</f>
        <v>1972</v>
      </c>
    </row>
    <row r="354" ht="15.75" customHeight="1">
      <c r="E354" s="24">
        <v>1683.0</v>
      </c>
      <c r="F354" s="24" t="s">
        <v>787</v>
      </c>
      <c r="G354" s="24" t="s">
        <v>87</v>
      </c>
      <c r="H354" s="28" t="s">
        <v>788</v>
      </c>
      <c r="I354" s="24">
        <v>26.0</v>
      </c>
      <c r="J354" s="24" t="s">
        <v>222</v>
      </c>
      <c r="K354" s="24">
        <v>5924832.0</v>
      </c>
      <c r="L354" s="24" t="str">
        <f>RIGHT('КХЛ'!$H354,4)</f>
        <v>1991</v>
      </c>
    </row>
    <row r="355" ht="15.75" customHeight="1">
      <c r="E355" s="24">
        <v>1301.0</v>
      </c>
      <c r="F355" s="24" t="s">
        <v>789</v>
      </c>
      <c r="G355" s="24" t="s">
        <v>91</v>
      </c>
      <c r="H355" s="28" t="s">
        <v>790</v>
      </c>
      <c r="I355" s="24">
        <v>21.0</v>
      </c>
      <c r="J355" s="24" t="s">
        <v>89</v>
      </c>
      <c r="K355" s="24">
        <v>6.0043024E7</v>
      </c>
      <c r="L355" s="24" t="str">
        <f>RIGHT('КХЛ'!$H355,4)</f>
        <v>1996</v>
      </c>
    </row>
    <row r="356" ht="15.75" customHeight="1">
      <c r="E356" s="24">
        <v>817.0</v>
      </c>
      <c r="F356" s="24" t="s">
        <v>791</v>
      </c>
      <c r="G356" s="24" t="s">
        <v>83</v>
      </c>
      <c r="H356" s="28" t="s">
        <v>792</v>
      </c>
      <c r="I356" s="24">
        <v>19.0</v>
      </c>
      <c r="J356" s="24" t="s">
        <v>89</v>
      </c>
      <c r="K356" s="24">
        <v>9.172876E7</v>
      </c>
      <c r="L356" s="24" t="str">
        <f>RIGHT('КХЛ'!$H356,4)</f>
        <v>1998</v>
      </c>
    </row>
    <row r="357" ht="15.75" customHeight="1">
      <c r="E357" s="24">
        <v>1178.0</v>
      </c>
      <c r="F357" s="24" t="s">
        <v>793</v>
      </c>
      <c r="G357" s="24" t="s">
        <v>87</v>
      </c>
      <c r="H357" s="28" t="s">
        <v>794</v>
      </c>
      <c r="I357" s="24">
        <v>34.0</v>
      </c>
      <c r="J357" s="24" t="s">
        <v>89</v>
      </c>
      <c r="K357" s="24">
        <v>2124074.0</v>
      </c>
      <c r="L357" s="24" t="str">
        <f>RIGHT('КХЛ'!$H357,4)</f>
        <v>1983</v>
      </c>
    </row>
    <row r="358" ht="15.75" customHeight="1">
      <c r="E358" s="24">
        <v>1050.0</v>
      </c>
      <c r="F358" s="24" t="s">
        <v>795</v>
      </c>
      <c r="G358" s="24" t="s">
        <v>91</v>
      </c>
      <c r="H358" s="28" t="s">
        <v>796</v>
      </c>
      <c r="I358" s="24">
        <v>34.0</v>
      </c>
      <c r="J358" s="24" t="s">
        <v>89</v>
      </c>
      <c r="K358" s="24">
        <v>1.5063787E7</v>
      </c>
      <c r="L358" s="24" t="str">
        <f>RIGHT('КХЛ'!$H358,4)</f>
        <v>1983</v>
      </c>
    </row>
    <row r="359" ht="15.75" customHeight="1">
      <c r="E359" s="24">
        <v>921.0</v>
      </c>
      <c r="F359" s="24" t="s">
        <v>797</v>
      </c>
      <c r="G359" s="24" t="s">
        <v>91</v>
      </c>
      <c r="H359" s="28" t="s">
        <v>798</v>
      </c>
      <c r="I359" s="24">
        <v>27.0</v>
      </c>
      <c r="J359" s="24" t="s">
        <v>85</v>
      </c>
      <c r="K359" s="24">
        <v>1.7269111E7</v>
      </c>
      <c r="L359" s="24" t="str">
        <f>RIGHT('КХЛ'!$H359,4)</f>
        <v>1990</v>
      </c>
    </row>
    <row r="360" ht="15.75" customHeight="1">
      <c r="E360" s="24">
        <v>18.0</v>
      </c>
      <c r="F360" s="24" t="s">
        <v>799</v>
      </c>
      <c r="G360" s="24" t="s">
        <v>91</v>
      </c>
      <c r="H360" s="28" t="s">
        <v>800</v>
      </c>
      <c r="I360" s="24">
        <v>29.0</v>
      </c>
      <c r="J360" s="24" t="s">
        <v>106</v>
      </c>
      <c r="K360" s="24">
        <v>7.4236906E7</v>
      </c>
      <c r="L360" s="24" t="str">
        <f>RIGHT('КХЛ'!$H360,4)</f>
        <v>1988</v>
      </c>
    </row>
    <row r="361" ht="15.75" customHeight="1">
      <c r="E361" s="24">
        <v>243.0</v>
      </c>
      <c r="F361" s="24" t="s">
        <v>801</v>
      </c>
      <c r="G361" s="24" t="s">
        <v>87</v>
      </c>
      <c r="H361" s="28" t="s">
        <v>802</v>
      </c>
      <c r="I361" s="24">
        <v>22.0</v>
      </c>
      <c r="J361" s="24" t="s">
        <v>89</v>
      </c>
      <c r="K361" s="24">
        <v>4.341769E7</v>
      </c>
      <c r="L361" s="24" t="str">
        <f>RIGHT('КХЛ'!$H361,4)</f>
        <v>1995</v>
      </c>
    </row>
    <row r="362" ht="15.75" customHeight="1">
      <c r="E362" s="24">
        <v>780.0</v>
      </c>
      <c r="F362" s="24" t="s">
        <v>803</v>
      </c>
      <c r="G362" s="24" t="s">
        <v>91</v>
      </c>
      <c r="H362" s="28" t="s">
        <v>804</v>
      </c>
      <c r="I362" s="24">
        <v>28.0</v>
      </c>
      <c r="J362" s="24" t="s">
        <v>89</v>
      </c>
      <c r="K362" s="24">
        <v>3.8155974E7</v>
      </c>
      <c r="L362" s="24" t="str">
        <f>RIGHT('КХЛ'!$H362,4)</f>
        <v>1989</v>
      </c>
    </row>
    <row r="363" ht="15.75" customHeight="1">
      <c r="E363" s="24">
        <v>102.0</v>
      </c>
      <c r="F363" s="24" t="s">
        <v>805</v>
      </c>
      <c r="G363" s="24" t="s">
        <v>83</v>
      </c>
      <c r="H363" s="28" t="s">
        <v>806</v>
      </c>
      <c r="I363" s="24">
        <v>32.0</v>
      </c>
      <c r="J363" s="24" t="s">
        <v>89</v>
      </c>
      <c r="K363" s="24">
        <v>9.1970855E7</v>
      </c>
      <c r="L363" s="24" t="str">
        <f>RIGHT('КХЛ'!$H363,4)</f>
        <v>1985</v>
      </c>
    </row>
    <row r="364" ht="15.75" customHeight="1">
      <c r="E364" s="24">
        <v>765.0</v>
      </c>
      <c r="F364" s="24" t="s">
        <v>807</v>
      </c>
      <c r="G364" s="24" t="s">
        <v>91</v>
      </c>
      <c r="H364" s="28" t="s">
        <v>808</v>
      </c>
      <c r="I364" s="24">
        <v>28.0</v>
      </c>
      <c r="J364" s="24" t="s">
        <v>89</v>
      </c>
      <c r="K364" s="24">
        <v>3.5683657E7</v>
      </c>
      <c r="L364" s="24" t="str">
        <f>RIGHT('КХЛ'!$H364,4)</f>
        <v>1989</v>
      </c>
    </row>
    <row r="365" ht="15.75" customHeight="1">
      <c r="E365" s="24">
        <v>528.0</v>
      </c>
      <c r="F365" s="24" t="s">
        <v>809</v>
      </c>
      <c r="G365" s="24" t="s">
        <v>83</v>
      </c>
      <c r="H365" s="28" t="s">
        <v>810</v>
      </c>
      <c r="I365" s="24">
        <v>39.0</v>
      </c>
      <c r="J365" s="24" t="s">
        <v>89</v>
      </c>
      <c r="K365" s="24">
        <v>6.7633902E7</v>
      </c>
      <c r="L365" s="24" t="str">
        <f>RIGHT('КХЛ'!$H365,4)</f>
        <v>1978</v>
      </c>
    </row>
    <row r="366" ht="15.75" customHeight="1">
      <c r="E366" s="24">
        <v>105.0</v>
      </c>
      <c r="F366" s="24" t="s">
        <v>811</v>
      </c>
      <c r="G366" s="24" t="s">
        <v>91</v>
      </c>
      <c r="H366" s="28" t="s">
        <v>812</v>
      </c>
      <c r="I366" s="24">
        <v>37.0</v>
      </c>
      <c r="J366" s="24" t="s">
        <v>89</v>
      </c>
      <c r="K366" s="24">
        <v>2.7410745E7</v>
      </c>
      <c r="L366" s="24" t="str">
        <f>RIGHT('КХЛ'!$H366,4)</f>
        <v>1980</v>
      </c>
    </row>
    <row r="367" ht="15.75" customHeight="1">
      <c r="E367" s="24">
        <v>849.0</v>
      </c>
      <c r="F367" s="24" t="s">
        <v>813</v>
      </c>
      <c r="G367" s="24" t="s">
        <v>91</v>
      </c>
      <c r="H367" s="28" t="s">
        <v>814</v>
      </c>
      <c r="I367" s="24">
        <v>23.0</v>
      </c>
      <c r="J367" s="24" t="s">
        <v>321</v>
      </c>
      <c r="K367" s="24">
        <v>7.0832598E7</v>
      </c>
      <c r="L367" s="24" t="str">
        <f>RIGHT('КХЛ'!$H367,4)</f>
        <v>1994</v>
      </c>
    </row>
    <row r="368" ht="15.75" customHeight="1">
      <c r="E368" s="24">
        <v>639.0</v>
      </c>
      <c r="F368" s="24" t="s">
        <v>815</v>
      </c>
      <c r="G368" s="24" t="s">
        <v>87</v>
      </c>
      <c r="H368" s="28" t="s">
        <v>816</v>
      </c>
      <c r="I368" s="24">
        <v>36.0</v>
      </c>
      <c r="J368" s="24" t="s">
        <v>106</v>
      </c>
      <c r="K368" s="24">
        <v>6.4339407E7</v>
      </c>
      <c r="L368" s="24" t="str">
        <f>RIGHT('КХЛ'!$H368,4)</f>
        <v>1981</v>
      </c>
    </row>
    <row r="369" ht="15.75" customHeight="1">
      <c r="E369" s="24">
        <v>31.0</v>
      </c>
      <c r="F369" s="24" t="s">
        <v>817</v>
      </c>
      <c r="G369" s="24" t="s">
        <v>83</v>
      </c>
      <c r="H369" s="28" t="s">
        <v>818</v>
      </c>
      <c r="I369" s="24">
        <v>34.0</v>
      </c>
      <c r="J369" s="24" t="s">
        <v>89</v>
      </c>
      <c r="K369" s="24">
        <v>3.083985E7</v>
      </c>
      <c r="L369" s="24" t="str">
        <f>RIGHT('КХЛ'!$H369,4)</f>
        <v>1983</v>
      </c>
    </row>
    <row r="370" ht="15.75" customHeight="1">
      <c r="E370" s="24">
        <v>184.0</v>
      </c>
      <c r="F370" s="24" t="s">
        <v>819</v>
      </c>
      <c r="G370" s="24" t="s">
        <v>83</v>
      </c>
      <c r="H370" s="28" t="s">
        <v>820</v>
      </c>
      <c r="I370" s="24">
        <v>25.0</v>
      </c>
      <c r="J370" s="24" t="s">
        <v>89</v>
      </c>
      <c r="K370" s="24">
        <v>2.8448613E7</v>
      </c>
      <c r="L370" s="24" t="str">
        <f>RIGHT('КХЛ'!$H370,4)</f>
        <v>1992</v>
      </c>
    </row>
    <row r="371" ht="15.75" customHeight="1">
      <c r="E371" s="24">
        <v>1674.0</v>
      </c>
      <c r="F371" s="24" t="s">
        <v>821</v>
      </c>
      <c r="G371" s="24" t="s">
        <v>83</v>
      </c>
      <c r="H371" s="28" t="s">
        <v>822</v>
      </c>
      <c r="I371" s="24">
        <v>36.0</v>
      </c>
      <c r="J371" s="24" t="s">
        <v>85</v>
      </c>
      <c r="K371" s="24">
        <v>6.213018E7</v>
      </c>
      <c r="L371" s="24" t="str">
        <f>RIGHT('КХЛ'!$H371,4)</f>
        <v>1981</v>
      </c>
    </row>
    <row r="372" ht="15.75" customHeight="1">
      <c r="E372" s="24">
        <v>53.0</v>
      </c>
      <c r="F372" s="24" t="s">
        <v>823</v>
      </c>
      <c r="G372" s="24" t="s">
        <v>83</v>
      </c>
      <c r="H372" s="28" t="s">
        <v>824</v>
      </c>
      <c r="I372" s="24">
        <v>32.0</v>
      </c>
      <c r="J372" s="24" t="s">
        <v>89</v>
      </c>
      <c r="K372" s="24">
        <v>6.8928397E7</v>
      </c>
      <c r="L372" s="24" t="str">
        <f>RIGHT('КХЛ'!$H372,4)</f>
        <v>1985</v>
      </c>
    </row>
    <row r="373" ht="15.75" customHeight="1">
      <c r="E373" s="24">
        <v>1573.0</v>
      </c>
      <c r="F373" s="24" t="s">
        <v>825</v>
      </c>
      <c r="G373" s="24" t="s">
        <v>91</v>
      </c>
      <c r="H373" s="28" t="s">
        <v>826</v>
      </c>
      <c r="I373" s="24">
        <v>22.0</v>
      </c>
      <c r="J373" s="24" t="s">
        <v>89</v>
      </c>
      <c r="K373" s="24">
        <v>7.2142959E7</v>
      </c>
      <c r="L373" s="24" t="str">
        <f>RIGHT('КХЛ'!$H373,4)</f>
        <v>1995</v>
      </c>
    </row>
    <row r="374" ht="15.75" customHeight="1">
      <c r="E374" s="24">
        <v>1003.0</v>
      </c>
      <c r="F374" s="24" t="s">
        <v>827</v>
      </c>
      <c r="G374" s="24" t="s">
        <v>91</v>
      </c>
      <c r="H374" s="28" t="s">
        <v>828</v>
      </c>
      <c r="I374" s="24">
        <v>20.0</v>
      </c>
      <c r="J374" s="24" t="s">
        <v>89</v>
      </c>
      <c r="K374" s="24">
        <v>3234309.0</v>
      </c>
      <c r="L374" s="24" t="str">
        <f>RIGHT('КХЛ'!$H374,4)</f>
        <v>1998</v>
      </c>
    </row>
    <row r="375" ht="15.75" customHeight="1">
      <c r="E375" s="24">
        <v>1524.0</v>
      </c>
      <c r="F375" s="24" t="s">
        <v>829</v>
      </c>
      <c r="G375" s="24" t="s">
        <v>83</v>
      </c>
      <c r="H375" s="28" t="s">
        <v>830</v>
      </c>
      <c r="I375" s="24">
        <v>21.0</v>
      </c>
      <c r="J375" s="24" t="s">
        <v>89</v>
      </c>
      <c r="K375" s="24">
        <v>9.2387575E7</v>
      </c>
      <c r="L375" s="24" t="str">
        <f>RIGHT('КХЛ'!$H375,4)</f>
        <v>1996</v>
      </c>
    </row>
    <row r="376" ht="15.75" customHeight="1">
      <c r="E376" s="24">
        <v>1676.0</v>
      </c>
      <c r="F376" s="24" t="s">
        <v>831</v>
      </c>
      <c r="G376" s="24" t="s">
        <v>83</v>
      </c>
      <c r="H376" s="28" t="s">
        <v>832</v>
      </c>
      <c r="I376" s="24">
        <v>35.0</v>
      </c>
      <c r="J376" s="24" t="s">
        <v>222</v>
      </c>
      <c r="K376" s="24">
        <v>2.9106443E7</v>
      </c>
      <c r="L376" s="24" t="str">
        <f>RIGHT('КХЛ'!$H376,4)</f>
        <v>1982</v>
      </c>
    </row>
    <row r="377" ht="15.75" customHeight="1">
      <c r="E377" s="24">
        <v>248.0</v>
      </c>
      <c r="F377" s="24" t="s">
        <v>833</v>
      </c>
      <c r="G377" s="24" t="s">
        <v>83</v>
      </c>
      <c r="H377" s="28" t="s">
        <v>442</v>
      </c>
      <c r="I377" s="24">
        <v>37.0</v>
      </c>
      <c r="J377" s="24" t="s">
        <v>89</v>
      </c>
      <c r="K377" s="24">
        <v>3.2883284E7</v>
      </c>
      <c r="L377" s="24" t="str">
        <f>RIGHT('КХЛ'!$H377,4)</f>
        <v>1980</v>
      </c>
    </row>
    <row r="378" ht="15.75" customHeight="1">
      <c r="E378" s="24">
        <v>904.0</v>
      </c>
      <c r="F378" s="24" t="s">
        <v>834</v>
      </c>
      <c r="G378" s="24" t="s">
        <v>83</v>
      </c>
      <c r="H378" s="28" t="s">
        <v>835</v>
      </c>
      <c r="I378" s="24">
        <v>23.0</v>
      </c>
      <c r="J378" s="24" t="s">
        <v>89</v>
      </c>
      <c r="K378" s="24">
        <v>8.5535187E7</v>
      </c>
      <c r="L378" s="24" t="str">
        <f>RIGHT('КХЛ'!$H378,4)</f>
        <v>1994</v>
      </c>
    </row>
    <row r="379" ht="15.75" customHeight="1">
      <c r="E379" s="24">
        <v>1623.0</v>
      </c>
      <c r="F379" s="24" t="s">
        <v>836</v>
      </c>
      <c r="G379" s="24" t="s">
        <v>87</v>
      </c>
      <c r="H379" s="28" t="s">
        <v>837</v>
      </c>
      <c r="I379" s="24">
        <v>18.0</v>
      </c>
      <c r="J379" s="24" t="s">
        <v>85</v>
      </c>
      <c r="K379" s="24">
        <v>8.1927449E7</v>
      </c>
      <c r="L379" s="24" t="str">
        <f>RIGHT('КХЛ'!$H379,4)</f>
        <v>1999</v>
      </c>
    </row>
    <row r="380" ht="15.75" customHeight="1">
      <c r="E380" s="24">
        <v>740.0</v>
      </c>
      <c r="F380" s="24" t="s">
        <v>838</v>
      </c>
      <c r="G380" s="24" t="s">
        <v>83</v>
      </c>
      <c r="H380" s="28" t="s">
        <v>839</v>
      </c>
      <c r="I380" s="24">
        <v>32.0</v>
      </c>
      <c r="J380" s="24" t="s">
        <v>85</v>
      </c>
      <c r="K380" s="24">
        <v>7.9534289E7</v>
      </c>
      <c r="L380" s="24" t="str">
        <f>RIGHT('КХЛ'!$H380,4)</f>
        <v>1985</v>
      </c>
    </row>
    <row r="381" ht="15.75" customHeight="1">
      <c r="E381" s="24">
        <v>868.0</v>
      </c>
      <c r="F381" s="24" t="s">
        <v>840</v>
      </c>
      <c r="G381" s="24" t="s">
        <v>91</v>
      </c>
      <c r="H381" s="28" t="s">
        <v>841</v>
      </c>
      <c r="I381" s="24">
        <v>22.0</v>
      </c>
      <c r="J381" s="24" t="s">
        <v>89</v>
      </c>
      <c r="K381" s="24">
        <v>5461797.0</v>
      </c>
      <c r="L381" s="24" t="str">
        <f>RIGHT('КХЛ'!$H381,4)</f>
        <v>1995</v>
      </c>
    </row>
    <row r="382" ht="15.75" customHeight="1">
      <c r="E382" s="24">
        <v>338.0</v>
      </c>
      <c r="F382" s="24" t="s">
        <v>842</v>
      </c>
      <c r="G382" s="24" t="s">
        <v>83</v>
      </c>
      <c r="H382" s="28" t="s">
        <v>843</v>
      </c>
      <c r="I382" s="24">
        <v>26.0</v>
      </c>
      <c r="J382" s="24" t="s">
        <v>89</v>
      </c>
      <c r="K382" s="24">
        <v>3.4085629E7</v>
      </c>
      <c r="L382" s="24" t="str">
        <f>RIGHT('КХЛ'!$H382,4)</f>
        <v>1991</v>
      </c>
    </row>
    <row r="383" ht="15.75" customHeight="1">
      <c r="E383" s="24">
        <v>519.0</v>
      </c>
      <c r="F383" s="24" t="s">
        <v>844</v>
      </c>
      <c r="G383" s="24" t="s">
        <v>83</v>
      </c>
      <c r="H383" s="28" t="s">
        <v>845</v>
      </c>
      <c r="I383" s="24">
        <v>25.0</v>
      </c>
      <c r="J383" s="24" t="s">
        <v>89</v>
      </c>
      <c r="K383" s="24">
        <v>5.1448038E7</v>
      </c>
      <c r="L383" s="24" t="str">
        <f>RIGHT('КХЛ'!$H383,4)</f>
        <v>1992</v>
      </c>
    </row>
    <row r="384" ht="15.75" customHeight="1">
      <c r="E384" s="24">
        <v>368.0</v>
      </c>
      <c r="F384" s="24" t="s">
        <v>846</v>
      </c>
      <c r="G384" s="24" t="s">
        <v>91</v>
      </c>
      <c r="H384" s="28" t="s">
        <v>847</v>
      </c>
      <c r="I384" s="24">
        <v>24.0</v>
      </c>
      <c r="J384" s="24" t="s">
        <v>89</v>
      </c>
      <c r="K384" s="24">
        <v>2.7081654E7</v>
      </c>
      <c r="L384" s="24" t="str">
        <f>RIGHT('КХЛ'!$H384,4)</f>
        <v>1993</v>
      </c>
    </row>
    <row r="385" ht="15.75" customHeight="1">
      <c r="E385" s="24">
        <v>367.0</v>
      </c>
      <c r="F385" s="24" t="s">
        <v>848</v>
      </c>
      <c r="G385" s="24" t="s">
        <v>87</v>
      </c>
      <c r="H385" s="28" t="s">
        <v>849</v>
      </c>
      <c r="I385" s="24">
        <v>27.0</v>
      </c>
      <c r="J385" s="24" t="s">
        <v>89</v>
      </c>
      <c r="K385" s="24">
        <v>6.8771747E7</v>
      </c>
      <c r="L385" s="24" t="str">
        <f>RIGHT('КХЛ'!$H385,4)</f>
        <v>1990</v>
      </c>
    </row>
    <row r="386" ht="15.75" customHeight="1">
      <c r="E386" s="24">
        <v>427.0</v>
      </c>
      <c r="F386" s="24" t="s">
        <v>850</v>
      </c>
      <c r="G386" s="24" t="s">
        <v>91</v>
      </c>
      <c r="H386" s="28" t="s">
        <v>851</v>
      </c>
      <c r="I386" s="24">
        <v>30.0</v>
      </c>
      <c r="J386" s="24" t="s">
        <v>89</v>
      </c>
      <c r="K386" s="24">
        <v>7876016.0</v>
      </c>
      <c r="L386" s="24" t="str">
        <f>RIGHT('КХЛ'!$H386,4)</f>
        <v>1987</v>
      </c>
    </row>
    <row r="387" ht="15.75" customHeight="1">
      <c r="E387" s="24">
        <v>898.0</v>
      </c>
      <c r="F387" s="24" t="s">
        <v>852</v>
      </c>
      <c r="G387" s="24" t="s">
        <v>91</v>
      </c>
      <c r="H387" s="28" t="s">
        <v>853</v>
      </c>
      <c r="I387" s="24">
        <v>21.0</v>
      </c>
      <c r="J387" s="24" t="s">
        <v>89</v>
      </c>
      <c r="K387" s="24">
        <v>4.4046356E7</v>
      </c>
      <c r="L387" s="24" t="str">
        <f>RIGHT('КХЛ'!$H387,4)</f>
        <v>1996</v>
      </c>
    </row>
    <row r="388" ht="15.75" customHeight="1">
      <c r="E388" s="24">
        <v>339.0</v>
      </c>
      <c r="F388" s="24" t="s">
        <v>854</v>
      </c>
      <c r="G388" s="24" t="s">
        <v>83</v>
      </c>
      <c r="H388" s="28" t="s">
        <v>855</v>
      </c>
      <c r="I388" s="24">
        <v>30.0</v>
      </c>
      <c r="J388" s="24" t="s">
        <v>89</v>
      </c>
      <c r="K388" s="24">
        <v>5.0332349E7</v>
      </c>
      <c r="L388" s="24" t="str">
        <f>RIGHT('КХЛ'!$H388,4)</f>
        <v>1987</v>
      </c>
    </row>
    <row r="389" ht="15.75" customHeight="1">
      <c r="E389" s="24">
        <v>658.0</v>
      </c>
      <c r="F389" s="24" t="s">
        <v>856</v>
      </c>
      <c r="G389" s="24" t="s">
        <v>83</v>
      </c>
      <c r="H389" s="28" t="s">
        <v>857</v>
      </c>
      <c r="I389" s="24">
        <v>36.0</v>
      </c>
      <c r="J389" s="24" t="s">
        <v>152</v>
      </c>
      <c r="K389" s="24">
        <v>9.1365196E7</v>
      </c>
      <c r="L389" s="24" t="str">
        <f>RIGHT('КХЛ'!$H389,4)</f>
        <v>1981</v>
      </c>
    </row>
    <row r="390" ht="15.75" customHeight="1">
      <c r="E390" s="24">
        <v>869.0</v>
      </c>
      <c r="F390" s="24" t="s">
        <v>858</v>
      </c>
      <c r="G390" s="24" t="s">
        <v>91</v>
      </c>
      <c r="H390" s="28" t="s">
        <v>859</v>
      </c>
      <c r="I390" s="24">
        <v>23.0</v>
      </c>
      <c r="J390" s="24" t="s">
        <v>89</v>
      </c>
      <c r="K390" s="24">
        <v>2.8297504E7</v>
      </c>
      <c r="L390" s="24" t="str">
        <f>RIGHT('КХЛ'!$H390,4)</f>
        <v>1995</v>
      </c>
    </row>
    <row r="391" ht="15.75" customHeight="1">
      <c r="E391" s="24">
        <v>560.0</v>
      </c>
      <c r="F391" s="24" t="s">
        <v>860</v>
      </c>
      <c r="G391" s="24" t="s">
        <v>91</v>
      </c>
      <c r="H391" s="28" t="s">
        <v>861</v>
      </c>
      <c r="I391" s="24">
        <v>19.0</v>
      </c>
      <c r="J391" s="24" t="s">
        <v>89</v>
      </c>
      <c r="K391" s="24">
        <v>3.1072319E7</v>
      </c>
      <c r="L391" s="24" t="str">
        <f>RIGHT('КХЛ'!$H391,4)</f>
        <v>1998</v>
      </c>
    </row>
    <row r="392" ht="15.75" customHeight="1">
      <c r="E392" s="24">
        <v>1099.0</v>
      </c>
      <c r="F392" s="24" t="s">
        <v>862</v>
      </c>
      <c r="G392" s="24" t="s">
        <v>83</v>
      </c>
      <c r="H392" s="28" t="s">
        <v>818</v>
      </c>
      <c r="I392" s="24">
        <v>34.0</v>
      </c>
      <c r="J392" s="24" t="s">
        <v>89</v>
      </c>
      <c r="K392" s="24">
        <v>3.1589528E7</v>
      </c>
      <c r="L392" s="24" t="str">
        <f>RIGHT('КХЛ'!$H392,4)</f>
        <v>1983</v>
      </c>
    </row>
    <row r="393" ht="15.75" customHeight="1">
      <c r="E393" s="24">
        <v>1655.0</v>
      </c>
      <c r="F393" s="24" t="s">
        <v>863</v>
      </c>
      <c r="G393" s="24" t="s">
        <v>91</v>
      </c>
      <c r="H393" s="28" t="s">
        <v>864</v>
      </c>
      <c r="I393" s="24">
        <v>40.0</v>
      </c>
      <c r="J393" s="24" t="s">
        <v>85</v>
      </c>
      <c r="K393" s="24">
        <v>4.6705592E7</v>
      </c>
      <c r="L393" s="24" t="str">
        <f>RIGHT('КХЛ'!$H393,4)</f>
        <v>1977</v>
      </c>
    </row>
    <row r="394" ht="15.75" customHeight="1">
      <c r="E394" s="24">
        <v>982.0</v>
      </c>
      <c r="F394" s="24" t="s">
        <v>865</v>
      </c>
      <c r="G394" s="24" t="s">
        <v>91</v>
      </c>
      <c r="H394" s="28" t="s">
        <v>866</v>
      </c>
      <c r="I394" s="24">
        <v>26.0</v>
      </c>
      <c r="J394" s="24" t="s">
        <v>89</v>
      </c>
      <c r="K394" s="24">
        <v>3.9773904E7</v>
      </c>
      <c r="L394" s="24" t="str">
        <f>RIGHT('КХЛ'!$H394,4)</f>
        <v>1991</v>
      </c>
    </row>
    <row r="395" ht="15.75" customHeight="1">
      <c r="E395" s="24">
        <v>1174.0</v>
      </c>
      <c r="F395" s="24" t="s">
        <v>867</v>
      </c>
      <c r="G395" s="24" t="s">
        <v>91</v>
      </c>
      <c r="H395" s="28" t="s">
        <v>868</v>
      </c>
      <c r="I395" s="24">
        <v>37.0</v>
      </c>
      <c r="J395" s="24" t="s">
        <v>89</v>
      </c>
      <c r="K395" s="24">
        <v>7.2010924E7</v>
      </c>
      <c r="L395" s="24" t="str">
        <f>RIGHT('КХЛ'!$H395,4)</f>
        <v>1980</v>
      </c>
    </row>
    <row r="396" ht="15.75" customHeight="1">
      <c r="E396" s="24">
        <v>987.0</v>
      </c>
      <c r="F396" s="24" t="s">
        <v>869</v>
      </c>
      <c r="G396" s="24" t="s">
        <v>91</v>
      </c>
      <c r="H396" s="28" t="s">
        <v>870</v>
      </c>
      <c r="I396" s="24">
        <v>31.0</v>
      </c>
      <c r="J396" s="24" t="s">
        <v>282</v>
      </c>
      <c r="K396" s="24">
        <v>3.0242712E7</v>
      </c>
      <c r="L396" s="24" t="str">
        <f>RIGHT('КХЛ'!$H396,4)</f>
        <v>1986</v>
      </c>
    </row>
    <row r="397" ht="15.75" customHeight="1">
      <c r="E397" s="24">
        <v>1458.0</v>
      </c>
      <c r="F397" s="24" t="s">
        <v>871</v>
      </c>
      <c r="G397" s="24" t="s">
        <v>91</v>
      </c>
      <c r="H397" s="28" t="s">
        <v>872</v>
      </c>
      <c r="I397" s="24">
        <v>19.0</v>
      </c>
      <c r="J397" s="24" t="s">
        <v>89</v>
      </c>
      <c r="K397" s="24">
        <v>5.8976095E7</v>
      </c>
      <c r="L397" s="24" t="str">
        <f>RIGHT('КХЛ'!$H397,4)</f>
        <v>1998</v>
      </c>
    </row>
    <row r="398" ht="15.75" customHeight="1">
      <c r="E398" s="24">
        <v>1401.0</v>
      </c>
      <c r="F398" s="24" t="s">
        <v>873</v>
      </c>
      <c r="G398" s="24" t="s">
        <v>83</v>
      </c>
      <c r="H398" s="28" t="s">
        <v>874</v>
      </c>
      <c r="I398" s="24">
        <v>23.0</v>
      </c>
      <c r="J398" s="24" t="s">
        <v>89</v>
      </c>
      <c r="K398" s="24">
        <v>7.9060823E7</v>
      </c>
      <c r="L398" s="24" t="str">
        <f>RIGHT('КХЛ'!$H398,4)</f>
        <v>1994</v>
      </c>
    </row>
    <row r="399" ht="15.75" customHeight="1">
      <c r="E399" s="24">
        <v>583.0</v>
      </c>
      <c r="F399" s="24" t="s">
        <v>875</v>
      </c>
      <c r="G399" s="24" t="s">
        <v>91</v>
      </c>
      <c r="H399" s="28" t="s">
        <v>876</v>
      </c>
      <c r="I399" s="24">
        <v>34.0</v>
      </c>
      <c r="J399" s="24" t="s">
        <v>89</v>
      </c>
      <c r="K399" s="24">
        <v>4.3515523E7</v>
      </c>
      <c r="L399" s="24" t="str">
        <f>RIGHT('КХЛ'!$H399,4)</f>
        <v>1983</v>
      </c>
    </row>
    <row r="400" ht="15.75" customHeight="1">
      <c r="E400" s="24">
        <v>1741.0</v>
      </c>
      <c r="F400" s="24" t="s">
        <v>877</v>
      </c>
      <c r="G400" s="24" t="s">
        <v>91</v>
      </c>
      <c r="H400" s="28" t="s">
        <v>878</v>
      </c>
      <c r="I400" s="24">
        <v>30.0</v>
      </c>
      <c r="J400" s="24" t="s">
        <v>85</v>
      </c>
      <c r="K400" s="24">
        <v>9.8355964E7</v>
      </c>
      <c r="L400" s="24" t="str">
        <f>RIGHT('КХЛ'!$H400,4)</f>
        <v>1987</v>
      </c>
    </row>
    <row r="401" ht="15.75" customHeight="1">
      <c r="E401" s="24">
        <v>342.0</v>
      </c>
      <c r="F401" s="24" t="s">
        <v>879</v>
      </c>
      <c r="G401" s="24" t="s">
        <v>87</v>
      </c>
      <c r="H401" s="28" t="s">
        <v>880</v>
      </c>
      <c r="I401" s="24">
        <v>40.0</v>
      </c>
      <c r="J401" s="24" t="s">
        <v>106</v>
      </c>
      <c r="K401" s="24">
        <v>5299339.0</v>
      </c>
      <c r="L401" s="24" t="str">
        <f>RIGHT('КХЛ'!$H401,4)</f>
        <v>1977</v>
      </c>
    </row>
    <row r="402" ht="15.75" customHeight="1">
      <c r="E402" s="24">
        <v>493.0</v>
      </c>
      <c r="F402" s="24" t="s">
        <v>881</v>
      </c>
      <c r="G402" s="24" t="s">
        <v>87</v>
      </c>
      <c r="H402" s="28" t="s">
        <v>882</v>
      </c>
      <c r="I402" s="24">
        <v>52.0</v>
      </c>
      <c r="J402" s="24" t="s">
        <v>222</v>
      </c>
      <c r="K402" s="24">
        <v>9.7951243E7</v>
      </c>
      <c r="L402" s="24" t="str">
        <f>RIGHT('КХЛ'!$H402,4)</f>
        <v>1965</v>
      </c>
    </row>
    <row r="403" ht="15.75" customHeight="1">
      <c r="E403" s="24">
        <v>1044.0</v>
      </c>
      <c r="F403" s="24" t="s">
        <v>883</v>
      </c>
      <c r="G403" s="24" t="s">
        <v>91</v>
      </c>
      <c r="H403" s="28" t="s">
        <v>884</v>
      </c>
      <c r="I403" s="24">
        <v>30.0</v>
      </c>
      <c r="J403" s="24" t="s">
        <v>885</v>
      </c>
      <c r="K403" s="24">
        <v>5.8488279E7</v>
      </c>
      <c r="L403" s="24" t="str">
        <f>RIGHT('КХЛ'!$H403,4)</f>
        <v>1987</v>
      </c>
    </row>
    <row r="404" ht="15.75" customHeight="1">
      <c r="E404" s="24">
        <v>124.0</v>
      </c>
      <c r="F404" s="24" t="s">
        <v>886</v>
      </c>
      <c r="G404" s="24" t="s">
        <v>87</v>
      </c>
      <c r="H404" s="28" t="s">
        <v>887</v>
      </c>
      <c r="I404" s="24">
        <v>17.0</v>
      </c>
      <c r="J404" s="24" t="s">
        <v>89</v>
      </c>
      <c r="K404" s="24">
        <v>7.4023484E7</v>
      </c>
      <c r="L404" s="24" t="str">
        <f>RIGHT('КХЛ'!$H404,4)</f>
        <v>2000</v>
      </c>
    </row>
    <row r="405" ht="15.75" customHeight="1">
      <c r="E405" s="24">
        <v>725.0</v>
      </c>
      <c r="F405" s="24" t="s">
        <v>888</v>
      </c>
      <c r="G405" s="24" t="s">
        <v>83</v>
      </c>
      <c r="H405" s="28" t="s">
        <v>889</v>
      </c>
      <c r="I405" s="24">
        <v>34.0</v>
      </c>
      <c r="J405" s="24" t="s">
        <v>93</v>
      </c>
      <c r="K405" s="24">
        <v>7.9523892E7</v>
      </c>
      <c r="L405" s="24" t="str">
        <f>RIGHT('КХЛ'!$H405,4)</f>
        <v>1983</v>
      </c>
    </row>
    <row r="406" ht="15.75" customHeight="1">
      <c r="E406" s="24">
        <v>1001.0</v>
      </c>
      <c r="F406" s="24" t="s">
        <v>610</v>
      </c>
      <c r="G406" s="24" t="s">
        <v>91</v>
      </c>
      <c r="H406" s="28" t="s">
        <v>611</v>
      </c>
      <c r="I406" s="24">
        <v>24.0</v>
      </c>
      <c r="J406" s="24" t="s">
        <v>89</v>
      </c>
      <c r="K406" s="24">
        <v>9.7738836E7</v>
      </c>
      <c r="L406" s="24" t="str">
        <f>RIGHT('КХЛ'!$H406,4)</f>
        <v>1993</v>
      </c>
    </row>
    <row r="407" ht="15.75" customHeight="1">
      <c r="E407" s="24">
        <v>1527.0</v>
      </c>
      <c r="F407" s="24" t="s">
        <v>890</v>
      </c>
      <c r="G407" s="24" t="s">
        <v>91</v>
      </c>
      <c r="H407" s="28" t="s">
        <v>891</v>
      </c>
      <c r="I407" s="24">
        <v>30.0</v>
      </c>
      <c r="J407" s="24" t="s">
        <v>93</v>
      </c>
      <c r="K407" s="24">
        <v>6480851.0</v>
      </c>
      <c r="L407" s="24" t="str">
        <f>RIGHT('КХЛ'!$H407,4)</f>
        <v>1987</v>
      </c>
    </row>
    <row r="408" ht="15.75" customHeight="1">
      <c r="E408" s="24">
        <v>688.0</v>
      </c>
      <c r="F408" s="24" t="s">
        <v>892</v>
      </c>
      <c r="G408" s="24" t="s">
        <v>87</v>
      </c>
      <c r="H408" s="28" t="s">
        <v>504</v>
      </c>
      <c r="I408" s="24">
        <v>27.0</v>
      </c>
      <c r="J408" s="24" t="s">
        <v>222</v>
      </c>
      <c r="K408" s="24">
        <v>4.6059983E7</v>
      </c>
      <c r="L408" s="24" t="str">
        <f>RIGHT('КХЛ'!$H408,4)</f>
        <v>1990</v>
      </c>
    </row>
    <row r="409" ht="15.75" customHeight="1">
      <c r="E409" s="24">
        <v>1666.0</v>
      </c>
      <c r="F409" s="24" t="s">
        <v>893</v>
      </c>
      <c r="G409" s="24" t="s">
        <v>91</v>
      </c>
      <c r="H409" s="28" t="s">
        <v>894</v>
      </c>
      <c r="I409" s="24">
        <v>28.0</v>
      </c>
      <c r="J409" s="24" t="s">
        <v>89</v>
      </c>
      <c r="K409" s="24">
        <v>7.4126558E7</v>
      </c>
      <c r="L409" s="24" t="str">
        <f>RIGHT('КХЛ'!$H409,4)</f>
        <v>1990</v>
      </c>
    </row>
    <row r="410" ht="15.75" customHeight="1">
      <c r="E410" s="24">
        <v>585.0</v>
      </c>
      <c r="F410" s="24" t="s">
        <v>895</v>
      </c>
      <c r="G410" s="24" t="s">
        <v>87</v>
      </c>
      <c r="H410" s="28" t="s">
        <v>896</v>
      </c>
      <c r="I410" s="24">
        <v>23.0</v>
      </c>
      <c r="J410" s="24" t="s">
        <v>89</v>
      </c>
      <c r="K410" s="24">
        <v>9.4030042E7</v>
      </c>
      <c r="L410" s="24" t="str">
        <f>RIGHT('КХЛ'!$H410,4)</f>
        <v>1995</v>
      </c>
    </row>
    <row r="411" ht="15.75" customHeight="1">
      <c r="E411" s="24">
        <v>1729.0</v>
      </c>
      <c r="F411" s="24" t="s">
        <v>897</v>
      </c>
      <c r="G411" s="24" t="s">
        <v>87</v>
      </c>
      <c r="H411" s="28" t="s">
        <v>898</v>
      </c>
      <c r="I411" s="24">
        <v>22.0</v>
      </c>
      <c r="J411" s="24" t="s">
        <v>89</v>
      </c>
      <c r="K411" s="24">
        <v>2.8313649E7</v>
      </c>
      <c r="L411" s="24" t="str">
        <f>RIGHT('КХЛ'!$H411,4)</f>
        <v>1995</v>
      </c>
    </row>
    <row r="412" ht="15.75" customHeight="1">
      <c r="E412" s="24">
        <v>127.0</v>
      </c>
      <c r="F412" s="24" t="s">
        <v>899</v>
      </c>
      <c r="G412" s="24" t="s">
        <v>83</v>
      </c>
      <c r="H412" s="28" t="s">
        <v>900</v>
      </c>
      <c r="I412" s="24">
        <v>42.0</v>
      </c>
      <c r="J412" s="24" t="s">
        <v>106</v>
      </c>
      <c r="K412" s="24">
        <v>1.3343709E7</v>
      </c>
      <c r="L412" s="24" t="str">
        <f>RIGHT('КХЛ'!$H412,4)</f>
        <v>1975</v>
      </c>
    </row>
    <row r="413" ht="15.75" customHeight="1">
      <c r="E413" s="24">
        <v>123.0</v>
      </c>
      <c r="F413" s="24" t="s">
        <v>901</v>
      </c>
      <c r="G413" s="24" t="s">
        <v>91</v>
      </c>
      <c r="H413" s="28" t="s">
        <v>902</v>
      </c>
      <c r="I413" s="24">
        <v>31.0</v>
      </c>
      <c r="J413" s="24" t="s">
        <v>222</v>
      </c>
      <c r="K413" s="24">
        <v>6.164349E7</v>
      </c>
      <c r="L413" s="24" t="str">
        <f>RIGHT('КХЛ'!$H413,4)</f>
        <v>1986</v>
      </c>
    </row>
    <row r="414" ht="15.75" customHeight="1">
      <c r="E414" s="24">
        <v>1369.0</v>
      </c>
      <c r="F414" s="24" t="s">
        <v>903</v>
      </c>
      <c r="G414" s="24" t="s">
        <v>83</v>
      </c>
      <c r="H414" s="28" t="s">
        <v>904</v>
      </c>
      <c r="I414" s="24">
        <v>33.0</v>
      </c>
      <c r="J414" s="24" t="s">
        <v>89</v>
      </c>
      <c r="K414" s="24">
        <v>4.256611E7</v>
      </c>
      <c r="L414" s="24" t="str">
        <f>RIGHT('КХЛ'!$H414,4)</f>
        <v>1984</v>
      </c>
    </row>
    <row r="415" ht="15.75" customHeight="1">
      <c r="E415" s="24">
        <v>341.0</v>
      </c>
      <c r="F415" s="24" t="s">
        <v>905</v>
      </c>
      <c r="G415" s="24" t="s">
        <v>87</v>
      </c>
      <c r="H415" s="28" t="s">
        <v>551</v>
      </c>
      <c r="I415" s="24">
        <v>26.0</v>
      </c>
      <c r="J415" s="24" t="s">
        <v>89</v>
      </c>
      <c r="K415" s="24">
        <v>8.3143084E7</v>
      </c>
      <c r="L415" s="24" t="str">
        <f>RIGHT('КХЛ'!$H415,4)</f>
        <v>1991</v>
      </c>
    </row>
    <row r="416" ht="15.75" customHeight="1">
      <c r="E416" s="24">
        <v>477.0</v>
      </c>
      <c r="F416" s="24" t="s">
        <v>906</v>
      </c>
      <c r="G416" s="24" t="s">
        <v>91</v>
      </c>
      <c r="H416" s="28" t="s">
        <v>907</v>
      </c>
      <c r="I416" s="24">
        <v>42.0</v>
      </c>
      <c r="J416" s="24" t="s">
        <v>89</v>
      </c>
      <c r="K416" s="24">
        <v>7.6964222E7</v>
      </c>
      <c r="L416" s="24" t="str">
        <f>RIGHT('КХЛ'!$H416,4)</f>
        <v>1975</v>
      </c>
    </row>
    <row r="417" ht="15.75" customHeight="1">
      <c r="E417" s="24">
        <v>162.0</v>
      </c>
      <c r="F417" s="24" t="s">
        <v>908</v>
      </c>
      <c r="G417" s="24" t="s">
        <v>91</v>
      </c>
      <c r="H417" s="28" t="s">
        <v>909</v>
      </c>
      <c r="I417" s="24">
        <v>37.0</v>
      </c>
      <c r="J417" s="24" t="s">
        <v>152</v>
      </c>
      <c r="K417" s="24">
        <v>9.4058865E7</v>
      </c>
      <c r="L417" s="24" t="str">
        <f>RIGHT('КХЛ'!$H417,4)</f>
        <v>1980</v>
      </c>
    </row>
    <row r="418" ht="15.75" customHeight="1">
      <c r="E418" s="24">
        <v>1779.0</v>
      </c>
      <c r="F418" s="24" t="s">
        <v>910</v>
      </c>
      <c r="G418" s="24" t="s">
        <v>83</v>
      </c>
      <c r="H418" s="28" t="s">
        <v>911</v>
      </c>
      <c r="I418" s="24">
        <v>28.0</v>
      </c>
      <c r="J418" s="24" t="s">
        <v>106</v>
      </c>
      <c r="K418" s="24">
        <v>9.0809187E7</v>
      </c>
      <c r="L418" s="24" t="str">
        <f>RIGHT('КХЛ'!$H418,4)</f>
        <v>1989</v>
      </c>
    </row>
    <row r="419" ht="15.75" customHeight="1">
      <c r="E419" s="24">
        <v>606.0</v>
      </c>
      <c r="F419" s="24" t="s">
        <v>912</v>
      </c>
      <c r="G419" s="24" t="s">
        <v>87</v>
      </c>
      <c r="H419" s="28" t="s">
        <v>314</v>
      </c>
      <c r="I419" s="24">
        <v>29.0</v>
      </c>
      <c r="J419" s="24" t="s">
        <v>93</v>
      </c>
      <c r="K419" s="24">
        <v>8.1604984E7</v>
      </c>
      <c r="L419" s="24" t="str">
        <f>RIGHT('КХЛ'!$H419,4)</f>
        <v>1988</v>
      </c>
    </row>
    <row r="420" ht="15.75" customHeight="1">
      <c r="E420" s="24">
        <v>953.0</v>
      </c>
      <c r="F420" s="24" t="s">
        <v>913</v>
      </c>
      <c r="G420" s="24" t="s">
        <v>83</v>
      </c>
      <c r="H420" s="28" t="s">
        <v>914</v>
      </c>
      <c r="I420" s="24">
        <v>22.0</v>
      </c>
      <c r="J420" s="24" t="s">
        <v>89</v>
      </c>
      <c r="K420" s="24">
        <v>3.8333426E7</v>
      </c>
      <c r="L420" s="24" t="str">
        <f>RIGHT('КХЛ'!$H420,4)</f>
        <v>1995</v>
      </c>
    </row>
    <row r="421" ht="15.75" customHeight="1">
      <c r="E421" s="24">
        <v>1162.0</v>
      </c>
      <c r="F421" s="24" t="s">
        <v>915</v>
      </c>
      <c r="G421" s="24" t="s">
        <v>91</v>
      </c>
      <c r="H421" s="28" t="s">
        <v>916</v>
      </c>
      <c r="I421" s="24">
        <v>32.0</v>
      </c>
      <c r="J421" s="24" t="s">
        <v>89</v>
      </c>
      <c r="K421" s="24">
        <v>7.9076889E7</v>
      </c>
      <c r="L421" s="24" t="str">
        <f>RIGHT('КХЛ'!$H421,4)</f>
        <v>1985</v>
      </c>
    </row>
    <row r="422" ht="15.75" customHeight="1">
      <c r="E422" s="24">
        <v>1372.0</v>
      </c>
      <c r="F422" s="24" t="s">
        <v>917</v>
      </c>
      <c r="G422" s="24" t="s">
        <v>83</v>
      </c>
      <c r="H422" s="28" t="s">
        <v>918</v>
      </c>
      <c r="I422" s="24">
        <v>27.0</v>
      </c>
      <c r="J422" s="24" t="s">
        <v>152</v>
      </c>
      <c r="K422" s="24">
        <v>9.1214222E7</v>
      </c>
      <c r="L422" s="24" t="str">
        <f>RIGHT('КХЛ'!$H422,4)</f>
        <v>1990</v>
      </c>
    </row>
    <row r="423" ht="15.75" customHeight="1">
      <c r="E423" s="24">
        <v>1612.0</v>
      </c>
      <c r="F423" s="24" t="s">
        <v>919</v>
      </c>
      <c r="G423" s="24" t="s">
        <v>87</v>
      </c>
      <c r="H423" s="28" t="s">
        <v>920</v>
      </c>
      <c r="I423" s="24">
        <v>45.0</v>
      </c>
      <c r="J423" s="24" t="s">
        <v>89</v>
      </c>
      <c r="K423" s="24">
        <v>4.7252294E7</v>
      </c>
      <c r="L423" s="24" t="str">
        <f>RIGHT('КХЛ'!$H423,4)</f>
        <v>1972</v>
      </c>
    </row>
    <row r="424" ht="15.75" customHeight="1">
      <c r="E424" s="24">
        <v>1004.0</v>
      </c>
      <c r="F424" s="24" t="s">
        <v>827</v>
      </c>
      <c r="G424" s="24" t="s">
        <v>91</v>
      </c>
      <c r="H424" s="28" t="s">
        <v>828</v>
      </c>
      <c r="I424" s="24">
        <v>20.0</v>
      </c>
      <c r="J424" s="24" t="s">
        <v>89</v>
      </c>
      <c r="K424" s="24">
        <v>883369.0</v>
      </c>
      <c r="L424" s="24" t="str">
        <f>RIGHT('КХЛ'!$H424,4)</f>
        <v>1998</v>
      </c>
    </row>
    <row r="425" ht="15.75" customHeight="1">
      <c r="E425" s="24">
        <v>805.0</v>
      </c>
      <c r="F425" s="24" t="s">
        <v>921</v>
      </c>
      <c r="G425" s="24" t="s">
        <v>83</v>
      </c>
      <c r="H425" s="28" t="s">
        <v>922</v>
      </c>
      <c r="I425" s="24">
        <v>26.0</v>
      </c>
      <c r="J425" s="24" t="s">
        <v>89</v>
      </c>
      <c r="K425" s="24">
        <v>9.990134E7</v>
      </c>
      <c r="L425" s="24" t="str">
        <f>RIGHT('КХЛ'!$H425,4)</f>
        <v>1991</v>
      </c>
    </row>
    <row r="426" ht="15.75" customHeight="1">
      <c r="E426" s="24">
        <v>957.0</v>
      </c>
      <c r="F426" s="24" t="s">
        <v>923</v>
      </c>
      <c r="G426" s="24" t="s">
        <v>83</v>
      </c>
      <c r="H426" s="28" t="s">
        <v>924</v>
      </c>
      <c r="I426" s="24">
        <v>22.0</v>
      </c>
      <c r="J426" s="24" t="s">
        <v>89</v>
      </c>
      <c r="K426" s="24">
        <v>8.1680016E7</v>
      </c>
      <c r="L426" s="24" t="str">
        <f>RIGHT('КХЛ'!$H426,4)</f>
        <v>1996</v>
      </c>
    </row>
    <row r="427" ht="15.75" customHeight="1">
      <c r="E427" s="24">
        <v>841.0</v>
      </c>
      <c r="F427" s="24" t="s">
        <v>925</v>
      </c>
      <c r="G427" s="24" t="s">
        <v>91</v>
      </c>
      <c r="H427" s="28" t="s">
        <v>926</v>
      </c>
      <c r="I427" s="24">
        <v>42.0</v>
      </c>
      <c r="J427" s="24" t="s">
        <v>93</v>
      </c>
      <c r="K427" s="24">
        <v>7.2515569E7</v>
      </c>
      <c r="L427" s="24" t="str">
        <f>RIGHT('КХЛ'!$H427,4)</f>
        <v>1976</v>
      </c>
    </row>
    <row r="428" ht="15.75" customHeight="1">
      <c r="E428" s="24">
        <v>15.0</v>
      </c>
      <c r="F428" s="24" t="s">
        <v>927</v>
      </c>
      <c r="G428" s="24" t="s">
        <v>91</v>
      </c>
      <c r="H428" s="28" t="s">
        <v>928</v>
      </c>
      <c r="I428" s="24">
        <v>41.0</v>
      </c>
      <c r="J428" s="24" t="s">
        <v>106</v>
      </c>
      <c r="K428" s="24">
        <v>1.2092353E7</v>
      </c>
      <c r="L428" s="24" t="str">
        <f>RIGHT('КХЛ'!$H428,4)</f>
        <v>1976</v>
      </c>
    </row>
    <row r="429" ht="15.75" customHeight="1">
      <c r="E429" s="24">
        <v>455.0</v>
      </c>
      <c r="F429" s="24" t="s">
        <v>929</v>
      </c>
      <c r="G429" s="24" t="s">
        <v>91</v>
      </c>
      <c r="H429" s="28" t="s">
        <v>930</v>
      </c>
      <c r="I429" s="24">
        <v>32.0</v>
      </c>
      <c r="J429" s="24" t="s">
        <v>89</v>
      </c>
      <c r="K429" s="24">
        <v>7.4598492E7</v>
      </c>
      <c r="L429" s="24" t="str">
        <f>RIGHT('КХЛ'!$H429,4)</f>
        <v>1985</v>
      </c>
    </row>
    <row r="430" ht="15.75" customHeight="1">
      <c r="E430" s="24">
        <v>960.0</v>
      </c>
      <c r="F430" s="24" t="s">
        <v>931</v>
      </c>
      <c r="G430" s="24" t="s">
        <v>83</v>
      </c>
      <c r="H430" s="28" t="s">
        <v>932</v>
      </c>
      <c r="I430" s="24">
        <v>26.0</v>
      </c>
      <c r="J430" s="24" t="s">
        <v>89</v>
      </c>
      <c r="K430" s="24">
        <v>9277699.0</v>
      </c>
      <c r="L430" s="24" t="str">
        <f>RIGHT('КХЛ'!$H430,4)</f>
        <v>1991</v>
      </c>
    </row>
    <row r="431" ht="15.75" customHeight="1">
      <c r="E431" s="24">
        <v>1209.0</v>
      </c>
      <c r="F431" s="24" t="s">
        <v>933</v>
      </c>
      <c r="G431" s="24" t="s">
        <v>91</v>
      </c>
      <c r="H431" s="28" t="s">
        <v>934</v>
      </c>
      <c r="I431" s="24">
        <v>33.0</v>
      </c>
      <c r="J431" s="24" t="s">
        <v>89</v>
      </c>
      <c r="K431" s="24">
        <v>9.0579081E7</v>
      </c>
      <c r="L431" s="24" t="str">
        <f>RIGHT('КХЛ'!$H431,4)</f>
        <v>1984</v>
      </c>
    </row>
    <row r="432" ht="15.75" customHeight="1">
      <c r="E432" s="24">
        <v>140.0</v>
      </c>
      <c r="F432" s="24" t="s">
        <v>935</v>
      </c>
      <c r="G432" s="24" t="s">
        <v>87</v>
      </c>
      <c r="H432" s="28" t="s">
        <v>936</v>
      </c>
      <c r="I432" s="24">
        <v>24.0</v>
      </c>
      <c r="J432" s="24" t="s">
        <v>89</v>
      </c>
      <c r="K432" s="24">
        <v>9.95251E7</v>
      </c>
      <c r="L432" s="24" t="str">
        <f>RIGHT('КХЛ'!$H432,4)</f>
        <v>1993</v>
      </c>
    </row>
    <row r="433" ht="15.75" customHeight="1">
      <c r="E433" s="24">
        <v>1634.0</v>
      </c>
      <c r="F433" s="24" t="s">
        <v>937</v>
      </c>
      <c r="G433" s="24" t="s">
        <v>87</v>
      </c>
      <c r="H433" s="28" t="s">
        <v>938</v>
      </c>
      <c r="I433" s="24">
        <v>20.0</v>
      </c>
      <c r="J433" s="24" t="s">
        <v>89</v>
      </c>
      <c r="K433" s="24">
        <v>9.4713714E7</v>
      </c>
      <c r="L433" s="24" t="str">
        <f>RIGHT('КХЛ'!$H433,4)</f>
        <v>1997</v>
      </c>
    </row>
    <row r="434" ht="15.75" customHeight="1">
      <c r="E434" s="24">
        <v>1366.0</v>
      </c>
      <c r="F434" s="24" t="s">
        <v>939</v>
      </c>
      <c r="G434" s="24" t="s">
        <v>91</v>
      </c>
      <c r="H434" s="28" t="s">
        <v>940</v>
      </c>
      <c r="I434" s="24">
        <v>27.0</v>
      </c>
      <c r="J434" s="24" t="s">
        <v>89</v>
      </c>
      <c r="K434" s="24">
        <v>3635569.0</v>
      </c>
      <c r="L434" s="24" t="str">
        <f>RIGHT('КХЛ'!$H434,4)</f>
        <v>1990</v>
      </c>
    </row>
    <row r="435" ht="15.75" customHeight="1">
      <c r="E435" s="24">
        <v>424.0</v>
      </c>
      <c r="F435" s="24" t="s">
        <v>941</v>
      </c>
      <c r="G435" s="24" t="s">
        <v>91</v>
      </c>
      <c r="H435" s="28" t="s">
        <v>942</v>
      </c>
      <c r="I435" s="24">
        <v>29.0</v>
      </c>
      <c r="J435" s="24" t="s">
        <v>89</v>
      </c>
      <c r="K435" s="24">
        <v>8.3559483E7</v>
      </c>
      <c r="L435" s="24" t="str">
        <f>RIGHT('КХЛ'!$H435,4)</f>
        <v>1988</v>
      </c>
    </row>
    <row r="436" ht="15.75" customHeight="1">
      <c r="E436" s="24">
        <v>889.0</v>
      </c>
      <c r="F436" s="24" t="s">
        <v>943</v>
      </c>
      <c r="G436" s="24" t="s">
        <v>91</v>
      </c>
      <c r="H436" s="28" t="s">
        <v>944</v>
      </c>
      <c r="I436" s="24">
        <v>24.0</v>
      </c>
      <c r="J436" s="24" t="s">
        <v>89</v>
      </c>
      <c r="K436" s="24">
        <v>9.2329879E7</v>
      </c>
      <c r="L436" s="24" t="str">
        <f>RIGHT('КХЛ'!$H436,4)</f>
        <v>1994</v>
      </c>
    </row>
    <row r="437" ht="15.75" customHeight="1">
      <c r="E437" s="24">
        <v>291.0</v>
      </c>
      <c r="F437" s="24" t="s">
        <v>945</v>
      </c>
      <c r="G437" s="24" t="s">
        <v>91</v>
      </c>
      <c r="H437" s="28" t="s">
        <v>946</v>
      </c>
      <c r="I437" s="24">
        <v>45.0</v>
      </c>
      <c r="J437" s="24" t="s">
        <v>89</v>
      </c>
      <c r="K437" s="24">
        <v>3.3413783E7</v>
      </c>
      <c r="L437" s="24" t="str">
        <f>RIGHT('КХЛ'!$H437,4)</f>
        <v>1972</v>
      </c>
    </row>
    <row r="438" ht="15.75" customHeight="1">
      <c r="E438" s="24">
        <v>1044.0</v>
      </c>
      <c r="F438" s="24" t="s">
        <v>947</v>
      </c>
      <c r="G438" s="24" t="s">
        <v>83</v>
      </c>
      <c r="H438" s="28" t="s">
        <v>123</v>
      </c>
      <c r="I438" s="24">
        <v>37.0</v>
      </c>
      <c r="J438" s="24" t="s">
        <v>222</v>
      </c>
      <c r="K438" s="24">
        <v>7.7871434E7</v>
      </c>
      <c r="L438" s="24" t="str">
        <f>RIGHT('КХЛ'!$H438,4)</f>
        <v>1980</v>
      </c>
    </row>
    <row r="439" ht="15.75" customHeight="1">
      <c r="E439" s="24">
        <v>842.0</v>
      </c>
      <c r="F439" s="24" t="s">
        <v>948</v>
      </c>
      <c r="G439" s="24" t="s">
        <v>83</v>
      </c>
      <c r="H439" s="28" t="s">
        <v>949</v>
      </c>
      <c r="I439" s="24">
        <v>22.0</v>
      </c>
      <c r="J439" s="24" t="s">
        <v>89</v>
      </c>
      <c r="K439" s="24">
        <v>6.5597501E7</v>
      </c>
      <c r="L439" s="24" t="str">
        <f>RIGHT('КХЛ'!$H439,4)</f>
        <v>1995</v>
      </c>
    </row>
    <row r="440" ht="15.75" customHeight="1">
      <c r="E440" s="24">
        <v>338.0</v>
      </c>
      <c r="F440" s="24" t="s">
        <v>950</v>
      </c>
      <c r="G440" s="24" t="s">
        <v>91</v>
      </c>
      <c r="H440" s="28" t="s">
        <v>420</v>
      </c>
      <c r="I440" s="24">
        <v>24.0</v>
      </c>
      <c r="J440" s="24" t="s">
        <v>89</v>
      </c>
      <c r="K440" s="24">
        <v>1.6994125E7</v>
      </c>
      <c r="L440" s="24" t="str">
        <f>RIGHT('КХЛ'!$H440,4)</f>
        <v>1994</v>
      </c>
    </row>
    <row r="441" ht="15.75" customHeight="1">
      <c r="E441" s="24">
        <v>198.0</v>
      </c>
      <c r="F441" s="24" t="s">
        <v>951</v>
      </c>
      <c r="G441" s="24" t="s">
        <v>91</v>
      </c>
      <c r="H441" s="28" t="s">
        <v>952</v>
      </c>
      <c r="I441" s="24">
        <v>30.0</v>
      </c>
      <c r="J441" s="24" t="s">
        <v>132</v>
      </c>
      <c r="K441" s="24">
        <v>2.985704E7</v>
      </c>
      <c r="L441" s="24" t="str">
        <f>RIGHT('КХЛ'!$H441,4)</f>
        <v>1987</v>
      </c>
    </row>
    <row r="442" ht="15.75" customHeight="1">
      <c r="E442" s="24">
        <v>76.0</v>
      </c>
      <c r="F442" s="24" t="s">
        <v>953</v>
      </c>
      <c r="G442" s="24" t="s">
        <v>91</v>
      </c>
      <c r="H442" s="28" t="s">
        <v>954</v>
      </c>
      <c r="I442" s="24">
        <v>25.0</v>
      </c>
      <c r="J442" s="24" t="s">
        <v>89</v>
      </c>
      <c r="K442" s="24">
        <v>4.0706657E7</v>
      </c>
      <c r="L442" s="24" t="str">
        <f>RIGHT('КХЛ'!$H442,4)</f>
        <v>1992</v>
      </c>
    </row>
    <row r="443" ht="15.75" customHeight="1">
      <c r="E443" s="24">
        <v>1026.0</v>
      </c>
      <c r="F443" s="24" t="s">
        <v>955</v>
      </c>
      <c r="G443" s="24" t="s">
        <v>91</v>
      </c>
      <c r="H443" s="28" t="s">
        <v>956</v>
      </c>
      <c r="I443" s="24">
        <v>35.0</v>
      </c>
      <c r="J443" s="24" t="s">
        <v>152</v>
      </c>
      <c r="K443" s="24">
        <v>6.3219464E7</v>
      </c>
      <c r="L443" s="24" t="str">
        <f>RIGHT('КХЛ'!$H443,4)</f>
        <v>1982</v>
      </c>
    </row>
    <row r="444" ht="15.75" customHeight="1">
      <c r="E444" s="24">
        <v>373.0</v>
      </c>
      <c r="F444" s="24" t="s">
        <v>957</v>
      </c>
      <c r="G444" s="24" t="s">
        <v>91</v>
      </c>
      <c r="H444" s="28" t="s">
        <v>958</v>
      </c>
      <c r="I444" s="24">
        <v>39.0</v>
      </c>
      <c r="J444" s="24" t="s">
        <v>93</v>
      </c>
      <c r="K444" s="24">
        <v>4.6720265E7</v>
      </c>
      <c r="L444" s="24" t="str">
        <f>RIGHT('КХЛ'!$H444,4)</f>
        <v>1978</v>
      </c>
    </row>
    <row r="445" ht="15.75" customHeight="1">
      <c r="E445" s="24">
        <v>217.0</v>
      </c>
      <c r="F445" s="24" t="s">
        <v>959</v>
      </c>
      <c r="G445" s="24" t="s">
        <v>91</v>
      </c>
      <c r="H445" s="28" t="s">
        <v>932</v>
      </c>
      <c r="I445" s="24">
        <v>26.0</v>
      </c>
      <c r="J445" s="24" t="s">
        <v>282</v>
      </c>
      <c r="K445" s="24">
        <v>5.8306119E7</v>
      </c>
      <c r="L445" s="24" t="str">
        <f>RIGHT('КХЛ'!$H445,4)</f>
        <v>1991</v>
      </c>
    </row>
    <row r="446" ht="15.75" customHeight="1">
      <c r="E446" s="24">
        <v>265.0</v>
      </c>
      <c r="F446" s="24" t="s">
        <v>960</v>
      </c>
      <c r="G446" s="24" t="s">
        <v>91</v>
      </c>
      <c r="H446" s="28" t="s">
        <v>961</v>
      </c>
      <c r="I446" s="24">
        <v>24.0</v>
      </c>
      <c r="J446" s="24" t="s">
        <v>241</v>
      </c>
      <c r="K446" s="24">
        <v>5.6283731E7</v>
      </c>
      <c r="L446" s="24" t="str">
        <f>RIGHT('КХЛ'!$H446,4)</f>
        <v>1993</v>
      </c>
    </row>
    <row r="447" ht="15.75" customHeight="1">
      <c r="E447" s="24">
        <v>1383.0</v>
      </c>
      <c r="F447" s="24" t="s">
        <v>962</v>
      </c>
      <c r="G447" s="24" t="s">
        <v>91</v>
      </c>
      <c r="H447" s="28" t="s">
        <v>963</v>
      </c>
      <c r="I447" s="24">
        <v>37.0</v>
      </c>
      <c r="J447" s="24" t="s">
        <v>106</v>
      </c>
      <c r="K447" s="24">
        <v>7.7622051E7</v>
      </c>
      <c r="L447" s="24" t="str">
        <f>RIGHT('КХЛ'!$H447,4)</f>
        <v>1981</v>
      </c>
    </row>
    <row r="448" ht="15.75" customHeight="1">
      <c r="E448" s="24">
        <v>993.0</v>
      </c>
      <c r="F448" s="24" t="s">
        <v>964</v>
      </c>
      <c r="G448" s="24" t="s">
        <v>83</v>
      </c>
      <c r="H448" s="28" t="s">
        <v>965</v>
      </c>
      <c r="I448" s="24">
        <v>20.0</v>
      </c>
      <c r="J448" s="24" t="s">
        <v>89</v>
      </c>
      <c r="K448" s="24">
        <v>3.1769327E7</v>
      </c>
      <c r="L448" s="24" t="str">
        <f>RIGHT('КХЛ'!$H448,4)</f>
        <v>1997</v>
      </c>
    </row>
    <row r="449" ht="15.75" customHeight="1">
      <c r="E449" s="24">
        <v>1499.0</v>
      </c>
      <c r="F449" s="24" t="s">
        <v>966</v>
      </c>
      <c r="G449" s="24" t="s">
        <v>91</v>
      </c>
      <c r="H449" s="28" t="s">
        <v>967</v>
      </c>
      <c r="I449" s="24">
        <v>30.0</v>
      </c>
      <c r="J449" s="24" t="s">
        <v>282</v>
      </c>
      <c r="K449" s="24">
        <v>2.7990101E7</v>
      </c>
      <c r="L449" s="24" t="str">
        <f>RIGHT('КХЛ'!$H449,4)</f>
        <v>1987</v>
      </c>
    </row>
    <row r="450" ht="15.75" customHeight="1">
      <c r="E450" s="24">
        <v>921.0</v>
      </c>
      <c r="F450" s="24" t="s">
        <v>968</v>
      </c>
      <c r="G450" s="24" t="s">
        <v>91</v>
      </c>
      <c r="H450" s="28" t="s">
        <v>969</v>
      </c>
      <c r="I450" s="24">
        <v>22.0</v>
      </c>
      <c r="J450" s="24" t="s">
        <v>89</v>
      </c>
      <c r="K450" s="24">
        <v>8762681.0</v>
      </c>
      <c r="L450" s="24" t="str">
        <f>RIGHT('КХЛ'!$H450,4)</f>
        <v>1995</v>
      </c>
    </row>
    <row r="451" ht="15.75" customHeight="1">
      <c r="E451" s="24">
        <v>1334.0</v>
      </c>
      <c r="F451" s="24" t="s">
        <v>970</v>
      </c>
      <c r="G451" s="24" t="s">
        <v>91</v>
      </c>
      <c r="H451" s="28" t="s">
        <v>971</v>
      </c>
      <c r="I451" s="24">
        <v>46.0</v>
      </c>
      <c r="J451" s="24" t="s">
        <v>89</v>
      </c>
      <c r="K451" s="24">
        <v>1.4534649E7</v>
      </c>
      <c r="L451" s="24" t="str">
        <f>RIGHT('КХЛ'!$H451,4)</f>
        <v>1971</v>
      </c>
    </row>
    <row r="452" ht="15.75" customHeight="1">
      <c r="E452" s="24">
        <v>863.0</v>
      </c>
      <c r="F452" s="24" t="s">
        <v>972</v>
      </c>
      <c r="G452" s="24" t="s">
        <v>87</v>
      </c>
      <c r="H452" s="28" t="s">
        <v>973</v>
      </c>
      <c r="I452" s="24">
        <v>30.0</v>
      </c>
      <c r="J452" s="24" t="s">
        <v>89</v>
      </c>
      <c r="K452" s="24">
        <v>8.4275064E7</v>
      </c>
      <c r="L452" s="24" t="str">
        <f>RIGHT('КХЛ'!$H452,4)</f>
        <v>1987</v>
      </c>
    </row>
    <row r="453" ht="15.75" customHeight="1">
      <c r="E453" s="24">
        <v>540.0</v>
      </c>
      <c r="F453" s="24" t="s">
        <v>974</v>
      </c>
      <c r="G453" s="24" t="s">
        <v>83</v>
      </c>
      <c r="H453" s="28" t="s">
        <v>975</v>
      </c>
      <c r="I453" s="24">
        <v>22.0</v>
      </c>
      <c r="J453" s="24" t="s">
        <v>89</v>
      </c>
      <c r="K453" s="24">
        <v>8.4263838E7</v>
      </c>
      <c r="L453" s="24" t="str">
        <f>RIGHT('КХЛ'!$H453,4)</f>
        <v>1995</v>
      </c>
    </row>
    <row r="454" ht="15.75" customHeight="1">
      <c r="E454" s="24">
        <v>62.0</v>
      </c>
      <c r="F454" s="24" t="s">
        <v>976</v>
      </c>
      <c r="G454" s="24" t="s">
        <v>91</v>
      </c>
      <c r="H454" s="28" t="s">
        <v>977</v>
      </c>
      <c r="I454" s="24">
        <v>40.0</v>
      </c>
      <c r="J454" s="24" t="s">
        <v>85</v>
      </c>
      <c r="K454" s="24">
        <v>4.4703233E7</v>
      </c>
      <c r="L454" s="24" t="str">
        <f>RIGHT('КХЛ'!$H454,4)</f>
        <v>1977</v>
      </c>
    </row>
    <row r="455" ht="15.75" customHeight="1">
      <c r="E455" s="24">
        <v>1146.0</v>
      </c>
      <c r="F455" s="24" t="s">
        <v>978</v>
      </c>
      <c r="G455" s="24" t="s">
        <v>91</v>
      </c>
      <c r="H455" s="28" t="s">
        <v>979</v>
      </c>
      <c r="I455" s="24">
        <v>32.0</v>
      </c>
      <c r="J455" s="24" t="s">
        <v>89</v>
      </c>
      <c r="K455" s="24">
        <v>9.298272E7</v>
      </c>
      <c r="L455" s="24" t="str">
        <f>RIGHT('КХЛ'!$H455,4)</f>
        <v>1985</v>
      </c>
    </row>
    <row r="456" ht="15.75" customHeight="1">
      <c r="E456" s="24">
        <v>399.0</v>
      </c>
      <c r="F456" s="24" t="s">
        <v>980</v>
      </c>
      <c r="G456" s="24" t="s">
        <v>91</v>
      </c>
      <c r="H456" s="28" t="s">
        <v>981</v>
      </c>
      <c r="I456" s="24">
        <v>34.0</v>
      </c>
      <c r="J456" s="24" t="s">
        <v>89</v>
      </c>
      <c r="K456" s="24">
        <v>244509.0</v>
      </c>
      <c r="L456" s="24" t="str">
        <f>RIGHT('КХЛ'!$H456,4)</f>
        <v>1983</v>
      </c>
    </row>
    <row r="457" ht="15.75" customHeight="1">
      <c r="E457" s="24">
        <v>1442.0</v>
      </c>
      <c r="F457" s="24" t="s">
        <v>982</v>
      </c>
      <c r="G457" s="24" t="s">
        <v>91</v>
      </c>
      <c r="H457" s="28" t="s">
        <v>983</v>
      </c>
      <c r="I457" s="24">
        <v>27.0</v>
      </c>
      <c r="J457" s="24" t="s">
        <v>89</v>
      </c>
      <c r="K457" s="24">
        <v>3677316.0</v>
      </c>
      <c r="L457" s="24" t="str">
        <f>RIGHT('КХЛ'!$H457,4)</f>
        <v>1990</v>
      </c>
    </row>
    <row r="458" ht="15.75" customHeight="1">
      <c r="E458" s="24">
        <v>91.0</v>
      </c>
      <c r="F458" s="24" t="s">
        <v>984</v>
      </c>
      <c r="G458" s="24" t="s">
        <v>91</v>
      </c>
      <c r="H458" s="28" t="s">
        <v>985</v>
      </c>
      <c r="I458" s="24">
        <v>38.0</v>
      </c>
      <c r="J458" s="24" t="s">
        <v>152</v>
      </c>
      <c r="K458" s="24">
        <v>9.0622931E7</v>
      </c>
      <c r="L458" s="24" t="str">
        <f>RIGHT('КХЛ'!$H458,4)</f>
        <v>1979</v>
      </c>
    </row>
    <row r="459" ht="15.75" customHeight="1">
      <c r="E459" s="24">
        <v>224.0</v>
      </c>
      <c r="F459" s="24" t="s">
        <v>986</v>
      </c>
      <c r="G459" s="24" t="s">
        <v>83</v>
      </c>
      <c r="H459" s="28" t="s">
        <v>987</v>
      </c>
      <c r="I459" s="24">
        <v>27.0</v>
      </c>
      <c r="J459" s="24" t="s">
        <v>222</v>
      </c>
      <c r="K459" s="24">
        <v>5495934.0</v>
      </c>
      <c r="L459" s="24" t="str">
        <f>RIGHT('КХЛ'!$H459,4)</f>
        <v>1990</v>
      </c>
    </row>
    <row r="460" ht="15.75" customHeight="1">
      <c r="E460" s="24">
        <v>1122.0</v>
      </c>
      <c r="F460" s="24" t="s">
        <v>988</v>
      </c>
      <c r="G460" s="24" t="s">
        <v>91</v>
      </c>
      <c r="H460" s="28" t="s">
        <v>989</v>
      </c>
      <c r="I460" s="24">
        <v>35.0</v>
      </c>
      <c r="J460" s="24" t="s">
        <v>93</v>
      </c>
      <c r="K460" s="24">
        <v>1.2834136E7</v>
      </c>
      <c r="L460" s="24" t="str">
        <f>RIGHT('КХЛ'!$H460,4)</f>
        <v>1982</v>
      </c>
    </row>
    <row r="461" ht="15.75" customHeight="1">
      <c r="E461" s="24">
        <v>273.0</v>
      </c>
      <c r="F461" s="24" t="s">
        <v>990</v>
      </c>
      <c r="G461" s="24" t="s">
        <v>91</v>
      </c>
      <c r="H461" s="28" t="s">
        <v>991</v>
      </c>
      <c r="I461" s="24">
        <v>28.0</v>
      </c>
      <c r="J461" s="24" t="s">
        <v>89</v>
      </c>
      <c r="K461" s="24">
        <v>9.776669E7</v>
      </c>
      <c r="L461" s="24" t="str">
        <f>RIGHT('КХЛ'!$H461,4)</f>
        <v>1989</v>
      </c>
    </row>
    <row r="462" ht="15.75" customHeight="1">
      <c r="E462" s="24">
        <v>1618.0</v>
      </c>
      <c r="F462" s="24" t="s">
        <v>992</v>
      </c>
      <c r="G462" s="24" t="s">
        <v>91</v>
      </c>
      <c r="H462" s="28" t="s">
        <v>993</v>
      </c>
      <c r="I462" s="24">
        <v>27.0</v>
      </c>
      <c r="J462" s="24" t="s">
        <v>85</v>
      </c>
      <c r="K462" s="24">
        <v>7.8272308E7</v>
      </c>
      <c r="L462" s="24" t="str">
        <f>RIGHT('КХЛ'!$H462,4)</f>
        <v>1990</v>
      </c>
    </row>
    <row r="463" ht="15.75" customHeight="1">
      <c r="E463" s="24">
        <v>1115.0</v>
      </c>
      <c r="F463" s="24" t="s">
        <v>994</v>
      </c>
      <c r="G463" s="24" t="s">
        <v>87</v>
      </c>
      <c r="H463" s="28" t="s">
        <v>995</v>
      </c>
      <c r="I463" s="24">
        <v>30.0</v>
      </c>
      <c r="J463" s="24" t="s">
        <v>93</v>
      </c>
      <c r="K463" s="24">
        <v>9.4497339E7</v>
      </c>
      <c r="L463" s="24" t="str">
        <f>RIGHT('КХЛ'!$H463,4)</f>
        <v>1987</v>
      </c>
    </row>
    <row r="464" ht="15.75" customHeight="1">
      <c r="E464" s="24">
        <v>417.0</v>
      </c>
      <c r="F464" s="24" t="s">
        <v>996</v>
      </c>
      <c r="G464" s="24" t="s">
        <v>91</v>
      </c>
      <c r="H464" s="28" t="s">
        <v>259</v>
      </c>
      <c r="I464" s="24">
        <v>32.0</v>
      </c>
      <c r="J464" s="24" t="s">
        <v>89</v>
      </c>
      <c r="K464" s="24">
        <v>1.4096407E7</v>
      </c>
      <c r="L464" s="24" t="str">
        <f>RIGHT('КХЛ'!$H464,4)</f>
        <v>1985</v>
      </c>
    </row>
    <row r="465" ht="15.75" customHeight="1">
      <c r="E465" s="24">
        <v>421.0</v>
      </c>
      <c r="F465" s="24" t="s">
        <v>997</v>
      </c>
      <c r="G465" s="24" t="s">
        <v>87</v>
      </c>
      <c r="H465" s="28" t="s">
        <v>468</v>
      </c>
      <c r="I465" s="24">
        <v>28.0</v>
      </c>
      <c r="J465" s="24" t="s">
        <v>89</v>
      </c>
      <c r="K465" s="24">
        <v>5871667.0</v>
      </c>
      <c r="L465" s="24" t="str">
        <f>RIGHT('КХЛ'!$H465,4)</f>
        <v>1989</v>
      </c>
    </row>
    <row r="466" ht="15.75" customHeight="1">
      <c r="E466" s="24">
        <v>519.0</v>
      </c>
      <c r="F466" s="24" t="s">
        <v>998</v>
      </c>
      <c r="G466" s="24" t="s">
        <v>87</v>
      </c>
      <c r="H466" s="28" t="s">
        <v>999</v>
      </c>
      <c r="I466" s="24">
        <v>37.0</v>
      </c>
      <c r="J466" s="24" t="s">
        <v>85</v>
      </c>
      <c r="K466" s="24">
        <v>4.1439969E7</v>
      </c>
      <c r="L466" s="24" t="str">
        <f>RIGHT('КХЛ'!$H466,4)</f>
        <v>1980</v>
      </c>
    </row>
    <row r="467" ht="15.75" customHeight="1">
      <c r="E467" s="24">
        <v>275.0</v>
      </c>
      <c r="F467" s="24" t="s">
        <v>1000</v>
      </c>
      <c r="G467" s="24" t="s">
        <v>91</v>
      </c>
      <c r="H467" s="28" t="s">
        <v>1001</v>
      </c>
      <c r="I467" s="24">
        <v>26.0</v>
      </c>
      <c r="J467" s="24" t="s">
        <v>89</v>
      </c>
      <c r="K467" s="24">
        <v>4555698.0</v>
      </c>
      <c r="L467" s="24" t="str">
        <f>RIGHT('КХЛ'!$H467,4)</f>
        <v>1991</v>
      </c>
    </row>
    <row r="468" ht="15.75" customHeight="1">
      <c r="E468" s="24">
        <v>355.0</v>
      </c>
      <c r="F468" s="24" t="s">
        <v>1002</v>
      </c>
      <c r="G468" s="24" t="s">
        <v>91</v>
      </c>
      <c r="H468" s="28" t="s">
        <v>1003</v>
      </c>
      <c r="I468" s="24">
        <v>39.0</v>
      </c>
      <c r="J468" s="24" t="s">
        <v>139</v>
      </c>
      <c r="K468" s="24">
        <v>4.4673513E7</v>
      </c>
      <c r="L468" s="24" t="str">
        <f>RIGHT('КХЛ'!$H468,4)</f>
        <v>1978</v>
      </c>
    </row>
    <row r="469" ht="15.75" customHeight="1">
      <c r="E469" s="24">
        <v>840.0</v>
      </c>
      <c r="F469" s="24" t="s">
        <v>1004</v>
      </c>
      <c r="G469" s="24" t="s">
        <v>83</v>
      </c>
      <c r="H469" s="28" t="s">
        <v>1005</v>
      </c>
      <c r="I469" s="24">
        <v>28.0</v>
      </c>
      <c r="J469" s="24" t="s">
        <v>89</v>
      </c>
      <c r="K469" s="24">
        <v>4.5854607E7</v>
      </c>
      <c r="L469" s="24" t="str">
        <f>RIGHT('КХЛ'!$H469,4)</f>
        <v>1989</v>
      </c>
    </row>
    <row r="470" ht="15.75" customHeight="1">
      <c r="E470" s="24">
        <v>821.0</v>
      </c>
      <c r="F470" s="24" t="s">
        <v>1006</v>
      </c>
      <c r="G470" s="24" t="s">
        <v>91</v>
      </c>
      <c r="H470" s="28" t="s">
        <v>1007</v>
      </c>
      <c r="I470" s="24">
        <v>31.0</v>
      </c>
      <c r="J470" s="24" t="s">
        <v>89</v>
      </c>
      <c r="K470" s="24">
        <v>2.3304612E7</v>
      </c>
      <c r="L470" s="24" t="str">
        <f>RIGHT('КХЛ'!$H470,4)</f>
        <v>1986</v>
      </c>
    </row>
    <row r="471" ht="15.75" customHeight="1">
      <c r="E471" s="24">
        <v>714.0</v>
      </c>
      <c r="F471" s="24" t="s">
        <v>1008</v>
      </c>
      <c r="G471" s="24" t="s">
        <v>91</v>
      </c>
      <c r="H471" s="28" t="s">
        <v>1009</v>
      </c>
      <c r="I471" s="24">
        <v>40.0</v>
      </c>
      <c r="J471" s="24" t="s">
        <v>169</v>
      </c>
      <c r="K471" s="24">
        <v>4.1417225E7</v>
      </c>
      <c r="L471" s="24" t="str">
        <f>RIGHT('КХЛ'!$H471,4)</f>
        <v>1977</v>
      </c>
    </row>
    <row r="472" ht="15.75" customHeight="1">
      <c r="E472" s="24">
        <v>1101.0</v>
      </c>
      <c r="F472" s="24" t="s">
        <v>1010</v>
      </c>
      <c r="G472" s="24" t="s">
        <v>91</v>
      </c>
      <c r="H472" s="28" t="s">
        <v>1011</v>
      </c>
      <c r="I472" s="24">
        <v>28.0</v>
      </c>
      <c r="J472" s="24" t="s">
        <v>89</v>
      </c>
      <c r="K472" s="24">
        <v>2.9364982E7</v>
      </c>
      <c r="L472" s="24" t="str">
        <f>RIGHT('КХЛ'!$H472,4)</f>
        <v>1989</v>
      </c>
    </row>
    <row r="473" ht="15.75" customHeight="1">
      <c r="E473" s="24">
        <v>882.0</v>
      </c>
      <c r="F473" s="24" t="s">
        <v>1012</v>
      </c>
      <c r="G473" s="24" t="s">
        <v>91</v>
      </c>
      <c r="H473" s="28" t="s">
        <v>1013</v>
      </c>
      <c r="I473" s="24">
        <v>22.0</v>
      </c>
      <c r="J473" s="24" t="s">
        <v>89</v>
      </c>
      <c r="K473" s="24">
        <v>1.2526181E7</v>
      </c>
      <c r="L473" s="24" t="str">
        <f>RIGHT('КХЛ'!$H473,4)</f>
        <v>1995</v>
      </c>
    </row>
    <row r="474" ht="15.75" customHeight="1">
      <c r="E474" s="24">
        <v>735.0</v>
      </c>
      <c r="F474" s="24" t="s">
        <v>1014</v>
      </c>
      <c r="G474" s="24" t="s">
        <v>83</v>
      </c>
      <c r="H474" s="28" t="s">
        <v>1015</v>
      </c>
      <c r="I474" s="24">
        <v>22.0</v>
      </c>
      <c r="J474" s="24" t="s">
        <v>169</v>
      </c>
      <c r="K474" s="24">
        <v>5.3894693E7</v>
      </c>
      <c r="L474" s="24" t="str">
        <f>RIGHT('КХЛ'!$H474,4)</f>
        <v>1995</v>
      </c>
    </row>
    <row r="475" ht="15.75" customHeight="1">
      <c r="E475" s="24">
        <v>1531.0</v>
      </c>
      <c r="F475" s="24" t="s">
        <v>1016</v>
      </c>
      <c r="G475" s="24" t="s">
        <v>91</v>
      </c>
      <c r="H475" s="28" t="s">
        <v>1017</v>
      </c>
      <c r="I475" s="24">
        <v>21.0</v>
      </c>
      <c r="J475" s="24" t="s">
        <v>321</v>
      </c>
      <c r="K475" s="24">
        <v>6.0737651E7</v>
      </c>
      <c r="L475" s="24" t="str">
        <f>RIGHT('КХЛ'!$H475,4)</f>
        <v>1996</v>
      </c>
    </row>
    <row r="476" ht="15.75" customHeight="1">
      <c r="E476" s="24">
        <v>810.0</v>
      </c>
      <c r="F476" s="24" t="s">
        <v>1018</v>
      </c>
      <c r="G476" s="24" t="s">
        <v>87</v>
      </c>
      <c r="H476" s="28" t="s">
        <v>1019</v>
      </c>
      <c r="I476" s="24">
        <v>21.0</v>
      </c>
      <c r="J476" s="24" t="s">
        <v>89</v>
      </c>
      <c r="K476" s="24">
        <v>3.9199408E7</v>
      </c>
      <c r="L476" s="24" t="str">
        <f>RIGHT('КХЛ'!$H476,4)</f>
        <v>1996</v>
      </c>
    </row>
    <row r="477" ht="15.75" customHeight="1">
      <c r="E477" s="24">
        <v>901.0</v>
      </c>
      <c r="F477" s="24" t="s">
        <v>1020</v>
      </c>
      <c r="G477" s="24" t="s">
        <v>83</v>
      </c>
      <c r="H477" s="28" t="s">
        <v>1021</v>
      </c>
      <c r="I477" s="24">
        <v>33.0</v>
      </c>
      <c r="J477" s="24" t="s">
        <v>93</v>
      </c>
      <c r="K477" s="24">
        <v>8.2420771E7</v>
      </c>
      <c r="L477" s="24" t="str">
        <f>RIGHT('КХЛ'!$H477,4)</f>
        <v>1984</v>
      </c>
    </row>
    <row r="478" ht="15.75" customHeight="1">
      <c r="E478" s="24">
        <v>310.0</v>
      </c>
      <c r="F478" s="24" t="s">
        <v>1022</v>
      </c>
      <c r="G478" s="24" t="s">
        <v>83</v>
      </c>
      <c r="H478" s="28" t="s">
        <v>1023</v>
      </c>
      <c r="I478" s="24">
        <v>40.0</v>
      </c>
      <c r="J478" s="24" t="s">
        <v>132</v>
      </c>
      <c r="K478" s="24">
        <v>9.5288678E7</v>
      </c>
      <c r="L478" s="24" t="str">
        <f>RIGHT('КХЛ'!$H478,4)</f>
        <v>1978</v>
      </c>
    </row>
    <row r="479" ht="15.75" customHeight="1">
      <c r="E479" s="24">
        <v>1420.0</v>
      </c>
      <c r="F479" s="24" t="s">
        <v>1024</v>
      </c>
      <c r="G479" s="24" t="s">
        <v>91</v>
      </c>
      <c r="H479" s="28" t="s">
        <v>1025</v>
      </c>
      <c r="I479" s="24">
        <v>30.0</v>
      </c>
      <c r="J479" s="24" t="s">
        <v>89</v>
      </c>
      <c r="K479" s="24">
        <v>8586817.0</v>
      </c>
      <c r="L479" s="24" t="str">
        <f>RIGHT('КХЛ'!$H479,4)</f>
        <v>1987</v>
      </c>
    </row>
    <row r="480" ht="15.75" customHeight="1">
      <c r="E480" s="24">
        <v>380.0</v>
      </c>
      <c r="F480" s="24" t="s">
        <v>1026</v>
      </c>
      <c r="G480" s="24" t="s">
        <v>87</v>
      </c>
      <c r="H480" s="28" t="s">
        <v>1027</v>
      </c>
      <c r="I480" s="24">
        <v>19.0</v>
      </c>
      <c r="J480" s="24" t="s">
        <v>89</v>
      </c>
      <c r="K480" s="24">
        <v>7.2284564E7</v>
      </c>
      <c r="L480" s="24" t="str">
        <f>RIGHT('КХЛ'!$H480,4)</f>
        <v>1998</v>
      </c>
    </row>
    <row r="481" ht="15.75" customHeight="1">
      <c r="E481" s="24">
        <v>579.0</v>
      </c>
      <c r="F481" s="24" t="s">
        <v>1028</v>
      </c>
      <c r="G481" s="24" t="s">
        <v>83</v>
      </c>
      <c r="H481" s="28" t="s">
        <v>1029</v>
      </c>
      <c r="I481" s="24">
        <v>18.0</v>
      </c>
      <c r="J481" s="24" t="s">
        <v>89</v>
      </c>
      <c r="K481" s="24">
        <v>5.4368404E7</v>
      </c>
      <c r="L481" s="24" t="str">
        <f>RIGHT('КХЛ'!$H481,4)</f>
        <v>1999</v>
      </c>
    </row>
    <row r="482" ht="15.75" customHeight="1">
      <c r="E482" s="24">
        <v>190.0</v>
      </c>
      <c r="F482" s="24" t="s">
        <v>1030</v>
      </c>
      <c r="G482" s="24" t="s">
        <v>91</v>
      </c>
      <c r="H482" s="28" t="s">
        <v>1031</v>
      </c>
      <c r="I482" s="24">
        <v>20.0</v>
      </c>
      <c r="J482" s="24" t="s">
        <v>89</v>
      </c>
      <c r="K482" s="24">
        <v>7.283241E7</v>
      </c>
      <c r="L482" s="24" t="str">
        <f>RIGHT('КХЛ'!$H482,4)</f>
        <v>1998</v>
      </c>
    </row>
    <row r="483" ht="15.75" customHeight="1">
      <c r="E483" s="24">
        <v>252.0</v>
      </c>
      <c r="F483" s="24" t="s">
        <v>1032</v>
      </c>
      <c r="G483" s="24" t="s">
        <v>83</v>
      </c>
      <c r="H483" s="28" t="s">
        <v>1033</v>
      </c>
      <c r="I483" s="24">
        <v>26.0</v>
      </c>
      <c r="J483" s="24" t="s">
        <v>89</v>
      </c>
      <c r="K483" s="24">
        <v>4.1265626E7</v>
      </c>
      <c r="L483" s="24" t="str">
        <f>RIGHT('КХЛ'!$H483,4)</f>
        <v>1991</v>
      </c>
    </row>
    <row r="484" ht="15.75" customHeight="1">
      <c r="E484" s="24">
        <v>145.0</v>
      </c>
      <c r="F484" s="24" t="s">
        <v>1034</v>
      </c>
      <c r="G484" s="24" t="s">
        <v>91</v>
      </c>
      <c r="H484" s="28" t="s">
        <v>1035</v>
      </c>
      <c r="I484" s="24">
        <v>41.0</v>
      </c>
      <c r="J484" s="24" t="s">
        <v>93</v>
      </c>
      <c r="K484" s="24">
        <v>5.8732353E7</v>
      </c>
      <c r="L484" s="24" t="str">
        <f>RIGHT('КХЛ'!$H484,4)</f>
        <v>1976</v>
      </c>
    </row>
    <row r="485" ht="15.75" customHeight="1">
      <c r="E485" s="24">
        <v>458.0</v>
      </c>
      <c r="F485" s="24" t="s">
        <v>1036</v>
      </c>
      <c r="G485" s="24" t="s">
        <v>91</v>
      </c>
      <c r="H485" s="28" t="s">
        <v>1037</v>
      </c>
      <c r="I485" s="24">
        <v>38.0</v>
      </c>
      <c r="J485" s="24" t="s">
        <v>89</v>
      </c>
      <c r="K485" s="24">
        <v>8.6272567E7</v>
      </c>
      <c r="L485" s="24" t="str">
        <f>RIGHT('КХЛ'!$H485,4)</f>
        <v>1979</v>
      </c>
    </row>
    <row r="486" ht="15.75" customHeight="1">
      <c r="E486" s="24">
        <v>1073.0</v>
      </c>
      <c r="F486" s="24" t="s">
        <v>1038</v>
      </c>
      <c r="G486" s="24" t="s">
        <v>87</v>
      </c>
      <c r="H486" s="28" t="s">
        <v>1039</v>
      </c>
      <c r="I486" s="24">
        <v>29.0</v>
      </c>
      <c r="J486" s="24" t="s">
        <v>85</v>
      </c>
      <c r="K486" s="24">
        <v>1.5948863E7</v>
      </c>
      <c r="L486" s="24" t="str">
        <f>RIGHT('КХЛ'!$H486,4)</f>
        <v>1988</v>
      </c>
    </row>
    <row r="487" ht="15.75" customHeight="1">
      <c r="E487" s="24">
        <v>1164.0</v>
      </c>
      <c r="F487" s="24" t="s">
        <v>1040</v>
      </c>
      <c r="G487" s="24" t="s">
        <v>91</v>
      </c>
      <c r="H487" s="28" t="s">
        <v>1041</v>
      </c>
      <c r="I487" s="24">
        <v>28.0</v>
      </c>
      <c r="J487" s="24" t="s">
        <v>89</v>
      </c>
      <c r="K487" s="24">
        <v>5.2870627E7</v>
      </c>
      <c r="L487" s="24" t="str">
        <f>RIGHT('КХЛ'!$H487,4)</f>
        <v>1989</v>
      </c>
    </row>
    <row r="488" ht="15.75" customHeight="1">
      <c r="E488" s="24">
        <v>572.0</v>
      </c>
      <c r="F488" s="24" t="s">
        <v>1042</v>
      </c>
      <c r="G488" s="24" t="s">
        <v>91</v>
      </c>
      <c r="H488" s="28" t="s">
        <v>1043</v>
      </c>
      <c r="I488" s="24">
        <v>26.0</v>
      </c>
      <c r="J488" s="24" t="s">
        <v>89</v>
      </c>
      <c r="K488" s="24">
        <v>1.6201029E7</v>
      </c>
      <c r="L488" s="24" t="str">
        <f>RIGHT('КХЛ'!$H488,4)</f>
        <v>1991</v>
      </c>
    </row>
    <row r="489" ht="15.75" customHeight="1">
      <c r="E489" s="24">
        <v>1056.0</v>
      </c>
      <c r="F489" s="24" t="s">
        <v>1044</v>
      </c>
      <c r="G489" s="24" t="s">
        <v>91</v>
      </c>
      <c r="H489" s="28" t="s">
        <v>1045</v>
      </c>
      <c r="I489" s="24">
        <v>32.0</v>
      </c>
      <c r="J489" s="24" t="s">
        <v>106</v>
      </c>
      <c r="K489" s="24">
        <v>4.7280106E7</v>
      </c>
      <c r="L489" s="24" t="str">
        <f>RIGHT('КХЛ'!$H489,4)</f>
        <v>1985</v>
      </c>
    </row>
    <row r="490" ht="15.75" customHeight="1">
      <c r="E490" s="24">
        <v>1172.0</v>
      </c>
      <c r="F490" s="24" t="s">
        <v>1046</v>
      </c>
      <c r="G490" s="24" t="s">
        <v>91</v>
      </c>
      <c r="H490" s="28" t="s">
        <v>1047</v>
      </c>
      <c r="I490" s="24">
        <v>27.0</v>
      </c>
      <c r="J490" s="24" t="s">
        <v>222</v>
      </c>
      <c r="K490" s="24">
        <v>3.6660133E7</v>
      </c>
      <c r="L490" s="24" t="str">
        <f>RIGHT('КХЛ'!$H490,4)</f>
        <v>1990</v>
      </c>
    </row>
    <row r="491" ht="15.75" customHeight="1">
      <c r="E491" s="24">
        <v>214.0</v>
      </c>
      <c r="F491" s="24" t="s">
        <v>1048</v>
      </c>
      <c r="G491" s="24" t="s">
        <v>91</v>
      </c>
      <c r="H491" s="28" t="s">
        <v>1049</v>
      </c>
      <c r="I491" s="24">
        <v>37.0</v>
      </c>
      <c r="J491" s="24" t="s">
        <v>89</v>
      </c>
      <c r="K491" s="24">
        <v>3.7533509E7</v>
      </c>
      <c r="L491" s="24" t="str">
        <f>RIGHT('КХЛ'!$H491,4)</f>
        <v>1980</v>
      </c>
    </row>
    <row r="492" ht="15.75" customHeight="1">
      <c r="E492" s="24">
        <v>90.0</v>
      </c>
      <c r="F492" s="24" t="s">
        <v>1050</v>
      </c>
      <c r="G492" s="24" t="s">
        <v>87</v>
      </c>
      <c r="H492" s="28" t="s">
        <v>1051</v>
      </c>
      <c r="I492" s="24">
        <v>20.0</v>
      </c>
      <c r="J492" s="24" t="s">
        <v>169</v>
      </c>
      <c r="K492" s="24">
        <v>7.3168148E7</v>
      </c>
      <c r="L492" s="24" t="str">
        <f>RIGHT('КХЛ'!$H492,4)</f>
        <v>1997</v>
      </c>
    </row>
    <row r="493" ht="15.75" customHeight="1">
      <c r="E493" s="24">
        <v>605.0</v>
      </c>
      <c r="F493" s="24" t="s">
        <v>1052</v>
      </c>
      <c r="G493" s="24" t="s">
        <v>91</v>
      </c>
      <c r="H493" s="28" t="s">
        <v>1053</v>
      </c>
      <c r="I493" s="24">
        <v>29.0</v>
      </c>
      <c r="J493" s="24" t="s">
        <v>152</v>
      </c>
      <c r="K493" s="24">
        <v>7.3454759E7</v>
      </c>
      <c r="L493" s="24" t="str">
        <f>RIGHT('КХЛ'!$H493,4)</f>
        <v>1989</v>
      </c>
    </row>
    <row r="494" ht="15.75" customHeight="1">
      <c r="E494" s="24">
        <v>409.0</v>
      </c>
      <c r="F494" s="24" t="s">
        <v>1054</v>
      </c>
      <c r="G494" s="24" t="s">
        <v>83</v>
      </c>
      <c r="H494" s="28" t="s">
        <v>1055</v>
      </c>
      <c r="I494" s="24">
        <v>38.0</v>
      </c>
      <c r="J494" s="24" t="s">
        <v>93</v>
      </c>
      <c r="K494" s="24">
        <v>3.5896718E7</v>
      </c>
      <c r="L494" s="24" t="str">
        <f>RIGHT('КХЛ'!$H494,4)</f>
        <v>1979</v>
      </c>
    </row>
    <row r="495" ht="15.75" customHeight="1">
      <c r="E495" s="24">
        <v>1062.0</v>
      </c>
      <c r="F495" s="24" t="s">
        <v>1056</v>
      </c>
      <c r="G495" s="24" t="s">
        <v>87</v>
      </c>
      <c r="H495" s="28" t="s">
        <v>1057</v>
      </c>
      <c r="I495" s="24">
        <v>18.0</v>
      </c>
      <c r="J495" s="24" t="s">
        <v>89</v>
      </c>
      <c r="K495" s="24">
        <v>8.4887614E7</v>
      </c>
      <c r="L495" s="24" t="str">
        <f>RIGHT('КХЛ'!$H495,4)</f>
        <v>1999</v>
      </c>
    </row>
    <row r="496" ht="15.75" customHeight="1">
      <c r="E496" s="24">
        <v>706.0</v>
      </c>
      <c r="F496" s="24" t="s">
        <v>1058</v>
      </c>
      <c r="G496" s="24" t="s">
        <v>87</v>
      </c>
      <c r="H496" s="28" t="s">
        <v>1059</v>
      </c>
      <c r="I496" s="24">
        <v>38.0</v>
      </c>
      <c r="J496" s="24" t="s">
        <v>106</v>
      </c>
      <c r="K496" s="24">
        <v>1.3571329E7</v>
      </c>
      <c r="L496" s="24" t="str">
        <f>RIGHT('КХЛ'!$H496,4)</f>
        <v>1979</v>
      </c>
    </row>
    <row r="497" ht="15.75" customHeight="1">
      <c r="E497" s="24">
        <v>854.0</v>
      </c>
      <c r="F497" s="24" t="s">
        <v>1060</v>
      </c>
      <c r="G497" s="24" t="s">
        <v>83</v>
      </c>
      <c r="H497" s="28" t="s">
        <v>444</v>
      </c>
      <c r="I497" s="24">
        <v>22.0</v>
      </c>
      <c r="J497" s="24" t="s">
        <v>89</v>
      </c>
      <c r="K497" s="24">
        <v>2.8694396E7</v>
      </c>
      <c r="L497" s="24" t="str">
        <f>RIGHT('КХЛ'!$H497,4)</f>
        <v>1995</v>
      </c>
    </row>
    <row r="498" ht="15.75" customHeight="1">
      <c r="E498" s="24">
        <v>1138.0</v>
      </c>
      <c r="F498" s="24" t="s">
        <v>1061</v>
      </c>
      <c r="G498" s="24" t="s">
        <v>87</v>
      </c>
      <c r="H498" s="28" t="s">
        <v>631</v>
      </c>
      <c r="I498" s="24">
        <v>27.0</v>
      </c>
      <c r="J498" s="24" t="s">
        <v>89</v>
      </c>
      <c r="K498" s="24">
        <v>4481513.0</v>
      </c>
      <c r="L498" s="24" t="str">
        <f>RIGHT('КХЛ'!$H498,4)</f>
        <v>1990</v>
      </c>
    </row>
    <row r="499" ht="15.75" customHeight="1">
      <c r="E499" s="24">
        <v>1669.0</v>
      </c>
      <c r="F499" s="24" t="s">
        <v>1062</v>
      </c>
      <c r="G499" s="24" t="s">
        <v>91</v>
      </c>
      <c r="H499" s="28" t="s">
        <v>1063</v>
      </c>
      <c r="I499" s="24">
        <v>23.0</v>
      </c>
      <c r="J499" s="24" t="s">
        <v>241</v>
      </c>
      <c r="K499" s="24">
        <v>3.6680884E7</v>
      </c>
      <c r="L499" s="24" t="str">
        <f>RIGHT('КХЛ'!$H499,4)</f>
        <v>1994</v>
      </c>
    </row>
    <row r="500" ht="15.75" customHeight="1">
      <c r="E500" s="24">
        <v>742.0</v>
      </c>
      <c r="F500" s="24" t="s">
        <v>1064</v>
      </c>
      <c r="G500" s="24" t="s">
        <v>83</v>
      </c>
      <c r="H500" s="28" t="s">
        <v>1065</v>
      </c>
      <c r="I500" s="24">
        <v>19.0</v>
      </c>
      <c r="J500" s="24" t="s">
        <v>89</v>
      </c>
      <c r="K500" s="24">
        <v>9.4207022E7</v>
      </c>
      <c r="L500" s="24" t="str">
        <f>RIGHT('КХЛ'!$H500,4)</f>
        <v>1998</v>
      </c>
    </row>
    <row r="501" ht="15.75" customHeight="1">
      <c r="E501" s="24">
        <v>821.0</v>
      </c>
      <c r="F501" s="24" t="s">
        <v>1066</v>
      </c>
      <c r="G501" s="24" t="s">
        <v>91</v>
      </c>
      <c r="H501" s="28" t="s">
        <v>1067</v>
      </c>
      <c r="I501" s="24">
        <v>32.0</v>
      </c>
      <c r="J501" s="24" t="s">
        <v>89</v>
      </c>
      <c r="K501" s="24">
        <v>5.0237023E7</v>
      </c>
      <c r="L501" s="24" t="str">
        <f>RIGHT('КХЛ'!$H501,4)</f>
        <v>1985</v>
      </c>
    </row>
    <row r="502" ht="15.75" customHeight="1">
      <c r="E502" s="24">
        <v>591.0</v>
      </c>
      <c r="F502" s="24" t="s">
        <v>1068</v>
      </c>
      <c r="G502" s="24" t="s">
        <v>83</v>
      </c>
      <c r="H502" s="28" t="s">
        <v>1069</v>
      </c>
      <c r="I502" s="24">
        <v>32.0</v>
      </c>
      <c r="J502" s="24" t="s">
        <v>241</v>
      </c>
      <c r="K502" s="24">
        <v>2.2913391E7</v>
      </c>
      <c r="L502" s="24" t="str">
        <f>RIGHT('КХЛ'!$H502,4)</f>
        <v>1985</v>
      </c>
    </row>
    <row r="503" ht="15.75" customHeight="1">
      <c r="E503" s="24">
        <v>222.0</v>
      </c>
      <c r="F503" s="24" t="s">
        <v>1070</v>
      </c>
      <c r="G503" s="24" t="s">
        <v>91</v>
      </c>
      <c r="H503" s="28" t="s">
        <v>1071</v>
      </c>
      <c r="I503" s="24">
        <v>40.0</v>
      </c>
      <c r="J503" s="24" t="s">
        <v>222</v>
      </c>
      <c r="K503" s="24">
        <v>8.3871634E7</v>
      </c>
      <c r="L503" s="24" t="str">
        <f>RIGHT('КХЛ'!$H503,4)</f>
        <v>1977</v>
      </c>
    </row>
    <row r="504" ht="15.75" customHeight="1">
      <c r="E504" s="24">
        <v>959.0</v>
      </c>
      <c r="F504" s="24" t="s">
        <v>1072</v>
      </c>
      <c r="G504" s="24" t="s">
        <v>87</v>
      </c>
      <c r="H504" s="28" t="s">
        <v>298</v>
      </c>
      <c r="I504" s="24">
        <v>26.0</v>
      </c>
      <c r="J504" s="24" t="s">
        <v>89</v>
      </c>
      <c r="K504" s="24">
        <v>5.7394117E7</v>
      </c>
      <c r="L504" s="24" t="str">
        <f>RIGHT('КХЛ'!$H504,4)</f>
        <v>1991</v>
      </c>
    </row>
    <row r="505" ht="15.75" customHeight="1">
      <c r="E505" s="24">
        <v>401.0</v>
      </c>
      <c r="F505" s="24" t="s">
        <v>1073</v>
      </c>
      <c r="G505" s="24" t="s">
        <v>91</v>
      </c>
      <c r="H505" s="28" t="s">
        <v>1074</v>
      </c>
      <c r="I505" s="24">
        <v>40.0</v>
      </c>
      <c r="J505" s="24" t="s">
        <v>89</v>
      </c>
      <c r="K505" s="24">
        <v>3.5732355E7</v>
      </c>
      <c r="L505" s="24" t="str">
        <f>RIGHT('КХЛ'!$H505,4)</f>
        <v>1978</v>
      </c>
    </row>
    <row r="506" ht="15.75" customHeight="1">
      <c r="E506" s="24">
        <v>690.0</v>
      </c>
      <c r="F506" s="24" t="s">
        <v>1075</v>
      </c>
      <c r="G506" s="24" t="s">
        <v>87</v>
      </c>
      <c r="H506" s="28" t="s">
        <v>1076</v>
      </c>
      <c r="I506" s="24">
        <v>20.0</v>
      </c>
      <c r="J506" s="24" t="s">
        <v>89</v>
      </c>
      <c r="K506" s="24">
        <v>8.4097573E7</v>
      </c>
      <c r="L506" s="24" t="str">
        <f>RIGHT('КХЛ'!$H506,4)</f>
        <v>1997</v>
      </c>
    </row>
    <row r="507" ht="15.75" customHeight="1">
      <c r="E507" s="24">
        <v>634.0</v>
      </c>
      <c r="F507" s="24" t="s">
        <v>1077</v>
      </c>
      <c r="G507" s="24" t="s">
        <v>91</v>
      </c>
      <c r="H507" s="28" t="s">
        <v>1078</v>
      </c>
      <c r="I507" s="24">
        <v>34.0</v>
      </c>
      <c r="J507" s="24" t="s">
        <v>106</v>
      </c>
      <c r="K507" s="24">
        <v>5.2814365E7</v>
      </c>
      <c r="L507" s="24" t="str">
        <f>RIGHT('КХЛ'!$H507,4)</f>
        <v>1983</v>
      </c>
    </row>
    <row r="508" ht="15.75" customHeight="1">
      <c r="E508" s="24">
        <v>352.0</v>
      </c>
      <c r="F508" s="24" t="s">
        <v>1079</v>
      </c>
      <c r="G508" s="24" t="s">
        <v>91</v>
      </c>
      <c r="H508" s="28" t="s">
        <v>1080</v>
      </c>
      <c r="I508" s="24">
        <v>38.0</v>
      </c>
      <c r="J508" s="24" t="s">
        <v>132</v>
      </c>
      <c r="K508" s="24">
        <v>9.2788489E7</v>
      </c>
      <c r="L508" s="24" t="str">
        <f>RIGHT('КХЛ'!$H508,4)</f>
        <v>1979</v>
      </c>
    </row>
    <row r="509" ht="15.75" customHeight="1">
      <c r="E509" s="24">
        <v>1362.0</v>
      </c>
      <c r="F509" s="24" t="s">
        <v>1081</v>
      </c>
      <c r="G509" s="24" t="s">
        <v>83</v>
      </c>
      <c r="H509" s="28" t="s">
        <v>1082</v>
      </c>
      <c r="I509" s="24">
        <v>37.0</v>
      </c>
      <c r="J509" s="24" t="s">
        <v>89</v>
      </c>
      <c r="K509" s="24">
        <v>4019648.0</v>
      </c>
      <c r="L509" s="24" t="str">
        <f>RIGHT('КХЛ'!$H509,4)</f>
        <v>1981</v>
      </c>
    </row>
    <row r="510" ht="15.75" customHeight="1">
      <c r="E510" s="24">
        <v>1028.0</v>
      </c>
      <c r="F510" s="24" t="s">
        <v>1083</v>
      </c>
      <c r="G510" s="24" t="s">
        <v>83</v>
      </c>
      <c r="H510" s="28" t="s">
        <v>1084</v>
      </c>
      <c r="I510" s="24">
        <v>27.0</v>
      </c>
      <c r="J510" s="24" t="s">
        <v>89</v>
      </c>
      <c r="K510" s="24">
        <v>4.5807277E7</v>
      </c>
      <c r="L510" s="24" t="str">
        <f>RIGHT('КХЛ'!$H510,4)</f>
        <v>1990</v>
      </c>
    </row>
    <row r="511" ht="15.75" customHeight="1">
      <c r="E511" s="24">
        <v>1003.0</v>
      </c>
      <c r="F511" s="24" t="s">
        <v>1085</v>
      </c>
      <c r="G511" s="24" t="s">
        <v>91</v>
      </c>
      <c r="H511" s="28" t="s">
        <v>1086</v>
      </c>
      <c r="I511" s="24">
        <v>19.0</v>
      </c>
      <c r="J511" s="24" t="s">
        <v>89</v>
      </c>
      <c r="K511" s="24">
        <v>1.9460251E7</v>
      </c>
      <c r="L511" s="24" t="str">
        <f>RIGHT('КХЛ'!$H511,4)</f>
        <v>1998</v>
      </c>
    </row>
    <row r="512" ht="15.75" customHeight="1">
      <c r="E512" s="24">
        <v>1239.0</v>
      </c>
      <c r="F512" s="24" t="s">
        <v>1087</v>
      </c>
      <c r="G512" s="24" t="s">
        <v>83</v>
      </c>
      <c r="H512" s="28" t="s">
        <v>1088</v>
      </c>
      <c r="I512" s="24">
        <v>27.0</v>
      </c>
      <c r="J512" s="24" t="s">
        <v>89</v>
      </c>
      <c r="K512" s="24">
        <v>6.7751706E7</v>
      </c>
      <c r="L512" s="24" t="str">
        <f>RIGHT('КХЛ'!$H512,4)</f>
        <v>1991</v>
      </c>
    </row>
    <row r="513" ht="15.75" customHeight="1">
      <c r="E513" s="24">
        <v>1506.0</v>
      </c>
      <c r="F513" s="24" t="s">
        <v>1089</v>
      </c>
      <c r="G513" s="24" t="s">
        <v>91</v>
      </c>
      <c r="H513" s="28" t="s">
        <v>1090</v>
      </c>
      <c r="I513" s="24">
        <v>29.0</v>
      </c>
      <c r="J513" s="24" t="s">
        <v>132</v>
      </c>
      <c r="K513" s="24">
        <v>6.9256558E7</v>
      </c>
      <c r="L513" s="24" t="str">
        <f>RIGHT('КХЛ'!$H513,4)</f>
        <v>1989</v>
      </c>
    </row>
    <row r="514" ht="15.75" customHeight="1">
      <c r="E514" s="24">
        <v>1107.0</v>
      </c>
      <c r="F514" s="24" t="s">
        <v>1091</v>
      </c>
      <c r="G514" s="24" t="s">
        <v>91</v>
      </c>
      <c r="H514" s="28" t="s">
        <v>1092</v>
      </c>
      <c r="I514" s="24">
        <v>21.0</v>
      </c>
      <c r="J514" s="24" t="s">
        <v>89</v>
      </c>
      <c r="K514" s="24">
        <v>8216744.0</v>
      </c>
      <c r="L514" s="24" t="str">
        <f>RIGHT('КХЛ'!$H514,4)</f>
        <v>1996</v>
      </c>
    </row>
    <row r="515" ht="15.75" customHeight="1">
      <c r="E515" s="24">
        <v>162.0</v>
      </c>
      <c r="F515" s="24" t="s">
        <v>1093</v>
      </c>
      <c r="G515" s="24" t="s">
        <v>91</v>
      </c>
      <c r="H515" s="28" t="s">
        <v>1094</v>
      </c>
      <c r="I515" s="24">
        <v>24.0</v>
      </c>
      <c r="J515" s="24" t="s">
        <v>282</v>
      </c>
      <c r="K515" s="24">
        <v>6.3715281E7</v>
      </c>
      <c r="L515" s="24" t="str">
        <f>RIGHT('КХЛ'!$H515,4)</f>
        <v>1993</v>
      </c>
    </row>
    <row r="516" ht="15.75" customHeight="1">
      <c r="E516" s="24">
        <v>1061.0</v>
      </c>
      <c r="F516" s="24" t="s">
        <v>1095</v>
      </c>
      <c r="G516" s="24" t="s">
        <v>91</v>
      </c>
      <c r="H516" s="28" t="s">
        <v>1096</v>
      </c>
      <c r="I516" s="24">
        <v>21.0</v>
      </c>
      <c r="J516" s="24" t="s">
        <v>89</v>
      </c>
      <c r="K516" s="24">
        <v>6.451492E7</v>
      </c>
      <c r="L516" s="24" t="str">
        <f>RIGHT('КХЛ'!$H516,4)</f>
        <v>1996</v>
      </c>
    </row>
    <row r="517" ht="15.75" customHeight="1">
      <c r="E517" s="24">
        <v>858.0</v>
      </c>
      <c r="F517" s="24" t="s">
        <v>1097</v>
      </c>
      <c r="G517" s="24" t="s">
        <v>87</v>
      </c>
      <c r="H517" s="28" t="s">
        <v>1098</v>
      </c>
      <c r="I517" s="24">
        <v>21.0</v>
      </c>
      <c r="J517" s="24" t="s">
        <v>89</v>
      </c>
      <c r="K517" s="24">
        <v>3355818.0</v>
      </c>
      <c r="L517" s="24" t="str">
        <f>RIGHT('КХЛ'!$H517,4)</f>
        <v>1997</v>
      </c>
    </row>
    <row r="518" ht="15.75" customHeight="1">
      <c r="E518" s="24">
        <v>1269.0</v>
      </c>
      <c r="F518" s="24" t="s">
        <v>1099</v>
      </c>
      <c r="G518" s="24" t="s">
        <v>83</v>
      </c>
      <c r="H518" s="28" t="s">
        <v>1100</v>
      </c>
      <c r="I518" s="24">
        <v>29.0</v>
      </c>
      <c r="J518" s="24" t="s">
        <v>89</v>
      </c>
      <c r="K518" s="24">
        <v>3.8787444E7</v>
      </c>
      <c r="L518" s="24" t="str">
        <f>RIGHT('КХЛ'!$H518,4)</f>
        <v>1988</v>
      </c>
    </row>
    <row r="519" ht="15.75" customHeight="1">
      <c r="E519" s="24">
        <v>738.0</v>
      </c>
      <c r="F519" s="24" t="s">
        <v>1101</v>
      </c>
      <c r="G519" s="24" t="s">
        <v>83</v>
      </c>
      <c r="H519" s="28" t="s">
        <v>1102</v>
      </c>
      <c r="I519" s="24">
        <v>31.0</v>
      </c>
      <c r="J519" s="24" t="s">
        <v>132</v>
      </c>
      <c r="K519" s="24">
        <v>4.3471394E7</v>
      </c>
      <c r="L519" s="24" t="str">
        <f>RIGHT('КХЛ'!$H519,4)</f>
        <v>1986</v>
      </c>
    </row>
    <row r="520" ht="15.75" customHeight="1">
      <c r="E520" s="24">
        <v>1002.0</v>
      </c>
      <c r="F520" s="24" t="s">
        <v>1103</v>
      </c>
      <c r="G520" s="24" t="s">
        <v>91</v>
      </c>
      <c r="H520" s="28" t="s">
        <v>1104</v>
      </c>
      <c r="I520" s="24">
        <v>20.0</v>
      </c>
      <c r="J520" s="24" t="s">
        <v>89</v>
      </c>
      <c r="K520" s="24">
        <v>8.3642782E7</v>
      </c>
      <c r="L520" s="24" t="str">
        <f>RIGHT('КХЛ'!$H520,4)</f>
        <v>1997</v>
      </c>
    </row>
    <row r="521" ht="15.75" customHeight="1">
      <c r="E521" s="24">
        <v>1393.0</v>
      </c>
      <c r="F521" s="24" t="s">
        <v>1105</v>
      </c>
      <c r="G521" s="24" t="s">
        <v>91</v>
      </c>
      <c r="H521" s="28" t="s">
        <v>1106</v>
      </c>
      <c r="I521" s="24">
        <v>25.0</v>
      </c>
      <c r="J521" s="24" t="s">
        <v>89</v>
      </c>
      <c r="K521" s="24">
        <v>7.5162386E7</v>
      </c>
      <c r="L521" s="24" t="str">
        <f>RIGHT('КХЛ'!$H521,4)</f>
        <v>1992</v>
      </c>
    </row>
    <row r="522" ht="15.75" customHeight="1">
      <c r="E522" s="24">
        <v>305.0</v>
      </c>
      <c r="F522" s="24" t="s">
        <v>1107</v>
      </c>
      <c r="G522" s="24" t="s">
        <v>87</v>
      </c>
      <c r="H522" s="28" t="s">
        <v>1108</v>
      </c>
      <c r="I522" s="24">
        <v>19.0</v>
      </c>
      <c r="J522" s="24" t="s">
        <v>89</v>
      </c>
      <c r="K522" s="24">
        <v>9.6787328E7</v>
      </c>
      <c r="L522" s="24" t="str">
        <f>RIGHT('КХЛ'!$H522,4)</f>
        <v>1998</v>
      </c>
    </row>
    <row r="523" ht="15.75" customHeight="1">
      <c r="E523" s="24">
        <v>206.0</v>
      </c>
      <c r="F523" s="24" t="s">
        <v>1109</v>
      </c>
      <c r="G523" s="24" t="s">
        <v>83</v>
      </c>
      <c r="H523" s="28" t="s">
        <v>1110</v>
      </c>
      <c r="I523" s="24">
        <v>22.0</v>
      </c>
      <c r="J523" s="24" t="s">
        <v>89</v>
      </c>
      <c r="K523" s="24">
        <v>1.7472333E7</v>
      </c>
      <c r="L523" s="24" t="str">
        <f>RIGHT('КХЛ'!$H523,4)</f>
        <v>1995</v>
      </c>
    </row>
    <row r="524" ht="15.75" customHeight="1">
      <c r="E524" s="24">
        <v>1236.0</v>
      </c>
      <c r="F524" s="24" t="s">
        <v>1111</v>
      </c>
      <c r="G524" s="24" t="s">
        <v>87</v>
      </c>
      <c r="H524" s="28" t="s">
        <v>1112</v>
      </c>
      <c r="I524" s="24">
        <v>19.0</v>
      </c>
      <c r="J524" s="24" t="s">
        <v>89</v>
      </c>
      <c r="K524" s="24">
        <v>9.1125249E7</v>
      </c>
      <c r="L524" s="24" t="str">
        <f>RIGHT('КХЛ'!$H524,4)</f>
        <v>1998</v>
      </c>
    </row>
    <row r="525" ht="15.75" customHeight="1">
      <c r="E525" s="24">
        <v>1051.0</v>
      </c>
      <c r="F525" s="24" t="s">
        <v>1113</v>
      </c>
      <c r="G525" s="24" t="s">
        <v>91</v>
      </c>
      <c r="H525" s="28" t="s">
        <v>1114</v>
      </c>
      <c r="I525" s="24">
        <v>26.0</v>
      </c>
      <c r="J525" s="24" t="s">
        <v>106</v>
      </c>
      <c r="K525" s="24">
        <v>4.9108607E7</v>
      </c>
      <c r="L525" s="24" t="str">
        <f>RIGHT('КХЛ'!$H525,4)</f>
        <v>1991</v>
      </c>
    </row>
    <row r="526" ht="15.75" customHeight="1">
      <c r="E526" s="24">
        <v>1421.0</v>
      </c>
      <c r="F526" s="24" t="s">
        <v>1115</v>
      </c>
      <c r="G526" s="24" t="s">
        <v>91</v>
      </c>
      <c r="H526" s="28" t="s">
        <v>1116</v>
      </c>
      <c r="I526" s="24">
        <v>32.0</v>
      </c>
      <c r="J526" s="24" t="s">
        <v>89</v>
      </c>
      <c r="K526" s="24">
        <v>1.4068043E7</v>
      </c>
      <c r="L526" s="24" t="str">
        <f>RIGHT('КХЛ'!$H526,4)</f>
        <v>1985</v>
      </c>
    </row>
    <row r="527" ht="15.75" customHeight="1">
      <c r="E527" s="24">
        <v>903.0</v>
      </c>
      <c r="F527" s="24" t="s">
        <v>1117</v>
      </c>
      <c r="G527" s="24" t="s">
        <v>91</v>
      </c>
      <c r="H527" s="28" t="s">
        <v>1118</v>
      </c>
      <c r="I527" s="24">
        <v>22.0</v>
      </c>
      <c r="J527" s="24" t="s">
        <v>89</v>
      </c>
      <c r="K527" s="24">
        <v>3.2153478E7</v>
      </c>
      <c r="L527" s="24" t="str">
        <f>RIGHT('КХЛ'!$H527,4)</f>
        <v>1995</v>
      </c>
    </row>
    <row r="528" ht="15.75" customHeight="1">
      <c r="E528" s="24">
        <v>646.0</v>
      </c>
      <c r="F528" s="24" t="s">
        <v>1119</v>
      </c>
      <c r="G528" s="24" t="s">
        <v>91</v>
      </c>
      <c r="H528" s="28" t="s">
        <v>1120</v>
      </c>
      <c r="I528" s="24">
        <v>39.0</v>
      </c>
      <c r="J528" s="24" t="s">
        <v>89</v>
      </c>
      <c r="K528" s="24">
        <v>9.7825311E7</v>
      </c>
      <c r="L528" s="24" t="str">
        <f>RIGHT('КХЛ'!$H528,4)</f>
        <v>1978</v>
      </c>
    </row>
    <row r="529" ht="15.75" customHeight="1">
      <c r="E529" s="24">
        <v>625.0</v>
      </c>
      <c r="F529" s="24" t="s">
        <v>1121</v>
      </c>
      <c r="G529" s="24" t="s">
        <v>83</v>
      </c>
      <c r="H529" s="28" t="s">
        <v>1122</v>
      </c>
      <c r="I529" s="24">
        <v>41.0</v>
      </c>
      <c r="J529" s="24" t="s">
        <v>89</v>
      </c>
      <c r="K529" s="24">
        <v>3.0923528E7</v>
      </c>
      <c r="L529" s="24" t="str">
        <f>RIGHT('КХЛ'!$H529,4)</f>
        <v>1976</v>
      </c>
    </row>
    <row r="530" ht="15.75" customHeight="1">
      <c r="E530" s="24">
        <v>867.0</v>
      </c>
      <c r="F530" s="24" t="s">
        <v>1123</v>
      </c>
      <c r="G530" s="24" t="s">
        <v>83</v>
      </c>
      <c r="H530" s="28" t="s">
        <v>1124</v>
      </c>
      <c r="I530" s="24">
        <v>34.0</v>
      </c>
      <c r="J530" s="24" t="s">
        <v>89</v>
      </c>
      <c r="K530" s="24">
        <v>9.4610358E7</v>
      </c>
      <c r="L530" s="24" t="str">
        <f>RIGHT('КХЛ'!$H530,4)</f>
        <v>1983</v>
      </c>
    </row>
    <row r="531" ht="15.75" customHeight="1">
      <c r="E531" s="24">
        <v>545.0</v>
      </c>
      <c r="F531" s="24" t="s">
        <v>1125</v>
      </c>
      <c r="G531" s="24" t="s">
        <v>83</v>
      </c>
      <c r="H531" s="28" t="s">
        <v>1126</v>
      </c>
      <c r="I531" s="24">
        <v>43.0</v>
      </c>
      <c r="J531" s="24" t="s">
        <v>89</v>
      </c>
      <c r="K531" s="24">
        <v>5.5990344E7</v>
      </c>
      <c r="L531" s="24" t="str">
        <f>RIGHT('КХЛ'!$H531,4)</f>
        <v>1974</v>
      </c>
    </row>
    <row r="532" ht="15.75" customHeight="1">
      <c r="E532" s="24">
        <v>1049.0</v>
      </c>
      <c r="F532" s="24" t="s">
        <v>1127</v>
      </c>
      <c r="G532" s="24" t="s">
        <v>83</v>
      </c>
      <c r="H532" s="28" t="s">
        <v>1128</v>
      </c>
      <c r="I532" s="24">
        <v>20.0</v>
      </c>
      <c r="J532" s="24" t="s">
        <v>89</v>
      </c>
      <c r="K532" s="24">
        <v>4.5609944E7</v>
      </c>
      <c r="L532" s="24" t="str">
        <f>RIGHT('КХЛ'!$H532,4)</f>
        <v>1997</v>
      </c>
    </row>
    <row r="533" ht="15.75" customHeight="1">
      <c r="E533" s="24">
        <v>976.0</v>
      </c>
      <c r="F533" s="24" t="s">
        <v>1129</v>
      </c>
      <c r="G533" s="24" t="s">
        <v>87</v>
      </c>
      <c r="H533" s="28" t="s">
        <v>476</v>
      </c>
      <c r="I533" s="24">
        <v>34.0</v>
      </c>
      <c r="J533" s="24" t="s">
        <v>132</v>
      </c>
      <c r="K533" s="24">
        <v>9.4768728E7</v>
      </c>
      <c r="L533" s="24" t="str">
        <f>RIGHT('КХЛ'!$H533,4)</f>
        <v>1983</v>
      </c>
    </row>
    <row r="534" ht="15.75" customHeight="1">
      <c r="E534" s="24">
        <v>808.0</v>
      </c>
      <c r="F534" s="24" t="s">
        <v>1130</v>
      </c>
      <c r="G534" s="24" t="s">
        <v>83</v>
      </c>
      <c r="H534" s="28" t="s">
        <v>1131</v>
      </c>
      <c r="I534" s="24">
        <v>22.0</v>
      </c>
      <c r="J534" s="24" t="s">
        <v>89</v>
      </c>
      <c r="K534" s="24">
        <v>2.8608247E7</v>
      </c>
      <c r="L534" s="24" t="str">
        <f>RIGHT('КХЛ'!$H534,4)</f>
        <v>1995</v>
      </c>
    </row>
    <row r="535" ht="15.75" customHeight="1">
      <c r="E535" s="24">
        <v>92.0</v>
      </c>
      <c r="F535" s="24" t="s">
        <v>1132</v>
      </c>
      <c r="G535" s="24" t="s">
        <v>83</v>
      </c>
      <c r="H535" s="28" t="s">
        <v>1133</v>
      </c>
      <c r="I535" s="24">
        <v>29.0</v>
      </c>
      <c r="J535" s="24" t="s">
        <v>89</v>
      </c>
      <c r="K535" s="24">
        <v>8.0210154E7</v>
      </c>
      <c r="L535" s="24" t="str">
        <f>RIGHT('КХЛ'!$H535,4)</f>
        <v>1989</v>
      </c>
    </row>
    <row r="536" ht="15.75" customHeight="1">
      <c r="E536" s="24">
        <v>313.0</v>
      </c>
      <c r="F536" s="24" t="s">
        <v>1134</v>
      </c>
      <c r="G536" s="24" t="s">
        <v>91</v>
      </c>
      <c r="H536" s="28" t="s">
        <v>1135</v>
      </c>
      <c r="I536" s="24">
        <v>26.0</v>
      </c>
      <c r="J536" s="24" t="s">
        <v>89</v>
      </c>
      <c r="K536" s="24">
        <v>4.2011999E7</v>
      </c>
      <c r="L536" s="24" t="str">
        <f>RIGHT('КХЛ'!$H536,4)</f>
        <v>1991</v>
      </c>
    </row>
    <row r="537" ht="15.75" customHeight="1">
      <c r="E537" s="24">
        <v>478.0</v>
      </c>
      <c r="F537" s="24" t="s">
        <v>1136</v>
      </c>
      <c r="G537" s="24" t="s">
        <v>83</v>
      </c>
      <c r="H537" s="28" t="s">
        <v>1137</v>
      </c>
      <c r="I537" s="24">
        <v>20.0</v>
      </c>
      <c r="J537" s="24" t="s">
        <v>89</v>
      </c>
      <c r="K537" s="24">
        <v>3.7933954E7</v>
      </c>
      <c r="L537" s="24" t="str">
        <f>RIGHT('КХЛ'!$H537,4)</f>
        <v>1997</v>
      </c>
    </row>
    <row r="538" ht="15.75" customHeight="1">
      <c r="E538" s="24">
        <v>542.0</v>
      </c>
      <c r="F538" s="24" t="s">
        <v>1138</v>
      </c>
      <c r="G538" s="24" t="s">
        <v>91</v>
      </c>
      <c r="H538" s="28" t="s">
        <v>1139</v>
      </c>
      <c r="I538" s="24">
        <v>23.0</v>
      </c>
      <c r="J538" s="24" t="s">
        <v>89</v>
      </c>
      <c r="K538" s="24">
        <v>5.8322632E7</v>
      </c>
      <c r="L538" s="24" t="str">
        <f>RIGHT('КХЛ'!$H538,4)</f>
        <v>1994</v>
      </c>
    </row>
    <row r="539" ht="15.75" customHeight="1">
      <c r="E539" s="24">
        <v>1419.0</v>
      </c>
      <c r="F539" s="24" t="s">
        <v>1140</v>
      </c>
      <c r="G539" s="24" t="s">
        <v>91</v>
      </c>
      <c r="H539" s="28" t="s">
        <v>1141</v>
      </c>
      <c r="I539" s="24">
        <v>34.0</v>
      </c>
      <c r="J539" s="24" t="s">
        <v>89</v>
      </c>
      <c r="K539" s="24">
        <v>2934489.0</v>
      </c>
      <c r="L539" s="24" t="str">
        <f>RIGHT('КХЛ'!$H539,4)</f>
        <v>1983</v>
      </c>
    </row>
    <row r="540" ht="15.75" customHeight="1">
      <c r="E540" s="24">
        <v>363.0</v>
      </c>
      <c r="F540" s="24" t="s">
        <v>1142</v>
      </c>
      <c r="G540" s="24" t="s">
        <v>83</v>
      </c>
      <c r="H540" s="28" t="s">
        <v>1143</v>
      </c>
      <c r="I540" s="24">
        <v>40.0</v>
      </c>
      <c r="J540" s="24" t="s">
        <v>89</v>
      </c>
      <c r="K540" s="24">
        <v>5.0440439E7</v>
      </c>
      <c r="L540" s="24" t="str">
        <f>RIGHT('КХЛ'!$H540,4)</f>
        <v>1977</v>
      </c>
    </row>
    <row r="541" ht="15.75" customHeight="1">
      <c r="E541" s="24">
        <v>416.0</v>
      </c>
      <c r="F541" s="24" t="s">
        <v>996</v>
      </c>
      <c r="G541" s="24" t="s">
        <v>87</v>
      </c>
      <c r="H541" s="28" t="s">
        <v>1144</v>
      </c>
      <c r="I541" s="24">
        <v>20.0</v>
      </c>
      <c r="J541" s="24" t="s">
        <v>89</v>
      </c>
      <c r="K541" s="24">
        <v>1.2750937E7</v>
      </c>
      <c r="L541" s="24" t="str">
        <f>RIGHT('КХЛ'!$H541,4)</f>
        <v>1997</v>
      </c>
    </row>
    <row r="542" ht="15.75" customHeight="1">
      <c r="E542" s="24">
        <v>683.0</v>
      </c>
      <c r="F542" s="24" t="s">
        <v>1145</v>
      </c>
      <c r="G542" s="24" t="s">
        <v>83</v>
      </c>
      <c r="H542" s="28" t="s">
        <v>1146</v>
      </c>
      <c r="I542" s="24">
        <v>38.0</v>
      </c>
      <c r="J542" s="24" t="s">
        <v>106</v>
      </c>
      <c r="K542" s="24">
        <v>9.4725575E7</v>
      </c>
      <c r="L542" s="24" t="str">
        <f>RIGHT('КХЛ'!$H542,4)</f>
        <v>1979</v>
      </c>
    </row>
    <row r="543" ht="15.75" customHeight="1">
      <c r="E543" s="24">
        <v>1780.0</v>
      </c>
      <c r="F543" s="24" t="s">
        <v>1147</v>
      </c>
      <c r="G543" s="24" t="s">
        <v>91</v>
      </c>
      <c r="H543" s="28" t="s">
        <v>1148</v>
      </c>
      <c r="I543" s="24">
        <v>25.0</v>
      </c>
      <c r="J543" s="24" t="s">
        <v>169</v>
      </c>
      <c r="K543" s="24">
        <v>7.0241147E7</v>
      </c>
      <c r="L543" s="24" t="str">
        <f>RIGHT('КХЛ'!$H543,4)</f>
        <v>1992</v>
      </c>
    </row>
    <row r="544" ht="15.75" customHeight="1">
      <c r="E544" s="24">
        <v>165.0</v>
      </c>
      <c r="F544" s="24" t="s">
        <v>1149</v>
      </c>
      <c r="G544" s="24" t="s">
        <v>91</v>
      </c>
      <c r="H544" s="28" t="s">
        <v>1150</v>
      </c>
      <c r="I544" s="24">
        <v>30.0</v>
      </c>
      <c r="J544" s="24" t="s">
        <v>85</v>
      </c>
      <c r="K544" s="24">
        <v>6.5412589E7</v>
      </c>
      <c r="L544" s="24" t="str">
        <f>RIGHT('КХЛ'!$H544,4)</f>
        <v>1987</v>
      </c>
    </row>
    <row r="545" ht="15.75" customHeight="1">
      <c r="E545" s="24">
        <v>796.0</v>
      </c>
      <c r="F545" s="24" t="s">
        <v>1151</v>
      </c>
      <c r="G545" s="24" t="s">
        <v>83</v>
      </c>
      <c r="H545" s="28" t="s">
        <v>1152</v>
      </c>
      <c r="I545" s="24">
        <v>25.0</v>
      </c>
      <c r="J545" s="24" t="s">
        <v>93</v>
      </c>
      <c r="K545" s="24">
        <v>6.8852649E7</v>
      </c>
      <c r="L545" s="24" t="str">
        <f>RIGHT('КХЛ'!$H545,4)</f>
        <v>1992</v>
      </c>
    </row>
    <row r="546" ht="15.75" customHeight="1">
      <c r="E546" s="24">
        <v>1272.0</v>
      </c>
      <c r="F546" s="24" t="s">
        <v>1153</v>
      </c>
      <c r="G546" s="24" t="s">
        <v>91</v>
      </c>
      <c r="H546" s="28" t="s">
        <v>1154</v>
      </c>
      <c r="I546" s="24">
        <v>34.0</v>
      </c>
      <c r="J546" s="24" t="s">
        <v>89</v>
      </c>
      <c r="K546" s="24">
        <v>3.3279102E7</v>
      </c>
      <c r="L546" s="24" t="str">
        <f>RIGHT('КХЛ'!$H546,4)</f>
        <v>1983</v>
      </c>
    </row>
    <row r="547" ht="15.75" customHeight="1">
      <c r="E547" s="24">
        <v>128.0</v>
      </c>
      <c r="F547" s="24" t="s">
        <v>1155</v>
      </c>
      <c r="G547" s="24" t="s">
        <v>83</v>
      </c>
      <c r="H547" s="28" t="s">
        <v>177</v>
      </c>
      <c r="I547" s="24">
        <v>37.0</v>
      </c>
      <c r="J547" s="24" t="s">
        <v>132</v>
      </c>
      <c r="K547" s="24">
        <v>8.5621225E7</v>
      </c>
      <c r="L547" s="24" t="str">
        <f>RIGHT('КХЛ'!$H547,4)</f>
        <v>1980</v>
      </c>
    </row>
    <row r="548" ht="15.75" customHeight="1">
      <c r="E548" s="24">
        <v>584.0</v>
      </c>
      <c r="F548" s="24" t="s">
        <v>1156</v>
      </c>
      <c r="G548" s="24" t="s">
        <v>91</v>
      </c>
      <c r="H548" s="28" t="s">
        <v>1157</v>
      </c>
      <c r="I548" s="24">
        <v>23.0</v>
      </c>
      <c r="J548" s="24" t="s">
        <v>89</v>
      </c>
      <c r="K548" s="24">
        <v>1808884.0</v>
      </c>
      <c r="L548" s="24" t="str">
        <f>RIGHT('КХЛ'!$H548,4)</f>
        <v>1994</v>
      </c>
    </row>
    <row r="549" ht="15.75" customHeight="1">
      <c r="E549" s="24">
        <v>274.0</v>
      </c>
      <c r="F549" s="24" t="s">
        <v>1158</v>
      </c>
      <c r="G549" s="24" t="s">
        <v>87</v>
      </c>
      <c r="H549" s="28" t="s">
        <v>1159</v>
      </c>
      <c r="I549" s="24">
        <v>22.0</v>
      </c>
      <c r="J549" s="24" t="s">
        <v>89</v>
      </c>
      <c r="K549" s="24">
        <v>3.2426326E7</v>
      </c>
      <c r="L549" s="24" t="str">
        <f>RIGHT('КХЛ'!$H549,4)</f>
        <v>1995</v>
      </c>
    </row>
    <row r="550" ht="15.75" customHeight="1">
      <c r="E550" s="24">
        <v>255.0</v>
      </c>
      <c r="F550" s="24" t="s">
        <v>1160</v>
      </c>
      <c r="G550" s="24" t="s">
        <v>91</v>
      </c>
      <c r="H550" s="28" t="s">
        <v>1161</v>
      </c>
      <c r="I550" s="24">
        <v>28.0</v>
      </c>
      <c r="J550" s="24" t="s">
        <v>106</v>
      </c>
      <c r="K550" s="24">
        <v>7311880.0</v>
      </c>
      <c r="L550" s="24" t="str">
        <f>RIGHT('КХЛ'!$H550,4)</f>
        <v>1989</v>
      </c>
    </row>
    <row r="551" ht="15.75" customHeight="1">
      <c r="E551" s="24">
        <v>890.0</v>
      </c>
      <c r="F551" s="24" t="s">
        <v>484</v>
      </c>
      <c r="G551" s="24" t="s">
        <v>91</v>
      </c>
      <c r="H551" s="28" t="s">
        <v>485</v>
      </c>
      <c r="I551" s="24">
        <v>33.0</v>
      </c>
      <c r="J551" s="24" t="s">
        <v>89</v>
      </c>
      <c r="K551" s="24">
        <v>7.6854948E7</v>
      </c>
      <c r="L551" s="24" t="str">
        <f>RIGHT('КХЛ'!$H551,4)</f>
        <v>1985</v>
      </c>
    </row>
    <row r="552" ht="15.75" customHeight="1">
      <c r="E552" s="24">
        <v>1732.0</v>
      </c>
      <c r="F552" s="24" t="s">
        <v>1162</v>
      </c>
      <c r="G552" s="24" t="s">
        <v>83</v>
      </c>
      <c r="H552" s="28" t="s">
        <v>1163</v>
      </c>
      <c r="I552" s="24">
        <v>26.0</v>
      </c>
      <c r="J552" s="24" t="s">
        <v>89</v>
      </c>
      <c r="K552" s="24">
        <v>6.3765102E7</v>
      </c>
      <c r="L552" s="24" t="str">
        <f>RIGHT('КХЛ'!$H552,4)</f>
        <v>1991</v>
      </c>
    </row>
    <row r="553" ht="15.75" customHeight="1">
      <c r="E553" s="24">
        <v>293.0</v>
      </c>
      <c r="F553" s="24" t="s">
        <v>1164</v>
      </c>
      <c r="G553" s="24" t="s">
        <v>83</v>
      </c>
      <c r="H553" s="28" t="s">
        <v>1165</v>
      </c>
      <c r="I553" s="24">
        <v>22.0</v>
      </c>
      <c r="J553" s="24" t="s">
        <v>89</v>
      </c>
      <c r="K553" s="24">
        <v>9.696643E7</v>
      </c>
      <c r="L553" s="24" t="str">
        <f>RIGHT('КХЛ'!$H553,4)</f>
        <v>1995</v>
      </c>
    </row>
    <row r="554" ht="15.75" customHeight="1">
      <c r="E554" s="24">
        <v>287.0</v>
      </c>
      <c r="F554" s="24" t="s">
        <v>1166</v>
      </c>
      <c r="G554" s="24" t="s">
        <v>91</v>
      </c>
      <c r="H554" s="28" t="s">
        <v>1167</v>
      </c>
      <c r="I554" s="24">
        <v>33.0</v>
      </c>
      <c r="J554" s="24" t="s">
        <v>106</v>
      </c>
      <c r="K554" s="24">
        <v>1.1524946E7</v>
      </c>
      <c r="L554" s="24" t="str">
        <f>RIGHT('КХЛ'!$H554,4)</f>
        <v>1984</v>
      </c>
    </row>
    <row r="555" ht="15.75" customHeight="1">
      <c r="E555" s="24">
        <v>1189.0</v>
      </c>
      <c r="F555" s="24" t="s">
        <v>1168</v>
      </c>
      <c r="G555" s="24" t="s">
        <v>91</v>
      </c>
      <c r="H555" s="28" t="s">
        <v>1169</v>
      </c>
      <c r="I555" s="24">
        <v>21.0</v>
      </c>
      <c r="J555" s="24" t="s">
        <v>89</v>
      </c>
      <c r="K555" s="24">
        <v>7.0391151E7</v>
      </c>
      <c r="L555" s="24" t="str">
        <f>RIGHT('КХЛ'!$H555,4)</f>
        <v>1996</v>
      </c>
    </row>
    <row r="556" ht="15.75" customHeight="1">
      <c r="E556" s="24">
        <v>66.0</v>
      </c>
      <c r="F556" s="24" t="s">
        <v>1170</v>
      </c>
      <c r="G556" s="24" t="s">
        <v>83</v>
      </c>
      <c r="H556" s="28" t="s">
        <v>1171</v>
      </c>
      <c r="I556" s="24">
        <v>31.0</v>
      </c>
      <c r="J556" s="24" t="s">
        <v>106</v>
      </c>
      <c r="K556" s="24">
        <v>2.6378752E7</v>
      </c>
      <c r="L556" s="24" t="str">
        <f>RIGHT('КХЛ'!$H556,4)</f>
        <v>1986</v>
      </c>
    </row>
    <row r="557" ht="15.75" customHeight="1">
      <c r="E557" s="24">
        <v>467.0</v>
      </c>
      <c r="F557" s="24" t="s">
        <v>1172</v>
      </c>
      <c r="G557" s="24" t="s">
        <v>91</v>
      </c>
      <c r="H557" s="28" t="s">
        <v>1173</v>
      </c>
      <c r="I557" s="24">
        <v>31.0</v>
      </c>
      <c r="J557" s="24" t="s">
        <v>89</v>
      </c>
      <c r="K557" s="24">
        <v>9.5981407E7</v>
      </c>
      <c r="L557" s="24" t="str">
        <f>RIGHT('КХЛ'!$H557,4)</f>
        <v>1986</v>
      </c>
    </row>
    <row r="558" ht="15.75" customHeight="1">
      <c r="E558" s="24">
        <v>1051.0</v>
      </c>
      <c r="F558" s="24" t="s">
        <v>1174</v>
      </c>
      <c r="G558" s="24" t="s">
        <v>91</v>
      </c>
      <c r="H558" s="28" t="s">
        <v>1175</v>
      </c>
      <c r="I558" s="24">
        <v>44.0</v>
      </c>
      <c r="J558" s="24" t="s">
        <v>89</v>
      </c>
      <c r="K558" s="24">
        <v>7.6570279E7</v>
      </c>
      <c r="L558" s="24" t="str">
        <f>RIGHT('КХЛ'!$H558,4)</f>
        <v>1973</v>
      </c>
    </row>
    <row r="559" ht="15.75" customHeight="1">
      <c r="E559" s="24">
        <v>1321.0</v>
      </c>
      <c r="F559" s="24" t="s">
        <v>1176</v>
      </c>
      <c r="G559" s="24" t="s">
        <v>91</v>
      </c>
      <c r="H559" s="28" t="s">
        <v>1177</v>
      </c>
      <c r="I559" s="24">
        <v>34.0</v>
      </c>
      <c r="J559" s="24" t="s">
        <v>85</v>
      </c>
      <c r="K559" s="24">
        <v>8.3072523E7</v>
      </c>
      <c r="L559" s="24" t="str">
        <f>RIGHT('КХЛ'!$H559,4)</f>
        <v>1983</v>
      </c>
    </row>
    <row r="560" ht="15.75" customHeight="1">
      <c r="E560" s="24">
        <v>707.0</v>
      </c>
      <c r="F560" s="24" t="s">
        <v>1178</v>
      </c>
      <c r="G560" s="24" t="s">
        <v>91</v>
      </c>
      <c r="H560" s="28" t="s">
        <v>1179</v>
      </c>
      <c r="I560" s="24">
        <v>38.0</v>
      </c>
      <c r="J560" s="24" t="s">
        <v>132</v>
      </c>
      <c r="K560" s="24">
        <v>7.7462311E7</v>
      </c>
      <c r="L560" s="24" t="str">
        <f>RIGHT('КХЛ'!$H560,4)</f>
        <v>1979</v>
      </c>
    </row>
    <row r="561" ht="15.75" customHeight="1">
      <c r="E561" s="24">
        <v>778.0</v>
      </c>
      <c r="F561" s="24" t="s">
        <v>1180</v>
      </c>
      <c r="G561" s="24" t="s">
        <v>91</v>
      </c>
      <c r="H561" s="28" t="s">
        <v>1181</v>
      </c>
      <c r="I561" s="24">
        <v>28.0</v>
      </c>
      <c r="J561" s="24" t="s">
        <v>89</v>
      </c>
      <c r="K561" s="24">
        <v>1.8301474E7</v>
      </c>
      <c r="L561" s="24" t="str">
        <f>RIGHT('КХЛ'!$H561,4)</f>
        <v>1989</v>
      </c>
    </row>
    <row r="562" ht="15.75" customHeight="1">
      <c r="E562" s="24">
        <v>399.0</v>
      </c>
      <c r="F562" s="24" t="s">
        <v>1182</v>
      </c>
      <c r="G562" s="24" t="s">
        <v>91</v>
      </c>
      <c r="H562" s="28" t="s">
        <v>1183</v>
      </c>
      <c r="I562" s="24">
        <v>27.0</v>
      </c>
      <c r="J562" s="24" t="s">
        <v>89</v>
      </c>
      <c r="K562" s="24">
        <v>7.7232347E7</v>
      </c>
      <c r="L562" s="24" t="str">
        <f>RIGHT('КХЛ'!$H562,4)</f>
        <v>1990</v>
      </c>
    </row>
    <row r="563" ht="15.75" customHeight="1">
      <c r="E563" s="24">
        <v>1768.0</v>
      </c>
      <c r="F563" s="24" t="s">
        <v>1184</v>
      </c>
      <c r="G563" s="24" t="s">
        <v>83</v>
      </c>
      <c r="H563" s="28" t="s">
        <v>1185</v>
      </c>
      <c r="I563" s="24">
        <v>24.0</v>
      </c>
      <c r="J563" s="24" t="s">
        <v>89</v>
      </c>
      <c r="K563" s="24">
        <v>1.2944782E7</v>
      </c>
      <c r="L563" s="24" t="str">
        <f>RIGHT('КХЛ'!$H563,4)</f>
        <v>1993</v>
      </c>
    </row>
    <row r="564" ht="15.75" customHeight="1">
      <c r="E564" s="24">
        <v>1652.0</v>
      </c>
      <c r="F564" s="24" t="s">
        <v>1186</v>
      </c>
      <c r="G564" s="24" t="s">
        <v>87</v>
      </c>
      <c r="H564" s="28" t="s">
        <v>1187</v>
      </c>
      <c r="I564" s="24">
        <v>21.0</v>
      </c>
      <c r="J564" s="24" t="s">
        <v>89</v>
      </c>
      <c r="K564" s="24">
        <v>7.0203773E7</v>
      </c>
      <c r="L564" s="24" t="str">
        <f>RIGHT('КХЛ'!$H564,4)</f>
        <v>1997</v>
      </c>
    </row>
    <row r="565" ht="15.75" customHeight="1">
      <c r="E565" s="24">
        <v>402.0</v>
      </c>
      <c r="F565" s="24" t="s">
        <v>1188</v>
      </c>
      <c r="G565" s="24" t="s">
        <v>91</v>
      </c>
      <c r="H565" s="28" t="s">
        <v>1189</v>
      </c>
      <c r="I565" s="24">
        <v>30.0</v>
      </c>
      <c r="J565" s="24" t="s">
        <v>89</v>
      </c>
      <c r="K565" s="24">
        <v>8.1795366E7</v>
      </c>
      <c r="L565" s="24" t="str">
        <f>RIGHT('КХЛ'!$H565,4)</f>
        <v>1987</v>
      </c>
    </row>
    <row r="566" ht="15.75" customHeight="1">
      <c r="E566" s="24">
        <v>1119.0</v>
      </c>
      <c r="F566" s="24" t="s">
        <v>1190</v>
      </c>
      <c r="G566" s="24" t="s">
        <v>91</v>
      </c>
      <c r="H566" s="28" t="s">
        <v>1191</v>
      </c>
      <c r="I566" s="24">
        <v>36.0</v>
      </c>
      <c r="J566" s="24" t="s">
        <v>89</v>
      </c>
      <c r="K566" s="24">
        <v>6.2572205E7</v>
      </c>
      <c r="L566" s="24" t="str">
        <f>RIGHT('КХЛ'!$H566,4)</f>
        <v>1981</v>
      </c>
    </row>
    <row r="567" ht="15.75" customHeight="1">
      <c r="E567" s="24">
        <v>875.0</v>
      </c>
      <c r="F567" s="24" t="s">
        <v>1192</v>
      </c>
      <c r="G567" s="24" t="s">
        <v>91</v>
      </c>
      <c r="H567" s="28" t="s">
        <v>1193</v>
      </c>
      <c r="I567" s="24">
        <v>22.0</v>
      </c>
      <c r="J567" s="24" t="s">
        <v>89</v>
      </c>
      <c r="K567" s="24">
        <v>4675141.0</v>
      </c>
      <c r="L567" s="24" t="str">
        <f>RIGHT('КХЛ'!$H567,4)</f>
        <v>1995</v>
      </c>
    </row>
    <row r="568" ht="15.75" customHeight="1">
      <c r="E568" s="24">
        <v>895.0</v>
      </c>
      <c r="F568" s="24" t="s">
        <v>1194</v>
      </c>
      <c r="G568" s="24" t="s">
        <v>91</v>
      </c>
      <c r="H568" s="28" t="s">
        <v>1195</v>
      </c>
      <c r="I568" s="24">
        <v>22.0</v>
      </c>
      <c r="J568" s="24" t="s">
        <v>89</v>
      </c>
      <c r="K568" s="24">
        <v>6.5977729E7</v>
      </c>
      <c r="L568" s="24" t="str">
        <f>RIGHT('КХЛ'!$H568,4)</f>
        <v>1995</v>
      </c>
    </row>
    <row r="569" ht="15.75" customHeight="1">
      <c r="E569" s="24">
        <v>1488.0</v>
      </c>
      <c r="F569" s="24" t="s">
        <v>1196</v>
      </c>
      <c r="G569" s="24" t="s">
        <v>91</v>
      </c>
      <c r="H569" s="28" t="s">
        <v>1197</v>
      </c>
      <c r="I569" s="24">
        <v>24.0</v>
      </c>
      <c r="J569" s="24" t="s">
        <v>89</v>
      </c>
      <c r="K569" s="24">
        <v>2.4212889E7</v>
      </c>
      <c r="L569" s="24" t="str">
        <f>RIGHT('КХЛ'!$H569,4)</f>
        <v>1993</v>
      </c>
    </row>
    <row r="570" ht="15.75" customHeight="1">
      <c r="E570" s="24">
        <v>746.0</v>
      </c>
      <c r="F570" s="24" t="s">
        <v>1198</v>
      </c>
      <c r="G570" s="24" t="s">
        <v>91</v>
      </c>
      <c r="H570" s="28" t="s">
        <v>1199</v>
      </c>
      <c r="I570" s="24">
        <v>36.0</v>
      </c>
      <c r="J570" s="24" t="s">
        <v>89</v>
      </c>
      <c r="K570" s="24">
        <v>1.7908817E7</v>
      </c>
      <c r="L570" s="24" t="str">
        <f>RIGHT('КХЛ'!$H570,4)</f>
        <v>1981</v>
      </c>
    </row>
    <row r="571" ht="15.75" customHeight="1">
      <c r="E571" s="24">
        <v>120.0</v>
      </c>
      <c r="F571" s="24" t="s">
        <v>1200</v>
      </c>
      <c r="G571" s="24" t="s">
        <v>87</v>
      </c>
      <c r="H571" s="28" t="s">
        <v>1201</v>
      </c>
      <c r="I571" s="24">
        <v>36.0</v>
      </c>
      <c r="J571" s="24" t="s">
        <v>132</v>
      </c>
      <c r="K571" s="24">
        <v>6.2675656E7</v>
      </c>
      <c r="L571" s="24" t="str">
        <f>RIGHT('КХЛ'!$H571,4)</f>
        <v>1981</v>
      </c>
    </row>
    <row r="572" ht="15.75" customHeight="1">
      <c r="E572" s="24">
        <v>947.0</v>
      </c>
      <c r="F572" s="24" t="s">
        <v>1202</v>
      </c>
      <c r="G572" s="24" t="s">
        <v>91</v>
      </c>
      <c r="H572" s="28" t="s">
        <v>1203</v>
      </c>
      <c r="I572" s="24">
        <v>23.0</v>
      </c>
      <c r="J572" s="24" t="s">
        <v>89</v>
      </c>
      <c r="K572" s="24">
        <v>6.4494381E7</v>
      </c>
      <c r="L572" s="24" t="str">
        <f>RIGHT('КХЛ'!$H572,4)</f>
        <v>1994</v>
      </c>
    </row>
    <row r="573" ht="15.75" customHeight="1">
      <c r="E573" s="24">
        <v>1005.0</v>
      </c>
      <c r="F573" s="24" t="s">
        <v>1204</v>
      </c>
      <c r="G573" s="24" t="s">
        <v>91</v>
      </c>
      <c r="H573" s="28" t="s">
        <v>1205</v>
      </c>
      <c r="I573" s="24">
        <v>20.0</v>
      </c>
      <c r="J573" s="24" t="s">
        <v>89</v>
      </c>
      <c r="K573" s="24">
        <v>1.7025053E7</v>
      </c>
      <c r="L573" s="24" t="str">
        <f>RIGHT('КХЛ'!$H573,4)</f>
        <v>1997</v>
      </c>
    </row>
    <row r="574" ht="15.75" customHeight="1">
      <c r="E574" s="24">
        <v>360.0</v>
      </c>
      <c r="F574" s="24" t="s">
        <v>1206</v>
      </c>
      <c r="G574" s="24" t="s">
        <v>91</v>
      </c>
      <c r="H574" s="28" t="s">
        <v>1207</v>
      </c>
      <c r="I574" s="24">
        <v>38.0</v>
      </c>
      <c r="J574" s="24" t="s">
        <v>89</v>
      </c>
      <c r="K574" s="24">
        <v>4.2817152E7</v>
      </c>
      <c r="L574" s="24" t="str">
        <f>RIGHT('КХЛ'!$H574,4)</f>
        <v>1979</v>
      </c>
    </row>
    <row r="575" ht="15.75" customHeight="1">
      <c r="E575" s="24">
        <v>731.0</v>
      </c>
      <c r="F575" s="24" t="s">
        <v>1208</v>
      </c>
      <c r="G575" s="24" t="s">
        <v>83</v>
      </c>
      <c r="H575" s="28" t="s">
        <v>1209</v>
      </c>
      <c r="I575" s="24">
        <v>33.0</v>
      </c>
      <c r="J575" s="24" t="s">
        <v>85</v>
      </c>
      <c r="K575" s="24">
        <v>6.892754E7</v>
      </c>
      <c r="L575" s="24" t="str">
        <f>RIGHT('КХЛ'!$H575,4)</f>
        <v>1984</v>
      </c>
    </row>
    <row r="576" ht="15.75" customHeight="1">
      <c r="E576" s="24">
        <v>686.0</v>
      </c>
      <c r="F576" s="24" t="s">
        <v>1210</v>
      </c>
      <c r="G576" s="24" t="s">
        <v>83</v>
      </c>
      <c r="H576" s="28" t="s">
        <v>1211</v>
      </c>
      <c r="I576" s="24">
        <v>22.0</v>
      </c>
      <c r="J576" s="24" t="s">
        <v>132</v>
      </c>
      <c r="K576" s="24">
        <v>7.6826031E7</v>
      </c>
      <c r="L576" s="24" t="str">
        <f>RIGHT('КХЛ'!$H576,4)</f>
        <v>1995</v>
      </c>
    </row>
    <row r="577" ht="15.75" customHeight="1">
      <c r="E577" s="24">
        <v>74.0</v>
      </c>
      <c r="F577" s="24" t="s">
        <v>1212</v>
      </c>
      <c r="G577" s="24" t="s">
        <v>91</v>
      </c>
      <c r="H577" s="28" t="s">
        <v>1213</v>
      </c>
      <c r="I577" s="24">
        <v>46.0</v>
      </c>
      <c r="J577" s="24" t="s">
        <v>89</v>
      </c>
      <c r="K577" s="24">
        <v>6.1125603E7</v>
      </c>
      <c r="L577" s="24" t="str">
        <f>RIGHT('КХЛ'!$H577,4)</f>
        <v>1971</v>
      </c>
    </row>
    <row r="578" ht="15.75" customHeight="1">
      <c r="E578" s="24">
        <v>1759.0</v>
      </c>
      <c r="F578" s="24" t="s">
        <v>1214</v>
      </c>
      <c r="G578" s="24" t="s">
        <v>91</v>
      </c>
      <c r="H578" s="28" t="s">
        <v>1215</v>
      </c>
      <c r="I578" s="24">
        <v>26.0</v>
      </c>
      <c r="J578" s="24" t="s">
        <v>89</v>
      </c>
      <c r="K578" s="24">
        <v>6.8878301E7</v>
      </c>
      <c r="L578" s="24" t="str">
        <f>RIGHT('КХЛ'!$H578,4)</f>
        <v>1991</v>
      </c>
    </row>
    <row r="579" ht="15.75" customHeight="1">
      <c r="E579" s="24">
        <v>782.0</v>
      </c>
      <c r="F579" s="24" t="s">
        <v>1216</v>
      </c>
      <c r="G579" s="24" t="s">
        <v>87</v>
      </c>
      <c r="H579" s="28" t="s">
        <v>232</v>
      </c>
      <c r="I579" s="24">
        <v>28.0</v>
      </c>
      <c r="J579" s="24" t="s">
        <v>89</v>
      </c>
      <c r="K579" s="24">
        <v>4.0591037E7</v>
      </c>
      <c r="L579" s="24" t="str">
        <f>RIGHT('КХЛ'!$H579,4)</f>
        <v>1989</v>
      </c>
    </row>
    <row r="580" ht="15.75" customHeight="1">
      <c r="E580" s="24">
        <v>1135.0</v>
      </c>
      <c r="F580" s="24" t="s">
        <v>1217</v>
      </c>
      <c r="G580" s="24" t="s">
        <v>87</v>
      </c>
      <c r="H580" s="28" t="s">
        <v>1218</v>
      </c>
      <c r="I580" s="24">
        <v>28.0</v>
      </c>
      <c r="J580" s="24" t="s">
        <v>89</v>
      </c>
      <c r="K580" s="24">
        <v>4.0042838E7</v>
      </c>
      <c r="L580" s="24" t="str">
        <f>RIGHT('КХЛ'!$H580,4)</f>
        <v>1989</v>
      </c>
    </row>
    <row r="581" ht="15.75" customHeight="1">
      <c r="E581" s="24">
        <v>118.0</v>
      </c>
      <c r="F581" s="24" t="s">
        <v>1219</v>
      </c>
      <c r="G581" s="24" t="s">
        <v>83</v>
      </c>
      <c r="H581" s="28" t="s">
        <v>1220</v>
      </c>
      <c r="I581" s="24">
        <v>31.0</v>
      </c>
      <c r="J581" s="24" t="s">
        <v>132</v>
      </c>
      <c r="K581" s="24">
        <v>8.1409059E7</v>
      </c>
      <c r="L581" s="24" t="str">
        <f>RIGHT('КХЛ'!$H581,4)</f>
        <v>1986</v>
      </c>
    </row>
    <row r="582" ht="15.75" customHeight="1">
      <c r="E582" s="24">
        <v>1056.0</v>
      </c>
      <c r="F582" s="24" t="s">
        <v>1221</v>
      </c>
      <c r="G582" s="24" t="s">
        <v>91</v>
      </c>
      <c r="H582" s="28" t="s">
        <v>1222</v>
      </c>
      <c r="I582" s="24">
        <v>34.0</v>
      </c>
      <c r="J582" s="24" t="s">
        <v>89</v>
      </c>
      <c r="K582" s="24">
        <v>3.0508769E7</v>
      </c>
      <c r="L582" s="24" t="str">
        <f>RIGHT('КХЛ'!$H582,4)</f>
        <v>1983</v>
      </c>
    </row>
    <row r="583" ht="15.75" customHeight="1">
      <c r="E583" s="24">
        <v>549.0</v>
      </c>
      <c r="F583" s="24" t="s">
        <v>1223</v>
      </c>
      <c r="G583" s="24" t="s">
        <v>91</v>
      </c>
      <c r="H583" s="28" t="s">
        <v>1224</v>
      </c>
      <c r="I583" s="24">
        <v>29.0</v>
      </c>
      <c r="J583" s="24" t="s">
        <v>89</v>
      </c>
      <c r="K583" s="24">
        <v>9.0918477E7</v>
      </c>
      <c r="L583" s="24" t="str">
        <f>RIGHT('КХЛ'!$H583,4)</f>
        <v>1988</v>
      </c>
    </row>
    <row r="584" ht="15.75" customHeight="1">
      <c r="E584" s="24">
        <v>533.0</v>
      </c>
      <c r="F584" s="24" t="s">
        <v>1225</v>
      </c>
      <c r="G584" s="24" t="s">
        <v>83</v>
      </c>
      <c r="H584" s="28" t="s">
        <v>1226</v>
      </c>
      <c r="I584" s="24">
        <v>22.0</v>
      </c>
      <c r="J584" s="24" t="s">
        <v>89</v>
      </c>
      <c r="K584" s="24">
        <v>8.3212984E7</v>
      </c>
      <c r="L584" s="24" t="str">
        <f>RIGHT('КХЛ'!$H584,4)</f>
        <v>1995</v>
      </c>
    </row>
    <row r="585" ht="15.75" customHeight="1">
      <c r="E585" s="24">
        <v>480.0</v>
      </c>
      <c r="F585" s="24" t="s">
        <v>1227</v>
      </c>
      <c r="G585" s="24" t="s">
        <v>91</v>
      </c>
      <c r="H585" s="28" t="s">
        <v>615</v>
      </c>
      <c r="I585" s="24">
        <v>29.0</v>
      </c>
      <c r="J585" s="24" t="s">
        <v>89</v>
      </c>
      <c r="K585" s="24">
        <v>7.4174227E7</v>
      </c>
      <c r="L585" s="24" t="str">
        <f>RIGHT('КХЛ'!$H585,4)</f>
        <v>1988</v>
      </c>
    </row>
    <row r="586" ht="15.75" customHeight="1">
      <c r="E586" s="24">
        <v>88.0</v>
      </c>
      <c r="F586" s="24" t="s">
        <v>1228</v>
      </c>
      <c r="G586" s="24" t="s">
        <v>91</v>
      </c>
      <c r="H586" s="28" t="s">
        <v>1229</v>
      </c>
      <c r="I586" s="24">
        <v>24.0</v>
      </c>
      <c r="J586" s="24" t="s">
        <v>89</v>
      </c>
      <c r="K586" s="24">
        <v>3.8567595E7</v>
      </c>
      <c r="L586" s="24" t="str">
        <f>RIGHT('КХЛ'!$H586,4)</f>
        <v>1993</v>
      </c>
    </row>
    <row r="587" ht="15.75" customHeight="1">
      <c r="E587" s="24">
        <v>253.0</v>
      </c>
      <c r="F587" s="24" t="s">
        <v>1230</v>
      </c>
      <c r="G587" s="24" t="s">
        <v>91</v>
      </c>
      <c r="H587" s="28" t="s">
        <v>1231</v>
      </c>
      <c r="I587" s="24">
        <v>42.0</v>
      </c>
      <c r="J587" s="24" t="s">
        <v>89</v>
      </c>
      <c r="K587" s="24">
        <v>2.6588728E7</v>
      </c>
      <c r="L587" s="24" t="str">
        <f>RIGHT('КХЛ'!$H587,4)</f>
        <v>1975</v>
      </c>
    </row>
    <row r="588" ht="15.75" customHeight="1">
      <c r="E588" s="24">
        <v>461.0</v>
      </c>
      <c r="F588" s="24" t="s">
        <v>1232</v>
      </c>
      <c r="G588" s="24" t="s">
        <v>91</v>
      </c>
      <c r="H588" s="28" t="s">
        <v>1233</v>
      </c>
      <c r="I588" s="24">
        <v>28.0</v>
      </c>
      <c r="J588" s="24" t="s">
        <v>169</v>
      </c>
      <c r="K588" s="24">
        <v>3.7562353E7</v>
      </c>
      <c r="L588" s="24" t="str">
        <f>RIGHT('КХЛ'!$H588,4)</f>
        <v>1989</v>
      </c>
    </row>
    <row r="589" ht="15.75" customHeight="1">
      <c r="E589" s="24">
        <v>784.0</v>
      </c>
      <c r="F589" s="24" t="s">
        <v>1234</v>
      </c>
      <c r="G589" s="24" t="s">
        <v>87</v>
      </c>
      <c r="H589" s="28" t="s">
        <v>1235</v>
      </c>
      <c r="I589" s="24">
        <v>24.0</v>
      </c>
      <c r="J589" s="24" t="s">
        <v>282</v>
      </c>
      <c r="K589" s="24">
        <v>7.1617261E7</v>
      </c>
      <c r="L589" s="24" t="str">
        <f>RIGHT('КХЛ'!$H589,4)</f>
        <v>1993</v>
      </c>
    </row>
    <row r="590" ht="15.75" customHeight="1">
      <c r="E590" s="24">
        <v>1106.0</v>
      </c>
      <c r="F590" s="24" t="s">
        <v>1236</v>
      </c>
      <c r="G590" s="24" t="s">
        <v>91</v>
      </c>
      <c r="H590" s="28" t="s">
        <v>1237</v>
      </c>
      <c r="I590" s="24">
        <v>45.0</v>
      </c>
      <c r="J590" s="24" t="s">
        <v>222</v>
      </c>
      <c r="K590" s="24">
        <v>1.8956616E7</v>
      </c>
      <c r="L590" s="24" t="str">
        <f>RIGHT('КХЛ'!$H590,4)</f>
        <v>1972</v>
      </c>
    </row>
    <row r="591" ht="15.75" customHeight="1">
      <c r="E591" s="24">
        <v>1308.0</v>
      </c>
      <c r="F591" s="24" t="s">
        <v>1238</v>
      </c>
      <c r="G591" s="24" t="s">
        <v>91</v>
      </c>
      <c r="H591" s="28" t="s">
        <v>1239</v>
      </c>
      <c r="I591" s="24">
        <v>21.0</v>
      </c>
      <c r="J591" s="24" t="s">
        <v>89</v>
      </c>
      <c r="K591" s="24">
        <v>5.573432E7</v>
      </c>
      <c r="L591" s="24" t="str">
        <f>RIGHT('КХЛ'!$H591,4)</f>
        <v>1996</v>
      </c>
    </row>
    <row r="592" ht="15.75" customHeight="1">
      <c r="E592" s="24">
        <v>281.0</v>
      </c>
      <c r="F592" s="24" t="s">
        <v>1240</v>
      </c>
      <c r="G592" s="24" t="s">
        <v>91</v>
      </c>
      <c r="H592" s="28" t="s">
        <v>1241</v>
      </c>
      <c r="I592" s="24">
        <v>20.0</v>
      </c>
      <c r="J592" s="24" t="s">
        <v>89</v>
      </c>
      <c r="K592" s="24">
        <v>4.743017E7</v>
      </c>
      <c r="L592" s="24" t="str">
        <f>RIGHT('КХЛ'!$H592,4)</f>
        <v>1997</v>
      </c>
    </row>
    <row r="593" ht="15.75" customHeight="1">
      <c r="E593" s="24">
        <v>212.0</v>
      </c>
      <c r="F593" s="24" t="s">
        <v>1242</v>
      </c>
      <c r="G593" s="24" t="s">
        <v>91</v>
      </c>
      <c r="H593" s="28" t="s">
        <v>1243</v>
      </c>
      <c r="I593" s="24">
        <v>40.0</v>
      </c>
      <c r="J593" s="24" t="s">
        <v>89</v>
      </c>
      <c r="K593" s="24">
        <v>2.4468257E7</v>
      </c>
      <c r="L593" s="24" t="str">
        <f>RIGHT('КХЛ'!$H593,4)</f>
        <v>1977</v>
      </c>
    </row>
    <row r="594" ht="15.75" customHeight="1">
      <c r="E594" s="24">
        <v>160.0</v>
      </c>
      <c r="F594" s="24" t="s">
        <v>1244</v>
      </c>
      <c r="G594" s="24" t="s">
        <v>91</v>
      </c>
      <c r="H594" s="28" t="s">
        <v>1245</v>
      </c>
      <c r="I594" s="24">
        <v>28.0</v>
      </c>
      <c r="J594" s="24" t="s">
        <v>89</v>
      </c>
      <c r="K594" s="24">
        <v>3.2199814E7</v>
      </c>
      <c r="L594" s="24" t="str">
        <f>RIGHT('КХЛ'!$H594,4)</f>
        <v>1989</v>
      </c>
    </row>
    <row r="595" ht="15.75" customHeight="1">
      <c r="E595" s="24">
        <v>139.0</v>
      </c>
      <c r="F595" s="24" t="s">
        <v>1246</v>
      </c>
      <c r="G595" s="24" t="s">
        <v>91</v>
      </c>
      <c r="H595" s="28" t="s">
        <v>1247</v>
      </c>
      <c r="I595" s="24">
        <v>35.0</v>
      </c>
      <c r="J595" s="24" t="s">
        <v>222</v>
      </c>
      <c r="K595" s="24">
        <v>9.9561007E7</v>
      </c>
      <c r="L595" s="24" t="str">
        <f>RIGHT('КХЛ'!$H595,4)</f>
        <v>1982</v>
      </c>
    </row>
    <row r="596" ht="15.75" customHeight="1">
      <c r="E596" s="24">
        <v>954.0</v>
      </c>
      <c r="F596" s="24" t="s">
        <v>1248</v>
      </c>
      <c r="G596" s="24" t="s">
        <v>87</v>
      </c>
      <c r="H596" s="28" t="s">
        <v>1249</v>
      </c>
      <c r="I596" s="24">
        <v>26.0</v>
      </c>
      <c r="J596" s="24" t="s">
        <v>89</v>
      </c>
      <c r="K596" s="24">
        <v>4.0337922E7</v>
      </c>
      <c r="L596" s="24" t="str">
        <f>RIGHT('КХЛ'!$H596,4)</f>
        <v>1991</v>
      </c>
    </row>
    <row r="597" ht="15.75" customHeight="1">
      <c r="E597" s="24">
        <v>854.0</v>
      </c>
      <c r="F597" s="24" t="s">
        <v>1250</v>
      </c>
      <c r="G597" s="24" t="s">
        <v>91</v>
      </c>
      <c r="H597" s="28" t="s">
        <v>1251</v>
      </c>
      <c r="I597" s="24">
        <v>24.0</v>
      </c>
      <c r="J597" s="24" t="s">
        <v>89</v>
      </c>
      <c r="K597" s="24">
        <v>4.9074734E7</v>
      </c>
      <c r="L597" s="24" t="str">
        <f>RIGHT('КХЛ'!$H597,4)</f>
        <v>1993</v>
      </c>
    </row>
    <row r="598" ht="15.75" customHeight="1">
      <c r="E598" s="24">
        <v>989.0</v>
      </c>
      <c r="F598" s="24" t="s">
        <v>1252</v>
      </c>
      <c r="G598" s="24" t="s">
        <v>91</v>
      </c>
      <c r="H598" s="28" t="s">
        <v>1253</v>
      </c>
      <c r="I598" s="24">
        <v>21.0</v>
      </c>
      <c r="J598" s="24" t="s">
        <v>93</v>
      </c>
      <c r="K598" s="24">
        <v>5.5425574E7</v>
      </c>
      <c r="L598" s="24" t="str">
        <f>RIGHT('КХЛ'!$H598,4)</f>
        <v>1996</v>
      </c>
    </row>
    <row r="599" ht="15.75" customHeight="1">
      <c r="E599" s="24">
        <v>633.0</v>
      </c>
      <c r="F599" s="24" t="s">
        <v>1254</v>
      </c>
      <c r="G599" s="24" t="s">
        <v>91</v>
      </c>
      <c r="H599" s="28" t="s">
        <v>1255</v>
      </c>
      <c r="I599" s="24">
        <v>25.0</v>
      </c>
      <c r="J599" s="24" t="s">
        <v>169</v>
      </c>
      <c r="K599" s="24">
        <v>4.1464047E7</v>
      </c>
      <c r="L599" s="24" t="str">
        <f>RIGHT('КХЛ'!$H599,4)</f>
        <v>1992</v>
      </c>
    </row>
    <row r="600" ht="15.75" customHeight="1">
      <c r="E600" s="24">
        <v>389.0</v>
      </c>
      <c r="F600" s="24" t="s">
        <v>1256</v>
      </c>
      <c r="G600" s="24" t="s">
        <v>87</v>
      </c>
      <c r="H600" s="28" t="s">
        <v>1257</v>
      </c>
      <c r="I600" s="24">
        <v>26.0</v>
      </c>
      <c r="J600" s="24" t="s">
        <v>89</v>
      </c>
      <c r="K600" s="24">
        <v>5.7057755E7</v>
      </c>
      <c r="L600" s="24" t="str">
        <f>RIGHT('КХЛ'!$H600,4)</f>
        <v>1991</v>
      </c>
    </row>
    <row r="601" ht="15.75" customHeight="1">
      <c r="E601" s="24">
        <v>1253.0</v>
      </c>
      <c r="F601" s="24" t="s">
        <v>1258</v>
      </c>
      <c r="G601" s="24" t="s">
        <v>91</v>
      </c>
      <c r="H601" s="28" t="s">
        <v>1259</v>
      </c>
      <c r="I601" s="24">
        <v>34.0</v>
      </c>
      <c r="J601" s="24" t="s">
        <v>169</v>
      </c>
      <c r="K601" s="24">
        <v>7.3448178E7</v>
      </c>
      <c r="L601" s="24" t="str">
        <f>RIGHT('КХЛ'!$H601,4)</f>
        <v>1983</v>
      </c>
    </row>
    <row r="602" ht="15.75" customHeight="1">
      <c r="E602" s="24">
        <v>1243.0</v>
      </c>
      <c r="F602" s="24" t="s">
        <v>1260</v>
      </c>
      <c r="G602" s="24" t="s">
        <v>91</v>
      </c>
      <c r="H602" s="28" t="s">
        <v>230</v>
      </c>
      <c r="I602" s="24">
        <v>21.0</v>
      </c>
      <c r="J602" s="24" t="s">
        <v>89</v>
      </c>
      <c r="K602" s="24">
        <v>1.1582373E7</v>
      </c>
      <c r="L602" s="24" t="str">
        <f>RIGHT('КХЛ'!$H602,4)</f>
        <v>1997</v>
      </c>
    </row>
    <row r="603" ht="15.75" customHeight="1">
      <c r="E603" s="24">
        <v>1489.0</v>
      </c>
      <c r="F603" s="24" t="s">
        <v>1261</v>
      </c>
      <c r="G603" s="24" t="s">
        <v>91</v>
      </c>
      <c r="H603" s="28" t="s">
        <v>1262</v>
      </c>
      <c r="I603" s="24">
        <v>28.0</v>
      </c>
      <c r="J603" s="24" t="s">
        <v>106</v>
      </c>
      <c r="K603" s="24">
        <v>7.1021872E7</v>
      </c>
      <c r="L603" s="24" t="str">
        <f>RIGHT('КХЛ'!$H603,4)</f>
        <v>1989</v>
      </c>
    </row>
    <row r="604" ht="15.75" customHeight="1">
      <c r="E604" s="24">
        <v>1767.0</v>
      </c>
      <c r="F604" s="24" t="s">
        <v>1263</v>
      </c>
      <c r="G604" s="24" t="s">
        <v>91</v>
      </c>
      <c r="H604" s="28" t="s">
        <v>1264</v>
      </c>
      <c r="I604" s="24">
        <v>33.0</v>
      </c>
      <c r="J604" s="24" t="s">
        <v>89</v>
      </c>
      <c r="K604" s="24">
        <v>4.68005E7</v>
      </c>
      <c r="L604" s="24" t="str">
        <f>RIGHT('КХЛ'!$H604,4)</f>
        <v>1984</v>
      </c>
    </row>
    <row r="605" ht="15.75" customHeight="1">
      <c r="E605" s="24">
        <v>221.0</v>
      </c>
      <c r="F605" s="24" t="s">
        <v>1265</v>
      </c>
      <c r="G605" s="24" t="s">
        <v>91</v>
      </c>
      <c r="H605" s="28" t="s">
        <v>1266</v>
      </c>
      <c r="I605" s="24">
        <v>24.0</v>
      </c>
      <c r="J605" s="24" t="s">
        <v>89</v>
      </c>
      <c r="K605" s="24">
        <v>3.1393397E7</v>
      </c>
      <c r="L605" s="24" t="str">
        <f>RIGHT('КХЛ'!$H605,4)</f>
        <v>1993</v>
      </c>
    </row>
    <row r="606" ht="15.75" customHeight="1">
      <c r="E606" s="24">
        <v>1737.0</v>
      </c>
      <c r="F606" s="24" t="s">
        <v>1267</v>
      </c>
      <c r="G606" s="24" t="s">
        <v>83</v>
      </c>
      <c r="H606" s="28" t="s">
        <v>1268</v>
      </c>
      <c r="I606" s="24">
        <v>21.0</v>
      </c>
      <c r="J606" s="24" t="s">
        <v>89</v>
      </c>
      <c r="K606" s="24">
        <v>9.0652205E7</v>
      </c>
      <c r="L606" s="24" t="str">
        <f>RIGHT('КХЛ'!$H606,4)</f>
        <v>1996</v>
      </c>
    </row>
    <row r="607" ht="15.75" customHeight="1">
      <c r="E607" s="24">
        <v>1384.0</v>
      </c>
      <c r="F607" s="24" t="s">
        <v>1269</v>
      </c>
      <c r="G607" s="24" t="s">
        <v>87</v>
      </c>
      <c r="H607" s="28" t="s">
        <v>1270</v>
      </c>
      <c r="I607" s="24">
        <v>33.0</v>
      </c>
      <c r="J607" s="24" t="s">
        <v>132</v>
      </c>
      <c r="K607" s="24">
        <v>4.7857903E7</v>
      </c>
      <c r="L607" s="24" t="str">
        <f>RIGHT('КХЛ'!$H607,4)</f>
        <v>1984</v>
      </c>
    </row>
    <row r="608" ht="15.75" customHeight="1">
      <c r="E608" s="24">
        <v>510.0</v>
      </c>
      <c r="F608" s="24" t="s">
        <v>1271</v>
      </c>
      <c r="G608" s="24" t="s">
        <v>91</v>
      </c>
      <c r="H608" s="28" t="s">
        <v>1272</v>
      </c>
      <c r="I608" s="24">
        <v>26.0</v>
      </c>
      <c r="J608" s="24" t="s">
        <v>89</v>
      </c>
      <c r="K608" s="24">
        <v>5.1153059E7</v>
      </c>
      <c r="L608" s="24" t="str">
        <f>RIGHT('КХЛ'!$H608,4)</f>
        <v>1991</v>
      </c>
    </row>
    <row r="609" ht="15.75" customHeight="1">
      <c r="E609" s="24">
        <v>126.0</v>
      </c>
      <c r="F609" s="24" t="s">
        <v>1273</v>
      </c>
      <c r="G609" s="24" t="s">
        <v>83</v>
      </c>
      <c r="H609" s="28" t="s">
        <v>1274</v>
      </c>
      <c r="I609" s="24">
        <v>39.0</v>
      </c>
      <c r="J609" s="24" t="s">
        <v>152</v>
      </c>
      <c r="K609" s="24">
        <v>2.8913906E7</v>
      </c>
      <c r="L609" s="24" t="str">
        <f>RIGHT('КХЛ'!$H609,4)</f>
        <v>1978</v>
      </c>
    </row>
    <row r="610" ht="15.75" customHeight="1">
      <c r="E610" s="24">
        <v>1651.0</v>
      </c>
      <c r="F610" s="24" t="s">
        <v>1275</v>
      </c>
      <c r="G610" s="24" t="s">
        <v>91</v>
      </c>
      <c r="H610" s="28" t="s">
        <v>613</v>
      </c>
      <c r="I610" s="24">
        <v>35.0</v>
      </c>
      <c r="J610" s="24" t="s">
        <v>222</v>
      </c>
      <c r="K610" s="24">
        <v>8.0371855E7</v>
      </c>
      <c r="L610" s="24" t="str">
        <f>RIGHT('КХЛ'!$H610,4)</f>
        <v>1982</v>
      </c>
    </row>
    <row r="611" ht="15.75" customHeight="1">
      <c r="E611" s="24">
        <v>1180.0</v>
      </c>
      <c r="F611" s="24" t="s">
        <v>1276</v>
      </c>
      <c r="G611" s="24" t="s">
        <v>91</v>
      </c>
      <c r="H611" s="28" t="s">
        <v>1277</v>
      </c>
      <c r="I611" s="24">
        <v>38.0</v>
      </c>
      <c r="J611" s="24" t="s">
        <v>89</v>
      </c>
      <c r="K611" s="24">
        <v>7.1794242E7</v>
      </c>
      <c r="L611" s="24" t="str">
        <f>RIGHT('КХЛ'!$H611,4)</f>
        <v>1979</v>
      </c>
    </row>
    <row r="612" ht="15.75" customHeight="1">
      <c r="E612" s="24">
        <v>175.0</v>
      </c>
      <c r="F612" s="24" t="s">
        <v>1278</v>
      </c>
      <c r="G612" s="24" t="s">
        <v>83</v>
      </c>
      <c r="H612" s="28" t="s">
        <v>1279</v>
      </c>
      <c r="I612" s="24">
        <v>29.0</v>
      </c>
      <c r="J612" s="24" t="s">
        <v>106</v>
      </c>
      <c r="K612" s="24">
        <v>1.3979903E7</v>
      </c>
      <c r="L612" s="24" t="str">
        <f>RIGHT('КХЛ'!$H612,4)</f>
        <v>1988</v>
      </c>
    </row>
    <row r="613" ht="15.75" customHeight="1">
      <c r="E613" s="24">
        <v>570.0</v>
      </c>
      <c r="F613" s="24" t="s">
        <v>1280</v>
      </c>
      <c r="G613" s="24" t="s">
        <v>83</v>
      </c>
      <c r="H613" s="28" t="s">
        <v>1281</v>
      </c>
      <c r="I613" s="24">
        <v>34.0</v>
      </c>
      <c r="J613" s="24" t="s">
        <v>93</v>
      </c>
      <c r="K613" s="24">
        <v>4.9117381E7</v>
      </c>
      <c r="L613" s="24" t="str">
        <f>RIGHT('КХЛ'!$H613,4)</f>
        <v>1983</v>
      </c>
    </row>
    <row r="614" ht="15.75" customHeight="1">
      <c r="E614" s="24">
        <v>347.0</v>
      </c>
      <c r="F614" s="24" t="s">
        <v>1282</v>
      </c>
      <c r="G614" s="24" t="s">
        <v>91</v>
      </c>
      <c r="H614" s="28" t="s">
        <v>1283</v>
      </c>
      <c r="I614" s="24">
        <v>36.0</v>
      </c>
      <c r="J614" s="24" t="s">
        <v>222</v>
      </c>
      <c r="K614" s="24">
        <v>6.2560738E7</v>
      </c>
      <c r="L614" s="24" t="str">
        <f>RIGHT('КХЛ'!$H614,4)</f>
        <v>1982</v>
      </c>
    </row>
    <row r="615" ht="15.75" customHeight="1">
      <c r="E615" s="24">
        <v>793.0</v>
      </c>
      <c r="F615" s="24" t="s">
        <v>1284</v>
      </c>
      <c r="G615" s="24" t="s">
        <v>91</v>
      </c>
      <c r="H615" s="28" t="s">
        <v>1285</v>
      </c>
      <c r="I615" s="24">
        <v>35.0</v>
      </c>
      <c r="J615" s="24" t="s">
        <v>89</v>
      </c>
      <c r="K615" s="24">
        <v>9.5773974E7</v>
      </c>
      <c r="L615" s="24" t="str">
        <f>RIGHT('КХЛ'!$H615,4)</f>
        <v>1982</v>
      </c>
    </row>
    <row r="616" ht="15.75" customHeight="1">
      <c r="E616" s="24">
        <v>141.0</v>
      </c>
      <c r="F616" s="24" t="s">
        <v>1286</v>
      </c>
      <c r="G616" s="24" t="s">
        <v>83</v>
      </c>
      <c r="H616" s="28" t="s">
        <v>1287</v>
      </c>
      <c r="I616" s="24">
        <v>33.0</v>
      </c>
      <c r="J616" s="24" t="s">
        <v>222</v>
      </c>
      <c r="K616" s="24">
        <v>3.6368605E7</v>
      </c>
      <c r="L616" s="24" t="str">
        <f>RIGHT('КХЛ'!$H616,4)</f>
        <v>1984</v>
      </c>
    </row>
    <row r="617" ht="15.75" customHeight="1">
      <c r="E617" s="24">
        <v>1110.0</v>
      </c>
      <c r="F617" s="24" t="s">
        <v>1288</v>
      </c>
      <c r="G617" s="24" t="s">
        <v>87</v>
      </c>
      <c r="H617" s="28" t="s">
        <v>1289</v>
      </c>
      <c r="I617" s="24">
        <v>32.0</v>
      </c>
      <c r="J617" s="24" t="s">
        <v>89</v>
      </c>
      <c r="K617" s="24">
        <v>5.8109534E7</v>
      </c>
      <c r="L617" s="24" t="str">
        <f>RIGHT('КХЛ'!$H617,4)</f>
        <v>1985</v>
      </c>
    </row>
    <row r="618" ht="15.75" customHeight="1">
      <c r="E618" s="24">
        <v>122.0</v>
      </c>
      <c r="F618" s="24" t="s">
        <v>1290</v>
      </c>
      <c r="G618" s="24" t="s">
        <v>91</v>
      </c>
      <c r="H618" s="28" t="s">
        <v>1291</v>
      </c>
      <c r="I618" s="24">
        <v>28.0</v>
      </c>
      <c r="J618" s="24" t="s">
        <v>89</v>
      </c>
      <c r="K618" s="24">
        <v>6.2176904E7</v>
      </c>
      <c r="L618" s="24" t="str">
        <f>RIGHT('КХЛ'!$H618,4)</f>
        <v>1989</v>
      </c>
    </row>
    <row r="619" ht="15.75" customHeight="1">
      <c r="E619" s="24">
        <v>853.0</v>
      </c>
      <c r="F619" s="24" t="s">
        <v>1060</v>
      </c>
      <c r="G619" s="24" t="s">
        <v>83</v>
      </c>
      <c r="H619" s="28" t="s">
        <v>444</v>
      </c>
      <c r="I619" s="24">
        <v>22.0</v>
      </c>
      <c r="J619" s="24" t="s">
        <v>89</v>
      </c>
      <c r="K619" s="24">
        <v>3.1205608E7</v>
      </c>
      <c r="L619" s="24" t="str">
        <f>RIGHT('КХЛ'!$H619,4)</f>
        <v>1995</v>
      </c>
    </row>
    <row r="620" ht="15.75" customHeight="1">
      <c r="E620" s="24">
        <v>369.0</v>
      </c>
      <c r="F620" s="24" t="s">
        <v>1292</v>
      </c>
      <c r="G620" s="24" t="s">
        <v>91</v>
      </c>
      <c r="H620" s="28" t="s">
        <v>1293</v>
      </c>
      <c r="I620" s="24">
        <v>36.0</v>
      </c>
      <c r="J620" s="24" t="s">
        <v>89</v>
      </c>
      <c r="K620" s="24">
        <v>9555799.0</v>
      </c>
      <c r="L620" s="24" t="str">
        <f>RIGHT('КХЛ'!$H620,4)</f>
        <v>1981</v>
      </c>
    </row>
    <row r="621" ht="15.75" customHeight="1">
      <c r="E621" s="24">
        <v>1784.0</v>
      </c>
      <c r="F621" s="24" t="s">
        <v>1294</v>
      </c>
      <c r="G621" s="24" t="s">
        <v>91</v>
      </c>
      <c r="H621" s="28" t="s">
        <v>1295</v>
      </c>
      <c r="I621" s="24">
        <v>27.0</v>
      </c>
      <c r="J621" s="24" t="s">
        <v>222</v>
      </c>
      <c r="K621" s="24">
        <v>2.1544977E7</v>
      </c>
      <c r="L621" s="24" t="str">
        <f>RIGHT('КХЛ'!$H621,4)</f>
        <v>1990</v>
      </c>
    </row>
    <row r="622" ht="15.75" customHeight="1">
      <c r="E622" s="24">
        <v>321.0</v>
      </c>
      <c r="F622" s="24" t="s">
        <v>1296</v>
      </c>
      <c r="G622" s="24" t="s">
        <v>91</v>
      </c>
      <c r="H622" s="28" t="s">
        <v>1297</v>
      </c>
      <c r="I622" s="24">
        <v>23.0</v>
      </c>
      <c r="J622" s="24" t="s">
        <v>89</v>
      </c>
      <c r="K622" s="24">
        <v>2.5670632E7</v>
      </c>
      <c r="L622" s="24" t="str">
        <f>RIGHT('КХЛ'!$H622,4)</f>
        <v>1994</v>
      </c>
    </row>
    <row r="623" ht="15.75" customHeight="1">
      <c r="E623" s="24">
        <v>1252.0</v>
      </c>
      <c r="F623" s="24" t="s">
        <v>1298</v>
      </c>
      <c r="G623" s="24" t="s">
        <v>91</v>
      </c>
      <c r="H623" s="28" t="s">
        <v>1299</v>
      </c>
      <c r="I623" s="24">
        <v>24.0</v>
      </c>
      <c r="J623" s="24" t="s">
        <v>89</v>
      </c>
      <c r="K623" s="24">
        <v>8.616929E7</v>
      </c>
      <c r="L623" s="24" t="str">
        <f>RIGHT('КХЛ'!$H623,4)</f>
        <v>1994</v>
      </c>
    </row>
    <row r="624" ht="15.75" customHeight="1">
      <c r="E624" s="24">
        <v>30.0</v>
      </c>
      <c r="F624" s="24" t="s">
        <v>1300</v>
      </c>
      <c r="G624" s="24" t="s">
        <v>91</v>
      </c>
      <c r="H624" s="28" t="s">
        <v>1301</v>
      </c>
      <c r="I624" s="24">
        <v>24.0</v>
      </c>
      <c r="J624" s="24" t="s">
        <v>89</v>
      </c>
      <c r="K624" s="24">
        <v>7.1263688E7</v>
      </c>
      <c r="L624" s="24" t="str">
        <f>RIGHT('КХЛ'!$H624,4)</f>
        <v>1993</v>
      </c>
    </row>
    <row r="625" ht="15.75" customHeight="1">
      <c r="E625" s="24">
        <v>652.0</v>
      </c>
      <c r="F625" s="24" t="s">
        <v>1302</v>
      </c>
      <c r="G625" s="24" t="s">
        <v>91</v>
      </c>
      <c r="H625" s="28" t="s">
        <v>1303</v>
      </c>
      <c r="I625" s="24">
        <v>48.0</v>
      </c>
      <c r="J625" s="24" t="s">
        <v>89</v>
      </c>
      <c r="K625" s="24">
        <v>4.0205306E7</v>
      </c>
      <c r="L625" s="24" t="str">
        <f>RIGHT('КХЛ'!$H625,4)</f>
        <v>1969</v>
      </c>
    </row>
    <row r="626" ht="15.75" customHeight="1">
      <c r="E626" s="24">
        <v>27.0</v>
      </c>
      <c r="F626" s="24" t="s">
        <v>1304</v>
      </c>
      <c r="G626" s="24" t="s">
        <v>83</v>
      </c>
      <c r="H626" s="28" t="s">
        <v>1305</v>
      </c>
      <c r="I626" s="24">
        <v>41.0</v>
      </c>
      <c r="J626" s="24" t="s">
        <v>132</v>
      </c>
      <c r="K626" s="24">
        <v>7.4836285E7</v>
      </c>
      <c r="L626" s="24" t="str">
        <f>RIGHT('КХЛ'!$H626,4)</f>
        <v>1976</v>
      </c>
    </row>
    <row r="627" ht="15.75" customHeight="1">
      <c r="E627" s="24">
        <v>1562.0</v>
      </c>
      <c r="F627" s="24" t="s">
        <v>1306</v>
      </c>
      <c r="G627" s="24" t="s">
        <v>83</v>
      </c>
      <c r="H627" s="28" t="s">
        <v>1307</v>
      </c>
      <c r="I627" s="24">
        <v>32.0</v>
      </c>
      <c r="J627" s="24" t="s">
        <v>89</v>
      </c>
      <c r="K627" s="24">
        <v>7.1718382E7</v>
      </c>
      <c r="L627" s="24" t="str">
        <f>RIGHT('КХЛ'!$H627,4)</f>
        <v>1985</v>
      </c>
    </row>
    <row r="628" ht="15.75" customHeight="1">
      <c r="E628" s="24">
        <v>925.0</v>
      </c>
      <c r="F628" s="24" t="s">
        <v>1308</v>
      </c>
      <c r="G628" s="24" t="s">
        <v>83</v>
      </c>
      <c r="H628" s="28" t="s">
        <v>1309</v>
      </c>
      <c r="I628" s="24">
        <v>37.0</v>
      </c>
      <c r="J628" s="24" t="s">
        <v>89</v>
      </c>
      <c r="K628" s="24">
        <v>7.9586714E7</v>
      </c>
      <c r="L628" s="24" t="str">
        <f>RIGHT('КХЛ'!$H628,4)</f>
        <v>1980</v>
      </c>
    </row>
    <row r="629" ht="15.75" customHeight="1">
      <c r="E629" s="24">
        <v>168.0</v>
      </c>
      <c r="F629" s="24" t="s">
        <v>1310</v>
      </c>
      <c r="G629" s="24" t="s">
        <v>91</v>
      </c>
      <c r="H629" s="28" t="s">
        <v>1311</v>
      </c>
      <c r="I629" s="24">
        <v>25.0</v>
      </c>
      <c r="J629" s="24" t="s">
        <v>89</v>
      </c>
      <c r="K629" s="24">
        <v>2.2201361E7</v>
      </c>
      <c r="L629" s="24" t="str">
        <f>RIGHT('КХЛ'!$H629,4)</f>
        <v>1992</v>
      </c>
    </row>
    <row r="630" ht="15.75" customHeight="1">
      <c r="E630" s="24">
        <v>944.0</v>
      </c>
      <c r="F630" s="24" t="s">
        <v>1312</v>
      </c>
      <c r="G630" s="24" t="s">
        <v>91</v>
      </c>
      <c r="H630" s="28" t="s">
        <v>1313</v>
      </c>
      <c r="I630" s="24">
        <v>39.0</v>
      </c>
      <c r="J630" s="24" t="s">
        <v>152</v>
      </c>
      <c r="K630" s="24">
        <v>4.3493189E7</v>
      </c>
      <c r="L630" s="24" t="str">
        <f>RIGHT('КХЛ'!$H630,4)</f>
        <v>1978</v>
      </c>
    </row>
    <row r="631" ht="15.75" customHeight="1">
      <c r="E631" s="24">
        <v>316.0</v>
      </c>
      <c r="F631" s="24" t="s">
        <v>1314</v>
      </c>
      <c r="G631" s="24" t="s">
        <v>83</v>
      </c>
      <c r="H631" s="28" t="s">
        <v>1315</v>
      </c>
      <c r="I631" s="24">
        <v>26.0</v>
      </c>
      <c r="J631" s="24" t="s">
        <v>132</v>
      </c>
      <c r="K631" s="24">
        <v>5272402.0</v>
      </c>
      <c r="L631" s="24" t="str">
        <f>RIGHT('КХЛ'!$H631,4)</f>
        <v>1991</v>
      </c>
    </row>
    <row r="632" ht="15.75" customHeight="1">
      <c r="E632" s="24">
        <v>873.0</v>
      </c>
      <c r="F632" s="24" t="s">
        <v>1316</v>
      </c>
      <c r="G632" s="24" t="s">
        <v>91</v>
      </c>
      <c r="H632" s="28" t="s">
        <v>1317</v>
      </c>
      <c r="I632" s="24">
        <v>22.0</v>
      </c>
      <c r="J632" s="24" t="s">
        <v>89</v>
      </c>
      <c r="K632" s="24">
        <v>8.8788721E7</v>
      </c>
      <c r="L632" s="24" t="str">
        <f>RIGHT('КХЛ'!$H632,4)</f>
        <v>1995</v>
      </c>
    </row>
    <row r="633" ht="15.75" customHeight="1">
      <c r="E633" s="24">
        <v>1743.0</v>
      </c>
      <c r="F633" s="24" t="s">
        <v>1318</v>
      </c>
      <c r="G633" s="24" t="s">
        <v>83</v>
      </c>
      <c r="H633" s="28" t="s">
        <v>1041</v>
      </c>
      <c r="I633" s="24">
        <v>28.0</v>
      </c>
      <c r="J633" s="24" t="s">
        <v>89</v>
      </c>
      <c r="K633" s="24">
        <v>9.6144545E7</v>
      </c>
      <c r="L633" s="24" t="str">
        <f>RIGHT('КХЛ'!$H633,4)</f>
        <v>1989</v>
      </c>
    </row>
    <row r="634" ht="15.75" customHeight="1">
      <c r="E634" s="24">
        <v>446.0</v>
      </c>
      <c r="F634" s="24" t="s">
        <v>1319</v>
      </c>
      <c r="G634" s="24" t="s">
        <v>91</v>
      </c>
      <c r="H634" s="28" t="s">
        <v>1320</v>
      </c>
      <c r="I634" s="24">
        <v>30.0</v>
      </c>
      <c r="J634" s="24" t="s">
        <v>1321</v>
      </c>
      <c r="K634" s="24">
        <v>9.5089459E7</v>
      </c>
      <c r="L634" s="24" t="str">
        <f>RIGHT('КХЛ'!$H634,4)</f>
        <v>1987</v>
      </c>
    </row>
    <row r="635" ht="15.75" customHeight="1">
      <c r="E635" s="24">
        <v>745.0</v>
      </c>
      <c r="F635" s="24" t="s">
        <v>1322</v>
      </c>
      <c r="G635" s="24" t="s">
        <v>91</v>
      </c>
      <c r="H635" s="28" t="s">
        <v>1323</v>
      </c>
      <c r="I635" s="24">
        <v>23.0</v>
      </c>
      <c r="J635" s="24" t="s">
        <v>89</v>
      </c>
      <c r="K635" s="24">
        <v>7.500563E7</v>
      </c>
      <c r="L635" s="24" t="str">
        <f>RIGHT('КХЛ'!$H635,4)</f>
        <v>1994</v>
      </c>
    </row>
    <row r="636" ht="15.75" customHeight="1">
      <c r="E636" s="24">
        <v>306.0</v>
      </c>
      <c r="F636" s="24" t="s">
        <v>1324</v>
      </c>
      <c r="G636" s="24" t="s">
        <v>87</v>
      </c>
      <c r="H636" s="28" t="s">
        <v>1325</v>
      </c>
      <c r="I636" s="24">
        <v>39.0</v>
      </c>
      <c r="J636" s="24" t="s">
        <v>222</v>
      </c>
      <c r="K636" s="24">
        <v>9.0665137E7</v>
      </c>
      <c r="L636" s="24" t="str">
        <f>RIGHT('КХЛ'!$H636,4)</f>
        <v>1978</v>
      </c>
    </row>
    <row r="637" ht="15.75" customHeight="1">
      <c r="E637" s="24">
        <v>95.0</v>
      </c>
      <c r="F637" s="24" t="s">
        <v>1326</v>
      </c>
      <c r="G637" s="24" t="s">
        <v>91</v>
      </c>
      <c r="H637" s="28" t="s">
        <v>1327</v>
      </c>
      <c r="I637" s="24">
        <v>27.0</v>
      </c>
      <c r="J637" s="24" t="s">
        <v>89</v>
      </c>
      <c r="K637" s="24">
        <v>6.3994972E7</v>
      </c>
      <c r="L637" s="24" t="str">
        <f>RIGHT('КХЛ'!$H637,4)</f>
        <v>1991</v>
      </c>
    </row>
    <row r="638" ht="15.75" customHeight="1">
      <c r="E638" s="24">
        <v>588.0</v>
      </c>
      <c r="F638" s="24" t="s">
        <v>1328</v>
      </c>
      <c r="G638" s="24" t="s">
        <v>83</v>
      </c>
      <c r="H638" s="28" t="s">
        <v>1329</v>
      </c>
      <c r="I638" s="24">
        <v>25.0</v>
      </c>
      <c r="J638" s="24" t="s">
        <v>93</v>
      </c>
      <c r="K638" s="24">
        <v>5.6530568E7</v>
      </c>
      <c r="L638" s="24" t="str">
        <f>RIGHT('КХЛ'!$H638,4)</f>
        <v>1992</v>
      </c>
    </row>
    <row r="639" ht="15.75" customHeight="1">
      <c r="E639" s="24">
        <v>284.0</v>
      </c>
      <c r="F639" s="24" t="s">
        <v>1330</v>
      </c>
      <c r="G639" s="24" t="s">
        <v>91</v>
      </c>
      <c r="H639" s="28" t="s">
        <v>1331</v>
      </c>
      <c r="I639" s="24">
        <v>36.0</v>
      </c>
      <c r="J639" s="24" t="s">
        <v>222</v>
      </c>
      <c r="K639" s="24">
        <v>5.2251233E7</v>
      </c>
      <c r="L639" s="24" t="str">
        <f>RIGHT('КХЛ'!$H639,4)</f>
        <v>1981</v>
      </c>
    </row>
    <row r="640" ht="15.75" customHeight="1">
      <c r="E640" s="24">
        <v>1703.0</v>
      </c>
      <c r="F640" s="24" t="s">
        <v>1332</v>
      </c>
      <c r="G640" s="24" t="s">
        <v>91</v>
      </c>
      <c r="H640" s="28" t="s">
        <v>1333</v>
      </c>
      <c r="I640" s="24">
        <v>34.0</v>
      </c>
      <c r="J640" s="24" t="s">
        <v>89</v>
      </c>
      <c r="K640" s="24">
        <v>1.730473E7</v>
      </c>
      <c r="L640" s="24" t="str">
        <f>RIGHT('КХЛ'!$H640,4)</f>
        <v>1983</v>
      </c>
    </row>
    <row r="641" ht="15.75" customHeight="1">
      <c r="E641" s="24">
        <v>172.0</v>
      </c>
      <c r="F641" s="24" t="s">
        <v>1334</v>
      </c>
      <c r="G641" s="24" t="s">
        <v>83</v>
      </c>
      <c r="H641" s="28" t="s">
        <v>1335</v>
      </c>
      <c r="I641" s="24">
        <v>22.0</v>
      </c>
      <c r="J641" s="24" t="s">
        <v>89</v>
      </c>
      <c r="K641" s="24">
        <v>9.0054998E7</v>
      </c>
      <c r="L641" s="24" t="str">
        <f>RIGHT('КХЛ'!$H641,4)</f>
        <v>1995</v>
      </c>
    </row>
    <row r="642" ht="15.75" customHeight="1">
      <c r="E642" s="24">
        <v>1787.0</v>
      </c>
      <c r="F642" s="24" t="s">
        <v>1336</v>
      </c>
      <c r="G642" s="24" t="s">
        <v>91</v>
      </c>
      <c r="H642" s="28" t="s">
        <v>1337</v>
      </c>
      <c r="I642" s="24">
        <v>29.0</v>
      </c>
      <c r="J642" s="24" t="s">
        <v>85</v>
      </c>
      <c r="K642" s="24">
        <v>7.9774112E7</v>
      </c>
      <c r="L642" s="24" t="str">
        <f>RIGHT('КХЛ'!$H642,4)</f>
        <v>1989</v>
      </c>
    </row>
    <row r="643" ht="15.75" customHeight="1">
      <c r="E643" s="24">
        <v>612.0</v>
      </c>
      <c r="F643" s="24" t="s">
        <v>1338</v>
      </c>
      <c r="G643" s="24" t="s">
        <v>83</v>
      </c>
      <c r="H643" s="28" t="s">
        <v>1339</v>
      </c>
      <c r="I643" s="24">
        <v>34.0</v>
      </c>
      <c r="J643" s="24" t="s">
        <v>152</v>
      </c>
      <c r="K643" s="24">
        <v>9.6614473E7</v>
      </c>
      <c r="L643" s="24" t="str">
        <f>RIGHT('КХЛ'!$H643,4)</f>
        <v>1983</v>
      </c>
    </row>
    <row r="644" ht="15.75" customHeight="1">
      <c r="E644" s="24">
        <v>1148.0</v>
      </c>
      <c r="F644" s="24" t="s">
        <v>1340</v>
      </c>
      <c r="G644" s="24" t="s">
        <v>83</v>
      </c>
      <c r="H644" s="28" t="s">
        <v>1341</v>
      </c>
      <c r="I644" s="24">
        <v>33.0</v>
      </c>
      <c r="J644" s="24" t="s">
        <v>85</v>
      </c>
      <c r="K644" s="24">
        <v>8.5666604E7</v>
      </c>
      <c r="L644" s="24" t="str">
        <f>RIGHT('КХЛ'!$H644,4)</f>
        <v>1984</v>
      </c>
    </row>
    <row r="645" ht="15.75" customHeight="1">
      <c r="E645" s="24">
        <v>437.0</v>
      </c>
      <c r="F645" s="24" t="s">
        <v>1342</v>
      </c>
      <c r="G645" s="24" t="s">
        <v>83</v>
      </c>
      <c r="H645" s="28" t="s">
        <v>1343</v>
      </c>
      <c r="I645" s="24">
        <v>34.0</v>
      </c>
      <c r="J645" s="24" t="s">
        <v>152</v>
      </c>
      <c r="K645" s="24">
        <v>9.9406973E7</v>
      </c>
      <c r="L645" s="24" t="str">
        <f>RIGHT('КХЛ'!$H645,4)</f>
        <v>1983</v>
      </c>
    </row>
    <row r="646" ht="15.75" customHeight="1">
      <c r="E646" s="24">
        <v>1617.0</v>
      </c>
      <c r="F646" s="24" t="s">
        <v>1344</v>
      </c>
      <c r="G646" s="24" t="s">
        <v>91</v>
      </c>
      <c r="H646" s="28" t="s">
        <v>211</v>
      </c>
      <c r="I646" s="24">
        <v>36.0</v>
      </c>
      <c r="J646" s="24" t="s">
        <v>321</v>
      </c>
      <c r="K646" s="24">
        <v>7.2641051E7</v>
      </c>
      <c r="L646" s="24" t="str">
        <f>RIGHT('КХЛ'!$H646,4)</f>
        <v>1981</v>
      </c>
    </row>
    <row r="647" ht="15.75" customHeight="1">
      <c r="E647" s="24">
        <v>1593.0</v>
      </c>
      <c r="F647" s="24" t="s">
        <v>1345</v>
      </c>
      <c r="G647" s="24" t="s">
        <v>91</v>
      </c>
      <c r="H647" s="28" t="s">
        <v>1346</v>
      </c>
      <c r="I647" s="24">
        <v>31.0</v>
      </c>
      <c r="J647" s="24" t="s">
        <v>89</v>
      </c>
      <c r="K647" s="24">
        <v>3.4156911E7</v>
      </c>
      <c r="L647" s="24" t="str">
        <f>RIGHT('КХЛ'!$H647,4)</f>
        <v>1986</v>
      </c>
    </row>
    <row r="648" ht="15.75" customHeight="1">
      <c r="E648" s="24">
        <v>819.0</v>
      </c>
      <c r="F648" s="24" t="s">
        <v>1347</v>
      </c>
      <c r="G648" s="24" t="s">
        <v>83</v>
      </c>
      <c r="H648" s="28" t="s">
        <v>1348</v>
      </c>
      <c r="I648" s="24">
        <v>31.0</v>
      </c>
      <c r="J648" s="24" t="s">
        <v>169</v>
      </c>
      <c r="K648" s="24">
        <v>5.8211876E7</v>
      </c>
      <c r="L648" s="24" t="str">
        <f>RIGHT('КХЛ'!$H648,4)</f>
        <v>1986</v>
      </c>
    </row>
    <row r="649" ht="15.75" customHeight="1">
      <c r="E649" s="24">
        <v>609.0</v>
      </c>
      <c r="F649" s="24" t="s">
        <v>1349</v>
      </c>
      <c r="G649" s="24" t="s">
        <v>87</v>
      </c>
      <c r="H649" s="28" t="s">
        <v>1350</v>
      </c>
      <c r="I649" s="24">
        <v>21.0</v>
      </c>
      <c r="J649" s="24" t="s">
        <v>89</v>
      </c>
      <c r="K649" s="24">
        <v>6.6321608E7</v>
      </c>
      <c r="L649" s="24" t="str">
        <f>RIGHT('КХЛ'!$H649,4)</f>
        <v>1996</v>
      </c>
    </row>
    <row r="650" ht="15.75" customHeight="1">
      <c r="E650" s="24">
        <v>1449.0</v>
      </c>
      <c r="F650" s="24" t="s">
        <v>1351</v>
      </c>
      <c r="G650" s="24" t="s">
        <v>91</v>
      </c>
      <c r="H650" s="28" t="s">
        <v>1352</v>
      </c>
      <c r="I650" s="24">
        <v>33.0</v>
      </c>
      <c r="J650" s="24" t="s">
        <v>89</v>
      </c>
      <c r="K650" s="24">
        <v>6.9925849E7</v>
      </c>
      <c r="L650" s="24" t="str">
        <f>RIGHT('КХЛ'!$H650,4)</f>
        <v>1984</v>
      </c>
    </row>
    <row r="651" ht="15.75" customHeight="1">
      <c r="E651" s="24">
        <v>1588.0</v>
      </c>
      <c r="F651" s="24" t="s">
        <v>1353</v>
      </c>
      <c r="G651" s="24" t="s">
        <v>83</v>
      </c>
      <c r="H651" s="28" t="s">
        <v>1354</v>
      </c>
      <c r="I651" s="24">
        <v>19.0</v>
      </c>
      <c r="J651" s="24" t="s">
        <v>89</v>
      </c>
      <c r="K651" s="24">
        <v>7.6203761E7</v>
      </c>
      <c r="L651" s="24" t="str">
        <f>RIGHT('КХЛ'!$H651,4)</f>
        <v>1999</v>
      </c>
    </row>
    <row r="652" ht="15.75" customHeight="1">
      <c r="E652" s="24">
        <v>426.0</v>
      </c>
      <c r="F652" s="24" t="s">
        <v>1355</v>
      </c>
      <c r="G652" s="24" t="s">
        <v>83</v>
      </c>
      <c r="H652" s="28" t="s">
        <v>1356</v>
      </c>
      <c r="I652" s="24">
        <v>41.0</v>
      </c>
      <c r="J652" s="24" t="s">
        <v>106</v>
      </c>
      <c r="K652" s="24">
        <v>9.0829117E7</v>
      </c>
      <c r="L652" s="24" t="str">
        <f>RIGHT('КХЛ'!$H652,4)</f>
        <v>1977</v>
      </c>
    </row>
    <row r="653" ht="15.75" customHeight="1">
      <c r="E653" s="24">
        <v>696.0</v>
      </c>
      <c r="F653" s="24" t="s">
        <v>1357</v>
      </c>
      <c r="G653" s="24" t="s">
        <v>91</v>
      </c>
      <c r="H653" s="28" t="s">
        <v>1358</v>
      </c>
      <c r="I653" s="24">
        <v>40.0</v>
      </c>
      <c r="J653" s="24" t="s">
        <v>222</v>
      </c>
      <c r="K653" s="24">
        <v>7.2187159E7</v>
      </c>
      <c r="L653" s="24" t="str">
        <f>RIGHT('КХЛ'!$H653,4)</f>
        <v>1977</v>
      </c>
    </row>
    <row r="654" ht="15.75" customHeight="1">
      <c r="E654" s="24">
        <v>1037.0</v>
      </c>
      <c r="F654" s="24" t="s">
        <v>1359</v>
      </c>
      <c r="G654" s="24" t="s">
        <v>91</v>
      </c>
      <c r="H654" s="28" t="s">
        <v>1360</v>
      </c>
      <c r="I654" s="24">
        <v>34.0</v>
      </c>
      <c r="J654" s="24" t="s">
        <v>89</v>
      </c>
      <c r="K654" s="24">
        <v>3.7539453E7</v>
      </c>
      <c r="L654" s="24" t="str">
        <f>RIGHT('КХЛ'!$H654,4)</f>
        <v>1983</v>
      </c>
    </row>
    <row r="655" ht="15.75" customHeight="1">
      <c r="E655" s="24">
        <v>1181.0</v>
      </c>
      <c r="F655" s="24" t="s">
        <v>1361</v>
      </c>
      <c r="G655" s="24" t="s">
        <v>83</v>
      </c>
      <c r="H655" s="28" t="s">
        <v>1154</v>
      </c>
      <c r="I655" s="24">
        <v>34.0</v>
      </c>
      <c r="J655" s="24" t="s">
        <v>222</v>
      </c>
      <c r="K655" s="24">
        <v>7.2633671E7</v>
      </c>
      <c r="L655" s="24" t="str">
        <f>RIGHT('КХЛ'!$H655,4)</f>
        <v>1983</v>
      </c>
    </row>
    <row r="656" ht="15.75" customHeight="1">
      <c r="E656" s="24">
        <v>1509.0</v>
      </c>
      <c r="F656" s="24" t="s">
        <v>1362</v>
      </c>
      <c r="G656" s="24" t="s">
        <v>83</v>
      </c>
      <c r="H656" s="28" t="s">
        <v>1363</v>
      </c>
      <c r="I656" s="24">
        <v>20.0</v>
      </c>
      <c r="J656" s="24" t="s">
        <v>89</v>
      </c>
      <c r="K656" s="24">
        <v>8.9508324E7</v>
      </c>
      <c r="L656" s="24" t="str">
        <f>RIGHT('КХЛ'!$H656,4)</f>
        <v>1997</v>
      </c>
    </row>
    <row r="657" ht="15.75" customHeight="1">
      <c r="E657" s="24">
        <v>1262.0</v>
      </c>
      <c r="F657" s="24" t="s">
        <v>1364</v>
      </c>
      <c r="G657" s="24" t="s">
        <v>83</v>
      </c>
      <c r="H657" s="28" t="s">
        <v>1365</v>
      </c>
      <c r="I657" s="24">
        <v>34.0</v>
      </c>
      <c r="J657" s="24" t="s">
        <v>89</v>
      </c>
      <c r="K657" s="24">
        <v>7.9167074E7</v>
      </c>
      <c r="L657" s="24" t="str">
        <f>RIGHT('КХЛ'!$H657,4)</f>
        <v>1983</v>
      </c>
    </row>
    <row r="658" ht="15.75" customHeight="1">
      <c r="E658" s="24">
        <v>700.0</v>
      </c>
      <c r="F658" s="24" t="s">
        <v>1366</v>
      </c>
      <c r="G658" s="24" t="s">
        <v>91</v>
      </c>
      <c r="H658" s="28" t="s">
        <v>1367</v>
      </c>
      <c r="I658" s="24">
        <v>27.0</v>
      </c>
      <c r="J658" s="24" t="s">
        <v>169</v>
      </c>
      <c r="K658" s="24">
        <v>9.4602581E7</v>
      </c>
      <c r="L658" s="24" t="str">
        <f>RIGHT('КХЛ'!$H658,4)</f>
        <v>1990</v>
      </c>
    </row>
    <row r="659" ht="15.75" customHeight="1">
      <c r="E659" s="24">
        <v>768.0</v>
      </c>
      <c r="F659" s="24" t="s">
        <v>1368</v>
      </c>
      <c r="G659" s="24" t="s">
        <v>83</v>
      </c>
      <c r="H659" s="28" t="s">
        <v>1369</v>
      </c>
      <c r="I659" s="24">
        <v>37.0</v>
      </c>
      <c r="J659" s="24" t="s">
        <v>89</v>
      </c>
      <c r="K659" s="24">
        <v>3.0523834E7</v>
      </c>
      <c r="L659" s="24" t="str">
        <f>RIGHT('КХЛ'!$H659,4)</f>
        <v>1980</v>
      </c>
    </row>
    <row r="660" ht="15.75" customHeight="1">
      <c r="E660" s="24">
        <v>632.0</v>
      </c>
      <c r="F660" s="24" t="s">
        <v>1370</v>
      </c>
      <c r="G660" s="24" t="s">
        <v>87</v>
      </c>
      <c r="H660" s="28" t="s">
        <v>1371</v>
      </c>
      <c r="I660" s="24">
        <v>29.0</v>
      </c>
      <c r="J660" s="24" t="s">
        <v>89</v>
      </c>
      <c r="K660" s="24">
        <v>2.4251732E7</v>
      </c>
      <c r="L660" s="24" t="str">
        <f>RIGHT('КХЛ'!$H660,4)</f>
        <v>1988</v>
      </c>
    </row>
    <row r="661" ht="15.75" customHeight="1">
      <c r="E661" s="24">
        <v>211.0</v>
      </c>
      <c r="F661" s="24" t="s">
        <v>1372</v>
      </c>
      <c r="G661" s="24" t="s">
        <v>83</v>
      </c>
      <c r="H661" s="28" t="s">
        <v>1373</v>
      </c>
      <c r="I661" s="24">
        <v>35.0</v>
      </c>
      <c r="J661" s="24" t="s">
        <v>89</v>
      </c>
      <c r="K661" s="24">
        <v>7.7921226E7</v>
      </c>
      <c r="L661" s="24" t="str">
        <f>RIGHT('КХЛ'!$H661,4)</f>
        <v>1982</v>
      </c>
    </row>
    <row r="662" ht="15.75" customHeight="1">
      <c r="E662" s="24">
        <v>322.0</v>
      </c>
      <c r="F662" s="24" t="s">
        <v>1374</v>
      </c>
      <c r="G662" s="24" t="s">
        <v>91</v>
      </c>
      <c r="H662" s="28" t="s">
        <v>1375</v>
      </c>
      <c r="I662" s="24">
        <v>21.0</v>
      </c>
      <c r="J662" s="24" t="s">
        <v>89</v>
      </c>
      <c r="K662" s="24">
        <v>2.2609682E7</v>
      </c>
      <c r="L662" s="24" t="str">
        <f>RIGHT('КХЛ'!$H662,4)</f>
        <v>1996</v>
      </c>
    </row>
    <row r="663" ht="15.75" customHeight="1">
      <c r="E663" s="24">
        <v>1542.0</v>
      </c>
      <c r="F663" s="24" t="s">
        <v>1376</v>
      </c>
      <c r="G663" s="24" t="s">
        <v>83</v>
      </c>
      <c r="H663" s="28" t="s">
        <v>1159</v>
      </c>
      <c r="I663" s="24">
        <v>22.0</v>
      </c>
      <c r="J663" s="24" t="s">
        <v>89</v>
      </c>
      <c r="K663" s="24">
        <v>1.7536117E7</v>
      </c>
      <c r="L663" s="24" t="str">
        <f>RIGHT('КХЛ'!$H663,4)</f>
        <v>1995</v>
      </c>
    </row>
    <row r="664" ht="15.75" customHeight="1">
      <c r="E664" s="24">
        <v>995.0</v>
      </c>
      <c r="F664" s="24" t="s">
        <v>1377</v>
      </c>
      <c r="G664" s="24" t="s">
        <v>91</v>
      </c>
      <c r="H664" s="28" t="s">
        <v>1378</v>
      </c>
      <c r="I664" s="24">
        <v>38.0</v>
      </c>
      <c r="J664" s="24" t="s">
        <v>89</v>
      </c>
      <c r="K664" s="24">
        <v>7.935246E7</v>
      </c>
      <c r="L664" s="24" t="str">
        <f>RIGHT('КХЛ'!$H664,4)</f>
        <v>1979</v>
      </c>
    </row>
    <row r="665" ht="15.75" customHeight="1">
      <c r="E665" s="24">
        <v>144.0</v>
      </c>
      <c r="F665" s="24" t="s">
        <v>1379</v>
      </c>
      <c r="G665" s="24" t="s">
        <v>87</v>
      </c>
      <c r="H665" s="28" t="s">
        <v>1380</v>
      </c>
      <c r="I665" s="24">
        <v>23.0</v>
      </c>
      <c r="J665" s="24" t="s">
        <v>93</v>
      </c>
      <c r="K665" s="24">
        <v>5.7242113E7</v>
      </c>
      <c r="L665" s="24" t="str">
        <f>RIGHT('КХЛ'!$H665,4)</f>
        <v>1994</v>
      </c>
    </row>
    <row r="666" ht="15.75" customHeight="1">
      <c r="E666" s="24">
        <v>1125.0</v>
      </c>
      <c r="F666" s="24" t="s">
        <v>1381</v>
      </c>
      <c r="G666" s="24" t="s">
        <v>91</v>
      </c>
      <c r="H666" s="28" t="s">
        <v>1382</v>
      </c>
      <c r="I666" s="24">
        <v>30.0</v>
      </c>
      <c r="J666" s="24" t="s">
        <v>89</v>
      </c>
      <c r="K666" s="24">
        <v>3.3986907E7</v>
      </c>
      <c r="L666" s="24" t="str">
        <f>RIGHT('КХЛ'!$H666,4)</f>
        <v>1987</v>
      </c>
    </row>
    <row r="667" ht="15.75" customHeight="1">
      <c r="E667" s="24">
        <v>379.0</v>
      </c>
      <c r="F667" s="24" t="s">
        <v>1383</v>
      </c>
      <c r="G667" s="24" t="s">
        <v>91</v>
      </c>
      <c r="H667" s="28" t="s">
        <v>1384</v>
      </c>
      <c r="I667" s="24">
        <v>23.0</v>
      </c>
      <c r="J667" s="24" t="s">
        <v>89</v>
      </c>
      <c r="K667" s="24">
        <v>2.3261858E7</v>
      </c>
      <c r="L667" s="24" t="str">
        <f>RIGHT('КХЛ'!$H667,4)</f>
        <v>1994</v>
      </c>
    </row>
    <row r="668" ht="15.75" customHeight="1">
      <c r="E668" s="24">
        <v>1624.0</v>
      </c>
      <c r="F668" s="24" t="s">
        <v>1385</v>
      </c>
      <c r="G668" s="24" t="s">
        <v>83</v>
      </c>
      <c r="H668" s="28" t="s">
        <v>1386</v>
      </c>
      <c r="I668" s="24">
        <v>36.0</v>
      </c>
      <c r="J668" s="24" t="s">
        <v>85</v>
      </c>
      <c r="K668" s="24">
        <v>5.3125603E7</v>
      </c>
      <c r="L668" s="24" t="str">
        <f>RIGHT('КХЛ'!$H668,4)</f>
        <v>1981</v>
      </c>
    </row>
    <row r="669" ht="15.75" customHeight="1">
      <c r="E669" s="24">
        <v>529.0</v>
      </c>
      <c r="F669" s="24" t="s">
        <v>1387</v>
      </c>
      <c r="G669" s="24" t="s">
        <v>91</v>
      </c>
      <c r="H669" s="28" t="s">
        <v>1388</v>
      </c>
      <c r="I669" s="24">
        <v>29.0</v>
      </c>
      <c r="J669" s="24" t="s">
        <v>89</v>
      </c>
      <c r="K669" s="24">
        <v>5.8303468E7</v>
      </c>
      <c r="L669" s="24" t="str">
        <f>RIGHT('КХЛ'!$H669,4)</f>
        <v>1988</v>
      </c>
    </row>
    <row r="670" ht="15.75" customHeight="1">
      <c r="E670" s="24">
        <v>1260.0</v>
      </c>
      <c r="F670" s="24" t="s">
        <v>1389</v>
      </c>
      <c r="G670" s="24" t="s">
        <v>83</v>
      </c>
      <c r="H670" s="28" t="s">
        <v>1390</v>
      </c>
      <c r="I670" s="24">
        <v>27.0</v>
      </c>
      <c r="J670" s="24" t="s">
        <v>89</v>
      </c>
      <c r="K670" s="24">
        <v>3.4790005E7</v>
      </c>
      <c r="L670" s="24" t="str">
        <f>RIGHT('КХЛ'!$H670,4)</f>
        <v>1990</v>
      </c>
    </row>
    <row r="671" ht="15.75" customHeight="1">
      <c r="E671" s="24">
        <v>760.0</v>
      </c>
      <c r="F671" s="24" t="s">
        <v>1391</v>
      </c>
      <c r="G671" s="24" t="s">
        <v>91</v>
      </c>
      <c r="H671" s="28" t="s">
        <v>1392</v>
      </c>
      <c r="I671" s="24">
        <v>36.0</v>
      </c>
      <c r="J671" s="24" t="s">
        <v>93</v>
      </c>
      <c r="K671" s="24">
        <v>4.3640086E7</v>
      </c>
      <c r="L671" s="24" t="str">
        <f>RIGHT('КХЛ'!$H671,4)</f>
        <v>1981</v>
      </c>
    </row>
    <row r="672" ht="15.75" customHeight="1">
      <c r="E672" s="24">
        <v>802.0</v>
      </c>
      <c r="F672" s="24" t="s">
        <v>1393</v>
      </c>
      <c r="G672" s="24" t="s">
        <v>91</v>
      </c>
      <c r="H672" s="28" t="s">
        <v>1394</v>
      </c>
      <c r="I672" s="24">
        <v>26.0</v>
      </c>
      <c r="J672" s="24" t="s">
        <v>89</v>
      </c>
      <c r="K672" s="24">
        <v>7.304382E7</v>
      </c>
      <c r="L672" s="24" t="str">
        <f>RIGHT('КХЛ'!$H672,4)</f>
        <v>1991</v>
      </c>
    </row>
    <row r="673" ht="15.75" customHeight="1">
      <c r="E673" s="24">
        <v>129.0</v>
      </c>
      <c r="F673" s="24" t="s">
        <v>1395</v>
      </c>
      <c r="G673" s="24" t="s">
        <v>83</v>
      </c>
      <c r="H673" s="28" t="s">
        <v>1396</v>
      </c>
      <c r="I673" s="24">
        <v>21.0</v>
      </c>
      <c r="J673" s="24" t="s">
        <v>282</v>
      </c>
      <c r="K673" s="24">
        <v>4.2915328E7</v>
      </c>
      <c r="L673" s="24" t="str">
        <f>RIGHT('КХЛ'!$H673,4)</f>
        <v>1996</v>
      </c>
    </row>
    <row r="674" ht="15.75" customHeight="1">
      <c r="E674" s="24">
        <v>747.0</v>
      </c>
      <c r="F674" s="24" t="s">
        <v>1397</v>
      </c>
      <c r="G674" s="24" t="s">
        <v>83</v>
      </c>
      <c r="H674" s="28" t="s">
        <v>1398</v>
      </c>
      <c r="I674" s="24">
        <v>31.0</v>
      </c>
      <c r="J674" s="24" t="s">
        <v>89</v>
      </c>
      <c r="K674" s="24">
        <v>2.5774329E7</v>
      </c>
      <c r="L674" s="24" t="str">
        <f>RIGHT('КХЛ'!$H674,4)</f>
        <v>1986</v>
      </c>
    </row>
    <row r="675" ht="15.75" customHeight="1">
      <c r="E675" s="24">
        <v>936.0</v>
      </c>
      <c r="F675" s="24" t="s">
        <v>1399</v>
      </c>
      <c r="G675" s="24" t="s">
        <v>91</v>
      </c>
      <c r="H675" s="28" t="s">
        <v>1400</v>
      </c>
      <c r="I675" s="24">
        <v>34.0</v>
      </c>
      <c r="J675" s="24" t="s">
        <v>89</v>
      </c>
      <c r="K675" s="24">
        <v>8.3850213E7</v>
      </c>
      <c r="L675" s="24" t="str">
        <f>RIGHT('КХЛ'!$H675,4)</f>
        <v>1983</v>
      </c>
    </row>
    <row r="676" ht="15.75" customHeight="1">
      <c r="E676" s="24">
        <v>91.0</v>
      </c>
      <c r="F676" s="24" t="s">
        <v>1401</v>
      </c>
      <c r="G676" s="24" t="s">
        <v>83</v>
      </c>
      <c r="H676" s="28" t="s">
        <v>1402</v>
      </c>
      <c r="I676" s="24">
        <v>30.0</v>
      </c>
      <c r="J676" s="24" t="s">
        <v>89</v>
      </c>
      <c r="K676" s="24">
        <v>3.0116132E7</v>
      </c>
      <c r="L676" s="24" t="str">
        <f>RIGHT('КХЛ'!$H676,4)</f>
        <v>1987</v>
      </c>
    </row>
    <row r="677" ht="15.75" customHeight="1">
      <c r="E677" s="24">
        <v>2.0</v>
      </c>
      <c r="F677" s="24" t="s">
        <v>1403</v>
      </c>
      <c r="G677" s="24" t="s">
        <v>91</v>
      </c>
      <c r="H677" s="28" t="s">
        <v>1404</v>
      </c>
      <c r="I677" s="24">
        <v>32.0</v>
      </c>
      <c r="J677" s="24" t="s">
        <v>85</v>
      </c>
      <c r="K677" s="24">
        <v>4338200.0</v>
      </c>
      <c r="L677" s="24" t="str">
        <f>RIGHT('КХЛ'!$H677,4)</f>
        <v>1985</v>
      </c>
    </row>
    <row r="678" ht="15.75" customHeight="1">
      <c r="E678" s="24">
        <v>930.0</v>
      </c>
      <c r="F678" s="24" t="s">
        <v>1405</v>
      </c>
      <c r="G678" s="24" t="s">
        <v>91</v>
      </c>
      <c r="H678" s="28" t="s">
        <v>1406</v>
      </c>
      <c r="I678" s="24">
        <v>27.0</v>
      </c>
      <c r="J678" s="24" t="s">
        <v>89</v>
      </c>
      <c r="K678" s="24">
        <v>9.890616E7</v>
      </c>
      <c r="L678" s="24" t="str">
        <f>RIGHT('КХЛ'!$H678,4)</f>
        <v>1990</v>
      </c>
    </row>
    <row r="679" ht="15.75" customHeight="1">
      <c r="E679" s="24">
        <v>384.0</v>
      </c>
      <c r="F679" s="24" t="s">
        <v>1407</v>
      </c>
      <c r="G679" s="24" t="s">
        <v>91</v>
      </c>
      <c r="H679" s="28" t="s">
        <v>1408</v>
      </c>
      <c r="I679" s="24">
        <v>31.0</v>
      </c>
      <c r="J679" s="24" t="s">
        <v>89</v>
      </c>
      <c r="K679" s="24">
        <v>5.0429104E7</v>
      </c>
      <c r="L679" s="24" t="str">
        <f>RIGHT('КХЛ'!$H679,4)</f>
        <v>1986</v>
      </c>
    </row>
    <row r="680" ht="15.75" customHeight="1">
      <c r="E680" s="24">
        <v>1609.0</v>
      </c>
      <c r="F680" s="24" t="s">
        <v>1409</v>
      </c>
      <c r="G680" s="24" t="s">
        <v>91</v>
      </c>
      <c r="H680" s="28" t="s">
        <v>1410</v>
      </c>
      <c r="I680" s="24">
        <v>26.0</v>
      </c>
      <c r="J680" s="24" t="s">
        <v>89</v>
      </c>
      <c r="K680" s="24">
        <v>4.537925E7</v>
      </c>
      <c r="L680" s="24" t="str">
        <f>RIGHT('КХЛ'!$H680,4)</f>
        <v>1991</v>
      </c>
    </row>
    <row r="681" ht="15.75" customHeight="1">
      <c r="E681" s="24">
        <v>1571.0</v>
      </c>
      <c r="F681" s="24" t="s">
        <v>1411</v>
      </c>
      <c r="G681" s="24" t="s">
        <v>91</v>
      </c>
      <c r="H681" s="28" t="s">
        <v>1412</v>
      </c>
      <c r="I681" s="24">
        <v>36.0</v>
      </c>
      <c r="J681" s="24" t="s">
        <v>89</v>
      </c>
      <c r="K681" s="24">
        <v>9.8414356E7</v>
      </c>
      <c r="L681" s="24" t="str">
        <f>RIGHT('КХЛ'!$H681,4)</f>
        <v>1981</v>
      </c>
    </row>
    <row r="682" ht="15.75" customHeight="1">
      <c r="E682" s="24">
        <v>117.0</v>
      </c>
      <c r="F682" s="24" t="s">
        <v>1413</v>
      </c>
      <c r="G682" s="24" t="s">
        <v>91</v>
      </c>
      <c r="H682" s="28" t="s">
        <v>1414</v>
      </c>
      <c r="I682" s="24">
        <v>39.0</v>
      </c>
      <c r="J682" s="24" t="s">
        <v>89</v>
      </c>
      <c r="K682" s="24">
        <v>5.012199E7</v>
      </c>
      <c r="L682" s="24" t="str">
        <f>RIGHT('КХЛ'!$H682,4)</f>
        <v>1978</v>
      </c>
    </row>
    <row r="683" ht="15.75" customHeight="1">
      <c r="E683" s="24">
        <v>656.0</v>
      </c>
      <c r="F683" s="24" t="s">
        <v>1415</v>
      </c>
      <c r="G683" s="24" t="s">
        <v>87</v>
      </c>
      <c r="H683" s="28" t="s">
        <v>1416</v>
      </c>
      <c r="I683" s="24">
        <v>31.0</v>
      </c>
      <c r="J683" s="24" t="s">
        <v>89</v>
      </c>
      <c r="K683" s="24">
        <v>3.5406135E7</v>
      </c>
      <c r="L683" s="24" t="str">
        <f>RIGHT('КХЛ'!$H683,4)</f>
        <v>1986</v>
      </c>
    </row>
    <row r="684" ht="15.75" customHeight="1">
      <c r="E684" s="24">
        <v>568.0</v>
      </c>
      <c r="F684" s="24" t="s">
        <v>1417</v>
      </c>
      <c r="G684" s="24" t="s">
        <v>91</v>
      </c>
      <c r="H684" s="28" t="s">
        <v>1418</v>
      </c>
      <c r="I684" s="24">
        <v>34.0</v>
      </c>
      <c r="J684" s="24" t="s">
        <v>1419</v>
      </c>
      <c r="K684" s="24">
        <v>5055067.0</v>
      </c>
      <c r="L684" s="24" t="str">
        <f>RIGHT('КХЛ'!$H684,4)</f>
        <v>1983</v>
      </c>
    </row>
    <row r="685" ht="15.75" customHeight="1">
      <c r="E685" s="24">
        <v>1290.0</v>
      </c>
      <c r="F685" s="24" t="s">
        <v>1420</v>
      </c>
      <c r="G685" s="24" t="s">
        <v>83</v>
      </c>
      <c r="H685" s="28" t="s">
        <v>1421</v>
      </c>
      <c r="I685" s="24">
        <v>30.0</v>
      </c>
      <c r="J685" s="24" t="s">
        <v>241</v>
      </c>
      <c r="K685" s="24">
        <v>7.0038845E7</v>
      </c>
      <c r="L685" s="24" t="str">
        <f>RIGHT('КХЛ'!$H685,4)</f>
        <v>1987</v>
      </c>
    </row>
    <row r="686" ht="15.75" customHeight="1">
      <c r="E686" s="24">
        <v>488.0</v>
      </c>
      <c r="F686" s="24" t="s">
        <v>1422</v>
      </c>
      <c r="G686" s="24" t="s">
        <v>91</v>
      </c>
      <c r="H686" s="28" t="s">
        <v>716</v>
      </c>
      <c r="I686" s="24">
        <v>25.0</v>
      </c>
      <c r="J686" s="24" t="s">
        <v>132</v>
      </c>
      <c r="K686" s="24">
        <v>9.5272199E7</v>
      </c>
      <c r="L686" s="24" t="str">
        <f>RIGHT('КХЛ'!$H686,4)</f>
        <v>1992</v>
      </c>
    </row>
    <row r="687" ht="15.75" customHeight="1">
      <c r="E687" s="24">
        <v>324.0</v>
      </c>
      <c r="F687" s="24" t="s">
        <v>1423</v>
      </c>
      <c r="G687" s="24" t="s">
        <v>83</v>
      </c>
      <c r="H687" s="28" t="s">
        <v>1424</v>
      </c>
      <c r="I687" s="24">
        <v>36.0</v>
      </c>
      <c r="J687" s="24" t="s">
        <v>89</v>
      </c>
      <c r="K687" s="24">
        <v>5.0854045E7</v>
      </c>
      <c r="L687" s="24" t="str">
        <f>RIGHT('КХЛ'!$H687,4)</f>
        <v>1981</v>
      </c>
    </row>
    <row r="688" ht="15.75" customHeight="1">
      <c r="E688" s="24">
        <v>229.0</v>
      </c>
      <c r="F688" s="24" t="s">
        <v>1425</v>
      </c>
      <c r="G688" s="24" t="s">
        <v>83</v>
      </c>
      <c r="H688" s="28" t="s">
        <v>1426</v>
      </c>
      <c r="I688" s="24">
        <v>23.0</v>
      </c>
      <c r="J688" s="24" t="s">
        <v>89</v>
      </c>
      <c r="K688" s="24">
        <v>5.5388338E7</v>
      </c>
      <c r="L688" s="24" t="str">
        <f>RIGHT('КХЛ'!$H688,4)</f>
        <v>1994</v>
      </c>
    </row>
    <row r="689" ht="15.75" customHeight="1">
      <c r="E689" s="24">
        <v>497.0</v>
      </c>
      <c r="F689" s="24" t="s">
        <v>1427</v>
      </c>
      <c r="G689" s="24" t="s">
        <v>87</v>
      </c>
      <c r="H689" s="28" t="s">
        <v>1428</v>
      </c>
      <c r="I689" s="24">
        <v>34.0</v>
      </c>
      <c r="J689" s="24" t="s">
        <v>89</v>
      </c>
      <c r="K689" s="24">
        <v>6.8035974E7</v>
      </c>
      <c r="L689" s="24" t="str">
        <f>RIGHT('КХЛ'!$H689,4)</f>
        <v>1983</v>
      </c>
    </row>
    <row r="690" ht="15.75" customHeight="1">
      <c r="E690" s="24">
        <v>1136.0</v>
      </c>
      <c r="F690" s="24" t="s">
        <v>1429</v>
      </c>
      <c r="G690" s="24" t="s">
        <v>83</v>
      </c>
      <c r="H690" s="28" t="s">
        <v>1430</v>
      </c>
      <c r="I690" s="24">
        <v>28.0</v>
      </c>
      <c r="J690" s="24" t="s">
        <v>169</v>
      </c>
      <c r="K690" s="24">
        <v>9.5585366E7</v>
      </c>
      <c r="L690" s="24" t="str">
        <f>RIGHT('КХЛ'!$H690,4)</f>
        <v>1989</v>
      </c>
    </row>
    <row r="691" ht="15.75" customHeight="1">
      <c r="E691" s="24">
        <v>1754.0</v>
      </c>
      <c r="F691" s="24" t="s">
        <v>1431</v>
      </c>
      <c r="G691" s="24" t="s">
        <v>87</v>
      </c>
      <c r="H691" s="28" t="s">
        <v>1253</v>
      </c>
      <c r="I691" s="24">
        <v>21.0</v>
      </c>
      <c r="J691" s="24" t="s">
        <v>93</v>
      </c>
      <c r="K691" s="24">
        <v>4893335.0</v>
      </c>
      <c r="L691" s="24" t="str">
        <f>RIGHT('КХЛ'!$H691,4)</f>
        <v>1996</v>
      </c>
    </row>
    <row r="692" ht="15.75" customHeight="1">
      <c r="E692" s="24">
        <v>1303.0</v>
      </c>
      <c r="F692" s="24" t="s">
        <v>1432</v>
      </c>
      <c r="G692" s="24" t="s">
        <v>91</v>
      </c>
      <c r="H692" s="28" t="s">
        <v>1433</v>
      </c>
      <c r="I692" s="24">
        <v>22.0</v>
      </c>
      <c r="J692" s="24" t="s">
        <v>89</v>
      </c>
      <c r="K692" s="24">
        <v>4.8525694E7</v>
      </c>
      <c r="L692" s="24" t="str">
        <f>RIGHT('КХЛ'!$H692,4)</f>
        <v>1995</v>
      </c>
    </row>
    <row r="693" ht="15.75" customHeight="1">
      <c r="E693" s="24">
        <v>1679.0</v>
      </c>
      <c r="F693" s="24" t="s">
        <v>1434</v>
      </c>
      <c r="G693" s="24" t="s">
        <v>87</v>
      </c>
      <c r="H693" s="28" t="s">
        <v>1435</v>
      </c>
      <c r="I693" s="24">
        <v>22.0</v>
      </c>
      <c r="J693" s="24" t="s">
        <v>89</v>
      </c>
      <c r="K693" s="24">
        <v>648984.0</v>
      </c>
      <c r="L693" s="24" t="str">
        <f>RIGHT('КХЛ'!$H693,4)</f>
        <v>1996</v>
      </c>
    </row>
    <row r="694" ht="15.75" customHeight="1">
      <c r="E694" s="24">
        <v>590.0</v>
      </c>
      <c r="F694" s="24" t="s">
        <v>1436</v>
      </c>
      <c r="G694" s="24" t="s">
        <v>91</v>
      </c>
      <c r="H694" s="28" t="s">
        <v>1437</v>
      </c>
      <c r="I694" s="24">
        <v>26.0</v>
      </c>
      <c r="J694" s="24" t="s">
        <v>93</v>
      </c>
      <c r="K694" s="24">
        <v>4.4918574E7</v>
      </c>
      <c r="L694" s="24" t="str">
        <f>RIGHT('КХЛ'!$H694,4)</f>
        <v>1991</v>
      </c>
    </row>
    <row r="695" ht="15.75" customHeight="1">
      <c r="E695" s="24">
        <v>220.0</v>
      </c>
      <c r="F695" s="24" t="s">
        <v>1438</v>
      </c>
      <c r="G695" s="24" t="s">
        <v>83</v>
      </c>
      <c r="H695" s="28" t="s">
        <v>1439</v>
      </c>
      <c r="I695" s="24">
        <v>28.0</v>
      </c>
      <c r="J695" s="24" t="s">
        <v>152</v>
      </c>
      <c r="K695" s="24">
        <v>7.0892934E7</v>
      </c>
      <c r="L695" s="24" t="str">
        <f>RIGHT('КХЛ'!$H695,4)</f>
        <v>1989</v>
      </c>
    </row>
    <row r="696" ht="15.75" customHeight="1">
      <c r="E696" s="24">
        <v>281.0</v>
      </c>
      <c r="F696" s="24" t="s">
        <v>1440</v>
      </c>
      <c r="G696" s="24" t="s">
        <v>91</v>
      </c>
      <c r="H696" s="28" t="s">
        <v>1441</v>
      </c>
      <c r="I696" s="24">
        <v>34.0</v>
      </c>
      <c r="J696" s="24" t="s">
        <v>282</v>
      </c>
      <c r="K696" s="24">
        <v>4.52271E7</v>
      </c>
      <c r="L696" s="24" t="str">
        <f>RIGHT('КХЛ'!$H696,4)</f>
        <v>1983</v>
      </c>
    </row>
    <row r="697" ht="15.75" customHeight="1">
      <c r="E697" s="24">
        <v>899.0</v>
      </c>
      <c r="F697" s="24" t="s">
        <v>1442</v>
      </c>
      <c r="G697" s="24" t="s">
        <v>91</v>
      </c>
      <c r="H697" s="28" t="s">
        <v>1443</v>
      </c>
      <c r="I697" s="24">
        <v>21.0</v>
      </c>
      <c r="J697" s="24" t="s">
        <v>89</v>
      </c>
      <c r="K697" s="24">
        <v>2.332274E7</v>
      </c>
      <c r="L697" s="24" t="str">
        <f>RIGHT('КХЛ'!$H697,4)</f>
        <v>1996</v>
      </c>
    </row>
    <row r="698" ht="15.75" customHeight="1">
      <c r="E698" s="24">
        <v>1455.0</v>
      </c>
      <c r="F698" s="24" t="s">
        <v>1444</v>
      </c>
      <c r="G698" s="24" t="s">
        <v>83</v>
      </c>
      <c r="H698" s="28" t="s">
        <v>1445</v>
      </c>
      <c r="I698" s="24">
        <v>27.0</v>
      </c>
      <c r="J698" s="24" t="s">
        <v>89</v>
      </c>
      <c r="K698" s="24">
        <v>7.6753542E7</v>
      </c>
      <c r="L698" s="24" t="str">
        <f>RIGHT('КХЛ'!$H698,4)</f>
        <v>1990</v>
      </c>
    </row>
    <row r="699" ht="15.75" customHeight="1">
      <c r="E699" s="24">
        <v>1040.0</v>
      </c>
      <c r="F699" s="24" t="s">
        <v>1446</v>
      </c>
      <c r="G699" s="24" t="s">
        <v>91</v>
      </c>
      <c r="H699" s="28" t="s">
        <v>1447</v>
      </c>
      <c r="I699" s="24">
        <v>22.0</v>
      </c>
      <c r="J699" s="24" t="s">
        <v>89</v>
      </c>
      <c r="K699" s="24">
        <v>6.4396809E7</v>
      </c>
      <c r="L699" s="24" t="str">
        <f>RIGHT('КХЛ'!$H699,4)</f>
        <v>1995</v>
      </c>
    </row>
    <row r="700" ht="15.75" customHeight="1">
      <c r="E700" s="24">
        <v>1.0</v>
      </c>
      <c r="F700" s="24" t="s">
        <v>1448</v>
      </c>
      <c r="G700" s="24" t="s">
        <v>83</v>
      </c>
      <c r="H700" s="28" t="s">
        <v>1449</v>
      </c>
      <c r="I700" s="24">
        <v>33.0</v>
      </c>
      <c r="J700" s="24" t="s">
        <v>89</v>
      </c>
      <c r="K700" s="24">
        <v>2.5719799E7</v>
      </c>
      <c r="L700" s="24" t="str">
        <f>RIGHT('КХЛ'!$H700,4)</f>
        <v>1984</v>
      </c>
    </row>
    <row r="701" ht="15.75" customHeight="1">
      <c r="E701" s="24">
        <v>1263.0</v>
      </c>
      <c r="F701" s="24" t="s">
        <v>1450</v>
      </c>
      <c r="G701" s="24" t="s">
        <v>83</v>
      </c>
      <c r="H701" s="28" t="s">
        <v>1451</v>
      </c>
      <c r="I701" s="24">
        <v>28.0</v>
      </c>
      <c r="J701" s="24" t="s">
        <v>222</v>
      </c>
      <c r="K701" s="24">
        <v>9.6891963E7</v>
      </c>
      <c r="L701" s="24" t="str">
        <f>RIGHT('КХЛ'!$H701,4)</f>
        <v>1989</v>
      </c>
    </row>
    <row r="702" ht="15.75" customHeight="1">
      <c r="E702" s="24">
        <v>505.0</v>
      </c>
      <c r="F702" s="24" t="s">
        <v>1452</v>
      </c>
      <c r="G702" s="24" t="s">
        <v>91</v>
      </c>
      <c r="H702" s="28" t="s">
        <v>1453</v>
      </c>
      <c r="I702" s="24">
        <v>20.0</v>
      </c>
      <c r="J702" s="24" t="s">
        <v>93</v>
      </c>
      <c r="K702" s="24">
        <v>3.2747637E7</v>
      </c>
      <c r="L702" s="24" t="str">
        <f>RIGHT('КХЛ'!$H702,4)</f>
        <v>1997</v>
      </c>
    </row>
    <row r="703" ht="15.75" customHeight="1">
      <c r="E703" s="24">
        <v>93.0</v>
      </c>
      <c r="F703" s="24" t="s">
        <v>1454</v>
      </c>
      <c r="G703" s="24" t="s">
        <v>91</v>
      </c>
      <c r="H703" s="28" t="s">
        <v>1455</v>
      </c>
      <c r="I703" s="24">
        <v>38.0</v>
      </c>
      <c r="J703" s="24" t="s">
        <v>89</v>
      </c>
      <c r="K703" s="24">
        <v>5.5223129E7</v>
      </c>
      <c r="L703" s="24" t="str">
        <f>RIGHT('КХЛ'!$H703,4)</f>
        <v>1979</v>
      </c>
    </row>
    <row r="704" ht="15.75" customHeight="1">
      <c r="E704" s="24">
        <v>303.0</v>
      </c>
      <c r="F704" s="24" t="s">
        <v>1456</v>
      </c>
      <c r="G704" s="24" t="s">
        <v>91</v>
      </c>
      <c r="H704" s="28" t="s">
        <v>1457</v>
      </c>
      <c r="I704" s="24">
        <v>35.0</v>
      </c>
      <c r="J704" s="24" t="s">
        <v>89</v>
      </c>
      <c r="K704" s="24">
        <v>5.6033928E7</v>
      </c>
      <c r="L704" s="24" t="str">
        <f>RIGHT('КХЛ'!$H704,4)</f>
        <v>1982</v>
      </c>
    </row>
    <row r="705" ht="15.75" customHeight="1">
      <c r="E705" s="24">
        <v>1405.0</v>
      </c>
      <c r="F705" s="24" t="s">
        <v>1458</v>
      </c>
      <c r="G705" s="24" t="s">
        <v>83</v>
      </c>
      <c r="H705" s="28" t="s">
        <v>1459</v>
      </c>
      <c r="I705" s="24">
        <v>32.0</v>
      </c>
      <c r="J705" s="24" t="s">
        <v>89</v>
      </c>
      <c r="K705" s="24">
        <v>6.522947E7</v>
      </c>
      <c r="L705" s="24" t="str">
        <f>RIGHT('КХЛ'!$H705,4)</f>
        <v>1986</v>
      </c>
    </row>
    <row r="706" ht="15.75" customHeight="1">
      <c r="E706" s="24">
        <v>464.0</v>
      </c>
      <c r="F706" s="24" t="s">
        <v>1460</v>
      </c>
      <c r="G706" s="24" t="s">
        <v>91</v>
      </c>
      <c r="H706" s="28" t="s">
        <v>699</v>
      </c>
      <c r="I706" s="24">
        <v>19.0</v>
      </c>
      <c r="J706" s="24" t="s">
        <v>89</v>
      </c>
      <c r="K706" s="24">
        <v>7.8795855E7</v>
      </c>
      <c r="L706" s="24" t="str">
        <f>RIGHT('КХЛ'!$H706,4)</f>
        <v>1998</v>
      </c>
    </row>
    <row r="707" ht="15.75" customHeight="1">
      <c r="E707" s="24">
        <v>1672.0</v>
      </c>
      <c r="F707" s="24" t="s">
        <v>1461</v>
      </c>
      <c r="G707" s="24" t="s">
        <v>87</v>
      </c>
      <c r="H707" s="28" t="s">
        <v>1462</v>
      </c>
      <c r="I707" s="24">
        <v>27.0</v>
      </c>
      <c r="J707" s="24" t="s">
        <v>132</v>
      </c>
      <c r="K707" s="24">
        <v>7.8779424E7</v>
      </c>
      <c r="L707" s="24" t="str">
        <f>RIGHT('КХЛ'!$H707,4)</f>
        <v>1990</v>
      </c>
    </row>
    <row r="708" ht="15.75" customHeight="1">
      <c r="E708" s="24">
        <v>1678.0</v>
      </c>
      <c r="F708" s="24" t="s">
        <v>1463</v>
      </c>
      <c r="G708" s="24" t="s">
        <v>83</v>
      </c>
      <c r="H708" s="28" t="s">
        <v>1464</v>
      </c>
      <c r="I708" s="24">
        <v>29.0</v>
      </c>
      <c r="J708" s="24" t="s">
        <v>89</v>
      </c>
      <c r="K708" s="24">
        <v>5.345372E7</v>
      </c>
      <c r="L708" s="24" t="str">
        <f>RIGHT('КХЛ'!$H708,4)</f>
        <v>1988</v>
      </c>
    </row>
    <row r="709" ht="15.75" customHeight="1">
      <c r="E709" s="24">
        <v>292.0</v>
      </c>
      <c r="F709" s="24" t="s">
        <v>1465</v>
      </c>
      <c r="G709" s="24" t="s">
        <v>91</v>
      </c>
      <c r="H709" s="28" t="s">
        <v>1466</v>
      </c>
      <c r="I709" s="24">
        <v>44.0</v>
      </c>
      <c r="J709" s="24" t="s">
        <v>89</v>
      </c>
      <c r="K709" s="24">
        <v>5.0050768E7</v>
      </c>
      <c r="L709" s="24" t="str">
        <f>RIGHT('КХЛ'!$H709,4)</f>
        <v>1974</v>
      </c>
    </row>
    <row r="710" ht="15.75" customHeight="1">
      <c r="E710" s="24">
        <v>1013.0</v>
      </c>
      <c r="F710" s="24" t="s">
        <v>1467</v>
      </c>
      <c r="G710" s="24" t="s">
        <v>91</v>
      </c>
      <c r="H710" s="28" t="s">
        <v>1468</v>
      </c>
      <c r="I710" s="24">
        <v>29.0</v>
      </c>
      <c r="J710" s="24" t="s">
        <v>132</v>
      </c>
      <c r="K710" s="24">
        <v>4.0230228E7</v>
      </c>
      <c r="L710" s="24" t="str">
        <f>RIGHT('КХЛ'!$H710,4)</f>
        <v>1988</v>
      </c>
    </row>
    <row r="711" ht="15.75" customHeight="1">
      <c r="E711" s="24">
        <v>409.0</v>
      </c>
      <c r="F711" s="24" t="s">
        <v>1469</v>
      </c>
      <c r="G711" s="24" t="s">
        <v>83</v>
      </c>
      <c r="H711" s="28" t="s">
        <v>1470</v>
      </c>
      <c r="I711" s="24">
        <v>39.0</v>
      </c>
      <c r="J711" s="24" t="s">
        <v>106</v>
      </c>
      <c r="K711" s="24">
        <v>6.4295153E7</v>
      </c>
      <c r="L711" s="24" t="str">
        <f>RIGHT('КХЛ'!$H711,4)</f>
        <v>1978</v>
      </c>
    </row>
    <row r="712" ht="15.75" customHeight="1">
      <c r="E712" s="24">
        <v>48.0</v>
      </c>
      <c r="F712" s="24" t="s">
        <v>1471</v>
      </c>
      <c r="G712" s="24" t="s">
        <v>91</v>
      </c>
      <c r="H712" s="28" t="s">
        <v>1472</v>
      </c>
      <c r="I712" s="24">
        <v>30.0</v>
      </c>
      <c r="J712" s="24" t="s">
        <v>282</v>
      </c>
      <c r="K712" s="24">
        <v>2.9496334E7</v>
      </c>
      <c r="L712" s="24" t="str">
        <f>RIGHT('КХЛ'!$H712,4)</f>
        <v>1987</v>
      </c>
    </row>
    <row r="713" ht="15.75" customHeight="1">
      <c r="E713" s="24">
        <v>347.0</v>
      </c>
      <c r="F713" s="24" t="s">
        <v>1473</v>
      </c>
      <c r="G713" s="24" t="s">
        <v>83</v>
      </c>
      <c r="H713" s="28" t="s">
        <v>1474</v>
      </c>
      <c r="I713" s="24">
        <v>31.0</v>
      </c>
      <c r="J713" s="24" t="s">
        <v>106</v>
      </c>
      <c r="K713" s="24">
        <v>2.8686914E7</v>
      </c>
      <c r="L713" s="24" t="str">
        <f>RIGHT('КХЛ'!$H713,4)</f>
        <v>1986</v>
      </c>
    </row>
    <row r="714" ht="15.75" customHeight="1">
      <c r="E714" s="24">
        <v>85.0</v>
      </c>
      <c r="F714" s="24" t="s">
        <v>1475</v>
      </c>
      <c r="G714" s="24" t="s">
        <v>91</v>
      </c>
      <c r="H714" s="28" t="s">
        <v>1476</v>
      </c>
      <c r="I714" s="24">
        <v>39.0</v>
      </c>
      <c r="J714" s="24" t="s">
        <v>89</v>
      </c>
      <c r="K714" s="24">
        <v>9.9858877E7</v>
      </c>
      <c r="L714" s="24" t="str">
        <f>RIGHT('КХЛ'!$H714,4)</f>
        <v>1978</v>
      </c>
    </row>
    <row r="715" ht="15.75" customHeight="1">
      <c r="E715" s="24">
        <v>191.0</v>
      </c>
      <c r="F715" s="24" t="s">
        <v>1477</v>
      </c>
      <c r="G715" s="24" t="s">
        <v>91</v>
      </c>
      <c r="H715" s="28" t="s">
        <v>1478</v>
      </c>
      <c r="I715" s="24">
        <v>19.0</v>
      </c>
      <c r="J715" s="24" t="s">
        <v>89</v>
      </c>
      <c r="K715" s="24">
        <v>2.9300244E7</v>
      </c>
      <c r="L715" s="24" t="str">
        <f>RIGHT('КХЛ'!$H715,4)</f>
        <v>1998</v>
      </c>
    </row>
    <row r="716" ht="15.75" customHeight="1">
      <c r="E716" s="24">
        <v>892.0</v>
      </c>
      <c r="F716" s="24" t="s">
        <v>1479</v>
      </c>
      <c r="G716" s="24" t="s">
        <v>91</v>
      </c>
      <c r="H716" s="28" t="s">
        <v>1480</v>
      </c>
      <c r="I716" s="24">
        <v>35.0</v>
      </c>
      <c r="J716" s="24" t="s">
        <v>106</v>
      </c>
      <c r="K716" s="24">
        <v>7.9216929E7</v>
      </c>
      <c r="L716" s="24" t="str">
        <f>RIGHT('КХЛ'!$H716,4)</f>
        <v>1982</v>
      </c>
    </row>
    <row r="717" ht="15.75" customHeight="1">
      <c r="E717" s="24">
        <v>1191.0</v>
      </c>
      <c r="F717" s="24" t="s">
        <v>1481</v>
      </c>
      <c r="G717" s="24" t="s">
        <v>91</v>
      </c>
      <c r="H717" s="28" t="s">
        <v>1482</v>
      </c>
      <c r="I717" s="24">
        <v>33.0</v>
      </c>
      <c r="J717" s="24" t="s">
        <v>222</v>
      </c>
      <c r="K717" s="24">
        <v>7.631833E7</v>
      </c>
      <c r="L717" s="24" t="str">
        <f>RIGHT('КХЛ'!$H717,4)</f>
        <v>1984</v>
      </c>
    </row>
    <row r="718" ht="15.75" customHeight="1">
      <c r="E718" s="24">
        <v>6.0</v>
      </c>
      <c r="F718" s="24" t="s">
        <v>1483</v>
      </c>
      <c r="G718" s="24" t="s">
        <v>91</v>
      </c>
      <c r="H718" s="28" t="s">
        <v>388</v>
      </c>
      <c r="I718" s="24">
        <v>37.0</v>
      </c>
      <c r="J718" s="24" t="s">
        <v>106</v>
      </c>
      <c r="K718" s="24">
        <v>6.5426142E7</v>
      </c>
      <c r="L718" s="24" t="str">
        <f>RIGHT('КХЛ'!$H718,4)</f>
        <v>1980</v>
      </c>
    </row>
    <row r="719" ht="15.75" customHeight="1">
      <c r="E719" s="24">
        <v>1478.0</v>
      </c>
      <c r="F719" s="24" t="s">
        <v>1484</v>
      </c>
      <c r="G719" s="24" t="s">
        <v>87</v>
      </c>
      <c r="H719" s="28" t="s">
        <v>1485</v>
      </c>
      <c r="I719" s="24">
        <v>37.0</v>
      </c>
      <c r="J719" s="24" t="s">
        <v>282</v>
      </c>
      <c r="K719" s="24">
        <v>7.8786864E7</v>
      </c>
      <c r="L719" s="24" t="str">
        <f>RIGHT('КХЛ'!$H719,4)</f>
        <v>1980</v>
      </c>
    </row>
    <row r="720" ht="15.75" customHeight="1">
      <c r="E720" s="24">
        <v>493.0</v>
      </c>
      <c r="F720" s="24" t="s">
        <v>1486</v>
      </c>
      <c r="G720" s="24" t="s">
        <v>83</v>
      </c>
      <c r="H720" s="28" t="s">
        <v>1487</v>
      </c>
      <c r="I720" s="24">
        <v>23.0</v>
      </c>
      <c r="J720" s="24" t="s">
        <v>89</v>
      </c>
      <c r="K720" s="24">
        <v>3.1643329E7</v>
      </c>
      <c r="L720" s="24" t="str">
        <f>RIGHT('КХЛ'!$H720,4)</f>
        <v>1994</v>
      </c>
    </row>
    <row r="721" ht="15.75" customHeight="1">
      <c r="E721" s="24">
        <v>52.0</v>
      </c>
      <c r="F721" s="24" t="s">
        <v>1488</v>
      </c>
      <c r="G721" s="24" t="s">
        <v>83</v>
      </c>
      <c r="H721" s="28" t="s">
        <v>1163</v>
      </c>
      <c r="I721" s="24">
        <v>26.0</v>
      </c>
      <c r="J721" s="24" t="s">
        <v>89</v>
      </c>
      <c r="K721" s="24">
        <v>2.6678156E7</v>
      </c>
      <c r="L721" s="24" t="str">
        <f>RIGHT('КХЛ'!$H721,4)</f>
        <v>1991</v>
      </c>
    </row>
    <row r="722" ht="15.75" customHeight="1">
      <c r="E722" s="24">
        <v>1715.0</v>
      </c>
      <c r="F722" s="24" t="s">
        <v>1489</v>
      </c>
      <c r="G722" s="24" t="s">
        <v>83</v>
      </c>
      <c r="H722" s="28" t="s">
        <v>1490</v>
      </c>
      <c r="I722" s="24">
        <v>45.0</v>
      </c>
      <c r="J722" s="24" t="s">
        <v>282</v>
      </c>
      <c r="K722" s="24">
        <v>8.6057832E7</v>
      </c>
      <c r="L722" s="24" t="str">
        <f>RIGHT('КХЛ'!$H722,4)</f>
        <v>1972</v>
      </c>
    </row>
    <row r="723" ht="15.75" customHeight="1">
      <c r="E723" s="24">
        <v>983.0</v>
      </c>
      <c r="F723" s="24" t="s">
        <v>1491</v>
      </c>
      <c r="G723" s="24" t="s">
        <v>83</v>
      </c>
      <c r="H723" s="28" t="s">
        <v>1492</v>
      </c>
      <c r="I723" s="24">
        <v>35.0</v>
      </c>
      <c r="J723" s="24" t="s">
        <v>282</v>
      </c>
      <c r="K723" s="24">
        <v>7.3941362E7</v>
      </c>
      <c r="L723" s="24" t="str">
        <f>RIGHT('КХЛ'!$H723,4)</f>
        <v>1982</v>
      </c>
    </row>
    <row r="724" ht="15.75" customHeight="1">
      <c r="E724" s="24">
        <v>1654.0</v>
      </c>
      <c r="F724" s="24" t="s">
        <v>1493</v>
      </c>
      <c r="G724" s="24" t="s">
        <v>91</v>
      </c>
      <c r="H724" s="28" t="s">
        <v>1494</v>
      </c>
      <c r="I724" s="24">
        <v>29.0</v>
      </c>
      <c r="J724" s="24" t="s">
        <v>85</v>
      </c>
      <c r="K724" s="24">
        <v>1.9138867E7</v>
      </c>
      <c r="L724" s="24" t="str">
        <f>RIGHT('КХЛ'!$H724,4)</f>
        <v>1988</v>
      </c>
    </row>
    <row r="725" ht="15.75" customHeight="1">
      <c r="E725" s="24">
        <v>434.0</v>
      </c>
      <c r="F725" s="24" t="s">
        <v>1495</v>
      </c>
      <c r="G725" s="24" t="s">
        <v>91</v>
      </c>
      <c r="H725" s="28" t="s">
        <v>914</v>
      </c>
      <c r="I725" s="24">
        <v>22.0</v>
      </c>
      <c r="J725" s="24" t="s">
        <v>89</v>
      </c>
      <c r="K725" s="24">
        <v>5.9016256E7</v>
      </c>
      <c r="L725" s="24" t="str">
        <f>RIGHT('КХЛ'!$H725,4)</f>
        <v>1995</v>
      </c>
    </row>
    <row r="726" ht="15.75" customHeight="1">
      <c r="E726" s="24">
        <v>786.0</v>
      </c>
      <c r="F726" s="24" t="s">
        <v>1496</v>
      </c>
      <c r="G726" s="24" t="s">
        <v>83</v>
      </c>
      <c r="H726" s="28" t="s">
        <v>1497</v>
      </c>
      <c r="I726" s="24">
        <v>25.0</v>
      </c>
      <c r="J726" s="24" t="s">
        <v>89</v>
      </c>
      <c r="K726" s="24">
        <v>7.6770538E7</v>
      </c>
      <c r="L726" s="24" t="str">
        <f>RIGHT('КХЛ'!$H726,4)</f>
        <v>1992</v>
      </c>
    </row>
    <row r="727" ht="15.75" customHeight="1">
      <c r="E727" s="24">
        <v>460.0</v>
      </c>
      <c r="F727" s="24" t="s">
        <v>1498</v>
      </c>
      <c r="G727" s="24" t="s">
        <v>91</v>
      </c>
      <c r="H727" s="28" t="s">
        <v>1499</v>
      </c>
      <c r="I727" s="24">
        <v>39.0</v>
      </c>
      <c r="J727" s="24" t="s">
        <v>241</v>
      </c>
      <c r="K727" s="24">
        <v>4.0013207E7</v>
      </c>
      <c r="L727" s="24" t="str">
        <f>RIGHT('КХЛ'!$H727,4)</f>
        <v>1978</v>
      </c>
    </row>
    <row r="728" ht="15.75" customHeight="1">
      <c r="E728" s="24">
        <v>33.0</v>
      </c>
      <c r="F728" s="24" t="s">
        <v>1500</v>
      </c>
      <c r="G728" s="24" t="s">
        <v>91</v>
      </c>
      <c r="H728" s="28" t="s">
        <v>1501</v>
      </c>
      <c r="I728" s="24">
        <v>27.0</v>
      </c>
      <c r="J728" s="24" t="s">
        <v>89</v>
      </c>
      <c r="K728" s="24">
        <v>4.1262857E7</v>
      </c>
      <c r="L728" s="24" t="str">
        <f>RIGHT('КХЛ'!$H728,4)</f>
        <v>1990</v>
      </c>
    </row>
    <row r="729" ht="15.75" customHeight="1">
      <c r="E729" s="24">
        <v>649.0</v>
      </c>
      <c r="F729" s="24" t="s">
        <v>1502</v>
      </c>
      <c r="G729" s="24" t="s">
        <v>91</v>
      </c>
      <c r="H729" s="28" t="s">
        <v>1503</v>
      </c>
      <c r="I729" s="24">
        <v>28.0</v>
      </c>
      <c r="J729" s="24" t="s">
        <v>89</v>
      </c>
      <c r="K729" s="24">
        <v>6.7867355E7</v>
      </c>
      <c r="L729" s="24" t="str">
        <f>RIGHT('КХЛ'!$H729,4)</f>
        <v>1989</v>
      </c>
    </row>
    <row r="730" ht="15.75" customHeight="1">
      <c r="E730" s="24">
        <v>465.0</v>
      </c>
      <c r="F730" s="24" t="s">
        <v>1504</v>
      </c>
      <c r="G730" s="24" t="s">
        <v>91</v>
      </c>
      <c r="H730" s="28" t="s">
        <v>1505</v>
      </c>
      <c r="I730" s="24">
        <v>32.0</v>
      </c>
      <c r="J730" s="24" t="s">
        <v>132</v>
      </c>
      <c r="K730" s="24">
        <v>4012005.0</v>
      </c>
      <c r="L730" s="24" t="str">
        <f>RIGHT('КХЛ'!$H730,4)</f>
        <v>1986</v>
      </c>
    </row>
    <row r="731" ht="15.75" customHeight="1">
      <c r="E731" s="24">
        <v>201.0</v>
      </c>
      <c r="F731" s="24" t="s">
        <v>1506</v>
      </c>
      <c r="G731" s="24" t="s">
        <v>91</v>
      </c>
      <c r="H731" s="28" t="s">
        <v>1507</v>
      </c>
      <c r="I731" s="24">
        <v>47.0</v>
      </c>
      <c r="J731" s="24" t="s">
        <v>89</v>
      </c>
      <c r="K731" s="24">
        <v>3.049919E7</v>
      </c>
      <c r="L731" s="24" t="str">
        <f>RIGHT('КХЛ'!$H731,4)</f>
        <v>1971</v>
      </c>
    </row>
    <row r="732" ht="15.75" customHeight="1">
      <c r="E732" s="24">
        <v>912.0</v>
      </c>
      <c r="F732" s="24" t="s">
        <v>1508</v>
      </c>
      <c r="G732" s="24" t="s">
        <v>91</v>
      </c>
      <c r="H732" s="28" t="s">
        <v>1509</v>
      </c>
      <c r="I732" s="24">
        <v>37.0</v>
      </c>
      <c r="J732" s="24" t="s">
        <v>89</v>
      </c>
      <c r="K732" s="24">
        <v>3605080.0</v>
      </c>
      <c r="L732" s="24" t="str">
        <f>RIGHT('КХЛ'!$H732,4)</f>
        <v>1980</v>
      </c>
    </row>
    <row r="733" ht="15.75" customHeight="1">
      <c r="E733" s="24">
        <v>362.0</v>
      </c>
      <c r="F733" s="24" t="s">
        <v>1510</v>
      </c>
      <c r="G733" s="24" t="s">
        <v>91</v>
      </c>
      <c r="H733" s="28" t="s">
        <v>1511</v>
      </c>
      <c r="I733" s="24">
        <v>28.0</v>
      </c>
      <c r="J733" s="24" t="s">
        <v>89</v>
      </c>
      <c r="K733" s="24">
        <v>9.2215447E7</v>
      </c>
      <c r="L733" s="24" t="str">
        <f>RIGHT('КХЛ'!$H733,4)</f>
        <v>1989</v>
      </c>
    </row>
    <row r="734" ht="15.75" customHeight="1">
      <c r="E734" s="24">
        <v>697.0</v>
      </c>
      <c r="F734" s="24" t="s">
        <v>1512</v>
      </c>
      <c r="G734" s="24" t="s">
        <v>83</v>
      </c>
      <c r="H734" s="28" t="s">
        <v>1513</v>
      </c>
      <c r="I734" s="24">
        <v>18.0</v>
      </c>
      <c r="J734" s="24" t="s">
        <v>89</v>
      </c>
      <c r="K734" s="24">
        <v>5250826.0</v>
      </c>
      <c r="L734" s="24" t="str">
        <f>RIGHT('КХЛ'!$H734,4)</f>
        <v>1999</v>
      </c>
    </row>
    <row r="735" ht="15.75" customHeight="1">
      <c r="E735" s="24">
        <v>1558.0</v>
      </c>
      <c r="F735" s="24" t="s">
        <v>1514</v>
      </c>
      <c r="G735" s="24" t="s">
        <v>91</v>
      </c>
      <c r="H735" s="28" t="s">
        <v>1515</v>
      </c>
      <c r="I735" s="24">
        <v>35.0</v>
      </c>
      <c r="J735" s="24" t="s">
        <v>89</v>
      </c>
      <c r="K735" s="24">
        <v>8.9963634E7</v>
      </c>
      <c r="L735" s="24" t="str">
        <f>RIGHT('КХЛ'!$H735,4)</f>
        <v>1982</v>
      </c>
    </row>
    <row r="736" ht="15.75" customHeight="1">
      <c r="E736" s="24">
        <v>469.0</v>
      </c>
      <c r="F736" s="24" t="s">
        <v>1516</v>
      </c>
      <c r="G736" s="24" t="s">
        <v>91</v>
      </c>
      <c r="H736" s="28" t="s">
        <v>1517</v>
      </c>
      <c r="I736" s="24">
        <v>24.0</v>
      </c>
      <c r="J736" s="24" t="s">
        <v>222</v>
      </c>
      <c r="K736" s="24">
        <v>3.3635315E7</v>
      </c>
      <c r="L736" s="24" t="str">
        <f>RIGHT('КХЛ'!$H736,4)</f>
        <v>1993</v>
      </c>
    </row>
    <row r="737" ht="15.75" customHeight="1">
      <c r="E737" s="24">
        <v>152.0</v>
      </c>
      <c r="F737" s="24" t="s">
        <v>1518</v>
      </c>
      <c r="G737" s="24" t="s">
        <v>91</v>
      </c>
      <c r="H737" s="28" t="s">
        <v>1519</v>
      </c>
      <c r="I737" s="24">
        <v>22.0</v>
      </c>
      <c r="J737" s="24" t="s">
        <v>282</v>
      </c>
      <c r="K737" s="24">
        <v>1.1673573E7</v>
      </c>
      <c r="L737" s="24" t="str">
        <f>RIGHT('КХЛ'!$H737,4)</f>
        <v>1995</v>
      </c>
    </row>
    <row r="738" ht="15.75" customHeight="1">
      <c r="E738" s="24">
        <v>297.0</v>
      </c>
      <c r="F738" s="24" t="s">
        <v>1520</v>
      </c>
      <c r="G738" s="24" t="s">
        <v>83</v>
      </c>
      <c r="H738" s="28" t="s">
        <v>1521</v>
      </c>
      <c r="I738" s="24">
        <v>19.0</v>
      </c>
      <c r="J738" s="24" t="s">
        <v>282</v>
      </c>
      <c r="K738" s="24">
        <v>1.0852117E7</v>
      </c>
      <c r="L738" s="24" t="str">
        <f>RIGHT('КХЛ'!$H738,4)</f>
        <v>1998</v>
      </c>
    </row>
    <row r="739" ht="15.75" customHeight="1">
      <c r="E739" s="24">
        <v>1141.0</v>
      </c>
      <c r="F739" s="24" t="s">
        <v>1522</v>
      </c>
      <c r="G739" s="24" t="s">
        <v>83</v>
      </c>
      <c r="H739" s="28" t="s">
        <v>1499</v>
      </c>
      <c r="I739" s="24">
        <v>39.0</v>
      </c>
      <c r="J739" s="24" t="s">
        <v>89</v>
      </c>
      <c r="K739" s="24">
        <v>8.8400078E7</v>
      </c>
      <c r="L739" s="24" t="str">
        <f>RIGHT('КХЛ'!$H739,4)</f>
        <v>1978</v>
      </c>
    </row>
    <row r="740" ht="15.75" customHeight="1">
      <c r="E740" s="24">
        <v>259.0</v>
      </c>
      <c r="F740" s="24" t="s">
        <v>1523</v>
      </c>
      <c r="G740" s="24" t="s">
        <v>83</v>
      </c>
      <c r="H740" s="28" t="s">
        <v>1524</v>
      </c>
      <c r="I740" s="24">
        <v>30.0</v>
      </c>
      <c r="J740" s="24" t="s">
        <v>89</v>
      </c>
      <c r="K740" s="24">
        <v>6.9644231E7</v>
      </c>
      <c r="L740" s="24" t="str">
        <f>RIGHT('КХЛ'!$H740,4)</f>
        <v>1988</v>
      </c>
    </row>
    <row r="741" ht="15.75" customHeight="1">
      <c r="E741" s="24">
        <v>1526.0</v>
      </c>
      <c r="F741" s="24" t="s">
        <v>1525</v>
      </c>
      <c r="G741" s="24" t="s">
        <v>91</v>
      </c>
      <c r="H741" s="28" t="s">
        <v>1526</v>
      </c>
      <c r="I741" s="24">
        <v>24.0</v>
      </c>
      <c r="J741" s="24" t="s">
        <v>93</v>
      </c>
      <c r="K741" s="24">
        <v>5.9542039E7</v>
      </c>
      <c r="L741" s="24" t="str">
        <f>RIGHT('КХЛ'!$H741,4)</f>
        <v>1993</v>
      </c>
    </row>
    <row r="742" ht="15.75" customHeight="1">
      <c r="E742" s="24">
        <v>802.0</v>
      </c>
      <c r="F742" s="24" t="s">
        <v>1527</v>
      </c>
      <c r="G742" s="24" t="s">
        <v>83</v>
      </c>
      <c r="H742" s="28" t="s">
        <v>145</v>
      </c>
      <c r="I742" s="24">
        <v>27.0</v>
      </c>
      <c r="J742" s="24" t="s">
        <v>89</v>
      </c>
      <c r="K742" s="24">
        <v>5.0914702E7</v>
      </c>
      <c r="L742" s="24" t="str">
        <f>RIGHT('КХЛ'!$H742,4)</f>
        <v>1990</v>
      </c>
    </row>
    <row r="743" ht="15.75" customHeight="1">
      <c r="E743" s="24">
        <v>1183.0</v>
      </c>
      <c r="F743" s="24" t="s">
        <v>1528</v>
      </c>
      <c r="G743" s="24" t="s">
        <v>91</v>
      </c>
      <c r="H743" s="28" t="s">
        <v>1529</v>
      </c>
      <c r="I743" s="24">
        <v>23.0</v>
      </c>
      <c r="J743" s="24" t="s">
        <v>89</v>
      </c>
      <c r="K743" s="24">
        <v>2.3377666E7</v>
      </c>
      <c r="L743" s="24" t="str">
        <f>RIGHT('КХЛ'!$H743,4)</f>
        <v>1994</v>
      </c>
    </row>
    <row r="744" ht="15.75" customHeight="1">
      <c r="E744" s="24">
        <v>330.0</v>
      </c>
      <c r="F744" s="24" t="s">
        <v>1530</v>
      </c>
      <c r="G744" s="24" t="s">
        <v>91</v>
      </c>
      <c r="H744" s="28" t="s">
        <v>1531</v>
      </c>
      <c r="I744" s="24">
        <v>23.0</v>
      </c>
      <c r="J744" s="24" t="s">
        <v>89</v>
      </c>
      <c r="K744" s="24">
        <v>3.6193254E7</v>
      </c>
      <c r="L744" s="24" t="str">
        <f>RIGHT('КХЛ'!$H744,4)</f>
        <v>1994</v>
      </c>
    </row>
    <row r="745" ht="15.75" customHeight="1">
      <c r="E745" s="24">
        <v>133.0</v>
      </c>
      <c r="F745" s="24" t="s">
        <v>1532</v>
      </c>
      <c r="G745" s="24" t="s">
        <v>83</v>
      </c>
      <c r="H745" s="28" t="s">
        <v>1533</v>
      </c>
      <c r="I745" s="24">
        <v>32.0</v>
      </c>
      <c r="J745" s="24" t="s">
        <v>93</v>
      </c>
      <c r="K745" s="24">
        <v>9.0229955E7</v>
      </c>
      <c r="L745" s="24" t="str">
        <f>RIGHT('КХЛ'!$H745,4)</f>
        <v>1985</v>
      </c>
    </row>
    <row r="746" ht="15.75" customHeight="1">
      <c r="E746" s="24">
        <v>145.0</v>
      </c>
      <c r="F746" s="24" t="s">
        <v>1534</v>
      </c>
      <c r="G746" s="24" t="s">
        <v>83</v>
      </c>
      <c r="H746" s="28" t="s">
        <v>1535</v>
      </c>
      <c r="I746" s="24">
        <v>29.0</v>
      </c>
      <c r="J746" s="24" t="s">
        <v>89</v>
      </c>
      <c r="K746" s="24">
        <v>5.081035E7</v>
      </c>
      <c r="L746" s="24" t="str">
        <f>RIGHT('КХЛ'!$H746,4)</f>
        <v>1988</v>
      </c>
    </row>
    <row r="747" ht="15.75" customHeight="1">
      <c r="E747" s="24">
        <v>23.0</v>
      </c>
      <c r="F747" s="24" t="s">
        <v>1536</v>
      </c>
      <c r="G747" s="24" t="s">
        <v>91</v>
      </c>
      <c r="H747" s="28" t="s">
        <v>1537</v>
      </c>
      <c r="I747" s="24">
        <v>27.0</v>
      </c>
      <c r="J747" s="24" t="s">
        <v>132</v>
      </c>
      <c r="K747" s="24">
        <v>7.762843E7</v>
      </c>
      <c r="L747" s="24" t="str">
        <f>RIGHT('КХЛ'!$H747,4)</f>
        <v>1990</v>
      </c>
    </row>
    <row r="748" ht="15.75" customHeight="1">
      <c r="E748" s="24">
        <v>463.0</v>
      </c>
      <c r="F748" s="24" t="s">
        <v>1538</v>
      </c>
      <c r="G748" s="24" t="s">
        <v>91</v>
      </c>
      <c r="H748" s="28" t="s">
        <v>1539</v>
      </c>
      <c r="I748" s="24">
        <v>24.0</v>
      </c>
      <c r="J748" s="24" t="s">
        <v>169</v>
      </c>
      <c r="K748" s="24">
        <v>5.3486224E7</v>
      </c>
      <c r="L748" s="24" t="str">
        <f>RIGHT('КХЛ'!$H748,4)</f>
        <v>1994</v>
      </c>
    </row>
    <row r="749" ht="15.75" customHeight="1">
      <c r="E749" s="24">
        <v>1713.0</v>
      </c>
      <c r="F749" s="24" t="s">
        <v>1540</v>
      </c>
      <c r="G749" s="24" t="s">
        <v>91</v>
      </c>
      <c r="H749" s="28" t="s">
        <v>1541</v>
      </c>
      <c r="I749" s="24">
        <v>25.0</v>
      </c>
      <c r="J749" s="24" t="s">
        <v>106</v>
      </c>
      <c r="K749" s="24">
        <v>8.6511602E7</v>
      </c>
      <c r="L749" s="24" t="str">
        <f>RIGHT('КХЛ'!$H749,4)</f>
        <v>1992</v>
      </c>
    </row>
    <row r="750" ht="15.75" customHeight="1">
      <c r="E750" s="24">
        <v>797.0</v>
      </c>
      <c r="F750" s="24" t="s">
        <v>1542</v>
      </c>
      <c r="G750" s="24" t="s">
        <v>87</v>
      </c>
      <c r="H750" s="28" t="s">
        <v>1543</v>
      </c>
      <c r="I750" s="24">
        <v>26.0</v>
      </c>
      <c r="J750" s="24" t="s">
        <v>282</v>
      </c>
      <c r="K750" s="24">
        <v>1.6236159E7</v>
      </c>
      <c r="L750" s="24" t="str">
        <f>RIGHT('КХЛ'!$H750,4)</f>
        <v>1991</v>
      </c>
    </row>
    <row r="751" ht="15.75" customHeight="1">
      <c r="E751" s="24">
        <v>378.0</v>
      </c>
      <c r="F751" s="24" t="s">
        <v>1544</v>
      </c>
      <c r="G751" s="24" t="s">
        <v>83</v>
      </c>
      <c r="H751" s="28" t="s">
        <v>1545</v>
      </c>
      <c r="I751" s="24">
        <v>34.0</v>
      </c>
      <c r="J751" s="24" t="s">
        <v>106</v>
      </c>
      <c r="K751" s="24">
        <v>2.7637802E7</v>
      </c>
      <c r="L751" s="24" t="str">
        <f>RIGHT('КХЛ'!$H751,4)</f>
        <v>1983</v>
      </c>
    </row>
    <row r="752" ht="15.75" customHeight="1">
      <c r="E752" s="24">
        <v>1087.0</v>
      </c>
      <c r="F752" s="24" t="s">
        <v>1546</v>
      </c>
      <c r="G752" s="24" t="s">
        <v>91</v>
      </c>
      <c r="H752" s="28" t="s">
        <v>586</v>
      </c>
      <c r="I752" s="24">
        <v>22.0</v>
      </c>
      <c r="J752" s="24" t="s">
        <v>89</v>
      </c>
      <c r="K752" s="24">
        <v>3.9614313E7</v>
      </c>
      <c r="L752" s="24" t="str">
        <f>RIGHT('КХЛ'!$H752,4)</f>
        <v>1995</v>
      </c>
    </row>
    <row r="753" ht="15.75" customHeight="1">
      <c r="E753" s="24">
        <v>648.0</v>
      </c>
      <c r="F753" s="24" t="s">
        <v>1547</v>
      </c>
      <c r="G753" s="24" t="s">
        <v>91</v>
      </c>
      <c r="H753" s="28" t="s">
        <v>1548</v>
      </c>
      <c r="I753" s="24">
        <v>29.0</v>
      </c>
      <c r="J753" s="24" t="s">
        <v>89</v>
      </c>
      <c r="K753" s="24">
        <v>9.8506665E7</v>
      </c>
      <c r="L753" s="24" t="str">
        <f>RIGHT('КХЛ'!$H753,4)</f>
        <v>1988</v>
      </c>
    </row>
    <row r="754" ht="15.75" customHeight="1">
      <c r="E754" s="24">
        <v>1698.0</v>
      </c>
      <c r="F754" s="24" t="s">
        <v>1549</v>
      </c>
      <c r="G754" s="24" t="s">
        <v>91</v>
      </c>
      <c r="H754" s="28" t="s">
        <v>1550</v>
      </c>
      <c r="I754" s="24">
        <v>42.0</v>
      </c>
      <c r="J754" s="24" t="s">
        <v>132</v>
      </c>
      <c r="K754" s="24">
        <v>1.1382772E7</v>
      </c>
      <c r="L754" s="24" t="str">
        <f>RIGHT('КХЛ'!$H754,4)</f>
        <v>1976</v>
      </c>
    </row>
    <row r="755" ht="15.75" customHeight="1">
      <c r="E755" s="24">
        <v>1031.0</v>
      </c>
      <c r="F755" s="24" t="s">
        <v>1551</v>
      </c>
      <c r="G755" s="24" t="s">
        <v>91</v>
      </c>
      <c r="H755" s="28" t="s">
        <v>1552</v>
      </c>
      <c r="I755" s="24">
        <v>28.0</v>
      </c>
      <c r="J755" s="24" t="s">
        <v>93</v>
      </c>
      <c r="K755" s="24">
        <v>7645836.0</v>
      </c>
      <c r="L755" s="24" t="str">
        <f>RIGHT('КХЛ'!$H755,4)</f>
        <v>1989</v>
      </c>
    </row>
    <row r="756" ht="15.75" customHeight="1">
      <c r="E756" s="24">
        <v>256.0</v>
      </c>
      <c r="F756" s="24" t="s">
        <v>1553</v>
      </c>
      <c r="G756" s="24" t="s">
        <v>91</v>
      </c>
      <c r="H756" s="28" t="s">
        <v>1554</v>
      </c>
      <c r="I756" s="24">
        <v>31.0</v>
      </c>
      <c r="J756" s="24" t="s">
        <v>89</v>
      </c>
      <c r="K756" s="24">
        <v>5.1271052E7</v>
      </c>
      <c r="L756" s="24" t="str">
        <f>RIGHT('КХЛ'!$H756,4)</f>
        <v>1987</v>
      </c>
    </row>
    <row r="757" ht="15.75" customHeight="1">
      <c r="E757" s="24">
        <v>1448.0</v>
      </c>
      <c r="F757" s="24" t="s">
        <v>1555</v>
      </c>
      <c r="G757" s="24" t="s">
        <v>87</v>
      </c>
      <c r="H757" s="28" t="s">
        <v>1556</v>
      </c>
      <c r="I757" s="24">
        <v>29.0</v>
      </c>
      <c r="J757" s="24" t="s">
        <v>169</v>
      </c>
      <c r="K757" s="24">
        <v>1.4075264E7</v>
      </c>
      <c r="L757" s="24" t="str">
        <f>RIGHT('КХЛ'!$H757,4)</f>
        <v>1988</v>
      </c>
    </row>
    <row r="758" ht="15.75" customHeight="1">
      <c r="E758" s="24">
        <v>1019.0</v>
      </c>
      <c r="F758" s="24" t="s">
        <v>1557</v>
      </c>
      <c r="G758" s="24" t="s">
        <v>83</v>
      </c>
      <c r="H758" s="28" t="s">
        <v>1558</v>
      </c>
      <c r="I758" s="24">
        <v>43.0</v>
      </c>
      <c r="J758" s="24" t="s">
        <v>93</v>
      </c>
      <c r="K758" s="24">
        <v>8.9420823E7</v>
      </c>
      <c r="L758" s="24" t="str">
        <f>RIGHT('КХЛ'!$H758,4)</f>
        <v>1975</v>
      </c>
    </row>
    <row r="759" ht="15.75" customHeight="1">
      <c r="E759" s="24">
        <v>496.0</v>
      </c>
      <c r="F759" s="24" t="s">
        <v>1559</v>
      </c>
      <c r="G759" s="24" t="s">
        <v>83</v>
      </c>
      <c r="H759" s="28" t="s">
        <v>1560</v>
      </c>
      <c r="I759" s="24">
        <v>31.0</v>
      </c>
      <c r="J759" s="24" t="s">
        <v>169</v>
      </c>
      <c r="K759" s="24">
        <v>5.4271576E7</v>
      </c>
      <c r="L759" s="24" t="str">
        <f>RIGHT('КХЛ'!$H759,4)</f>
        <v>1986</v>
      </c>
    </row>
    <row r="760" ht="15.75" customHeight="1">
      <c r="E760" s="24">
        <v>1019.0</v>
      </c>
      <c r="F760" s="24" t="s">
        <v>1561</v>
      </c>
      <c r="G760" s="24" t="s">
        <v>83</v>
      </c>
      <c r="H760" s="28" t="s">
        <v>1562</v>
      </c>
      <c r="I760" s="24">
        <v>26.0</v>
      </c>
      <c r="J760" s="24" t="s">
        <v>85</v>
      </c>
      <c r="K760" s="24">
        <v>1.8987752E7</v>
      </c>
      <c r="L760" s="24" t="str">
        <f>RIGHT('КХЛ'!$H760,4)</f>
        <v>1991</v>
      </c>
    </row>
    <row r="761" ht="15.75" customHeight="1">
      <c r="E761" s="24">
        <v>1078.0</v>
      </c>
      <c r="F761" s="24" t="s">
        <v>1563</v>
      </c>
      <c r="G761" s="24" t="s">
        <v>83</v>
      </c>
      <c r="H761" s="28" t="s">
        <v>1564</v>
      </c>
      <c r="I761" s="24">
        <v>35.0</v>
      </c>
      <c r="J761" s="24" t="s">
        <v>85</v>
      </c>
      <c r="K761" s="24">
        <v>8.5761868E7</v>
      </c>
      <c r="L761" s="24" t="str">
        <f>RIGHT('КХЛ'!$H761,4)</f>
        <v>1982</v>
      </c>
    </row>
    <row r="762" ht="15.75" customHeight="1">
      <c r="E762" s="24">
        <v>1121.0</v>
      </c>
      <c r="F762" s="24" t="s">
        <v>1565</v>
      </c>
      <c r="G762" s="24" t="s">
        <v>91</v>
      </c>
      <c r="H762" s="28" t="s">
        <v>1566</v>
      </c>
      <c r="I762" s="24">
        <v>34.0</v>
      </c>
      <c r="J762" s="24" t="s">
        <v>89</v>
      </c>
      <c r="K762" s="24">
        <v>3.4316177E7</v>
      </c>
      <c r="L762" s="24" t="str">
        <f>RIGHT('КХЛ'!$H762,4)</f>
        <v>1983</v>
      </c>
    </row>
    <row r="763" ht="15.75" customHeight="1">
      <c r="E763" s="24">
        <v>219.0</v>
      </c>
      <c r="F763" s="24" t="s">
        <v>1567</v>
      </c>
      <c r="G763" s="24" t="s">
        <v>83</v>
      </c>
      <c r="H763" s="28" t="s">
        <v>742</v>
      </c>
      <c r="I763" s="24">
        <v>33.0</v>
      </c>
      <c r="J763" s="24" t="s">
        <v>89</v>
      </c>
      <c r="K763" s="24">
        <v>6.7153468E7</v>
      </c>
      <c r="L763" s="24" t="str">
        <f>RIGHT('КХЛ'!$H763,4)</f>
        <v>1985</v>
      </c>
    </row>
    <row r="764" ht="15.75" customHeight="1">
      <c r="E764" s="24">
        <v>560.0</v>
      </c>
      <c r="F764" s="24" t="s">
        <v>1568</v>
      </c>
      <c r="G764" s="24" t="s">
        <v>91</v>
      </c>
      <c r="H764" s="28" t="s">
        <v>1569</v>
      </c>
      <c r="I764" s="24">
        <v>32.0</v>
      </c>
      <c r="J764" s="24" t="s">
        <v>89</v>
      </c>
      <c r="K764" s="24">
        <v>2.7272534E7</v>
      </c>
      <c r="L764" s="24" t="str">
        <f>RIGHT('КХЛ'!$H764,4)</f>
        <v>1985</v>
      </c>
    </row>
    <row r="765" ht="15.75" customHeight="1">
      <c r="E765" s="24">
        <v>945.0</v>
      </c>
      <c r="F765" s="24" t="s">
        <v>1570</v>
      </c>
      <c r="G765" s="24" t="s">
        <v>87</v>
      </c>
      <c r="H765" s="28" t="s">
        <v>1571</v>
      </c>
      <c r="I765" s="24">
        <v>38.0</v>
      </c>
      <c r="J765" s="24" t="s">
        <v>106</v>
      </c>
      <c r="K765" s="24">
        <v>4.1680124E7</v>
      </c>
      <c r="L765" s="24" t="str">
        <f>RIGHT('КХЛ'!$H765,4)</f>
        <v>1980</v>
      </c>
    </row>
    <row r="766" ht="15.75" customHeight="1">
      <c r="E766" s="24">
        <v>462.0</v>
      </c>
      <c r="F766" s="24" t="s">
        <v>1572</v>
      </c>
      <c r="G766" s="24" t="s">
        <v>83</v>
      </c>
      <c r="H766" s="28" t="s">
        <v>1573</v>
      </c>
      <c r="I766" s="24">
        <v>22.0</v>
      </c>
      <c r="J766" s="24" t="s">
        <v>89</v>
      </c>
      <c r="K766" s="24">
        <v>9.7527306E7</v>
      </c>
      <c r="L766" s="24" t="str">
        <f>RIGHT('КХЛ'!$H766,4)</f>
        <v>1995</v>
      </c>
    </row>
    <row r="767" ht="15.75" customHeight="1">
      <c r="E767" s="24">
        <v>783.0</v>
      </c>
      <c r="F767" s="24" t="s">
        <v>1574</v>
      </c>
      <c r="G767" s="24" t="s">
        <v>91</v>
      </c>
      <c r="H767" s="28" t="s">
        <v>1575</v>
      </c>
      <c r="I767" s="24">
        <v>33.0</v>
      </c>
      <c r="J767" s="24" t="s">
        <v>89</v>
      </c>
      <c r="K767" s="24">
        <v>7.035496E7</v>
      </c>
      <c r="L767" s="24" t="str">
        <f>RIGHT('КХЛ'!$H767,4)</f>
        <v>1984</v>
      </c>
    </row>
    <row r="768" ht="15.75" customHeight="1">
      <c r="E768" s="24">
        <v>429.0</v>
      </c>
      <c r="F768" s="24" t="s">
        <v>1576</v>
      </c>
      <c r="G768" s="24" t="s">
        <v>87</v>
      </c>
      <c r="H768" s="28" t="s">
        <v>1577</v>
      </c>
      <c r="I768" s="24">
        <v>18.0</v>
      </c>
      <c r="J768" s="24" t="s">
        <v>282</v>
      </c>
      <c r="K768" s="24">
        <v>5.1059861E7</v>
      </c>
      <c r="L768" s="24" t="str">
        <f>RIGHT('КХЛ'!$H768,4)</f>
        <v>2000</v>
      </c>
    </row>
    <row r="769" ht="15.75" customHeight="1">
      <c r="E769" s="24">
        <v>911.0</v>
      </c>
      <c r="F769" s="24" t="s">
        <v>1508</v>
      </c>
      <c r="G769" s="24" t="s">
        <v>91</v>
      </c>
      <c r="H769" s="28" t="s">
        <v>1509</v>
      </c>
      <c r="I769" s="24">
        <v>37.0</v>
      </c>
      <c r="J769" s="24" t="s">
        <v>89</v>
      </c>
      <c r="K769" s="24">
        <v>6.2699878E7</v>
      </c>
      <c r="L769" s="24" t="str">
        <f>RIGHT('КХЛ'!$H769,4)</f>
        <v>1980</v>
      </c>
    </row>
    <row r="770" ht="15.75" customHeight="1">
      <c r="E770" s="24">
        <v>315.0</v>
      </c>
      <c r="F770" s="24" t="s">
        <v>1578</v>
      </c>
      <c r="G770" s="24" t="s">
        <v>91</v>
      </c>
      <c r="H770" s="28" t="s">
        <v>1579</v>
      </c>
      <c r="I770" s="24">
        <v>26.0</v>
      </c>
      <c r="J770" s="24" t="s">
        <v>89</v>
      </c>
      <c r="K770" s="24">
        <v>1.547065E7</v>
      </c>
      <c r="L770" s="24" t="str">
        <f>RIGHT('КХЛ'!$H770,4)</f>
        <v>1991</v>
      </c>
    </row>
    <row r="771" ht="15.75" customHeight="1">
      <c r="E771" s="24">
        <v>1131.0</v>
      </c>
      <c r="F771" s="24" t="s">
        <v>1580</v>
      </c>
      <c r="G771" s="24" t="s">
        <v>87</v>
      </c>
      <c r="H771" s="28" t="s">
        <v>874</v>
      </c>
      <c r="I771" s="24">
        <v>23.0</v>
      </c>
      <c r="J771" s="24" t="s">
        <v>89</v>
      </c>
      <c r="K771" s="24">
        <v>5.3813135E7</v>
      </c>
      <c r="L771" s="24" t="str">
        <f>RIGHT('КХЛ'!$H771,4)</f>
        <v>1994</v>
      </c>
    </row>
    <row r="772" ht="15.75" customHeight="1">
      <c r="E772" s="24">
        <v>1160.0</v>
      </c>
      <c r="F772" s="24" t="s">
        <v>1581</v>
      </c>
      <c r="G772" s="24" t="s">
        <v>87</v>
      </c>
      <c r="H772" s="28" t="s">
        <v>1582</v>
      </c>
      <c r="I772" s="24">
        <v>22.0</v>
      </c>
      <c r="J772" s="24" t="s">
        <v>89</v>
      </c>
      <c r="K772" s="24">
        <v>9.1874482E7</v>
      </c>
      <c r="L772" s="24" t="str">
        <f>RIGHT('КХЛ'!$H772,4)</f>
        <v>1995</v>
      </c>
    </row>
    <row r="773" ht="15.75" customHeight="1">
      <c r="E773" s="24">
        <v>553.0</v>
      </c>
      <c r="F773" s="24" t="s">
        <v>1583</v>
      </c>
      <c r="G773" s="24" t="s">
        <v>91</v>
      </c>
      <c r="H773" s="28" t="s">
        <v>1584</v>
      </c>
      <c r="I773" s="24">
        <v>22.0</v>
      </c>
      <c r="J773" s="24" t="s">
        <v>89</v>
      </c>
      <c r="K773" s="24">
        <v>9.8361454E7</v>
      </c>
      <c r="L773" s="24" t="str">
        <f>RIGHT('КХЛ'!$H773,4)</f>
        <v>1995</v>
      </c>
    </row>
    <row r="774" ht="15.75" customHeight="1">
      <c r="E774" s="24">
        <v>910.0</v>
      </c>
      <c r="F774" s="24" t="s">
        <v>1585</v>
      </c>
      <c r="G774" s="24" t="s">
        <v>91</v>
      </c>
      <c r="H774" s="28" t="s">
        <v>1586</v>
      </c>
      <c r="I774" s="24">
        <v>22.0</v>
      </c>
      <c r="J774" s="24" t="s">
        <v>89</v>
      </c>
      <c r="K774" s="24">
        <v>1.0180944E7</v>
      </c>
      <c r="L774" s="24" t="str">
        <f>RIGHT('КХЛ'!$H774,4)</f>
        <v>1995</v>
      </c>
    </row>
    <row r="775" ht="15.75" customHeight="1">
      <c r="E775" s="24">
        <v>600.0</v>
      </c>
      <c r="F775" s="24" t="s">
        <v>1587</v>
      </c>
      <c r="G775" s="24" t="s">
        <v>87</v>
      </c>
      <c r="H775" s="28" t="s">
        <v>1588</v>
      </c>
      <c r="I775" s="24">
        <v>31.0</v>
      </c>
      <c r="J775" s="24" t="s">
        <v>106</v>
      </c>
      <c r="K775" s="24">
        <v>4.4594683E7</v>
      </c>
      <c r="L775" s="24" t="str">
        <f>RIGHT('КХЛ'!$H775,4)</f>
        <v>1986</v>
      </c>
    </row>
    <row r="776" ht="15.75" customHeight="1">
      <c r="E776" s="24">
        <v>1066.0</v>
      </c>
      <c r="F776" s="24" t="s">
        <v>1589</v>
      </c>
      <c r="G776" s="24" t="s">
        <v>91</v>
      </c>
      <c r="H776" s="28" t="s">
        <v>1590</v>
      </c>
      <c r="I776" s="24">
        <v>34.0</v>
      </c>
      <c r="J776" s="24" t="s">
        <v>106</v>
      </c>
      <c r="K776" s="24">
        <v>8.5685318E7</v>
      </c>
      <c r="L776" s="24" t="str">
        <f>RIGHT('КХЛ'!$H776,4)</f>
        <v>1983</v>
      </c>
    </row>
    <row r="777" ht="15.75" customHeight="1">
      <c r="E777" s="24">
        <v>1763.0</v>
      </c>
      <c r="F777" s="24" t="s">
        <v>1591</v>
      </c>
      <c r="G777" s="24" t="s">
        <v>91</v>
      </c>
      <c r="H777" s="28" t="s">
        <v>1592</v>
      </c>
      <c r="I777" s="24">
        <v>22.0</v>
      </c>
      <c r="J777" s="24" t="s">
        <v>89</v>
      </c>
      <c r="K777" s="24">
        <v>3.1957573E7</v>
      </c>
      <c r="L777" s="24" t="str">
        <f>RIGHT('КХЛ'!$H777,4)</f>
        <v>1995</v>
      </c>
    </row>
    <row r="778" ht="15.75" customHeight="1">
      <c r="E778" s="24">
        <v>47.0</v>
      </c>
      <c r="F778" s="24" t="s">
        <v>1593</v>
      </c>
      <c r="G778" s="24" t="s">
        <v>91</v>
      </c>
      <c r="H778" s="28" t="s">
        <v>641</v>
      </c>
      <c r="I778" s="24">
        <v>26.0</v>
      </c>
      <c r="J778" s="24" t="s">
        <v>89</v>
      </c>
      <c r="K778" s="24">
        <v>5952127.0</v>
      </c>
      <c r="L778" s="24" t="str">
        <f>RIGHT('КХЛ'!$H778,4)</f>
        <v>1991</v>
      </c>
    </row>
    <row r="779" ht="15.75" customHeight="1">
      <c r="E779" s="24">
        <v>1111.0</v>
      </c>
      <c r="F779" s="24" t="s">
        <v>1594</v>
      </c>
      <c r="G779" s="24" t="s">
        <v>87</v>
      </c>
      <c r="H779" s="28" t="s">
        <v>1595</v>
      </c>
      <c r="I779" s="24">
        <v>19.0</v>
      </c>
      <c r="J779" s="24" t="s">
        <v>89</v>
      </c>
      <c r="K779" s="24">
        <v>2.8347445E7</v>
      </c>
      <c r="L779" s="24" t="str">
        <f>RIGHT('КХЛ'!$H779,4)</f>
        <v>1998</v>
      </c>
    </row>
    <row r="780" ht="15.75" customHeight="1">
      <c r="E780" s="24">
        <v>888.0</v>
      </c>
      <c r="F780" s="24" t="s">
        <v>1596</v>
      </c>
      <c r="G780" s="24" t="s">
        <v>87</v>
      </c>
      <c r="H780" s="28" t="s">
        <v>1597</v>
      </c>
      <c r="I780" s="24">
        <v>23.0</v>
      </c>
      <c r="J780" s="24" t="s">
        <v>89</v>
      </c>
      <c r="K780" s="24">
        <v>6.4375048E7</v>
      </c>
      <c r="L780" s="24" t="str">
        <f>RIGHT('КХЛ'!$H780,4)</f>
        <v>1994</v>
      </c>
    </row>
    <row r="781" ht="15.75" customHeight="1">
      <c r="E781" s="24">
        <v>924.0</v>
      </c>
      <c r="F781" s="24" t="s">
        <v>1598</v>
      </c>
      <c r="G781" s="24" t="s">
        <v>91</v>
      </c>
      <c r="H781" s="28" t="s">
        <v>1599</v>
      </c>
      <c r="I781" s="24">
        <v>30.0</v>
      </c>
      <c r="J781" s="24" t="s">
        <v>89</v>
      </c>
      <c r="K781" s="24">
        <v>8.4144016E7</v>
      </c>
      <c r="L781" s="24" t="str">
        <f>RIGHT('КХЛ'!$H781,4)</f>
        <v>1988</v>
      </c>
    </row>
    <row r="782" ht="15.75" customHeight="1">
      <c r="E782" s="24">
        <v>1055.0</v>
      </c>
      <c r="F782" s="24" t="s">
        <v>1600</v>
      </c>
      <c r="G782" s="24" t="s">
        <v>87</v>
      </c>
      <c r="H782" s="28" t="s">
        <v>1485</v>
      </c>
      <c r="I782" s="24">
        <v>37.0</v>
      </c>
      <c r="J782" s="24" t="s">
        <v>89</v>
      </c>
      <c r="K782" s="24">
        <v>2.8846301E7</v>
      </c>
      <c r="L782" s="24" t="str">
        <f>RIGHT('КХЛ'!$H782,4)</f>
        <v>1980</v>
      </c>
    </row>
    <row r="783" ht="15.75" customHeight="1">
      <c r="E783" s="24">
        <v>447.0</v>
      </c>
      <c r="F783" s="24" t="s">
        <v>1601</v>
      </c>
      <c r="G783" s="24" t="s">
        <v>91</v>
      </c>
      <c r="H783" s="28" t="s">
        <v>1602</v>
      </c>
      <c r="I783" s="24">
        <v>29.0</v>
      </c>
      <c r="J783" s="24" t="s">
        <v>89</v>
      </c>
      <c r="K783" s="24">
        <v>9.9929962E7</v>
      </c>
      <c r="L783" s="24" t="str">
        <f>RIGHT('КХЛ'!$H783,4)</f>
        <v>1988</v>
      </c>
    </row>
    <row r="784" ht="15.75" customHeight="1">
      <c r="E784" s="24">
        <v>949.0</v>
      </c>
      <c r="F784" s="24" t="s">
        <v>1603</v>
      </c>
      <c r="G784" s="24" t="s">
        <v>91</v>
      </c>
      <c r="H784" s="28" t="s">
        <v>1604</v>
      </c>
      <c r="I784" s="24">
        <v>30.0</v>
      </c>
      <c r="J784" s="24" t="s">
        <v>89</v>
      </c>
      <c r="K784" s="24">
        <v>5.795959E7</v>
      </c>
      <c r="L784" s="24" t="str">
        <f>RIGHT('КХЛ'!$H784,4)</f>
        <v>1987</v>
      </c>
    </row>
    <row r="785" ht="15.75" customHeight="1">
      <c r="E785" s="24">
        <v>311.0</v>
      </c>
      <c r="F785" s="24" t="s">
        <v>1605</v>
      </c>
      <c r="G785" s="24" t="s">
        <v>91</v>
      </c>
      <c r="H785" s="28" t="s">
        <v>177</v>
      </c>
      <c r="I785" s="24">
        <v>37.0</v>
      </c>
      <c r="J785" s="24" t="s">
        <v>89</v>
      </c>
      <c r="K785" s="24">
        <v>7.8229573E7</v>
      </c>
      <c r="L785" s="24" t="str">
        <f>RIGHT('КХЛ'!$H785,4)</f>
        <v>1980</v>
      </c>
    </row>
    <row r="786" ht="15.75" customHeight="1">
      <c r="E786" s="24">
        <v>1341.0</v>
      </c>
      <c r="F786" s="24" t="s">
        <v>1606</v>
      </c>
      <c r="G786" s="24" t="s">
        <v>91</v>
      </c>
      <c r="H786" s="28" t="s">
        <v>1607</v>
      </c>
      <c r="I786" s="24">
        <v>43.0</v>
      </c>
      <c r="J786" s="24" t="s">
        <v>106</v>
      </c>
      <c r="K786" s="24">
        <v>3.5953506E7</v>
      </c>
      <c r="L786" s="24" t="str">
        <f>RIGHT('КХЛ'!$H786,4)</f>
        <v>1975</v>
      </c>
    </row>
    <row r="787" ht="15.75" customHeight="1">
      <c r="E787" s="24">
        <v>1426.0</v>
      </c>
      <c r="F787" s="24" t="s">
        <v>1608</v>
      </c>
      <c r="G787" s="24" t="s">
        <v>83</v>
      </c>
      <c r="H787" s="28" t="s">
        <v>1609</v>
      </c>
      <c r="I787" s="24">
        <v>36.0</v>
      </c>
      <c r="J787" s="24" t="s">
        <v>106</v>
      </c>
      <c r="K787" s="24">
        <v>209922.0</v>
      </c>
      <c r="L787" s="24" t="str">
        <f>RIGHT('КХЛ'!$H787,4)</f>
        <v>1981</v>
      </c>
    </row>
    <row r="788" ht="15.75" customHeight="1">
      <c r="E788" s="24">
        <v>1574.0</v>
      </c>
      <c r="F788" s="24" t="s">
        <v>1610</v>
      </c>
      <c r="G788" s="24" t="s">
        <v>83</v>
      </c>
      <c r="H788" s="28" t="s">
        <v>1611</v>
      </c>
      <c r="I788" s="24">
        <v>35.0</v>
      </c>
      <c r="J788" s="24" t="s">
        <v>222</v>
      </c>
      <c r="K788" s="24">
        <v>7.6205131E7</v>
      </c>
      <c r="L788" s="24" t="str">
        <f>RIGHT('КХЛ'!$H788,4)</f>
        <v>1982</v>
      </c>
    </row>
    <row r="789" ht="15.75" customHeight="1">
      <c r="E789" s="24">
        <v>163.0</v>
      </c>
      <c r="F789" s="24" t="s">
        <v>1612</v>
      </c>
      <c r="G789" s="24" t="s">
        <v>87</v>
      </c>
      <c r="H789" s="28" t="s">
        <v>1613</v>
      </c>
      <c r="I789" s="24">
        <v>18.0</v>
      </c>
      <c r="J789" s="24" t="s">
        <v>89</v>
      </c>
      <c r="K789" s="24">
        <v>5.7869571E7</v>
      </c>
      <c r="L789" s="24" t="str">
        <f>RIGHT('КХЛ'!$H789,4)</f>
        <v>1999</v>
      </c>
    </row>
    <row r="790" ht="15.75" customHeight="1">
      <c r="E790" s="24">
        <v>826.0</v>
      </c>
      <c r="F790" s="24" t="s">
        <v>1614</v>
      </c>
      <c r="G790" s="24" t="s">
        <v>91</v>
      </c>
      <c r="H790" s="28" t="s">
        <v>1615</v>
      </c>
      <c r="I790" s="24">
        <v>31.0</v>
      </c>
      <c r="J790" s="24" t="s">
        <v>106</v>
      </c>
      <c r="K790" s="24">
        <v>4.6945144E7</v>
      </c>
      <c r="L790" s="24" t="str">
        <f>RIGHT('КХЛ'!$H790,4)</f>
        <v>1986</v>
      </c>
    </row>
    <row r="791" ht="15.75" customHeight="1">
      <c r="E791" s="24">
        <v>271.0</v>
      </c>
      <c r="F791" s="24" t="s">
        <v>1616</v>
      </c>
      <c r="G791" s="24" t="s">
        <v>87</v>
      </c>
      <c r="H791" s="28" t="s">
        <v>1617</v>
      </c>
      <c r="I791" s="24">
        <v>26.0</v>
      </c>
      <c r="J791" s="24" t="s">
        <v>89</v>
      </c>
      <c r="K791" s="24">
        <v>3.4798385E7</v>
      </c>
      <c r="L791" s="24" t="str">
        <f>RIGHT('КХЛ'!$H791,4)</f>
        <v>1991</v>
      </c>
    </row>
    <row r="792" ht="15.75" customHeight="1">
      <c r="E792" s="24">
        <v>1149.0</v>
      </c>
      <c r="F792" s="24" t="s">
        <v>1618</v>
      </c>
      <c r="G792" s="24" t="s">
        <v>91</v>
      </c>
      <c r="H792" s="28" t="s">
        <v>1619</v>
      </c>
      <c r="I792" s="24">
        <v>39.0</v>
      </c>
      <c r="J792" s="24" t="s">
        <v>106</v>
      </c>
      <c r="K792" s="24">
        <v>5.821921E7</v>
      </c>
      <c r="L792" s="24" t="str">
        <f>RIGHT('КХЛ'!$H792,4)</f>
        <v>1978</v>
      </c>
    </row>
    <row r="793" ht="15.75" customHeight="1">
      <c r="E793" s="24">
        <v>913.0</v>
      </c>
      <c r="F793" s="24" t="s">
        <v>1620</v>
      </c>
      <c r="G793" s="24" t="s">
        <v>83</v>
      </c>
      <c r="H793" s="28" t="s">
        <v>914</v>
      </c>
      <c r="I793" s="24">
        <v>22.0</v>
      </c>
      <c r="J793" s="24" t="s">
        <v>89</v>
      </c>
      <c r="K793" s="24">
        <v>1.8723741E7</v>
      </c>
      <c r="L793" s="24" t="str">
        <f>RIGHT('КХЛ'!$H793,4)</f>
        <v>1995</v>
      </c>
    </row>
    <row r="794" ht="15.75" customHeight="1">
      <c r="E794" s="24">
        <v>1520.0</v>
      </c>
      <c r="F794" s="24" t="s">
        <v>1621</v>
      </c>
      <c r="G794" s="24" t="s">
        <v>83</v>
      </c>
      <c r="H794" s="28" t="s">
        <v>1622</v>
      </c>
      <c r="I794" s="24">
        <v>30.0</v>
      </c>
      <c r="J794" s="24" t="s">
        <v>93</v>
      </c>
      <c r="K794" s="24">
        <v>1.6422423E7</v>
      </c>
      <c r="L794" s="24" t="str">
        <f>RIGHT('КХЛ'!$H794,4)</f>
        <v>1987</v>
      </c>
    </row>
    <row r="795" ht="15.75" customHeight="1">
      <c r="E795" s="24">
        <v>1270.0</v>
      </c>
      <c r="F795" s="24" t="s">
        <v>1623</v>
      </c>
      <c r="G795" s="24" t="s">
        <v>91</v>
      </c>
      <c r="H795" s="28" t="s">
        <v>1624</v>
      </c>
      <c r="I795" s="24">
        <v>29.0</v>
      </c>
      <c r="J795" s="24" t="s">
        <v>89</v>
      </c>
      <c r="K795" s="24">
        <v>1.2895938E7</v>
      </c>
      <c r="L795" s="24" t="str">
        <f>RIGHT('КХЛ'!$H795,4)</f>
        <v>1988</v>
      </c>
    </row>
    <row r="796" ht="15.75" customHeight="1">
      <c r="E796" s="24">
        <v>712.0</v>
      </c>
      <c r="F796" s="24" t="s">
        <v>1625</v>
      </c>
      <c r="G796" s="24" t="s">
        <v>91</v>
      </c>
      <c r="H796" s="28" t="s">
        <v>1626</v>
      </c>
      <c r="I796" s="24">
        <v>40.0</v>
      </c>
      <c r="J796" s="24" t="s">
        <v>106</v>
      </c>
      <c r="K796" s="24">
        <v>2.1703982E7</v>
      </c>
      <c r="L796" s="24" t="str">
        <f>RIGHT('КХЛ'!$H796,4)</f>
        <v>1977</v>
      </c>
    </row>
    <row r="797" ht="15.75" customHeight="1">
      <c r="E797" s="24">
        <v>256.0</v>
      </c>
      <c r="F797" s="24" t="s">
        <v>1627</v>
      </c>
      <c r="G797" s="24" t="s">
        <v>91</v>
      </c>
      <c r="H797" s="28" t="s">
        <v>1628</v>
      </c>
      <c r="I797" s="24">
        <v>42.0</v>
      </c>
      <c r="J797" s="24" t="s">
        <v>89</v>
      </c>
      <c r="K797" s="24">
        <v>1.694765E7</v>
      </c>
      <c r="L797" s="24" t="str">
        <f>RIGHT('КХЛ'!$H797,4)</f>
        <v>1975</v>
      </c>
    </row>
    <row r="798" ht="15.75" customHeight="1">
      <c r="E798" s="24">
        <v>526.0</v>
      </c>
      <c r="F798" s="24" t="s">
        <v>1629</v>
      </c>
      <c r="G798" s="24" t="s">
        <v>91</v>
      </c>
      <c r="H798" s="28" t="s">
        <v>615</v>
      </c>
      <c r="I798" s="24">
        <v>29.0</v>
      </c>
      <c r="J798" s="24" t="s">
        <v>89</v>
      </c>
      <c r="K798" s="24">
        <v>4.4209232E7</v>
      </c>
      <c r="L798" s="24" t="str">
        <f>RIGHT('КХЛ'!$H798,4)</f>
        <v>1988</v>
      </c>
    </row>
    <row r="799" ht="15.75" customHeight="1">
      <c r="E799" s="24">
        <v>112.0</v>
      </c>
      <c r="F799" s="24" t="s">
        <v>1630</v>
      </c>
      <c r="G799" s="24" t="s">
        <v>91</v>
      </c>
      <c r="H799" s="28" t="s">
        <v>1631</v>
      </c>
      <c r="I799" s="24">
        <v>20.0</v>
      </c>
      <c r="J799" s="24" t="s">
        <v>89</v>
      </c>
      <c r="K799" s="24">
        <v>2.550827E7</v>
      </c>
      <c r="L799" s="24" t="str">
        <f>RIGHT('КХЛ'!$H799,4)</f>
        <v>1997</v>
      </c>
    </row>
    <row r="800" ht="15.75" customHeight="1">
      <c r="E800" s="24">
        <v>914.0</v>
      </c>
      <c r="F800" s="24" t="s">
        <v>1632</v>
      </c>
      <c r="G800" s="24" t="s">
        <v>83</v>
      </c>
      <c r="H800" s="28" t="s">
        <v>1633</v>
      </c>
      <c r="I800" s="24">
        <v>28.0</v>
      </c>
      <c r="J800" s="24" t="s">
        <v>89</v>
      </c>
      <c r="K800" s="24">
        <v>5.644542E7</v>
      </c>
      <c r="L800" s="24" t="str">
        <f>RIGHT('КХЛ'!$H800,4)</f>
        <v>1989</v>
      </c>
    </row>
    <row r="801" ht="15.75" customHeight="1">
      <c r="E801" s="24">
        <v>1242.0</v>
      </c>
      <c r="F801" s="24" t="s">
        <v>1634</v>
      </c>
      <c r="G801" s="24" t="s">
        <v>91</v>
      </c>
      <c r="H801" s="28" t="s">
        <v>1635</v>
      </c>
      <c r="I801" s="24">
        <v>36.0</v>
      </c>
      <c r="J801" s="24" t="s">
        <v>89</v>
      </c>
      <c r="K801" s="24">
        <v>4.2042078E7</v>
      </c>
      <c r="L801" s="24" t="str">
        <f>RIGHT('КХЛ'!$H801,4)</f>
        <v>1981</v>
      </c>
    </row>
    <row r="802" ht="15.75" customHeight="1">
      <c r="E802" s="24">
        <v>307.0</v>
      </c>
      <c r="F802" s="24" t="s">
        <v>1636</v>
      </c>
      <c r="G802" s="24" t="s">
        <v>91</v>
      </c>
      <c r="H802" s="28" t="s">
        <v>1637</v>
      </c>
      <c r="I802" s="24">
        <v>32.0</v>
      </c>
      <c r="J802" s="24" t="s">
        <v>89</v>
      </c>
      <c r="K802" s="24">
        <v>2780464.0</v>
      </c>
      <c r="L802" s="24" t="str">
        <f>RIGHT('КХЛ'!$H802,4)</f>
        <v>1985</v>
      </c>
    </row>
    <row r="803" ht="15.75" customHeight="1">
      <c r="E803" s="24">
        <v>544.0</v>
      </c>
      <c r="F803" s="24" t="s">
        <v>1638</v>
      </c>
      <c r="G803" s="24" t="s">
        <v>87</v>
      </c>
      <c r="H803" s="28" t="s">
        <v>872</v>
      </c>
      <c r="I803" s="24">
        <v>19.0</v>
      </c>
      <c r="J803" s="24" t="s">
        <v>89</v>
      </c>
      <c r="K803" s="24">
        <v>2.6739937E7</v>
      </c>
      <c r="L803" s="24" t="str">
        <f>RIGHT('КХЛ'!$H803,4)</f>
        <v>1998</v>
      </c>
    </row>
    <row r="804" ht="15.75" customHeight="1">
      <c r="E804" s="24">
        <v>1725.0</v>
      </c>
      <c r="F804" s="24" t="s">
        <v>1639</v>
      </c>
      <c r="G804" s="24" t="s">
        <v>83</v>
      </c>
      <c r="H804" s="28" t="s">
        <v>1640</v>
      </c>
      <c r="I804" s="24">
        <v>30.0</v>
      </c>
      <c r="J804" s="24" t="s">
        <v>89</v>
      </c>
      <c r="K804" s="24">
        <v>7140747.0</v>
      </c>
      <c r="L804" s="24" t="str">
        <f>RIGHT('КХЛ'!$H804,4)</f>
        <v>1987</v>
      </c>
    </row>
    <row r="805" ht="15.75" customHeight="1">
      <c r="E805" s="24">
        <v>492.0</v>
      </c>
      <c r="F805" s="24" t="s">
        <v>1641</v>
      </c>
      <c r="G805" s="24" t="s">
        <v>87</v>
      </c>
      <c r="H805" s="28" t="s">
        <v>1642</v>
      </c>
      <c r="I805" s="24">
        <v>24.0</v>
      </c>
      <c r="J805" s="24" t="s">
        <v>89</v>
      </c>
      <c r="K805" s="24">
        <v>1.7176432E7</v>
      </c>
      <c r="L805" s="24" t="str">
        <f>RIGHT('КХЛ'!$H805,4)</f>
        <v>1993</v>
      </c>
    </row>
    <row r="806" ht="15.75" customHeight="1">
      <c r="E806" s="24">
        <v>333.0</v>
      </c>
      <c r="F806" s="24" t="s">
        <v>1643</v>
      </c>
      <c r="G806" s="24" t="s">
        <v>91</v>
      </c>
      <c r="H806" s="28" t="s">
        <v>1644</v>
      </c>
      <c r="I806" s="24">
        <v>25.0</v>
      </c>
      <c r="J806" s="24" t="s">
        <v>1321</v>
      </c>
      <c r="K806" s="24">
        <v>7.3818093E7</v>
      </c>
      <c r="L806" s="24" t="str">
        <f>RIGHT('КХЛ'!$H806,4)</f>
        <v>1992</v>
      </c>
    </row>
    <row r="807" ht="15.75" customHeight="1">
      <c r="E807" s="24">
        <v>960.0</v>
      </c>
      <c r="F807" s="24" t="s">
        <v>1072</v>
      </c>
      <c r="G807" s="24" t="s">
        <v>87</v>
      </c>
      <c r="H807" s="28" t="s">
        <v>298</v>
      </c>
      <c r="I807" s="24">
        <v>26.0</v>
      </c>
      <c r="J807" s="24" t="s">
        <v>89</v>
      </c>
      <c r="K807" s="24">
        <v>2.9741958E7</v>
      </c>
      <c r="L807" s="24" t="str">
        <f>RIGHT('КХЛ'!$H807,4)</f>
        <v>1991</v>
      </c>
    </row>
    <row r="808" ht="15.75" customHeight="1">
      <c r="E808" s="24">
        <v>517.0</v>
      </c>
      <c r="F808" s="24" t="s">
        <v>1645</v>
      </c>
      <c r="G808" s="24" t="s">
        <v>91</v>
      </c>
      <c r="H808" s="28" t="s">
        <v>1646</v>
      </c>
      <c r="I808" s="24">
        <v>34.0</v>
      </c>
      <c r="J808" s="24" t="s">
        <v>89</v>
      </c>
      <c r="K808" s="24">
        <v>7.7465839E7</v>
      </c>
      <c r="L808" s="24" t="str">
        <f>RIGHT('КХЛ'!$H808,4)</f>
        <v>1983</v>
      </c>
    </row>
    <row r="809" ht="15.75" customHeight="1">
      <c r="E809" s="24">
        <v>1280.0</v>
      </c>
      <c r="F809" s="24" t="s">
        <v>1647</v>
      </c>
      <c r="G809" s="24" t="s">
        <v>91</v>
      </c>
      <c r="H809" s="28" t="s">
        <v>1135</v>
      </c>
      <c r="I809" s="24">
        <v>26.0</v>
      </c>
      <c r="J809" s="24" t="s">
        <v>89</v>
      </c>
      <c r="K809" s="24">
        <v>3.8445216E7</v>
      </c>
      <c r="L809" s="24" t="str">
        <f>RIGHT('КХЛ'!$H809,4)</f>
        <v>1991</v>
      </c>
    </row>
    <row r="810" ht="15.75" customHeight="1">
      <c r="E810" s="24">
        <v>582.0</v>
      </c>
      <c r="F810" s="24" t="s">
        <v>1648</v>
      </c>
      <c r="G810" s="24" t="s">
        <v>91</v>
      </c>
      <c r="H810" s="28" t="s">
        <v>1649</v>
      </c>
      <c r="I810" s="24">
        <v>25.0</v>
      </c>
      <c r="J810" s="24" t="s">
        <v>89</v>
      </c>
      <c r="K810" s="24">
        <v>8.1685919E7</v>
      </c>
      <c r="L810" s="24" t="str">
        <f>RIGHT('КХЛ'!$H810,4)</f>
        <v>1992</v>
      </c>
    </row>
    <row r="811" ht="15.75" customHeight="1">
      <c r="E811" s="24">
        <v>595.0</v>
      </c>
      <c r="F811" s="24" t="s">
        <v>1650</v>
      </c>
      <c r="G811" s="24" t="s">
        <v>91</v>
      </c>
      <c r="H811" s="28" t="s">
        <v>1651</v>
      </c>
      <c r="I811" s="24">
        <v>37.0</v>
      </c>
      <c r="J811" s="24" t="s">
        <v>85</v>
      </c>
      <c r="K811" s="24">
        <v>4.0331718E7</v>
      </c>
      <c r="L811" s="24" t="str">
        <f>RIGHT('КХЛ'!$H811,4)</f>
        <v>1980</v>
      </c>
    </row>
    <row r="812" ht="15.75" customHeight="1">
      <c r="E812" s="24">
        <v>938.0</v>
      </c>
      <c r="F812" s="24" t="s">
        <v>1652</v>
      </c>
      <c r="G812" s="24" t="s">
        <v>83</v>
      </c>
      <c r="H812" s="28" t="s">
        <v>1653</v>
      </c>
      <c r="I812" s="24">
        <v>26.0</v>
      </c>
      <c r="J812" s="24" t="s">
        <v>89</v>
      </c>
      <c r="K812" s="24">
        <v>5043683.0</v>
      </c>
      <c r="L812" s="24" t="str">
        <f>RIGHT('КХЛ'!$H812,4)</f>
        <v>1991</v>
      </c>
    </row>
    <row r="813" ht="15.75" customHeight="1">
      <c r="E813" s="24">
        <v>1607.0</v>
      </c>
      <c r="F813" s="24" t="s">
        <v>1654</v>
      </c>
      <c r="G813" s="24" t="s">
        <v>91</v>
      </c>
      <c r="H813" s="28" t="s">
        <v>1655</v>
      </c>
      <c r="I813" s="24">
        <v>30.0</v>
      </c>
      <c r="J813" s="24" t="s">
        <v>89</v>
      </c>
      <c r="K813" s="24">
        <v>5.201405E7</v>
      </c>
      <c r="L813" s="24" t="str">
        <f>RIGHT('КХЛ'!$H813,4)</f>
        <v>1987</v>
      </c>
    </row>
    <row r="814" ht="15.75" customHeight="1">
      <c r="E814" s="24">
        <v>49.0</v>
      </c>
      <c r="F814" s="24" t="s">
        <v>1656</v>
      </c>
      <c r="G814" s="24" t="s">
        <v>87</v>
      </c>
      <c r="H814" s="28" t="s">
        <v>1657</v>
      </c>
      <c r="I814" s="24">
        <v>24.0</v>
      </c>
      <c r="J814" s="24" t="s">
        <v>89</v>
      </c>
      <c r="K814" s="24">
        <v>6.811816E7</v>
      </c>
      <c r="L814" s="24" t="str">
        <f>RIGHT('КХЛ'!$H814,4)</f>
        <v>1993</v>
      </c>
    </row>
    <row r="815" ht="15.75" customHeight="1">
      <c r="E815" s="24">
        <v>423.0</v>
      </c>
      <c r="F815" s="24" t="s">
        <v>1658</v>
      </c>
      <c r="G815" s="24" t="s">
        <v>83</v>
      </c>
      <c r="H815" s="28" t="s">
        <v>1659</v>
      </c>
      <c r="I815" s="24">
        <v>38.0</v>
      </c>
      <c r="J815" s="24" t="s">
        <v>89</v>
      </c>
      <c r="K815" s="24">
        <v>2556877.0</v>
      </c>
      <c r="L815" s="24" t="str">
        <f>RIGHT('КХЛ'!$H815,4)</f>
        <v>1979</v>
      </c>
    </row>
    <row r="816" ht="15.75" customHeight="1">
      <c r="E816" s="24">
        <v>1000.0</v>
      </c>
      <c r="F816" s="24" t="s">
        <v>1660</v>
      </c>
      <c r="G816" s="24" t="s">
        <v>83</v>
      </c>
      <c r="H816" s="28" t="s">
        <v>1661</v>
      </c>
      <c r="I816" s="24">
        <v>38.0</v>
      </c>
      <c r="J816" s="24" t="s">
        <v>222</v>
      </c>
      <c r="K816" s="24">
        <v>8.2054606E7</v>
      </c>
      <c r="L816" s="24" t="str">
        <f>RIGHT('КХЛ'!$H816,4)</f>
        <v>1979</v>
      </c>
    </row>
    <row r="817" ht="15.75" customHeight="1">
      <c r="E817" s="24">
        <v>898.0</v>
      </c>
      <c r="F817" s="24" t="s">
        <v>1662</v>
      </c>
      <c r="G817" s="24" t="s">
        <v>83</v>
      </c>
      <c r="H817" s="28" t="s">
        <v>1663</v>
      </c>
      <c r="I817" s="24">
        <v>20.0</v>
      </c>
      <c r="J817" s="24" t="s">
        <v>89</v>
      </c>
      <c r="K817" s="24">
        <v>5.9767233E7</v>
      </c>
      <c r="L817" s="24" t="str">
        <f>RIGHT('КХЛ'!$H817,4)</f>
        <v>1997</v>
      </c>
    </row>
    <row r="818" ht="15.75" customHeight="1">
      <c r="E818" s="24">
        <v>126.0</v>
      </c>
      <c r="F818" s="24" t="s">
        <v>1664</v>
      </c>
      <c r="G818" s="24" t="s">
        <v>87</v>
      </c>
      <c r="H818" s="28" t="s">
        <v>1665</v>
      </c>
      <c r="I818" s="24">
        <v>21.0</v>
      </c>
      <c r="J818" s="24" t="s">
        <v>282</v>
      </c>
      <c r="K818" s="24">
        <v>6.5835125E7</v>
      </c>
      <c r="L818" s="24" t="str">
        <f>RIGHT('КХЛ'!$H818,4)</f>
        <v>1996</v>
      </c>
    </row>
    <row r="819" ht="15.75" customHeight="1">
      <c r="E819" s="24">
        <v>371.0</v>
      </c>
      <c r="F819" s="24" t="s">
        <v>1666</v>
      </c>
      <c r="G819" s="24" t="s">
        <v>91</v>
      </c>
      <c r="H819" s="28" t="s">
        <v>1667</v>
      </c>
      <c r="I819" s="24">
        <v>25.0</v>
      </c>
      <c r="J819" s="24" t="s">
        <v>169</v>
      </c>
      <c r="K819" s="24">
        <v>9.8987541E7</v>
      </c>
      <c r="L819" s="24" t="str">
        <f>RIGHT('КХЛ'!$H819,4)</f>
        <v>1992</v>
      </c>
    </row>
    <row r="820" ht="15.75" customHeight="1">
      <c r="E820" s="24">
        <v>1348.0</v>
      </c>
      <c r="F820" s="24" t="s">
        <v>1668</v>
      </c>
      <c r="G820" s="24" t="s">
        <v>91</v>
      </c>
      <c r="H820" s="28" t="s">
        <v>1669</v>
      </c>
      <c r="I820" s="24">
        <v>26.0</v>
      </c>
      <c r="J820" s="24" t="s">
        <v>282</v>
      </c>
      <c r="K820" s="24">
        <v>5.7255315E7</v>
      </c>
      <c r="L820" s="24" t="str">
        <f>RIGHT('КХЛ'!$H820,4)</f>
        <v>1991</v>
      </c>
    </row>
    <row r="821" ht="15.75" customHeight="1">
      <c r="E821" s="24">
        <v>161.0</v>
      </c>
      <c r="F821" s="24" t="s">
        <v>1670</v>
      </c>
      <c r="G821" s="24" t="s">
        <v>83</v>
      </c>
      <c r="H821" s="28" t="s">
        <v>1671</v>
      </c>
      <c r="I821" s="24">
        <v>35.0</v>
      </c>
      <c r="J821" s="24" t="s">
        <v>169</v>
      </c>
      <c r="K821" s="24">
        <v>800554.0</v>
      </c>
      <c r="L821" s="24" t="str">
        <f>RIGHT('КХЛ'!$H821,4)</f>
        <v>1982</v>
      </c>
    </row>
    <row r="822" ht="15.75" customHeight="1">
      <c r="E822" s="24">
        <v>1533.0</v>
      </c>
      <c r="F822" s="24" t="s">
        <v>1672</v>
      </c>
      <c r="G822" s="24" t="s">
        <v>87</v>
      </c>
      <c r="H822" s="28" t="s">
        <v>1673</v>
      </c>
      <c r="I822" s="24">
        <v>31.0</v>
      </c>
      <c r="J822" s="24" t="s">
        <v>169</v>
      </c>
      <c r="K822" s="24">
        <v>7.7351067E7</v>
      </c>
      <c r="L822" s="24" t="str">
        <f>RIGHT('КХЛ'!$H822,4)</f>
        <v>1986</v>
      </c>
    </row>
    <row r="823" ht="15.75" customHeight="1">
      <c r="E823" s="24">
        <v>579.0</v>
      </c>
      <c r="F823" s="24" t="s">
        <v>1674</v>
      </c>
      <c r="G823" s="24" t="s">
        <v>83</v>
      </c>
      <c r="H823" s="28" t="s">
        <v>1675</v>
      </c>
      <c r="I823" s="24">
        <v>37.0</v>
      </c>
      <c r="J823" s="24" t="s">
        <v>106</v>
      </c>
      <c r="K823" s="24">
        <v>5.1262928E7</v>
      </c>
      <c r="L823" s="24" t="str">
        <f>RIGHT('КХЛ'!$H823,4)</f>
        <v>1980</v>
      </c>
    </row>
    <row r="824" ht="15.75" customHeight="1">
      <c r="E824" s="24">
        <v>1517.0</v>
      </c>
      <c r="F824" s="24" t="s">
        <v>1676</v>
      </c>
      <c r="G824" s="24" t="s">
        <v>83</v>
      </c>
      <c r="H824" s="28" t="s">
        <v>1677</v>
      </c>
      <c r="I824" s="24">
        <v>27.0</v>
      </c>
      <c r="J824" s="24" t="s">
        <v>241</v>
      </c>
      <c r="K824" s="24">
        <v>3.2333155E7</v>
      </c>
      <c r="L824" s="24" t="str">
        <f>RIGHT('КХЛ'!$H824,4)</f>
        <v>1990</v>
      </c>
    </row>
    <row r="825" ht="15.75" customHeight="1">
      <c r="E825" s="24">
        <v>872.0</v>
      </c>
      <c r="F825" s="24" t="s">
        <v>1678</v>
      </c>
      <c r="G825" s="24" t="s">
        <v>83</v>
      </c>
      <c r="H825" s="28" t="s">
        <v>1679</v>
      </c>
      <c r="I825" s="24">
        <v>21.0</v>
      </c>
      <c r="J825" s="24" t="s">
        <v>89</v>
      </c>
      <c r="K825" s="24">
        <v>7.1993937E7</v>
      </c>
      <c r="L825" s="24" t="str">
        <f>RIGHT('КХЛ'!$H825,4)</f>
        <v>1996</v>
      </c>
    </row>
    <row r="826" ht="15.75" customHeight="1">
      <c r="E826" s="24">
        <v>881.0</v>
      </c>
      <c r="F826" s="24" t="s">
        <v>1680</v>
      </c>
      <c r="G826" s="24" t="s">
        <v>91</v>
      </c>
      <c r="H826" s="28" t="s">
        <v>1681</v>
      </c>
      <c r="I826" s="24">
        <v>35.0</v>
      </c>
      <c r="J826" s="24" t="s">
        <v>89</v>
      </c>
      <c r="K826" s="24">
        <v>1.3790041E7</v>
      </c>
      <c r="L826" s="24" t="str">
        <f>RIGHT('КХЛ'!$H826,4)</f>
        <v>1982</v>
      </c>
    </row>
    <row r="827" ht="15.75" customHeight="1">
      <c r="E827" s="24">
        <v>847.0</v>
      </c>
      <c r="F827" s="24" t="s">
        <v>1682</v>
      </c>
      <c r="G827" s="24" t="s">
        <v>91</v>
      </c>
      <c r="H827" s="28" t="s">
        <v>1683</v>
      </c>
      <c r="I827" s="24">
        <v>26.0</v>
      </c>
      <c r="J827" s="24" t="s">
        <v>106</v>
      </c>
      <c r="K827" s="24">
        <v>5.8114001E7</v>
      </c>
      <c r="L827" s="24" t="str">
        <f>RIGHT('КХЛ'!$H827,4)</f>
        <v>1991</v>
      </c>
    </row>
    <row r="828" ht="15.75" customHeight="1">
      <c r="E828" s="24">
        <v>841.0</v>
      </c>
      <c r="F828" s="24" t="s">
        <v>1684</v>
      </c>
      <c r="G828" s="24" t="s">
        <v>91</v>
      </c>
      <c r="H828" s="28" t="s">
        <v>1685</v>
      </c>
      <c r="I828" s="24">
        <v>23.0</v>
      </c>
      <c r="J828" s="24" t="s">
        <v>89</v>
      </c>
      <c r="K828" s="24">
        <v>5.1870056E7</v>
      </c>
      <c r="L828" s="24" t="str">
        <f>RIGHT('КХЛ'!$H828,4)</f>
        <v>1994</v>
      </c>
    </row>
    <row r="829" ht="15.75" customHeight="1">
      <c r="E829" s="24">
        <v>1628.0</v>
      </c>
      <c r="F829" s="24" t="s">
        <v>1686</v>
      </c>
      <c r="G829" s="24" t="s">
        <v>83</v>
      </c>
      <c r="H829" s="28" t="s">
        <v>1687</v>
      </c>
      <c r="I829" s="24">
        <v>21.0</v>
      </c>
      <c r="J829" s="24" t="s">
        <v>89</v>
      </c>
      <c r="K829" s="24">
        <v>4.512355E7</v>
      </c>
      <c r="L829" s="24" t="str">
        <f>RIGHT('КХЛ'!$H829,4)</f>
        <v>1996</v>
      </c>
    </row>
    <row r="830" ht="15.75" customHeight="1">
      <c r="E830" s="24">
        <v>940.0</v>
      </c>
      <c r="F830" s="24" t="s">
        <v>1688</v>
      </c>
      <c r="G830" s="24" t="s">
        <v>91</v>
      </c>
      <c r="H830" s="28" t="s">
        <v>812</v>
      </c>
      <c r="I830" s="24">
        <v>37.0</v>
      </c>
      <c r="J830" s="24" t="s">
        <v>89</v>
      </c>
      <c r="K830" s="24">
        <v>2.5587058E7</v>
      </c>
      <c r="L830" s="24" t="str">
        <f>RIGHT('КХЛ'!$H830,4)</f>
        <v>1980</v>
      </c>
    </row>
    <row r="831" ht="15.75" customHeight="1">
      <c r="E831" s="24">
        <v>460.0</v>
      </c>
      <c r="F831" s="24" t="s">
        <v>1689</v>
      </c>
      <c r="G831" s="24" t="s">
        <v>83</v>
      </c>
      <c r="H831" s="28" t="s">
        <v>1690</v>
      </c>
      <c r="I831" s="24">
        <v>25.0</v>
      </c>
      <c r="J831" s="24" t="s">
        <v>89</v>
      </c>
      <c r="K831" s="24">
        <v>8.4914615E7</v>
      </c>
      <c r="L831" s="24" t="str">
        <f>RIGHT('КХЛ'!$H831,4)</f>
        <v>1992</v>
      </c>
    </row>
    <row r="832" ht="15.75" customHeight="1">
      <c r="E832" s="24">
        <v>663.0</v>
      </c>
      <c r="F832" s="24" t="s">
        <v>1691</v>
      </c>
      <c r="G832" s="24" t="s">
        <v>83</v>
      </c>
      <c r="H832" s="28" t="s">
        <v>1692</v>
      </c>
      <c r="I832" s="24">
        <v>36.0</v>
      </c>
      <c r="J832" s="24" t="s">
        <v>89</v>
      </c>
      <c r="K832" s="24">
        <v>9.0477795E7</v>
      </c>
      <c r="L832" s="24" t="str">
        <f>RIGHT('КХЛ'!$H832,4)</f>
        <v>1981</v>
      </c>
    </row>
    <row r="833" ht="15.75" customHeight="1">
      <c r="E833" s="24">
        <v>631.0</v>
      </c>
      <c r="F833" s="24" t="s">
        <v>1693</v>
      </c>
      <c r="G833" s="24" t="s">
        <v>83</v>
      </c>
      <c r="H833" s="28" t="s">
        <v>1694</v>
      </c>
      <c r="I833" s="24">
        <v>45.0</v>
      </c>
      <c r="J833" s="24" t="s">
        <v>89</v>
      </c>
      <c r="K833" s="24">
        <v>4317279.0</v>
      </c>
      <c r="L833" s="24" t="str">
        <f>RIGHT('КХЛ'!$H833,4)</f>
        <v>1972</v>
      </c>
    </row>
    <row r="834" ht="15.75" customHeight="1">
      <c r="E834" s="24">
        <v>138.0</v>
      </c>
      <c r="F834" s="24" t="s">
        <v>1695</v>
      </c>
      <c r="G834" s="24" t="s">
        <v>91</v>
      </c>
      <c r="H834" s="28" t="s">
        <v>1696</v>
      </c>
      <c r="I834" s="24">
        <v>25.0</v>
      </c>
      <c r="J834" s="24" t="s">
        <v>89</v>
      </c>
      <c r="K834" s="24">
        <v>2.0454876E7</v>
      </c>
      <c r="L834" s="24" t="str">
        <f>RIGHT('КХЛ'!$H834,4)</f>
        <v>1992</v>
      </c>
    </row>
    <row r="835" ht="15.75" customHeight="1">
      <c r="E835" s="24">
        <v>735.0</v>
      </c>
      <c r="F835" s="24" t="s">
        <v>1697</v>
      </c>
      <c r="G835" s="24" t="s">
        <v>87</v>
      </c>
      <c r="H835" s="28" t="s">
        <v>1698</v>
      </c>
      <c r="I835" s="24">
        <v>41.0</v>
      </c>
      <c r="J835" s="24" t="s">
        <v>89</v>
      </c>
      <c r="K835" s="24">
        <v>6.3600102E7</v>
      </c>
      <c r="L835" s="24" t="str">
        <f>RIGHT('КХЛ'!$H835,4)</f>
        <v>1976</v>
      </c>
    </row>
    <row r="836" ht="15.75" customHeight="1">
      <c r="E836" s="24">
        <v>1139.0</v>
      </c>
      <c r="F836" s="24" t="s">
        <v>1699</v>
      </c>
      <c r="G836" s="24" t="s">
        <v>87</v>
      </c>
      <c r="H836" s="28" t="s">
        <v>1700</v>
      </c>
      <c r="I836" s="24">
        <v>45.0</v>
      </c>
      <c r="J836" s="24" t="s">
        <v>89</v>
      </c>
      <c r="K836" s="24">
        <v>8.779281E7</v>
      </c>
      <c r="L836" s="24" t="str">
        <f>RIGHT('КХЛ'!$H836,4)</f>
        <v>1972</v>
      </c>
    </row>
    <row r="837" ht="15.75" customHeight="1">
      <c r="E837" s="24">
        <v>1656.0</v>
      </c>
      <c r="F837" s="24" t="s">
        <v>1701</v>
      </c>
      <c r="G837" s="24" t="s">
        <v>87</v>
      </c>
      <c r="H837" s="28" t="s">
        <v>1702</v>
      </c>
      <c r="I837" s="24">
        <v>30.0</v>
      </c>
      <c r="J837" s="24" t="s">
        <v>85</v>
      </c>
      <c r="K837" s="24">
        <v>6.6861612E7</v>
      </c>
      <c r="L837" s="24" t="str">
        <f>RIGHT('КХЛ'!$H837,4)</f>
        <v>1987</v>
      </c>
    </row>
    <row r="838" ht="15.75" customHeight="1">
      <c r="E838" s="24">
        <v>759.0</v>
      </c>
      <c r="F838" s="24" t="s">
        <v>1703</v>
      </c>
      <c r="G838" s="24" t="s">
        <v>87</v>
      </c>
      <c r="H838" s="28" t="s">
        <v>1704</v>
      </c>
      <c r="I838" s="24">
        <v>37.0</v>
      </c>
      <c r="J838" s="24" t="s">
        <v>89</v>
      </c>
      <c r="K838" s="24">
        <v>9.2049085E7</v>
      </c>
      <c r="L838" s="24" t="str">
        <f>RIGHT('КХЛ'!$H838,4)</f>
        <v>1980</v>
      </c>
    </row>
    <row r="839" ht="15.75" customHeight="1">
      <c r="E839" s="24">
        <v>117.0</v>
      </c>
      <c r="F839" s="24" t="s">
        <v>1705</v>
      </c>
      <c r="G839" s="24" t="s">
        <v>83</v>
      </c>
      <c r="H839" s="28" t="s">
        <v>1706</v>
      </c>
      <c r="I839" s="24">
        <v>26.0</v>
      </c>
      <c r="J839" s="24" t="s">
        <v>282</v>
      </c>
      <c r="K839" s="24">
        <v>8.7740033E7</v>
      </c>
      <c r="L839" s="24" t="str">
        <f>RIGHT('КХЛ'!$H839,4)</f>
        <v>1991</v>
      </c>
    </row>
    <row r="840" ht="15.75" customHeight="1">
      <c r="E840" s="24">
        <v>470.0</v>
      </c>
      <c r="F840" s="24" t="s">
        <v>1707</v>
      </c>
      <c r="G840" s="24" t="s">
        <v>83</v>
      </c>
      <c r="H840" s="28" t="s">
        <v>1708</v>
      </c>
      <c r="I840" s="24">
        <v>31.0</v>
      </c>
      <c r="J840" s="24" t="s">
        <v>282</v>
      </c>
      <c r="K840" s="24">
        <v>3.0908864E7</v>
      </c>
      <c r="L840" s="24" t="str">
        <f>RIGHT('КХЛ'!$H840,4)</f>
        <v>1986</v>
      </c>
    </row>
    <row r="841" ht="15.75" customHeight="1">
      <c r="E841" s="24">
        <v>1577.0</v>
      </c>
      <c r="F841" s="24" t="s">
        <v>1709</v>
      </c>
      <c r="G841" s="24" t="s">
        <v>91</v>
      </c>
      <c r="H841" s="28" t="s">
        <v>1710</v>
      </c>
      <c r="I841" s="24">
        <v>22.0</v>
      </c>
      <c r="J841" s="24" t="s">
        <v>89</v>
      </c>
      <c r="K841" s="24">
        <v>7.6782209E7</v>
      </c>
      <c r="L841" s="24" t="str">
        <f>RIGHT('КХЛ'!$H841,4)</f>
        <v>1995</v>
      </c>
    </row>
    <row r="842" ht="15.75" customHeight="1">
      <c r="E842" s="24">
        <v>193.0</v>
      </c>
      <c r="F842" s="24" t="s">
        <v>1711</v>
      </c>
      <c r="G842" s="24" t="s">
        <v>91</v>
      </c>
      <c r="H842" s="28" t="s">
        <v>1712</v>
      </c>
      <c r="I842" s="24">
        <v>29.0</v>
      </c>
      <c r="J842" s="24" t="s">
        <v>222</v>
      </c>
      <c r="K842" s="24">
        <v>1.900719E7</v>
      </c>
      <c r="L842" s="24" t="str">
        <f>RIGHT('КХЛ'!$H842,4)</f>
        <v>1988</v>
      </c>
    </row>
    <row r="843" ht="15.75" customHeight="1">
      <c r="E843" s="24">
        <v>7.0</v>
      </c>
      <c r="F843" s="24" t="s">
        <v>1713</v>
      </c>
      <c r="G843" s="24" t="s">
        <v>91</v>
      </c>
      <c r="H843" s="28" t="s">
        <v>1714</v>
      </c>
      <c r="I843" s="24">
        <v>34.0</v>
      </c>
      <c r="J843" s="24" t="s">
        <v>89</v>
      </c>
      <c r="K843" s="24">
        <v>6.6455401E7</v>
      </c>
      <c r="L843" s="24" t="str">
        <f>RIGHT('КХЛ'!$H843,4)</f>
        <v>1983</v>
      </c>
    </row>
    <row r="844" ht="15.75" customHeight="1">
      <c r="E844" s="24">
        <v>224.0</v>
      </c>
      <c r="F844" s="24" t="s">
        <v>1715</v>
      </c>
      <c r="G844" s="24" t="s">
        <v>83</v>
      </c>
      <c r="H844" s="28" t="s">
        <v>1716</v>
      </c>
      <c r="I844" s="24">
        <v>31.0</v>
      </c>
      <c r="J844" s="24" t="s">
        <v>89</v>
      </c>
      <c r="K844" s="24">
        <v>2.2939241E7</v>
      </c>
      <c r="L844" s="24" t="str">
        <f>RIGHT('КХЛ'!$H844,4)</f>
        <v>1986</v>
      </c>
    </row>
    <row r="845" ht="15.75" customHeight="1">
      <c r="E845" s="24">
        <v>250.0</v>
      </c>
      <c r="F845" s="24" t="s">
        <v>1717</v>
      </c>
      <c r="G845" s="24" t="s">
        <v>91</v>
      </c>
      <c r="H845" s="28" t="s">
        <v>1718</v>
      </c>
      <c r="I845" s="24">
        <v>37.0</v>
      </c>
      <c r="J845" s="24" t="s">
        <v>106</v>
      </c>
      <c r="K845" s="24">
        <v>1.8171823E7</v>
      </c>
      <c r="L845" s="24" t="str">
        <f>RIGHT('КХЛ'!$H845,4)</f>
        <v>1980</v>
      </c>
    </row>
    <row r="846" ht="15.75" customHeight="1">
      <c r="E846" s="24">
        <v>1708.0</v>
      </c>
      <c r="F846" s="24" t="s">
        <v>1719</v>
      </c>
      <c r="G846" s="24" t="s">
        <v>83</v>
      </c>
      <c r="H846" s="28" t="s">
        <v>1720</v>
      </c>
      <c r="I846" s="24">
        <v>21.0</v>
      </c>
      <c r="J846" s="24" t="s">
        <v>89</v>
      </c>
      <c r="K846" s="24">
        <v>8.4777974E7</v>
      </c>
      <c r="L846" s="24" t="str">
        <f>RIGHT('КХЛ'!$H846,4)</f>
        <v>1996</v>
      </c>
    </row>
    <row r="847" ht="15.75" customHeight="1">
      <c r="E847" s="24">
        <v>625.0</v>
      </c>
      <c r="F847" s="24" t="s">
        <v>1721</v>
      </c>
      <c r="G847" s="24" t="s">
        <v>91</v>
      </c>
      <c r="H847" s="28" t="s">
        <v>261</v>
      </c>
      <c r="I847" s="24">
        <v>31.0</v>
      </c>
      <c r="J847" s="24" t="s">
        <v>169</v>
      </c>
      <c r="K847" s="24">
        <v>3.3533709E7</v>
      </c>
      <c r="L847" s="24" t="str">
        <f>RIGHT('КХЛ'!$H847,4)</f>
        <v>1986</v>
      </c>
    </row>
    <row r="848" ht="15.75" customHeight="1">
      <c r="E848" s="24">
        <v>471.0</v>
      </c>
      <c r="F848" s="24" t="s">
        <v>1722</v>
      </c>
      <c r="G848" s="24" t="s">
        <v>83</v>
      </c>
      <c r="H848" s="28" t="s">
        <v>1723</v>
      </c>
      <c r="I848" s="24">
        <v>17.0</v>
      </c>
      <c r="J848" s="24" t="s">
        <v>89</v>
      </c>
      <c r="K848" s="24">
        <v>3.2522768E7</v>
      </c>
      <c r="L848" s="24" t="str">
        <f>RIGHT('КХЛ'!$H848,4)</f>
        <v>2000</v>
      </c>
    </row>
    <row r="849" ht="15.75" customHeight="1">
      <c r="E849" s="24">
        <v>1156.0</v>
      </c>
      <c r="F849" s="24" t="s">
        <v>1724</v>
      </c>
      <c r="G849" s="24" t="s">
        <v>83</v>
      </c>
      <c r="H849" s="28" t="s">
        <v>1725</v>
      </c>
      <c r="I849" s="24">
        <v>32.0</v>
      </c>
      <c r="J849" s="24" t="s">
        <v>89</v>
      </c>
      <c r="K849" s="24">
        <v>7932626.0</v>
      </c>
      <c r="L849" s="24" t="str">
        <f>RIGHT('КХЛ'!$H849,4)</f>
        <v>1985</v>
      </c>
    </row>
    <row r="850" ht="15.75" customHeight="1">
      <c r="E850" s="24">
        <v>743.0</v>
      </c>
      <c r="F850" s="24" t="s">
        <v>1726</v>
      </c>
      <c r="G850" s="24" t="s">
        <v>91</v>
      </c>
      <c r="H850" s="28" t="s">
        <v>1727</v>
      </c>
      <c r="I850" s="24">
        <v>26.0</v>
      </c>
      <c r="J850" s="24" t="s">
        <v>106</v>
      </c>
      <c r="K850" s="24">
        <v>8.5257203E7</v>
      </c>
      <c r="L850" s="24" t="str">
        <f>RIGHT('КХЛ'!$H850,4)</f>
        <v>1991</v>
      </c>
    </row>
    <row r="851" ht="15.75" customHeight="1">
      <c r="E851" s="24">
        <v>900.0</v>
      </c>
      <c r="F851" s="24" t="s">
        <v>1728</v>
      </c>
      <c r="G851" s="24" t="s">
        <v>83</v>
      </c>
      <c r="H851" s="28" t="s">
        <v>1729</v>
      </c>
      <c r="I851" s="24">
        <v>20.0</v>
      </c>
      <c r="J851" s="24" t="s">
        <v>89</v>
      </c>
      <c r="K851" s="24">
        <v>1.5816488E7</v>
      </c>
      <c r="L851" s="24" t="str">
        <f>RIGHT('КХЛ'!$H851,4)</f>
        <v>1997</v>
      </c>
    </row>
    <row r="852" ht="15.75" customHeight="1">
      <c r="E852" s="24">
        <v>1085.0</v>
      </c>
      <c r="F852" s="24" t="s">
        <v>1730</v>
      </c>
      <c r="G852" s="24" t="s">
        <v>91</v>
      </c>
      <c r="H852" s="28" t="s">
        <v>1731</v>
      </c>
      <c r="I852" s="24">
        <v>31.0</v>
      </c>
      <c r="J852" s="24" t="s">
        <v>152</v>
      </c>
      <c r="K852" s="24">
        <v>6.4673785E7</v>
      </c>
      <c r="L852" s="24" t="str">
        <f>RIGHT('КХЛ'!$H852,4)</f>
        <v>1986</v>
      </c>
    </row>
    <row r="853" ht="15.75" customHeight="1">
      <c r="E853" s="24">
        <v>216.0</v>
      </c>
      <c r="F853" s="24" t="s">
        <v>1732</v>
      </c>
      <c r="G853" s="24" t="s">
        <v>91</v>
      </c>
      <c r="H853" s="28" t="s">
        <v>1733</v>
      </c>
      <c r="I853" s="24">
        <v>21.0</v>
      </c>
      <c r="J853" s="24" t="s">
        <v>89</v>
      </c>
      <c r="K853" s="24">
        <v>6.3648845E7</v>
      </c>
      <c r="L853" s="24" t="str">
        <f>RIGHT('КХЛ'!$H853,4)</f>
        <v>1996</v>
      </c>
    </row>
    <row r="854" ht="15.75" customHeight="1">
      <c r="E854" s="24">
        <v>55.0</v>
      </c>
      <c r="F854" s="24" t="s">
        <v>656</v>
      </c>
      <c r="G854" s="24" t="s">
        <v>83</v>
      </c>
      <c r="H854" s="28" t="s">
        <v>1734</v>
      </c>
      <c r="I854" s="24">
        <v>32.0</v>
      </c>
      <c r="J854" s="24" t="s">
        <v>106</v>
      </c>
      <c r="K854" s="24">
        <v>9.4523183E7</v>
      </c>
      <c r="L854" s="24" t="str">
        <f>RIGHT('КХЛ'!$H854,4)</f>
        <v>1985</v>
      </c>
    </row>
    <row r="855" ht="15.75" customHeight="1">
      <c r="E855" s="24">
        <v>251.0</v>
      </c>
      <c r="F855" s="24" t="s">
        <v>1735</v>
      </c>
      <c r="G855" s="24" t="s">
        <v>91</v>
      </c>
      <c r="H855" s="28" t="s">
        <v>1736</v>
      </c>
      <c r="I855" s="24">
        <v>31.0</v>
      </c>
      <c r="J855" s="24" t="s">
        <v>106</v>
      </c>
      <c r="K855" s="24">
        <v>1.6729662E7</v>
      </c>
      <c r="L855" s="24" t="str">
        <f>RIGHT('КХЛ'!$H855,4)</f>
        <v>1986</v>
      </c>
    </row>
    <row r="856" ht="15.75" customHeight="1">
      <c r="E856" s="24">
        <v>1724.0</v>
      </c>
      <c r="F856" s="24" t="s">
        <v>1737</v>
      </c>
      <c r="G856" s="24" t="s">
        <v>91</v>
      </c>
      <c r="H856" s="28" t="s">
        <v>1738</v>
      </c>
      <c r="I856" s="24">
        <v>24.0</v>
      </c>
      <c r="J856" s="24" t="s">
        <v>89</v>
      </c>
      <c r="K856" s="24">
        <v>6.6729449E7</v>
      </c>
      <c r="L856" s="24" t="str">
        <f>RIGHT('КХЛ'!$H856,4)</f>
        <v>1993</v>
      </c>
    </row>
    <row r="857" ht="15.75" customHeight="1">
      <c r="E857" s="24">
        <v>722.0</v>
      </c>
      <c r="F857" s="24" t="s">
        <v>1739</v>
      </c>
      <c r="G857" s="24" t="s">
        <v>83</v>
      </c>
      <c r="H857" s="28" t="s">
        <v>1740</v>
      </c>
      <c r="I857" s="24">
        <v>22.0</v>
      </c>
      <c r="J857" s="24" t="s">
        <v>169</v>
      </c>
      <c r="K857" s="24">
        <v>5.4356687E7</v>
      </c>
      <c r="L857" s="24" t="str">
        <f>RIGHT('КХЛ'!$H857,4)</f>
        <v>1995</v>
      </c>
    </row>
    <row r="858" ht="15.75" customHeight="1">
      <c r="E858" s="24">
        <v>520.0</v>
      </c>
      <c r="F858" s="24" t="s">
        <v>1741</v>
      </c>
      <c r="G858" s="24" t="s">
        <v>87</v>
      </c>
      <c r="H858" s="28" t="s">
        <v>1742</v>
      </c>
      <c r="I858" s="24">
        <v>28.0</v>
      </c>
      <c r="J858" s="24" t="s">
        <v>89</v>
      </c>
      <c r="K858" s="24">
        <v>5.2754151E7</v>
      </c>
      <c r="L858" s="24" t="str">
        <f>RIGHT('КХЛ'!$H858,4)</f>
        <v>1989</v>
      </c>
    </row>
    <row r="859" ht="15.75" customHeight="1">
      <c r="E859" s="24">
        <v>514.0</v>
      </c>
      <c r="F859" s="24" t="s">
        <v>1743</v>
      </c>
      <c r="G859" s="24" t="s">
        <v>87</v>
      </c>
      <c r="H859" s="28" t="s">
        <v>1744</v>
      </c>
      <c r="I859" s="24">
        <v>22.0</v>
      </c>
      <c r="J859" s="24" t="s">
        <v>89</v>
      </c>
      <c r="K859" s="24">
        <v>3.9688073E7</v>
      </c>
      <c r="L859" s="24" t="str">
        <f>RIGHT('КХЛ'!$H859,4)</f>
        <v>1995</v>
      </c>
    </row>
    <row r="860" ht="15.75" customHeight="1">
      <c r="E860" s="24">
        <v>1226.0</v>
      </c>
      <c r="F860" s="24" t="s">
        <v>1745</v>
      </c>
      <c r="G860" s="24" t="s">
        <v>91</v>
      </c>
      <c r="H860" s="28" t="s">
        <v>1746</v>
      </c>
      <c r="I860" s="24">
        <v>42.0</v>
      </c>
      <c r="J860" s="24" t="s">
        <v>222</v>
      </c>
      <c r="K860" s="24">
        <v>1.5890828E7</v>
      </c>
      <c r="L860" s="24" t="str">
        <f>RIGHT('КХЛ'!$H860,4)</f>
        <v>1975</v>
      </c>
    </row>
    <row r="861" ht="15.75" customHeight="1">
      <c r="E861" s="24">
        <v>527.0</v>
      </c>
      <c r="F861" s="24" t="s">
        <v>1747</v>
      </c>
      <c r="G861" s="24" t="s">
        <v>91</v>
      </c>
      <c r="H861" s="28" t="s">
        <v>1748</v>
      </c>
      <c r="I861" s="24">
        <v>24.0</v>
      </c>
      <c r="J861" s="24" t="s">
        <v>93</v>
      </c>
      <c r="K861" s="24">
        <v>9.2071508E7</v>
      </c>
      <c r="L861" s="24" t="str">
        <f>RIGHT('КХЛ'!$H861,4)</f>
        <v>1993</v>
      </c>
    </row>
    <row r="862" ht="15.75" customHeight="1">
      <c r="E862" s="24">
        <v>969.0</v>
      </c>
      <c r="F862" s="24" t="s">
        <v>1749</v>
      </c>
      <c r="G862" s="24" t="s">
        <v>91</v>
      </c>
      <c r="H862" s="28" t="s">
        <v>1750</v>
      </c>
      <c r="I862" s="24">
        <v>28.0</v>
      </c>
      <c r="J862" s="24" t="s">
        <v>89</v>
      </c>
      <c r="K862" s="24">
        <v>5.2259534E7</v>
      </c>
      <c r="L862" s="24" t="str">
        <f>RIGHT('КХЛ'!$H862,4)</f>
        <v>1989</v>
      </c>
    </row>
    <row r="863" ht="15.75" customHeight="1">
      <c r="E863" s="24">
        <v>779.0</v>
      </c>
      <c r="F863" s="24" t="s">
        <v>1751</v>
      </c>
      <c r="G863" s="24" t="s">
        <v>83</v>
      </c>
      <c r="H863" s="28" t="s">
        <v>1752</v>
      </c>
      <c r="I863" s="24">
        <v>25.0</v>
      </c>
      <c r="J863" s="24" t="s">
        <v>89</v>
      </c>
      <c r="K863" s="24">
        <v>1593923.0</v>
      </c>
      <c r="L863" s="24" t="str">
        <f>RIGHT('КХЛ'!$H863,4)</f>
        <v>1992</v>
      </c>
    </row>
    <row r="864" ht="15.75" customHeight="1">
      <c r="E864" s="24">
        <v>1734.0</v>
      </c>
      <c r="F864" s="24" t="s">
        <v>725</v>
      </c>
      <c r="G864" s="24" t="s">
        <v>91</v>
      </c>
      <c r="H864" s="28" t="s">
        <v>1753</v>
      </c>
      <c r="I864" s="24">
        <v>34.0</v>
      </c>
      <c r="J864" s="24" t="s">
        <v>89</v>
      </c>
      <c r="K864" s="24">
        <v>6.0658893E7</v>
      </c>
      <c r="L864" s="24" t="str">
        <f>RIGHT('КХЛ'!$H864,4)</f>
        <v>1983</v>
      </c>
    </row>
    <row r="865" ht="15.75" customHeight="1">
      <c r="E865" s="24">
        <v>297.0</v>
      </c>
      <c r="F865" s="24" t="s">
        <v>1754</v>
      </c>
      <c r="G865" s="24" t="s">
        <v>83</v>
      </c>
      <c r="H865" s="28" t="s">
        <v>1755</v>
      </c>
      <c r="I865" s="24">
        <v>31.0</v>
      </c>
      <c r="J865" s="24" t="s">
        <v>89</v>
      </c>
      <c r="K865" s="24">
        <v>5.1865905E7</v>
      </c>
      <c r="L865" s="24" t="str">
        <f>RIGHT('КХЛ'!$H865,4)</f>
        <v>1986</v>
      </c>
    </row>
    <row r="866" ht="15.75" customHeight="1">
      <c r="E866" s="24">
        <v>73.0</v>
      </c>
      <c r="F866" s="24" t="s">
        <v>1756</v>
      </c>
      <c r="G866" s="24" t="s">
        <v>91</v>
      </c>
      <c r="H866" s="28" t="s">
        <v>1757</v>
      </c>
      <c r="I866" s="24">
        <v>32.0</v>
      </c>
      <c r="J866" s="24" t="s">
        <v>106</v>
      </c>
      <c r="K866" s="24">
        <v>365703.0</v>
      </c>
      <c r="L866" s="24" t="str">
        <f>RIGHT('КХЛ'!$H866,4)</f>
        <v>1985</v>
      </c>
    </row>
    <row r="867" ht="15.75" customHeight="1">
      <c r="E867" s="24">
        <v>1118.0</v>
      </c>
      <c r="F867" s="24" t="s">
        <v>1758</v>
      </c>
      <c r="G867" s="24" t="s">
        <v>91</v>
      </c>
      <c r="H867" s="28" t="s">
        <v>1759</v>
      </c>
      <c r="I867" s="24">
        <v>24.0</v>
      </c>
      <c r="J867" s="24" t="s">
        <v>89</v>
      </c>
      <c r="K867" s="24">
        <v>3.3308618E7</v>
      </c>
      <c r="L867" s="24" t="str">
        <f>RIGHT('КХЛ'!$H867,4)</f>
        <v>1993</v>
      </c>
    </row>
    <row r="868" ht="15.75" customHeight="1">
      <c r="E868" s="24">
        <v>1291.0</v>
      </c>
      <c r="F868" s="24" t="s">
        <v>1760</v>
      </c>
      <c r="G868" s="24" t="s">
        <v>83</v>
      </c>
      <c r="H868" s="28" t="s">
        <v>1761</v>
      </c>
      <c r="I868" s="24">
        <v>38.0</v>
      </c>
      <c r="J868" s="24" t="s">
        <v>1762</v>
      </c>
      <c r="K868" s="24">
        <v>1.1917693E7</v>
      </c>
      <c r="L868" s="24" t="str">
        <f>RIGHT('КХЛ'!$H868,4)</f>
        <v>1979</v>
      </c>
    </row>
    <row r="869" ht="15.75" customHeight="1">
      <c r="E869" s="24">
        <v>1312.0</v>
      </c>
      <c r="F869" s="24" t="s">
        <v>1763</v>
      </c>
      <c r="G869" s="24" t="s">
        <v>87</v>
      </c>
      <c r="H869" s="28" t="s">
        <v>1764</v>
      </c>
      <c r="I869" s="24">
        <v>38.0</v>
      </c>
      <c r="J869" s="24" t="s">
        <v>93</v>
      </c>
      <c r="K869" s="24">
        <v>2.7624199E7</v>
      </c>
      <c r="L869" s="24" t="str">
        <f>RIGHT('КХЛ'!$H869,4)</f>
        <v>1979</v>
      </c>
    </row>
    <row r="870" ht="15.75" customHeight="1">
      <c r="E870" s="24">
        <v>1638.0</v>
      </c>
      <c r="F870" s="24" t="s">
        <v>1765</v>
      </c>
      <c r="G870" s="24" t="s">
        <v>83</v>
      </c>
      <c r="H870" s="28" t="s">
        <v>1766</v>
      </c>
      <c r="I870" s="24">
        <v>21.0</v>
      </c>
      <c r="J870" s="24" t="s">
        <v>89</v>
      </c>
      <c r="K870" s="24">
        <v>6.8403561E7</v>
      </c>
      <c r="L870" s="24" t="str">
        <f>RIGHT('КХЛ'!$H870,4)</f>
        <v>1996</v>
      </c>
    </row>
    <row r="871" ht="15.75" customHeight="1">
      <c r="E871" s="24">
        <v>1090.0</v>
      </c>
      <c r="F871" s="24" t="s">
        <v>1767</v>
      </c>
      <c r="G871" s="24" t="s">
        <v>91</v>
      </c>
      <c r="H871" s="28" t="s">
        <v>1768</v>
      </c>
      <c r="I871" s="24">
        <v>23.0</v>
      </c>
      <c r="J871" s="24" t="s">
        <v>93</v>
      </c>
      <c r="K871" s="24">
        <v>1.7445766E7</v>
      </c>
      <c r="L871" s="24" t="str">
        <f>RIGHT('КХЛ'!$H871,4)</f>
        <v>1994</v>
      </c>
    </row>
    <row r="872" ht="15.75" customHeight="1">
      <c r="E872" s="24">
        <v>1014.0</v>
      </c>
      <c r="F872" s="24" t="s">
        <v>1769</v>
      </c>
      <c r="G872" s="24" t="s">
        <v>83</v>
      </c>
      <c r="H872" s="28" t="s">
        <v>1770</v>
      </c>
      <c r="I872" s="24">
        <v>27.0</v>
      </c>
      <c r="J872" s="24" t="s">
        <v>93</v>
      </c>
      <c r="K872" s="24">
        <v>7.7217411E7</v>
      </c>
      <c r="L872" s="24" t="str">
        <f>RIGHT('КХЛ'!$H872,4)</f>
        <v>1990</v>
      </c>
    </row>
    <row r="873" ht="15.75" customHeight="1">
      <c r="E873" s="24">
        <v>130.0</v>
      </c>
      <c r="F873" s="24" t="s">
        <v>1771</v>
      </c>
      <c r="G873" s="24" t="s">
        <v>91</v>
      </c>
      <c r="H873" s="28" t="s">
        <v>1772</v>
      </c>
      <c r="I873" s="24">
        <v>38.0</v>
      </c>
      <c r="J873" s="24" t="s">
        <v>89</v>
      </c>
      <c r="K873" s="24">
        <v>1.711829E7</v>
      </c>
      <c r="L873" s="24" t="str">
        <f>RIGHT('КХЛ'!$H873,4)</f>
        <v>1979</v>
      </c>
    </row>
    <row r="874" ht="15.75" customHeight="1">
      <c r="E874" s="24">
        <v>857.0</v>
      </c>
      <c r="F874" s="24" t="s">
        <v>1773</v>
      </c>
      <c r="G874" s="24" t="s">
        <v>83</v>
      </c>
      <c r="H874" s="28" t="s">
        <v>1774</v>
      </c>
      <c r="I874" s="24">
        <v>25.0</v>
      </c>
      <c r="J874" s="24" t="s">
        <v>169</v>
      </c>
      <c r="K874" s="24">
        <v>9.9625321E7</v>
      </c>
      <c r="L874" s="24" t="str">
        <f>RIGHT('КХЛ'!$H874,4)</f>
        <v>1993</v>
      </c>
    </row>
    <row r="875" ht="15.75" customHeight="1">
      <c r="E875" s="24">
        <v>734.0</v>
      </c>
      <c r="F875" s="24" t="s">
        <v>1775</v>
      </c>
      <c r="G875" s="24" t="s">
        <v>83</v>
      </c>
      <c r="H875" s="28" t="s">
        <v>1776</v>
      </c>
      <c r="I875" s="24">
        <v>30.0</v>
      </c>
      <c r="J875" s="24" t="s">
        <v>132</v>
      </c>
      <c r="K875" s="24">
        <v>9.6753891E7</v>
      </c>
      <c r="L875" s="24" t="str">
        <f>RIGHT('КХЛ'!$H875,4)</f>
        <v>1987</v>
      </c>
    </row>
    <row r="876" ht="15.75" customHeight="1">
      <c r="E876" s="24">
        <v>880.0</v>
      </c>
      <c r="F876" s="24" t="s">
        <v>1777</v>
      </c>
      <c r="G876" s="24" t="s">
        <v>91</v>
      </c>
      <c r="H876" s="28" t="s">
        <v>1778</v>
      </c>
      <c r="I876" s="24">
        <v>36.0</v>
      </c>
      <c r="J876" s="24" t="s">
        <v>89</v>
      </c>
      <c r="K876" s="24">
        <v>1.550331E7</v>
      </c>
      <c r="L876" s="24" t="str">
        <f>RIGHT('КХЛ'!$H876,4)</f>
        <v>1981</v>
      </c>
    </row>
    <row r="877" ht="15.75" customHeight="1">
      <c r="E877" s="24">
        <v>1131.0</v>
      </c>
      <c r="F877" s="24" t="s">
        <v>1779</v>
      </c>
      <c r="G877" s="24" t="s">
        <v>91</v>
      </c>
      <c r="H877" s="28" t="s">
        <v>1780</v>
      </c>
      <c r="I877" s="24">
        <v>49.0</v>
      </c>
      <c r="J877" s="24" t="s">
        <v>241</v>
      </c>
      <c r="K877" s="24">
        <v>9.9697223E7</v>
      </c>
      <c r="L877" s="24" t="str">
        <f>RIGHT('КХЛ'!$H877,4)</f>
        <v>1968</v>
      </c>
    </row>
    <row r="878" ht="15.75" customHeight="1">
      <c r="E878" s="24">
        <v>778.0</v>
      </c>
      <c r="F878" s="24" t="s">
        <v>1781</v>
      </c>
      <c r="G878" s="24" t="s">
        <v>87</v>
      </c>
      <c r="H878" s="28" t="s">
        <v>1782</v>
      </c>
      <c r="I878" s="24">
        <v>34.0</v>
      </c>
      <c r="J878" s="24" t="s">
        <v>89</v>
      </c>
      <c r="K878" s="24">
        <v>1.6159823E7</v>
      </c>
      <c r="L878" s="24" t="str">
        <f>RIGHT('КХЛ'!$H878,4)</f>
        <v>1983</v>
      </c>
    </row>
    <row r="879" ht="15.75" customHeight="1">
      <c r="E879" s="24">
        <v>524.0</v>
      </c>
      <c r="F879" s="24" t="s">
        <v>1783</v>
      </c>
      <c r="G879" s="24" t="s">
        <v>91</v>
      </c>
      <c r="H879" s="28" t="s">
        <v>1784</v>
      </c>
      <c r="I879" s="24">
        <v>36.0</v>
      </c>
      <c r="J879" s="24" t="s">
        <v>152</v>
      </c>
      <c r="K879" s="24">
        <v>9.3440604E7</v>
      </c>
      <c r="L879" s="24" t="str">
        <f>RIGHT('КХЛ'!$H879,4)</f>
        <v>1981</v>
      </c>
    </row>
    <row r="880" ht="15.75" customHeight="1">
      <c r="E880" s="24">
        <v>192.0</v>
      </c>
      <c r="F880" s="24" t="s">
        <v>1785</v>
      </c>
      <c r="G880" s="24" t="s">
        <v>91</v>
      </c>
      <c r="H880" s="28" t="s">
        <v>418</v>
      </c>
      <c r="I880" s="24">
        <v>30.0</v>
      </c>
      <c r="J880" s="24" t="s">
        <v>89</v>
      </c>
      <c r="K880" s="24">
        <v>653345.0</v>
      </c>
      <c r="L880" s="24" t="str">
        <f>RIGHT('КХЛ'!$H880,4)</f>
        <v>1987</v>
      </c>
    </row>
    <row r="881" ht="15.75" customHeight="1">
      <c r="E881" s="24">
        <v>1119.0</v>
      </c>
      <c r="F881" s="24" t="s">
        <v>1786</v>
      </c>
      <c r="G881" s="24" t="s">
        <v>91</v>
      </c>
      <c r="H881" s="28" t="s">
        <v>1787</v>
      </c>
      <c r="I881" s="24">
        <v>35.0</v>
      </c>
      <c r="J881" s="24" t="s">
        <v>89</v>
      </c>
      <c r="K881" s="24">
        <v>2.4638367E7</v>
      </c>
      <c r="L881" s="24" t="str">
        <f>RIGHT('КХЛ'!$H881,4)</f>
        <v>1982</v>
      </c>
    </row>
    <row r="882" ht="15.75" customHeight="1">
      <c r="E882" s="24">
        <v>723.0</v>
      </c>
      <c r="F882" s="24" t="s">
        <v>1788</v>
      </c>
      <c r="G882" s="24" t="s">
        <v>91</v>
      </c>
      <c r="H882" s="28" t="s">
        <v>1789</v>
      </c>
      <c r="I882" s="24">
        <v>22.0</v>
      </c>
      <c r="J882" s="24" t="s">
        <v>89</v>
      </c>
      <c r="K882" s="24">
        <v>2.0450518E7</v>
      </c>
      <c r="L882" s="24" t="str">
        <f>RIGHT('КХЛ'!$H882,4)</f>
        <v>1995</v>
      </c>
    </row>
    <row r="883" ht="15.75" customHeight="1">
      <c r="E883" s="24">
        <v>924.0</v>
      </c>
      <c r="F883" s="24" t="s">
        <v>1790</v>
      </c>
      <c r="G883" s="24" t="s">
        <v>83</v>
      </c>
      <c r="H883" s="28" t="s">
        <v>1791</v>
      </c>
      <c r="I883" s="24">
        <v>26.0</v>
      </c>
      <c r="J883" s="24" t="s">
        <v>282</v>
      </c>
      <c r="K883" s="24">
        <v>7.4284671E7</v>
      </c>
      <c r="L883" s="24" t="str">
        <f>RIGHT('КХЛ'!$H883,4)</f>
        <v>1991</v>
      </c>
    </row>
    <row r="884" ht="15.75" customHeight="1">
      <c r="E884" s="24">
        <v>46.0</v>
      </c>
      <c r="F884" s="24" t="s">
        <v>1792</v>
      </c>
      <c r="G884" s="24" t="s">
        <v>91</v>
      </c>
      <c r="H884" s="28" t="s">
        <v>641</v>
      </c>
      <c r="I884" s="24">
        <v>26.0</v>
      </c>
      <c r="J884" s="24" t="s">
        <v>89</v>
      </c>
      <c r="K884" s="24">
        <v>6.0035982E7</v>
      </c>
      <c r="L884" s="24" t="str">
        <f>RIGHT('КХЛ'!$H884,4)</f>
        <v>1991</v>
      </c>
    </row>
    <row r="885" ht="15.75" customHeight="1">
      <c r="E885" s="24">
        <v>1047.0</v>
      </c>
      <c r="F885" s="24" t="s">
        <v>1793</v>
      </c>
      <c r="G885" s="24" t="s">
        <v>91</v>
      </c>
      <c r="H885" s="28" t="s">
        <v>1794</v>
      </c>
      <c r="I885" s="24">
        <v>23.0</v>
      </c>
      <c r="J885" s="24" t="s">
        <v>89</v>
      </c>
      <c r="K885" s="24">
        <v>6.1348972E7</v>
      </c>
      <c r="L885" s="24" t="str">
        <f>RIGHT('КХЛ'!$H885,4)</f>
        <v>1994</v>
      </c>
    </row>
    <row r="886" ht="15.75" customHeight="1">
      <c r="E886" s="24">
        <v>1227.0</v>
      </c>
      <c r="F886" s="24" t="s">
        <v>1795</v>
      </c>
      <c r="G886" s="24" t="s">
        <v>83</v>
      </c>
      <c r="H886" s="28" t="s">
        <v>1796</v>
      </c>
      <c r="I886" s="24">
        <v>36.0</v>
      </c>
      <c r="J886" s="24" t="s">
        <v>93</v>
      </c>
      <c r="K886" s="24">
        <v>9.4893579E7</v>
      </c>
      <c r="L886" s="24" t="str">
        <f>RIGHT('КХЛ'!$H886,4)</f>
        <v>1981</v>
      </c>
    </row>
    <row r="887" ht="15.75" customHeight="1">
      <c r="E887" s="24">
        <v>703.0</v>
      </c>
      <c r="F887" s="24" t="s">
        <v>1797</v>
      </c>
      <c r="G887" s="24" t="s">
        <v>83</v>
      </c>
      <c r="H887" s="28" t="s">
        <v>1798</v>
      </c>
      <c r="I887" s="24">
        <v>20.0</v>
      </c>
      <c r="J887" s="24" t="s">
        <v>89</v>
      </c>
      <c r="K887" s="24">
        <v>4.1318907E7</v>
      </c>
      <c r="L887" s="24" t="str">
        <f>RIGHT('КХЛ'!$H887,4)</f>
        <v>1998</v>
      </c>
    </row>
    <row r="888" ht="15.75" customHeight="1">
      <c r="E888" s="24">
        <v>999.0</v>
      </c>
      <c r="F888" s="24" t="s">
        <v>1799</v>
      </c>
      <c r="G888" s="24" t="s">
        <v>91</v>
      </c>
      <c r="H888" s="28" t="s">
        <v>1800</v>
      </c>
      <c r="I888" s="24">
        <v>26.0</v>
      </c>
      <c r="J888" s="24" t="s">
        <v>89</v>
      </c>
      <c r="K888" s="24">
        <v>5.7483487E7</v>
      </c>
      <c r="L888" s="24" t="str">
        <f>RIGHT('КХЛ'!$H888,4)</f>
        <v>1991</v>
      </c>
    </row>
    <row r="889" ht="15.75" customHeight="1">
      <c r="E889" s="24">
        <v>1081.0</v>
      </c>
      <c r="F889" s="24" t="s">
        <v>1801</v>
      </c>
      <c r="G889" s="24" t="s">
        <v>91</v>
      </c>
      <c r="H889" s="28" t="s">
        <v>1802</v>
      </c>
      <c r="I889" s="24">
        <v>32.0</v>
      </c>
      <c r="J889" s="24" t="s">
        <v>89</v>
      </c>
      <c r="K889" s="24">
        <v>7502456.0</v>
      </c>
      <c r="L889" s="24" t="str">
        <f>RIGHT('КХЛ'!$H889,4)</f>
        <v>1985</v>
      </c>
    </row>
    <row r="890" ht="15.75" customHeight="1">
      <c r="E890" s="24">
        <v>1373.0</v>
      </c>
      <c r="F890" s="24" t="s">
        <v>1803</v>
      </c>
      <c r="G890" s="24" t="s">
        <v>91</v>
      </c>
      <c r="H890" s="28" t="s">
        <v>1804</v>
      </c>
      <c r="I890" s="24">
        <v>21.0</v>
      </c>
      <c r="J890" s="24" t="s">
        <v>282</v>
      </c>
      <c r="K890" s="24">
        <v>7.7913898E7</v>
      </c>
      <c r="L890" s="24" t="str">
        <f>RIGHT('КХЛ'!$H890,4)</f>
        <v>1996</v>
      </c>
    </row>
    <row r="891" ht="15.75" customHeight="1">
      <c r="E891" s="24">
        <v>902.0</v>
      </c>
      <c r="F891" s="24" t="s">
        <v>1805</v>
      </c>
      <c r="G891" s="24" t="s">
        <v>91</v>
      </c>
      <c r="H891" s="28" t="s">
        <v>1806</v>
      </c>
      <c r="I891" s="24">
        <v>21.0</v>
      </c>
      <c r="J891" s="24" t="s">
        <v>89</v>
      </c>
      <c r="K891" s="24">
        <v>3923992.0</v>
      </c>
      <c r="L891" s="24" t="str">
        <f>RIGHT('КХЛ'!$H891,4)</f>
        <v>1996</v>
      </c>
    </row>
    <row r="892" ht="15.75" customHeight="1">
      <c r="E892" s="24">
        <v>594.0</v>
      </c>
      <c r="F892" s="24" t="s">
        <v>1807</v>
      </c>
      <c r="G892" s="24" t="s">
        <v>83</v>
      </c>
      <c r="H892" s="28" t="s">
        <v>1808</v>
      </c>
      <c r="I892" s="24">
        <v>19.0</v>
      </c>
      <c r="J892" s="24" t="s">
        <v>89</v>
      </c>
      <c r="K892" s="24">
        <v>6.8679548E7</v>
      </c>
      <c r="L892" s="24" t="str">
        <f>RIGHT('КХЛ'!$H892,4)</f>
        <v>1998</v>
      </c>
    </row>
    <row r="893" ht="15.75" customHeight="1">
      <c r="E893" s="24">
        <v>575.0</v>
      </c>
      <c r="F893" s="24" t="s">
        <v>1809</v>
      </c>
      <c r="G893" s="24" t="s">
        <v>91</v>
      </c>
      <c r="H893" s="28" t="s">
        <v>1810</v>
      </c>
      <c r="I893" s="24">
        <v>23.0</v>
      </c>
      <c r="J893" s="24" t="s">
        <v>89</v>
      </c>
      <c r="K893" s="24">
        <v>5.7484346E7</v>
      </c>
      <c r="L893" s="24" t="str">
        <f>RIGHT('КХЛ'!$H893,4)</f>
        <v>1994</v>
      </c>
    </row>
    <row r="894" ht="15.75" customHeight="1">
      <c r="E894" s="24">
        <v>270.0</v>
      </c>
      <c r="F894" s="24" t="s">
        <v>1811</v>
      </c>
      <c r="G894" s="24" t="s">
        <v>87</v>
      </c>
      <c r="H894" s="28" t="s">
        <v>1554</v>
      </c>
      <c r="I894" s="24">
        <v>31.0</v>
      </c>
      <c r="J894" s="24" t="s">
        <v>222</v>
      </c>
      <c r="K894" s="24">
        <v>5.94745E7</v>
      </c>
      <c r="L894" s="24" t="str">
        <f>RIGHT('КХЛ'!$H894,4)</f>
        <v>1987</v>
      </c>
    </row>
    <row r="895" ht="15.75" customHeight="1">
      <c r="E895" s="24">
        <v>555.0</v>
      </c>
      <c r="F895" s="24" t="s">
        <v>1812</v>
      </c>
      <c r="G895" s="24" t="s">
        <v>83</v>
      </c>
      <c r="H895" s="28" t="s">
        <v>1437</v>
      </c>
      <c r="I895" s="24">
        <v>26.0</v>
      </c>
      <c r="J895" s="24" t="s">
        <v>89</v>
      </c>
      <c r="K895" s="24">
        <v>8016782.0</v>
      </c>
      <c r="L895" s="24" t="str">
        <f>RIGHT('КХЛ'!$H895,4)</f>
        <v>1991</v>
      </c>
    </row>
    <row r="896" ht="15.75" customHeight="1">
      <c r="E896" s="24">
        <v>1145.0</v>
      </c>
      <c r="F896" s="24" t="s">
        <v>1813</v>
      </c>
      <c r="G896" s="24" t="s">
        <v>91</v>
      </c>
      <c r="H896" s="28" t="s">
        <v>1814</v>
      </c>
      <c r="I896" s="24">
        <v>34.0</v>
      </c>
      <c r="J896" s="24" t="s">
        <v>89</v>
      </c>
      <c r="K896" s="24">
        <v>1075957.0</v>
      </c>
      <c r="L896" s="24" t="str">
        <f>RIGHT('КХЛ'!$H896,4)</f>
        <v>1983</v>
      </c>
    </row>
    <row r="897" ht="15.75" customHeight="1">
      <c r="E897" s="24">
        <v>825.0</v>
      </c>
      <c r="F897" s="24" t="s">
        <v>1815</v>
      </c>
      <c r="G897" s="24" t="s">
        <v>87</v>
      </c>
      <c r="H897" s="28" t="s">
        <v>1816</v>
      </c>
      <c r="I897" s="24">
        <v>34.0</v>
      </c>
      <c r="J897" s="24" t="s">
        <v>106</v>
      </c>
      <c r="K897" s="24">
        <v>2.4775732E7</v>
      </c>
      <c r="L897" s="24" t="str">
        <f>RIGHT('КХЛ'!$H897,4)</f>
        <v>1983</v>
      </c>
    </row>
    <row r="898" ht="15.75" customHeight="1">
      <c r="E898" s="24">
        <v>86.0</v>
      </c>
      <c r="F898" s="24" t="s">
        <v>1817</v>
      </c>
      <c r="G898" s="24" t="s">
        <v>83</v>
      </c>
      <c r="H898" s="28" t="s">
        <v>1818</v>
      </c>
      <c r="I898" s="24">
        <v>23.0</v>
      </c>
      <c r="J898" s="24" t="s">
        <v>89</v>
      </c>
      <c r="K898" s="24">
        <v>4.1620034E7</v>
      </c>
      <c r="L898" s="24" t="str">
        <f>RIGHT('КХЛ'!$H898,4)</f>
        <v>1994</v>
      </c>
    </row>
    <row r="899" ht="15.75" customHeight="1">
      <c r="E899" s="24">
        <v>1528.0</v>
      </c>
      <c r="F899" s="24" t="s">
        <v>890</v>
      </c>
      <c r="G899" s="24" t="s">
        <v>83</v>
      </c>
      <c r="H899" s="28" t="s">
        <v>1819</v>
      </c>
      <c r="I899" s="24">
        <v>29.0</v>
      </c>
      <c r="J899" s="24" t="s">
        <v>93</v>
      </c>
      <c r="K899" s="24">
        <v>6.0302982E7</v>
      </c>
      <c r="L899" s="24" t="str">
        <f>RIGHT('КХЛ'!$H899,4)</f>
        <v>1988</v>
      </c>
    </row>
    <row r="900" ht="15.75" customHeight="1">
      <c r="E900" s="24">
        <v>849.0</v>
      </c>
      <c r="F900" s="24" t="s">
        <v>1820</v>
      </c>
      <c r="G900" s="24" t="s">
        <v>83</v>
      </c>
      <c r="H900" s="28" t="s">
        <v>1821</v>
      </c>
      <c r="I900" s="24">
        <v>34.0</v>
      </c>
      <c r="J900" s="24" t="s">
        <v>89</v>
      </c>
      <c r="K900" s="24">
        <v>2.6753422E7</v>
      </c>
      <c r="L900" s="24" t="str">
        <f>RIGHT('КХЛ'!$H900,4)</f>
        <v>1983</v>
      </c>
    </row>
    <row r="901" ht="15.75" customHeight="1">
      <c r="E901" s="24">
        <v>317.0</v>
      </c>
      <c r="F901" s="24" t="s">
        <v>1822</v>
      </c>
      <c r="G901" s="24" t="s">
        <v>83</v>
      </c>
      <c r="H901" s="28" t="s">
        <v>1823</v>
      </c>
      <c r="I901" s="24">
        <v>31.0</v>
      </c>
      <c r="J901" s="24" t="s">
        <v>93</v>
      </c>
      <c r="K901" s="24">
        <v>7.3255772E7</v>
      </c>
      <c r="L901" s="24" t="str">
        <f>RIGHT('КХЛ'!$H901,4)</f>
        <v>1986</v>
      </c>
    </row>
    <row r="902" ht="15.75" customHeight="1">
      <c r="E902" s="24">
        <v>691.0</v>
      </c>
      <c r="F902" s="24" t="s">
        <v>1824</v>
      </c>
      <c r="G902" s="24" t="s">
        <v>91</v>
      </c>
      <c r="H902" s="28" t="s">
        <v>1825</v>
      </c>
      <c r="I902" s="24">
        <v>35.0</v>
      </c>
      <c r="J902" s="24" t="s">
        <v>89</v>
      </c>
      <c r="K902" s="24">
        <v>1.0948672E7</v>
      </c>
      <c r="L902" s="24" t="str">
        <f>RIGHT('КХЛ'!$H902,4)</f>
        <v>1982</v>
      </c>
    </row>
    <row r="903" ht="15.75" customHeight="1">
      <c r="E903" s="24">
        <v>1104.0</v>
      </c>
      <c r="F903" s="24" t="s">
        <v>1826</v>
      </c>
      <c r="G903" s="24" t="s">
        <v>91</v>
      </c>
      <c r="H903" s="28" t="s">
        <v>1827</v>
      </c>
      <c r="I903" s="24">
        <v>29.0</v>
      </c>
      <c r="J903" s="24" t="s">
        <v>89</v>
      </c>
      <c r="K903" s="24">
        <v>6538203.0</v>
      </c>
      <c r="L903" s="24" t="str">
        <f>RIGHT('КХЛ'!$H903,4)</f>
        <v>1988</v>
      </c>
    </row>
    <row r="904" ht="15.75" customHeight="1">
      <c r="E904" s="24">
        <v>476.0</v>
      </c>
      <c r="F904" s="24" t="s">
        <v>1828</v>
      </c>
      <c r="G904" s="24" t="s">
        <v>91</v>
      </c>
      <c r="H904" s="28" t="s">
        <v>1829</v>
      </c>
      <c r="I904" s="24">
        <v>25.0</v>
      </c>
      <c r="J904" s="24" t="s">
        <v>89</v>
      </c>
      <c r="K904" s="24">
        <v>7.5931487E7</v>
      </c>
      <c r="L904" s="24" t="str">
        <f>RIGHT('КХЛ'!$H904,4)</f>
        <v>1992</v>
      </c>
    </row>
    <row r="905" ht="15.75" customHeight="1">
      <c r="E905" s="24">
        <v>1418.0</v>
      </c>
      <c r="F905" s="24" t="s">
        <v>1830</v>
      </c>
      <c r="G905" s="24" t="s">
        <v>83</v>
      </c>
      <c r="H905" s="28" t="s">
        <v>1831</v>
      </c>
      <c r="I905" s="24">
        <v>34.0</v>
      </c>
      <c r="J905" s="24" t="s">
        <v>89</v>
      </c>
      <c r="K905" s="24">
        <v>8.0439561E7</v>
      </c>
      <c r="L905" s="24" t="str">
        <f>RIGHT('КХЛ'!$H905,4)</f>
        <v>1983</v>
      </c>
    </row>
    <row r="906" ht="15.75" customHeight="1">
      <c r="E906" s="24">
        <v>1398.0</v>
      </c>
      <c r="F906" s="24" t="s">
        <v>1832</v>
      </c>
      <c r="G906" s="24" t="s">
        <v>83</v>
      </c>
      <c r="H906" s="28" t="s">
        <v>1515</v>
      </c>
      <c r="I906" s="24">
        <v>35.0</v>
      </c>
      <c r="J906" s="24" t="s">
        <v>152</v>
      </c>
      <c r="K906" s="24">
        <v>7.1255623E7</v>
      </c>
      <c r="L906" s="24" t="str">
        <f>RIGHT('КХЛ'!$H906,4)</f>
        <v>1982</v>
      </c>
    </row>
    <row r="907" ht="15.75" customHeight="1">
      <c r="E907" s="24">
        <v>155.0</v>
      </c>
      <c r="F907" s="24" t="s">
        <v>1833</v>
      </c>
      <c r="G907" s="24" t="s">
        <v>91</v>
      </c>
      <c r="H907" s="28" t="s">
        <v>1834</v>
      </c>
      <c r="I907" s="24">
        <v>27.0</v>
      </c>
      <c r="J907" s="24" t="s">
        <v>89</v>
      </c>
      <c r="K907" s="24">
        <v>1.5108561E7</v>
      </c>
      <c r="L907" s="24" t="str">
        <f>RIGHT('КХЛ'!$H907,4)</f>
        <v>1990</v>
      </c>
    </row>
    <row r="908" ht="15.75" customHeight="1">
      <c r="E908" s="24">
        <v>115.0</v>
      </c>
      <c r="F908" s="24" t="s">
        <v>1835</v>
      </c>
      <c r="G908" s="24" t="s">
        <v>91</v>
      </c>
      <c r="H908" s="28" t="s">
        <v>1836</v>
      </c>
      <c r="I908" s="24">
        <v>27.0</v>
      </c>
      <c r="J908" s="24" t="s">
        <v>241</v>
      </c>
      <c r="K908" s="24">
        <v>8.6206393E7</v>
      </c>
      <c r="L908" s="24" t="str">
        <f>RIGHT('КХЛ'!$H908,4)</f>
        <v>1990</v>
      </c>
    </row>
    <row r="909" ht="15.75" customHeight="1">
      <c r="E909" s="24">
        <v>1060.0</v>
      </c>
      <c r="F909" s="24" t="s">
        <v>1837</v>
      </c>
      <c r="G909" s="24" t="s">
        <v>91</v>
      </c>
      <c r="H909" s="28" t="s">
        <v>1838</v>
      </c>
      <c r="I909" s="24">
        <v>23.0</v>
      </c>
      <c r="J909" s="24" t="s">
        <v>169</v>
      </c>
      <c r="K909" s="24">
        <v>3.9782107E7</v>
      </c>
      <c r="L909" s="24" t="str">
        <f>RIGHT('КХЛ'!$H909,4)</f>
        <v>1994</v>
      </c>
    </row>
    <row r="910" ht="15.75" customHeight="1">
      <c r="E910" s="24">
        <v>113.0</v>
      </c>
      <c r="F910" s="24" t="s">
        <v>1839</v>
      </c>
      <c r="G910" s="24" t="s">
        <v>91</v>
      </c>
      <c r="H910" s="28" t="s">
        <v>1840</v>
      </c>
      <c r="I910" s="24">
        <v>40.0</v>
      </c>
      <c r="J910" s="24" t="s">
        <v>89</v>
      </c>
      <c r="K910" s="24">
        <v>432288.0</v>
      </c>
      <c r="L910" s="24" t="str">
        <f>RIGHT('КХЛ'!$H910,4)</f>
        <v>1978</v>
      </c>
    </row>
    <row r="911" ht="15.75" customHeight="1">
      <c r="E911" s="24">
        <v>108.0</v>
      </c>
      <c r="F911" s="24" t="s">
        <v>1841</v>
      </c>
      <c r="G911" s="24" t="s">
        <v>91</v>
      </c>
      <c r="H911" s="28" t="s">
        <v>1842</v>
      </c>
      <c r="I911" s="24">
        <v>27.0</v>
      </c>
      <c r="J911" s="24" t="s">
        <v>89</v>
      </c>
      <c r="K911" s="24">
        <v>3.361981E7</v>
      </c>
      <c r="L911" s="24" t="str">
        <f>RIGHT('КХЛ'!$H911,4)</f>
        <v>1990</v>
      </c>
    </row>
    <row r="912" ht="15.75" customHeight="1">
      <c r="E912" s="24">
        <v>468.0</v>
      </c>
      <c r="F912" s="24" t="s">
        <v>1843</v>
      </c>
      <c r="G912" s="24" t="s">
        <v>91</v>
      </c>
      <c r="H912" s="28" t="s">
        <v>1844</v>
      </c>
      <c r="I912" s="24">
        <v>22.0</v>
      </c>
      <c r="J912" s="24" t="s">
        <v>93</v>
      </c>
      <c r="K912" s="24">
        <v>9276320.0</v>
      </c>
      <c r="L912" s="24" t="str">
        <f>RIGHT('КХЛ'!$H912,4)</f>
        <v>1996</v>
      </c>
    </row>
    <row r="913" ht="15.75" customHeight="1">
      <c r="E913" s="24">
        <v>1314.0</v>
      </c>
      <c r="F913" s="24" t="s">
        <v>1845</v>
      </c>
      <c r="G913" s="24" t="s">
        <v>83</v>
      </c>
      <c r="H913" s="28" t="s">
        <v>1846</v>
      </c>
      <c r="I913" s="24">
        <v>29.0</v>
      </c>
      <c r="J913" s="24" t="s">
        <v>85</v>
      </c>
      <c r="K913" s="24">
        <v>1.4315823E7</v>
      </c>
      <c r="L913" s="24" t="str">
        <f>RIGHT('КХЛ'!$H913,4)</f>
        <v>1988</v>
      </c>
    </row>
    <row r="914" ht="15.75" customHeight="1">
      <c r="E914" s="24">
        <v>553.0</v>
      </c>
      <c r="F914" s="24" t="s">
        <v>1847</v>
      </c>
      <c r="G914" s="24" t="s">
        <v>91</v>
      </c>
      <c r="H914" s="28" t="s">
        <v>1848</v>
      </c>
      <c r="I914" s="24">
        <v>47.0</v>
      </c>
      <c r="J914" s="24" t="s">
        <v>89</v>
      </c>
      <c r="K914" s="24">
        <v>3.8322149E7</v>
      </c>
      <c r="L914" s="24" t="str">
        <f>RIGHT('КХЛ'!$H914,4)</f>
        <v>1970</v>
      </c>
    </row>
    <row r="915" ht="15.75" customHeight="1">
      <c r="E915" s="24">
        <v>1367.0</v>
      </c>
      <c r="F915" s="24" t="s">
        <v>1849</v>
      </c>
      <c r="G915" s="24" t="s">
        <v>91</v>
      </c>
      <c r="H915" s="28" t="s">
        <v>1850</v>
      </c>
      <c r="I915" s="24">
        <v>25.0</v>
      </c>
      <c r="J915" s="24" t="s">
        <v>117</v>
      </c>
      <c r="K915" s="24">
        <v>4804113.0</v>
      </c>
      <c r="L915" s="24" t="str">
        <f>RIGHT('КХЛ'!$H915,4)</f>
        <v>1992</v>
      </c>
    </row>
    <row r="916" ht="15.75" customHeight="1">
      <c r="E916" s="24">
        <v>862.0</v>
      </c>
      <c r="F916" s="24" t="s">
        <v>1851</v>
      </c>
      <c r="G916" s="24" t="s">
        <v>91</v>
      </c>
      <c r="H916" s="28" t="s">
        <v>1852</v>
      </c>
      <c r="I916" s="24">
        <v>27.0</v>
      </c>
      <c r="J916" s="24" t="s">
        <v>89</v>
      </c>
      <c r="K916" s="24">
        <v>4033914.0</v>
      </c>
      <c r="L916" s="24" t="str">
        <f>RIGHT('КХЛ'!$H916,4)</f>
        <v>1990</v>
      </c>
    </row>
    <row r="917" ht="15.75" customHeight="1">
      <c r="E917" s="24">
        <v>765.0</v>
      </c>
      <c r="F917" s="24" t="s">
        <v>1853</v>
      </c>
      <c r="G917" s="24" t="s">
        <v>91</v>
      </c>
      <c r="H917" s="28" t="s">
        <v>1854</v>
      </c>
      <c r="I917" s="24">
        <v>29.0</v>
      </c>
      <c r="J917" s="24" t="s">
        <v>89</v>
      </c>
      <c r="K917" s="24">
        <v>9.3083518E7</v>
      </c>
      <c r="L917" s="24" t="str">
        <f>RIGHT('КХЛ'!$H917,4)</f>
        <v>1988</v>
      </c>
    </row>
    <row r="918" ht="15.75" customHeight="1">
      <c r="E918" s="24">
        <v>948.0</v>
      </c>
      <c r="F918" s="24" t="s">
        <v>1855</v>
      </c>
      <c r="G918" s="24" t="s">
        <v>91</v>
      </c>
      <c r="H918" s="28" t="s">
        <v>1856</v>
      </c>
      <c r="I918" s="24">
        <v>40.0</v>
      </c>
      <c r="J918" s="24" t="s">
        <v>169</v>
      </c>
      <c r="K918" s="24">
        <v>5540414.0</v>
      </c>
      <c r="L918" s="24" t="str">
        <f>RIGHT('КХЛ'!$H918,4)</f>
        <v>1977</v>
      </c>
    </row>
    <row r="919" ht="15.75" customHeight="1">
      <c r="E919" s="24">
        <v>1503.0</v>
      </c>
      <c r="F919" s="24" t="s">
        <v>1857</v>
      </c>
      <c r="G919" s="24" t="s">
        <v>87</v>
      </c>
      <c r="H919" s="28" t="s">
        <v>1858</v>
      </c>
      <c r="I919" s="24">
        <v>31.0</v>
      </c>
      <c r="J919" s="24" t="s">
        <v>93</v>
      </c>
      <c r="K919" s="24">
        <v>2.969959E7</v>
      </c>
      <c r="L919" s="24" t="str">
        <f>RIGHT('КХЛ'!$H919,4)</f>
        <v>1986</v>
      </c>
    </row>
    <row r="920" ht="15.75" customHeight="1">
      <c r="E920" s="24">
        <v>134.0</v>
      </c>
      <c r="F920" s="24" t="s">
        <v>1859</v>
      </c>
      <c r="G920" s="24" t="s">
        <v>91</v>
      </c>
      <c r="H920" s="28" t="s">
        <v>1860</v>
      </c>
      <c r="I920" s="24">
        <v>19.0</v>
      </c>
      <c r="J920" s="24" t="s">
        <v>89</v>
      </c>
      <c r="K920" s="24">
        <v>2.5606633E7</v>
      </c>
      <c r="L920" s="24" t="str">
        <f>RIGHT('КХЛ'!$H920,4)</f>
        <v>1998</v>
      </c>
    </row>
    <row r="921" ht="15.75" customHeight="1">
      <c r="E921" s="24">
        <v>874.0</v>
      </c>
      <c r="F921" s="24" t="s">
        <v>1316</v>
      </c>
      <c r="G921" s="24" t="s">
        <v>91</v>
      </c>
      <c r="H921" s="28" t="s">
        <v>1317</v>
      </c>
      <c r="I921" s="24">
        <v>22.0</v>
      </c>
      <c r="J921" s="24" t="s">
        <v>89</v>
      </c>
      <c r="K921" s="24">
        <v>8283530.0</v>
      </c>
      <c r="L921" s="24" t="str">
        <f>RIGHT('КХЛ'!$H921,4)</f>
        <v>1995</v>
      </c>
    </row>
    <row r="922" ht="15.75" customHeight="1">
      <c r="E922" s="24">
        <v>1152.0</v>
      </c>
      <c r="F922" s="24" t="s">
        <v>1861</v>
      </c>
      <c r="G922" s="24" t="s">
        <v>83</v>
      </c>
      <c r="H922" s="28" t="s">
        <v>1862</v>
      </c>
      <c r="I922" s="24">
        <v>34.0</v>
      </c>
      <c r="J922" s="24" t="s">
        <v>169</v>
      </c>
      <c r="K922" s="24">
        <v>5.7854541E7</v>
      </c>
      <c r="L922" s="24" t="str">
        <f>RIGHT('КХЛ'!$H922,4)</f>
        <v>1983</v>
      </c>
    </row>
    <row r="923" ht="15.75" customHeight="1">
      <c r="E923" s="24">
        <v>970.0</v>
      </c>
      <c r="F923" s="24" t="s">
        <v>1863</v>
      </c>
      <c r="G923" s="24" t="s">
        <v>91</v>
      </c>
      <c r="H923" s="28" t="s">
        <v>1864</v>
      </c>
      <c r="I923" s="24">
        <v>36.0</v>
      </c>
      <c r="J923" s="24" t="s">
        <v>89</v>
      </c>
      <c r="K923" s="24">
        <v>8.4513093E7</v>
      </c>
      <c r="L923" s="24" t="str">
        <f>RIGHT('КХЛ'!$H923,4)</f>
        <v>1981</v>
      </c>
    </row>
    <row r="924" ht="15.75" customHeight="1">
      <c r="E924" s="24">
        <v>628.0</v>
      </c>
      <c r="F924" s="24" t="s">
        <v>1865</v>
      </c>
      <c r="G924" s="24" t="s">
        <v>91</v>
      </c>
      <c r="H924" s="28" t="s">
        <v>1866</v>
      </c>
      <c r="I924" s="24">
        <v>30.0</v>
      </c>
      <c r="J924" s="24" t="s">
        <v>132</v>
      </c>
      <c r="K924" s="24">
        <v>8.5178263E7</v>
      </c>
      <c r="L924" s="24" t="str">
        <f>RIGHT('КХЛ'!$H924,4)</f>
        <v>1987</v>
      </c>
    </row>
    <row r="925" ht="15.75" customHeight="1">
      <c r="E925" s="24">
        <v>627.0</v>
      </c>
      <c r="F925" s="24" t="s">
        <v>1867</v>
      </c>
      <c r="G925" s="24" t="s">
        <v>91</v>
      </c>
      <c r="H925" s="28" t="s">
        <v>1868</v>
      </c>
      <c r="I925" s="24">
        <v>21.0</v>
      </c>
      <c r="J925" s="24" t="s">
        <v>85</v>
      </c>
      <c r="K925" s="24">
        <v>4530665.0</v>
      </c>
      <c r="L925" s="24" t="str">
        <f>RIGHT('КХЛ'!$H925,4)</f>
        <v>1996</v>
      </c>
    </row>
    <row r="926" ht="15.75" customHeight="1">
      <c r="E926" s="24">
        <v>220.0</v>
      </c>
      <c r="F926" s="24" t="s">
        <v>1869</v>
      </c>
      <c r="G926" s="24" t="s">
        <v>91</v>
      </c>
      <c r="H926" s="28" t="s">
        <v>1870</v>
      </c>
      <c r="I926" s="24">
        <v>30.0</v>
      </c>
      <c r="J926" s="24" t="s">
        <v>89</v>
      </c>
      <c r="K926" s="24">
        <v>3084347.0</v>
      </c>
      <c r="L926" s="24" t="str">
        <f>RIGHT('КХЛ'!$H926,4)</f>
        <v>1987</v>
      </c>
    </row>
    <row r="927" ht="15.75" customHeight="1">
      <c r="E927" s="24">
        <v>1565.0</v>
      </c>
      <c r="F927" s="24" t="s">
        <v>1871</v>
      </c>
      <c r="G927" s="24" t="s">
        <v>83</v>
      </c>
      <c r="H927" s="28" t="s">
        <v>1872</v>
      </c>
      <c r="I927" s="24">
        <v>22.0</v>
      </c>
      <c r="J927" s="24" t="s">
        <v>89</v>
      </c>
      <c r="K927" s="24">
        <v>7.812248E7</v>
      </c>
      <c r="L927" s="24" t="str">
        <f>RIGHT('КХЛ'!$H927,4)</f>
        <v>1995</v>
      </c>
    </row>
    <row r="928" ht="15.75" customHeight="1">
      <c r="E928" s="24">
        <v>1423.0</v>
      </c>
      <c r="F928" s="24" t="s">
        <v>1873</v>
      </c>
      <c r="G928" s="24" t="s">
        <v>91</v>
      </c>
      <c r="H928" s="28" t="s">
        <v>1874</v>
      </c>
      <c r="I928" s="24">
        <v>26.0</v>
      </c>
      <c r="J928" s="24" t="s">
        <v>89</v>
      </c>
      <c r="K928" s="24">
        <v>3.8936116E7</v>
      </c>
      <c r="L928" s="24" t="str">
        <f>RIGHT('КХЛ'!$H928,4)</f>
        <v>1991</v>
      </c>
    </row>
    <row r="929" ht="15.75" customHeight="1">
      <c r="E929" s="24">
        <v>1745.0</v>
      </c>
      <c r="F929" s="24" t="s">
        <v>1875</v>
      </c>
      <c r="G929" s="24" t="s">
        <v>91</v>
      </c>
      <c r="H929" s="28" t="s">
        <v>1876</v>
      </c>
      <c r="I929" s="24">
        <v>37.0</v>
      </c>
      <c r="J929" s="24" t="s">
        <v>89</v>
      </c>
      <c r="K929" s="24">
        <v>1.9792435E7</v>
      </c>
      <c r="L929" s="24" t="str">
        <f>RIGHT('КХЛ'!$H929,4)</f>
        <v>1980</v>
      </c>
    </row>
    <row r="930" ht="15.75" customHeight="1">
      <c r="E930" s="24">
        <v>1386.0</v>
      </c>
      <c r="F930" s="24" t="s">
        <v>1877</v>
      </c>
      <c r="G930" s="24" t="s">
        <v>83</v>
      </c>
      <c r="H930" s="28" t="s">
        <v>1878</v>
      </c>
      <c r="I930" s="24">
        <v>41.0</v>
      </c>
      <c r="J930" s="24" t="s">
        <v>85</v>
      </c>
      <c r="K930" s="24">
        <v>3059537.0</v>
      </c>
      <c r="L930" s="24" t="str">
        <f>RIGHT('КХЛ'!$H930,4)</f>
        <v>1976</v>
      </c>
    </row>
    <row r="931" ht="15.75" customHeight="1">
      <c r="E931" s="24">
        <v>1476.0</v>
      </c>
      <c r="F931" s="24" t="s">
        <v>1879</v>
      </c>
      <c r="G931" s="24" t="s">
        <v>83</v>
      </c>
      <c r="H931" s="28" t="s">
        <v>1880</v>
      </c>
      <c r="I931" s="24">
        <v>37.0</v>
      </c>
      <c r="J931" s="24" t="s">
        <v>89</v>
      </c>
      <c r="K931" s="24">
        <v>1.5702652E7</v>
      </c>
      <c r="L931" s="24" t="str">
        <f>RIGHT('КХЛ'!$H931,4)</f>
        <v>1980</v>
      </c>
    </row>
    <row r="932" ht="15.75" customHeight="1">
      <c r="E932" s="24">
        <v>94.0</v>
      </c>
      <c r="F932" s="24" t="s">
        <v>1881</v>
      </c>
      <c r="G932" s="24" t="s">
        <v>87</v>
      </c>
      <c r="H932" s="28" t="s">
        <v>1882</v>
      </c>
      <c r="I932" s="24">
        <v>20.0</v>
      </c>
      <c r="J932" s="24" t="s">
        <v>89</v>
      </c>
      <c r="K932" s="24">
        <v>3.5504017E7</v>
      </c>
      <c r="L932" s="24" t="str">
        <f>RIGHT('КХЛ'!$H932,4)</f>
        <v>1997</v>
      </c>
    </row>
    <row r="933" ht="15.75" customHeight="1">
      <c r="E933" s="24">
        <v>1285.0</v>
      </c>
      <c r="F933" s="24" t="s">
        <v>1883</v>
      </c>
      <c r="G933" s="24" t="s">
        <v>91</v>
      </c>
      <c r="H933" s="28" t="s">
        <v>1884</v>
      </c>
      <c r="I933" s="24">
        <v>40.0</v>
      </c>
      <c r="J933" s="24" t="s">
        <v>93</v>
      </c>
      <c r="K933" s="24">
        <v>8.9898587E7</v>
      </c>
      <c r="L933" s="24" t="str">
        <f>RIGHT('КХЛ'!$H933,4)</f>
        <v>1977</v>
      </c>
    </row>
    <row r="934" ht="15.75" customHeight="1">
      <c r="E934" s="24">
        <v>582.0</v>
      </c>
      <c r="F934" s="24" t="s">
        <v>1885</v>
      </c>
      <c r="G934" s="24" t="s">
        <v>83</v>
      </c>
      <c r="H934" s="28" t="s">
        <v>1886</v>
      </c>
      <c r="I934" s="24">
        <v>44.0</v>
      </c>
      <c r="J934" s="24" t="s">
        <v>89</v>
      </c>
      <c r="K934" s="24">
        <v>5.2238508E7</v>
      </c>
      <c r="L934" s="24" t="str">
        <f>RIGHT('КХЛ'!$H934,4)</f>
        <v>1973</v>
      </c>
    </row>
    <row r="935" ht="15.75" customHeight="1">
      <c r="E935" s="24">
        <v>1332.0</v>
      </c>
      <c r="F935" s="24" t="s">
        <v>1887</v>
      </c>
      <c r="G935" s="24" t="s">
        <v>91</v>
      </c>
      <c r="H935" s="28" t="s">
        <v>1888</v>
      </c>
      <c r="I935" s="24">
        <v>30.0</v>
      </c>
      <c r="J935" s="24" t="s">
        <v>85</v>
      </c>
      <c r="K935" s="24">
        <v>7.954448E7</v>
      </c>
      <c r="L935" s="24" t="str">
        <f>RIGHT('КХЛ'!$H935,4)</f>
        <v>1987</v>
      </c>
    </row>
    <row r="936" ht="15.75" customHeight="1">
      <c r="E936" s="24">
        <v>272.0</v>
      </c>
      <c r="F936" s="24" t="s">
        <v>1889</v>
      </c>
      <c r="G936" s="24" t="s">
        <v>91</v>
      </c>
      <c r="H936" s="28" t="s">
        <v>1890</v>
      </c>
      <c r="I936" s="24">
        <v>27.0</v>
      </c>
      <c r="J936" s="24" t="s">
        <v>85</v>
      </c>
      <c r="K936" s="24">
        <v>9349472.0</v>
      </c>
      <c r="L936" s="24" t="str">
        <f>RIGHT('КХЛ'!$H936,4)</f>
        <v>1990</v>
      </c>
    </row>
    <row r="937" ht="15.75" customHeight="1">
      <c r="E937" s="24">
        <v>273.0</v>
      </c>
      <c r="F937" s="24" t="s">
        <v>1891</v>
      </c>
      <c r="G937" s="24" t="s">
        <v>91</v>
      </c>
      <c r="H937" s="28" t="s">
        <v>1892</v>
      </c>
      <c r="I937" s="24">
        <v>28.0</v>
      </c>
      <c r="J937" s="24" t="s">
        <v>85</v>
      </c>
      <c r="K937" s="24">
        <v>270983.0</v>
      </c>
      <c r="L937" s="24" t="str">
        <f>RIGHT('КХЛ'!$H937,4)</f>
        <v>1989</v>
      </c>
    </row>
    <row r="938" ht="15.75" customHeight="1">
      <c r="E938" s="24">
        <v>1514.0</v>
      </c>
      <c r="F938" s="24" t="s">
        <v>1893</v>
      </c>
      <c r="G938" s="24" t="s">
        <v>83</v>
      </c>
      <c r="H938" s="28" t="s">
        <v>1894</v>
      </c>
      <c r="I938" s="24">
        <v>39.0</v>
      </c>
      <c r="J938" s="24" t="s">
        <v>106</v>
      </c>
      <c r="K938" s="24">
        <v>8.9168755E7</v>
      </c>
      <c r="L938" s="24" t="str">
        <f>RIGHT('КХЛ'!$H938,4)</f>
        <v>1978</v>
      </c>
    </row>
    <row r="939" ht="15.75" customHeight="1">
      <c r="E939" s="24">
        <v>84.0</v>
      </c>
      <c r="F939" s="24" t="s">
        <v>1895</v>
      </c>
      <c r="G939" s="24" t="s">
        <v>83</v>
      </c>
      <c r="H939" s="28" t="s">
        <v>1582</v>
      </c>
      <c r="I939" s="24">
        <v>22.0</v>
      </c>
      <c r="J939" s="24" t="s">
        <v>89</v>
      </c>
      <c r="K939" s="24">
        <v>8.9607125E7</v>
      </c>
      <c r="L939" s="24" t="str">
        <f>RIGHT('КХЛ'!$H939,4)</f>
        <v>1995</v>
      </c>
    </row>
    <row r="940" ht="15.75" customHeight="1">
      <c r="E940" s="24">
        <v>295.0</v>
      </c>
      <c r="F940" s="24" t="s">
        <v>1896</v>
      </c>
      <c r="G940" s="24" t="s">
        <v>87</v>
      </c>
      <c r="H940" s="28" t="s">
        <v>1897</v>
      </c>
      <c r="I940" s="24">
        <v>36.0</v>
      </c>
      <c r="J940" s="24" t="s">
        <v>1762</v>
      </c>
      <c r="K940" s="24">
        <v>1.6801686E7</v>
      </c>
      <c r="L940" s="24" t="str">
        <f>RIGHT('КХЛ'!$H940,4)</f>
        <v>1981</v>
      </c>
    </row>
    <row r="941" ht="15.75" customHeight="1">
      <c r="E941" s="24">
        <v>834.0</v>
      </c>
      <c r="F941" s="24" t="s">
        <v>1898</v>
      </c>
      <c r="G941" s="24" t="s">
        <v>91</v>
      </c>
      <c r="H941" s="28" t="s">
        <v>1899</v>
      </c>
      <c r="I941" s="24">
        <v>32.0</v>
      </c>
      <c r="J941" s="24" t="s">
        <v>169</v>
      </c>
      <c r="K941" s="24">
        <v>3.8897999E7</v>
      </c>
      <c r="L941" s="24" t="str">
        <f>RIGHT('КХЛ'!$H941,4)</f>
        <v>1985</v>
      </c>
    </row>
    <row r="942" ht="15.75" customHeight="1">
      <c r="E942" s="24">
        <v>78.0</v>
      </c>
      <c r="F942" s="24" t="s">
        <v>1900</v>
      </c>
      <c r="G942" s="24" t="s">
        <v>83</v>
      </c>
      <c r="H942" s="28" t="s">
        <v>1901</v>
      </c>
      <c r="I942" s="24">
        <v>25.0</v>
      </c>
      <c r="J942" s="24" t="s">
        <v>89</v>
      </c>
      <c r="K942" s="24">
        <v>8.2836638E7</v>
      </c>
      <c r="L942" s="24" t="str">
        <f>RIGHT('КХЛ'!$H942,4)</f>
        <v>1992</v>
      </c>
    </row>
    <row r="943" ht="15.75" customHeight="1">
      <c r="E943" s="24">
        <v>730.0</v>
      </c>
      <c r="F943" s="24" t="s">
        <v>1902</v>
      </c>
      <c r="G943" s="24" t="s">
        <v>91</v>
      </c>
      <c r="H943" s="28" t="s">
        <v>1903</v>
      </c>
      <c r="I943" s="24">
        <v>40.0</v>
      </c>
      <c r="J943" s="24" t="s">
        <v>132</v>
      </c>
      <c r="K943" s="24">
        <v>3.9453945E7</v>
      </c>
      <c r="L943" s="24" t="str">
        <f>RIGHT('КХЛ'!$H943,4)</f>
        <v>1977</v>
      </c>
    </row>
    <row r="944" ht="15.75" customHeight="1">
      <c r="E944" s="24">
        <v>300.0</v>
      </c>
      <c r="F944" s="24" t="s">
        <v>1904</v>
      </c>
      <c r="G944" s="24" t="s">
        <v>91</v>
      </c>
      <c r="H944" s="28" t="s">
        <v>1905</v>
      </c>
      <c r="I944" s="24">
        <v>22.0</v>
      </c>
      <c r="J944" s="24" t="s">
        <v>282</v>
      </c>
      <c r="K944" s="24">
        <v>9.5055693E7</v>
      </c>
      <c r="L944" s="24" t="str">
        <f>RIGHT('КХЛ'!$H944,4)</f>
        <v>1995</v>
      </c>
    </row>
    <row r="945" ht="15.75" customHeight="1">
      <c r="E945" s="24">
        <v>1142.0</v>
      </c>
      <c r="F945" s="24" t="s">
        <v>1906</v>
      </c>
      <c r="G945" s="24" t="s">
        <v>87</v>
      </c>
      <c r="H945" s="28" t="s">
        <v>1907</v>
      </c>
      <c r="I945" s="24">
        <v>24.0</v>
      </c>
      <c r="J945" s="24" t="s">
        <v>139</v>
      </c>
      <c r="K945" s="24">
        <v>8.0351818E7</v>
      </c>
      <c r="L945" s="24" t="str">
        <f>RIGHT('КХЛ'!$H945,4)</f>
        <v>1993</v>
      </c>
    </row>
    <row r="946" ht="15.75" customHeight="1">
      <c r="E946" s="24">
        <v>263.0</v>
      </c>
      <c r="F946" s="24" t="s">
        <v>1908</v>
      </c>
      <c r="G946" s="24" t="s">
        <v>83</v>
      </c>
      <c r="H946" s="28" t="s">
        <v>1909</v>
      </c>
      <c r="I946" s="24">
        <v>29.0</v>
      </c>
      <c r="J946" s="24" t="s">
        <v>241</v>
      </c>
      <c r="K946" s="24">
        <v>6.3964946E7</v>
      </c>
      <c r="L946" s="24" t="str">
        <f>RIGHT('КХЛ'!$H946,4)</f>
        <v>1988</v>
      </c>
    </row>
    <row r="947" ht="15.75" customHeight="1">
      <c r="E947" s="24">
        <v>988.0</v>
      </c>
      <c r="F947" s="24" t="s">
        <v>1910</v>
      </c>
      <c r="G947" s="24" t="s">
        <v>91</v>
      </c>
      <c r="H947" s="28" t="s">
        <v>1911</v>
      </c>
      <c r="I947" s="24">
        <v>25.0</v>
      </c>
      <c r="J947" s="24" t="s">
        <v>89</v>
      </c>
      <c r="K947" s="24">
        <v>4.0056291E7</v>
      </c>
      <c r="L947" s="24" t="str">
        <f>RIGHT('КХЛ'!$H947,4)</f>
        <v>1992</v>
      </c>
    </row>
    <row r="948" ht="15.75" customHeight="1">
      <c r="E948" s="24">
        <v>1129.0</v>
      </c>
      <c r="F948" s="24" t="s">
        <v>1912</v>
      </c>
      <c r="G948" s="24" t="s">
        <v>87</v>
      </c>
      <c r="H948" s="28" t="s">
        <v>1913</v>
      </c>
      <c r="I948" s="24">
        <v>29.0</v>
      </c>
      <c r="J948" s="24" t="s">
        <v>85</v>
      </c>
      <c r="K948" s="24">
        <v>6150242.0</v>
      </c>
      <c r="L948" s="24" t="str">
        <f>RIGHT('КХЛ'!$H948,4)</f>
        <v>1988</v>
      </c>
    </row>
    <row r="949" ht="15.75" customHeight="1">
      <c r="E949" s="24">
        <v>1045.0</v>
      </c>
      <c r="F949" s="24" t="s">
        <v>1914</v>
      </c>
      <c r="G949" s="24" t="s">
        <v>83</v>
      </c>
      <c r="H949" s="28" t="s">
        <v>1915</v>
      </c>
      <c r="I949" s="24">
        <v>37.0</v>
      </c>
      <c r="J949" s="24" t="s">
        <v>89</v>
      </c>
      <c r="K949" s="24">
        <v>3.5275837E7</v>
      </c>
      <c r="L949" s="24" t="str">
        <f>RIGHT('КХЛ'!$H949,4)</f>
        <v>1980</v>
      </c>
    </row>
    <row r="950" ht="15.75" customHeight="1">
      <c r="E950" s="24">
        <v>1635.0</v>
      </c>
      <c r="F950" s="24" t="s">
        <v>1916</v>
      </c>
      <c r="G950" s="24" t="s">
        <v>91</v>
      </c>
      <c r="H950" s="28" t="s">
        <v>1917</v>
      </c>
      <c r="I950" s="24">
        <v>31.0</v>
      </c>
      <c r="J950" s="24" t="s">
        <v>89</v>
      </c>
      <c r="K950" s="24">
        <v>5.8717103E7</v>
      </c>
      <c r="L950" s="24" t="str">
        <f>RIGHT('КХЛ'!$H950,4)</f>
        <v>1986</v>
      </c>
    </row>
    <row r="951" ht="15.75" customHeight="1">
      <c r="E951" s="24">
        <v>373.0</v>
      </c>
      <c r="F951" s="24" t="s">
        <v>1918</v>
      </c>
      <c r="G951" s="24" t="s">
        <v>91</v>
      </c>
      <c r="H951" s="28" t="s">
        <v>1919</v>
      </c>
      <c r="I951" s="24">
        <v>33.0</v>
      </c>
      <c r="J951" s="24" t="s">
        <v>89</v>
      </c>
      <c r="K951" s="24">
        <v>5.1210142E7</v>
      </c>
      <c r="L951" s="24" t="str">
        <f>RIGHT('КХЛ'!$H951,4)</f>
        <v>1984</v>
      </c>
    </row>
    <row r="952" ht="15.75" customHeight="1">
      <c r="E952" s="24">
        <v>258.0</v>
      </c>
      <c r="F952" s="24" t="s">
        <v>1920</v>
      </c>
      <c r="G952" s="24" t="s">
        <v>83</v>
      </c>
      <c r="H952" s="28" t="s">
        <v>1921</v>
      </c>
      <c r="I952" s="24">
        <v>19.0</v>
      </c>
      <c r="J952" s="24" t="s">
        <v>93</v>
      </c>
      <c r="K952" s="24">
        <v>5.0399584E7</v>
      </c>
      <c r="L952" s="24" t="str">
        <f>RIGHT('КХЛ'!$H952,4)</f>
        <v>1999</v>
      </c>
    </row>
    <row r="953" ht="15.75" customHeight="1">
      <c r="E953" s="24">
        <v>320.0</v>
      </c>
      <c r="F953" s="24" t="s">
        <v>1922</v>
      </c>
      <c r="G953" s="24" t="s">
        <v>83</v>
      </c>
      <c r="H953" s="28" t="s">
        <v>1923</v>
      </c>
      <c r="I953" s="24">
        <v>28.0</v>
      </c>
      <c r="J953" s="24" t="s">
        <v>89</v>
      </c>
      <c r="K953" s="24">
        <v>4.6835642E7</v>
      </c>
      <c r="L953" s="24" t="str">
        <f>RIGHT('КХЛ'!$H953,4)</f>
        <v>1989</v>
      </c>
    </row>
    <row r="954" ht="15.75" customHeight="1">
      <c r="E954" s="24">
        <v>830.0</v>
      </c>
      <c r="F954" s="24" t="s">
        <v>1924</v>
      </c>
      <c r="G954" s="24" t="s">
        <v>91</v>
      </c>
      <c r="H954" s="28" t="s">
        <v>1925</v>
      </c>
      <c r="I954" s="24">
        <v>18.0</v>
      </c>
      <c r="J954" s="24" t="s">
        <v>89</v>
      </c>
      <c r="K954" s="24">
        <v>3.9914351E7</v>
      </c>
      <c r="L954" s="24" t="str">
        <f>RIGHT('КХЛ'!$H954,4)</f>
        <v>1999</v>
      </c>
    </row>
    <row r="955" ht="15.75" customHeight="1">
      <c r="E955" s="24">
        <v>723.0</v>
      </c>
      <c r="F955" s="24" t="s">
        <v>1926</v>
      </c>
      <c r="G955" s="24" t="s">
        <v>91</v>
      </c>
      <c r="H955" s="28" t="s">
        <v>1927</v>
      </c>
      <c r="I955" s="24">
        <v>23.0</v>
      </c>
      <c r="J955" s="24" t="s">
        <v>89</v>
      </c>
      <c r="K955" s="24">
        <v>2.4040266E7</v>
      </c>
      <c r="L955" s="24" t="str">
        <f>RIGHT('КХЛ'!$H955,4)</f>
        <v>1994</v>
      </c>
    </row>
    <row r="956" ht="15.75" customHeight="1">
      <c r="E956" s="24">
        <v>50.0</v>
      </c>
      <c r="F956" s="24" t="s">
        <v>1928</v>
      </c>
      <c r="G956" s="24" t="s">
        <v>91</v>
      </c>
      <c r="H956" s="28" t="s">
        <v>1929</v>
      </c>
      <c r="I956" s="24">
        <v>22.0</v>
      </c>
      <c r="J956" s="24" t="s">
        <v>169</v>
      </c>
      <c r="K956" s="24">
        <v>9.9808478E7</v>
      </c>
      <c r="L956" s="24" t="str">
        <f>RIGHT('КХЛ'!$H956,4)</f>
        <v>1995</v>
      </c>
    </row>
    <row r="957" ht="15.75" customHeight="1">
      <c r="E957" s="24">
        <v>751.0</v>
      </c>
      <c r="F957" s="24" t="s">
        <v>1930</v>
      </c>
      <c r="G957" s="24" t="s">
        <v>83</v>
      </c>
      <c r="H957" s="28" t="s">
        <v>1931</v>
      </c>
      <c r="I957" s="24">
        <v>26.0</v>
      </c>
      <c r="J957" s="24" t="s">
        <v>1321</v>
      </c>
      <c r="K957" s="24">
        <v>2.8358715E7</v>
      </c>
      <c r="L957" s="24" t="str">
        <f>RIGHT('КХЛ'!$H957,4)</f>
        <v>1991</v>
      </c>
    </row>
    <row r="958" ht="15.75" customHeight="1">
      <c r="E958" s="24">
        <v>812.0</v>
      </c>
      <c r="F958" s="24" t="s">
        <v>1932</v>
      </c>
      <c r="G958" s="24" t="s">
        <v>87</v>
      </c>
      <c r="H958" s="28" t="s">
        <v>914</v>
      </c>
      <c r="I958" s="24">
        <v>22.0</v>
      </c>
      <c r="J958" s="24" t="s">
        <v>89</v>
      </c>
      <c r="K958" s="24">
        <v>5.0210468E7</v>
      </c>
      <c r="L958" s="24" t="str">
        <f>RIGHT('КХЛ'!$H958,4)</f>
        <v>1995</v>
      </c>
    </row>
    <row r="959" ht="15.75" customHeight="1">
      <c r="E959" s="24">
        <v>979.0</v>
      </c>
      <c r="F959" s="24" t="s">
        <v>1933</v>
      </c>
      <c r="G959" s="24" t="s">
        <v>91</v>
      </c>
      <c r="H959" s="28" t="s">
        <v>1934</v>
      </c>
      <c r="I959" s="24">
        <v>24.0</v>
      </c>
      <c r="J959" s="24" t="s">
        <v>89</v>
      </c>
      <c r="K959" s="24">
        <v>2.4583007E7</v>
      </c>
      <c r="L959" s="24" t="str">
        <f>RIGHT('КХЛ'!$H959,4)</f>
        <v>1993</v>
      </c>
    </row>
    <row r="960" ht="15.75" customHeight="1">
      <c r="E960" s="24">
        <v>815.0</v>
      </c>
      <c r="F960" s="24" t="s">
        <v>1935</v>
      </c>
      <c r="G960" s="24" t="s">
        <v>83</v>
      </c>
      <c r="H960" s="28" t="s">
        <v>1936</v>
      </c>
      <c r="I960" s="24">
        <v>41.0</v>
      </c>
      <c r="J960" s="24" t="s">
        <v>132</v>
      </c>
      <c r="K960" s="24">
        <v>1.1091485E7</v>
      </c>
      <c r="L960" s="24" t="str">
        <f>RIGHT('КХЛ'!$H960,4)</f>
        <v>1976</v>
      </c>
    </row>
    <row r="961" ht="15.75" customHeight="1">
      <c r="E961" s="24">
        <v>878.0</v>
      </c>
      <c r="F961" s="24" t="s">
        <v>1937</v>
      </c>
      <c r="G961" s="24" t="s">
        <v>91</v>
      </c>
      <c r="H961" s="28" t="s">
        <v>1938</v>
      </c>
      <c r="I961" s="24">
        <v>27.0</v>
      </c>
      <c r="J961" s="24" t="s">
        <v>222</v>
      </c>
      <c r="K961" s="24">
        <v>7.0890037E7</v>
      </c>
      <c r="L961" s="24" t="str">
        <f>RIGHT('КХЛ'!$H961,4)</f>
        <v>1990</v>
      </c>
    </row>
    <row r="962" ht="15.75" customHeight="1">
      <c r="E962" s="24">
        <v>1022.0</v>
      </c>
      <c r="F962" s="24" t="s">
        <v>1939</v>
      </c>
      <c r="G962" s="24" t="s">
        <v>83</v>
      </c>
      <c r="H962" s="28" t="s">
        <v>1940</v>
      </c>
      <c r="I962" s="24">
        <v>32.0</v>
      </c>
      <c r="J962" s="24" t="s">
        <v>106</v>
      </c>
      <c r="K962" s="24">
        <v>2.4362156E7</v>
      </c>
      <c r="L962" s="24" t="str">
        <f>RIGHT('КХЛ'!$H962,4)</f>
        <v>1985</v>
      </c>
    </row>
    <row r="963" ht="15.75" customHeight="1">
      <c r="E963" s="24">
        <v>1199.0</v>
      </c>
      <c r="F963" s="24" t="s">
        <v>1941</v>
      </c>
      <c r="G963" s="24" t="s">
        <v>91</v>
      </c>
      <c r="H963" s="28" t="s">
        <v>1942</v>
      </c>
      <c r="I963" s="24">
        <v>37.0</v>
      </c>
      <c r="J963" s="24" t="s">
        <v>222</v>
      </c>
      <c r="K963" s="24">
        <v>1.6384108E7</v>
      </c>
      <c r="L963" s="24" t="str">
        <f>RIGHT('КХЛ'!$H963,4)</f>
        <v>1980</v>
      </c>
    </row>
    <row r="964" ht="15.75" customHeight="1">
      <c r="E964" s="24">
        <v>432.0</v>
      </c>
      <c r="F964" s="24" t="s">
        <v>1943</v>
      </c>
      <c r="G964" s="24" t="s">
        <v>91</v>
      </c>
      <c r="H964" s="28" t="s">
        <v>1944</v>
      </c>
      <c r="I964" s="24">
        <v>45.0</v>
      </c>
      <c r="J964" s="24" t="s">
        <v>89</v>
      </c>
      <c r="K964" s="24">
        <v>1.2729124E7</v>
      </c>
      <c r="L964" s="24" t="str">
        <f>RIGHT('КХЛ'!$H964,4)</f>
        <v>1972</v>
      </c>
    </row>
    <row r="965" ht="15.75" customHeight="1">
      <c r="E965" s="24">
        <v>888.0</v>
      </c>
      <c r="F965" s="24" t="s">
        <v>262</v>
      </c>
      <c r="G965" s="24" t="s">
        <v>91</v>
      </c>
      <c r="H965" s="28" t="s">
        <v>263</v>
      </c>
      <c r="I965" s="24">
        <v>36.0</v>
      </c>
      <c r="J965" s="24" t="s">
        <v>139</v>
      </c>
      <c r="K965" s="24">
        <v>8.5575869E7</v>
      </c>
      <c r="L965" s="24" t="str">
        <f>RIGHT('КХЛ'!$H965,4)</f>
        <v>1981</v>
      </c>
    </row>
    <row r="966" ht="15.75" customHeight="1">
      <c r="E966" s="24">
        <v>906.0</v>
      </c>
      <c r="F966" s="24" t="s">
        <v>1945</v>
      </c>
      <c r="G966" s="24" t="s">
        <v>91</v>
      </c>
      <c r="H966" s="28" t="s">
        <v>1946</v>
      </c>
      <c r="I966" s="24">
        <v>29.0</v>
      </c>
      <c r="J966" s="24" t="s">
        <v>89</v>
      </c>
      <c r="K966" s="24">
        <v>7.6705221E7</v>
      </c>
      <c r="L966" s="24" t="str">
        <f>RIGHT('КХЛ'!$H966,4)</f>
        <v>1988</v>
      </c>
    </row>
    <row r="967" ht="15.75" customHeight="1">
      <c r="E967" s="24">
        <v>444.0</v>
      </c>
      <c r="F967" s="24" t="s">
        <v>1947</v>
      </c>
      <c r="G967" s="24" t="s">
        <v>91</v>
      </c>
      <c r="H967" s="28" t="s">
        <v>1948</v>
      </c>
      <c r="I967" s="24">
        <v>24.0</v>
      </c>
      <c r="J967" s="24" t="s">
        <v>89</v>
      </c>
      <c r="K967" s="24">
        <v>8.084129E7</v>
      </c>
      <c r="L967" s="24" t="str">
        <f>RIGHT('КХЛ'!$H967,4)</f>
        <v>1993</v>
      </c>
    </row>
    <row r="968" ht="15.75" customHeight="1">
      <c r="E968" s="24">
        <v>930.0</v>
      </c>
      <c r="F968" s="24" t="s">
        <v>1949</v>
      </c>
      <c r="G968" s="24" t="s">
        <v>91</v>
      </c>
      <c r="H968" s="28" t="s">
        <v>1950</v>
      </c>
      <c r="I968" s="24">
        <v>30.0</v>
      </c>
      <c r="J968" s="24" t="s">
        <v>132</v>
      </c>
      <c r="K968" s="24">
        <v>3.4547507E7</v>
      </c>
      <c r="L968" s="24" t="str">
        <f>RIGHT('КХЛ'!$H968,4)</f>
        <v>1987</v>
      </c>
    </row>
    <row r="969" ht="15.75" customHeight="1">
      <c r="E969" s="24">
        <v>1758.0</v>
      </c>
      <c r="F969" s="24" t="s">
        <v>1951</v>
      </c>
      <c r="G969" s="24" t="s">
        <v>91</v>
      </c>
      <c r="H969" s="28" t="s">
        <v>1952</v>
      </c>
      <c r="I969" s="24">
        <v>28.0</v>
      </c>
      <c r="J969" s="24" t="s">
        <v>282</v>
      </c>
      <c r="K969" s="24">
        <v>2.606233E7</v>
      </c>
      <c r="L969" s="24" t="str">
        <f>RIGHT('КХЛ'!$H969,4)</f>
        <v>1989</v>
      </c>
    </row>
    <row r="970" ht="15.75" customHeight="1">
      <c r="E970" s="24">
        <v>662.0</v>
      </c>
      <c r="F970" s="24" t="s">
        <v>1953</v>
      </c>
      <c r="G970" s="24" t="s">
        <v>83</v>
      </c>
      <c r="H970" s="28" t="s">
        <v>1954</v>
      </c>
      <c r="I970" s="24">
        <v>59.0</v>
      </c>
      <c r="J970" s="24" t="s">
        <v>89</v>
      </c>
      <c r="K970" s="24">
        <v>6.4353488E7</v>
      </c>
      <c r="L970" s="24" t="str">
        <f>RIGHT('КХЛ'!$H970,4)</f>
        <v>1958</v>
      </c>
    </row>
    <row r="971" ht="15.75" customHeight="1">
      <c r="E971" s="24">
        <v>966.0</v>
      </c>
      <c r="F971" s="24" t="s">
        <v>1955</v>
      </c>
      <c r="G971" s="24" t="s">
        <v>91</v>
      </c>
      <c r="H971" s="28" t="s">
        <v>1956</v>
      </c>
      <c r="I971" s="24">
        <v>31.0</v>
      </c>
      <c r="J971" s="24" t="s">
        <v>222</v>
      </c>
      <c r="K971" s="24">
        <v>5.0750488E7</v>
      </c>
      <c r="L971" s="24" t="str">
        <f>RIGHT('КХЛ'!$H971,4)</f>
        <v>1986</v>
      </c>
    </row>
    <row r="972" ht="15.75" customHeight="1">
      <c r="E972" s="24">
        <v>780.0</v>
      </c>
      <c r="F972" s="24" t="s">
        <v>1957</v>
      </c>
      <c r="G972" s="24" t="s">
        <v>91</v>
      </c>
      <c r="H972" s="28" t="s">
        <v>1958</v>
      </c>
      <c r="I972" s="24">
        <v>22.0</v>
      </c>
      <c r="J972" s="24" t="s">
        <v>89</v>
      </c>
      <c r="K972" s="24">
        <v>6.7510887E7</v>
      </c>
      <c r="L972" s="24" t="str">
        <f>RIGHT('КХЛ'!$H972,4)</f>
        <v>1996</v>
      </c>
    </row>
    <row r="973" ht="15.75" customHeight="1">
      <c r="E973" s="24">
        <v>1319.0</v>
      </c>
      <c r="F973" s="24" t="s">
        <v>1959</v>
      </c>
      <c r="G973" s="24" t="s">
        <v>91</v>
      </c>
      <c r="H973" s="28" t="s">
        <v>1960</v>
      </c>
      <c r="I973" s="24">
        <v>20.0</v>
      </c>
      <c r="J973" s="24" t="s">
        <v>89</v>
      </c>
      <c r="K973" s="24">
        <v>2.752116E7</v>
      </c>
      <c r="L973" s="24" t="str">
        <f>RIGHT('КХЛ'!$H973,4)</f>
        <v>1997</v>
      </c>
    </row>
    <row r="974" ht="15.75" customHeight="1">
      <c r="E974" s="24">
        <v>472.0</v>
      </c>
      <c r="F974" s="24" t="s">
        <v>1961</v>
      </c>
      <c r="G974" s="24" t="s">
        <v>91</v>
      </c>
      <c r="H974" s="28" t="s">
        <v>1962</v>
      </c>
      <c r="I974" s="24">
        <v>26.0</v>
      </c>
      <c r="J974" s="24" t="s">
        <v>89</v>
      </c>
      <c r="K974" s="24">
        <v>679476.0</v>
      </c>
      <c r="L974" s="24" t="str">
        <f>RIGHT('КХЛ'!$H974,4)</f>
        <v>1992</v>
      </c>
    </row>
    <row r="975" ht="15.75" customHeight="1">
      <c r="E975" s="24">
        <v>252.0</v>
      </c>
      <c r="F975" s="24" t="s">
        <v>1963</v>
      </c>
      <c r="G975" s="24" t="s">
        <v>83</v>
      </c>
      <c r="H975" s="28" t="s">
        <v>1964</v>
      </c>
      <c r="I975" s="24">
        <v>23.0</v>
      </c>
      <c r="J975" s="24" t="s">
        <v>85</v>
      </c>
      <c r="K975" s="24">
        <v>1.3281231E7</v>
      </c>
      <c r="L975" s="24" t="str">
        <f>RIGHT('КХЛ'!$H975,4)</f>
        <v>1994</v>
      </c>
    </row>
    <row r="976" ht="15.75" customHeight="1">
      <c r="E976" s="24">
        <v>704.0</v>
      </c>
      <c r="F976" s="24" t="s">
        <v>1965</v>
      </c>
      <c r="G976" s="24" t="s">
        <v>91</v>
      </c>
      <c r="H976" s="28" t="s">
        <v>1966</v>
      </c>
      <c r="I976" s="24">
        <v>37.0</v>
      </c>
      <c r="J976" s="24" t="s">
        <v>85</v>
      </c>
      <c r="K976" s="24">
        <v>6.9078131E7</v>
      </c>
      <c r="L976" s="24" t="str">
        <f>RIGHT('КХЛ'!$H976,4)</f>
        <v>1980</v>
      </c>
    </row>
    <row r="977" ht="15.75" customHeight="1">
      <c r="E977" s="24">
        <v>1116.0</v>
      </c>
      <c r="F977" s="24" t="s">
        <v>1967</v>
      </c>
      <c r="G977" s="24" t="s">
        <v>87</v>
      </c>
      <c r="H977" s="28" t="s">
        <v>1968</v>
      </c>
      <c r="I977" s="24">
        <v>36.0</v>
      </c>
      <c r="J977" s="24" t="s">
        <v>89</v>
      </c>
      <c r="K977" s="24">
        <v>7.9022021E7</v>
      </c>
      <c r="L977" s="24" t="str">
        <f>RIGHT('КХЛ'!$H977,4)</f>
        <v>1981</v>
      </c>
    </row>
    <row r="978" ht="15.75" customHeight="1">
      <c r="E978" s="24">
        <v>893.0</v>
      </c>
      <c r="F978" s="24" t="s">
        <v>1969</v>
      </c>
      <c r="G978" s="24" t="s">
        <v>91</v>
      </c>
      <c r="H978" s="28" t="s">
        <v>1970</v>
      </c>
      <c r="I978" s="24">
        <v>34.0</v>
      </c>
      <c r="J978" s="24" t="s">
        <v>106</v>
      </c>
      <c r="K978" s="24">
        <v>8.081534E7</v>
      </c>
      <c r="L978" s="24" t="str">
        <f>RIGHT('КХЛ'!$H978,4)</f>
        <v>1984</v>
      </c>
    </row>
    <row r="979" ht="15.75" customHeight="1">
      <c r="E979" s="24">
        <v>566.0</v>
      </c>
      <c r="F979" s="24" t="s">
        <v>1971</v>
      </c>
      <c r="G979" s="24" t="s">
        <v>83</v>
      </c>
      <c r="H979" s="28" t="s">
        <v>1972</v>
      </c>
      <c r="I979" s="24">
        <v>28.0</v>
      </c>
      <c r="J979" s="24" t="s">
        <v>89</v>
      </c>
      <c r="K979" s="24">
        <v>6.8539574E7</v>
      </c>
      <c r="L979" s="24" t="str">
        <f>RIGHT('КХЛ'!$H979,4)</f>
        <v>1989</v>
      </c>
    </row>
    <row r="980" ht="15.75" customHeight="1">
      <c r="E980" s="24">
        <v>1075.0</v>
      </c>
      <c r="F980" s="24" t="s">
        <v>1973</v>
      </c>
      <c r="G980" s="24" t="s">
        <v>91</v>
      </c>
      <c r="H980" s="28" t="s">
        <v>1974</v>
      </c>
      <c r="I980" s="24">
        <v>42.0</v>
      </c>
      <c r="J980" s="24" t="s">
        <v>89</v>
      </c>
      <c r="K980" s="24">
        <v>9.7993746E7</v>
      </c>
      <c r="L980" s="24" t="str">
        <f>RIGHT('КХЛ'!$H980,4)</f>
        <v>1975</v>
      </c>
    </row>
    <row r="981" ht="15.75" customHeight="1">
      <c r="E981" s="24">
        <v>1613.0</v>
      </c>
      <c r="F981" s="24" t="s">
        <v>1975</v>
      </c>
      <c r="G981" s="24" t="s">
        <v>87</v>
      </c>
      <c r="H981" s="28" t="s">
        <v>1976</v>
      </c>
      <c r="I981" s="24">
        <v>33.0</v>
      </c>
      <c r="J981" s="24" t="s">
        <v>282</v>
      </c>
      <c r="K981" s="24">
        <v>6.7005768E7</v>
      </c>
      <c r="L981" s="24" t="str">
        <f>RIGHT('КХЛ'!$H981,4)</f>
        <v>1984</v>
      </c>
    </row>
    <row r="982" ht="15.75" customHeight="1">
      <c r="E982" s="24">
        <v>334.0</v>
      </c>
      <c r="F982" s="24" t="s">
        <v>1977</v>
      </c>
      <c r="G982" s="24" t="s">
        <v>83</v>
      </c>
      <c r="H982" s="28" t="s">
        <v>1978</v>
      </c>
      <c r="I982" s="24">
        <v>28.0</v>
      </c>
      <c r="J982" s="24" t="s">
        <v>169</v>
      </c>
      <c r="K982" s="24">
        <v>349135.0</v>
      </c>
      <c r="L982" s="24" t="str">
        <f>RIGHT('КХЛ'!$H982,4)</f>
        <v>1989</v>
      </c>
    </row>
    <row r="983" ht="15.75" customHeight="1">
      <c r="E983" s="24">
        <v>892.0</v>
      </c>
      <c r="F983" s="24" t="s">
        <v>1979</v>
      </c>
      <c r="G983" s="24" t="s">
        <v>91</v>
      </c>
      <c r="H983" s="28" t="s">
        <v>1980</v>
      </c>
      <c r="I983" s="24">
        <v>18.0</v>
      </c>
      <c r="J983" s="24" t="s">
        <v>89</v>
      </c>
      <c r="K983" s="24">
        <v>9.1452703E7</v>
      </c>
      <c r="L983" s="24" t="str">
        <f>RIGHT('КХЛ'!$H983,4)</f>
        <v>1999</v>
      </c>
    </row>
    <row r="984" ht="15.75" customHeight="1">
      <c r="E984" s="24">
        <v>14.0</v>
      </c>
      <c r="F984" s="24" t="s">
        <v>1981</v>
      </c>
      <c r="G984" s="24" t="s">
        <v>83</v>
      </c>
      <c r="H984" s="28" t="s">
        <v>1982</v>
      </c>
      <c r="I984" s="24">
        <v>31.0</v>
      </c>
      <c r="J984" s="24" t="s">
        <v>106</v>
      </c>
      <c r="K984" s="24">
        <v>9878226.0</v>
      </c>
      <c r="L984" s="24" t="str">
        <f>RIGHT('КХЛ'!$H984,4)</f>
        <v>1986</v>
      </c>
    </row>
    <row r="985" ht="15.75" customHeight="1">
      <c r="E985" s="24">
        <v>1125.0</v>
      </c>
      <c r="F985" s="24" t="s">
        <v>1983</v>
      </c>
      <c r="G985" s="24" t="s">
        <v>91</v>
      </c>
      <c r="H985" s="28" t="s">
        <v>1984</v>
      </c>
      <c r="I985" s="24">
        <v>22.0</v>
      </c>
      <c r="J985" s="24" t="s">
        <v>321</v>
      </c>
      <c r="K985" s="24">
        <v>1.9314414E7</v>
      </c>
      <c r="L985" s="24" t="str">
        <f>RIGHT('КХЛ'!$H985,4)</f>
        <v>1995</v>
      </c>
    </row>
    <row r="986" ht="15.75" customHeight="1">
      <c r="E986" s="24">
        <v>739.0</v>
      </c>
      <c r="F986" s="24" t="s">
        <v>1985</v>
      </c>
      <c r="G986" s="24" t="s">
        <v>83</v>
      </c>
      <c r="H986" s="28" t="s">
        <v>1986</v>
      </c>
      <c r="I986" s="24">
        <v>32.0</v>
      </c>
      <c r="J986" s="24" t="s">
        <v>106</v>
      </c>
      <c r="K986" s="24">
        <v>9.0193921E7</v>
      </c>
      <c r="L986" s="24" t="str">
        <f>RIGHT('КХЛ'!$H986,4)</f>
        <v>1985</v>
      </c>
    </row>
    <row r="987" ht="15.75" customHeight="1">
      <c r="E987" s="24">
        <v>1447.0</v>
      </c>
      <c r="F987" s="24" t="s">
        <v>1987</v>
      </c>
      <c r="G987" s="24" t="s">
        <v>91</v>
      </c>
      <c r="H987" s="28" t="s">
        <v>1988</v>
      </c>
      <c r="I987" s="24">
        <v>19.0</v>
      </c>
      <c r="J987" s="24" t="s">
        <v>89</v>
      </c>
      <c r="K987" s="24">
        <v>1.9496532E7</v>
      </c>
      <c r="L987" s="24" t="str">
        <f>RIGHT('КХЛ'!$H987,4)</f>
        <v>1998</v>
      </c>
    </row>
    <row r="988" ht="15.75" customHeight="1">
      <c r="E988" s="24">
        <v>1604.0</v>
      </c>
      <c r="F988" s="24" t="s">
        <v>1989</v>
      </c>
      <c r="G988" s="24" t="s">
        <v>91</v>
      </c>
      <c r="H988" s="28" t="s">
        <v>1990</v>
      </c>
      <c r="I988" s="24">
        <v>36.0</v>
      </c>
      <c r="J988" s="24" t="s">
        <v>89</v>
      </c>
      <c r="K988" s="24">
        <v>9.1756052E7</v>
      </c>
      <c r="L988" s="24" t="str">
        <f>RIGHT('КХЛ'!$H988,4)</f>
        <v>1981</v>
      </c>
    </row>
    <row r="989" ht="15.75" customHeight="1">
      <c r="E989" s="24">
        <v>1709.0</v>
      </c>
      <c r="F989" s="24" t="s">
        <v>1991</v>
      </c>
      <c r="G989" s="24" t="s">
        <v>91</v>
      </c>
      <c r="H989" s="28" t="s">
        <v>1992</v>
      </c>
      <c r="I989" s="24">
        <v>32.0</v>
      </c>
      <c r="J989" s="24" t="s">
        <v>89</v>
      </c>
      <c r="K989" s="24">
        <v>6.3295425E7</v>
      </c>
      <c r="L989" s="24" t="str">
        <f>RIGHT('КХЛ'!$H989,4)</f>
        <v>1986</v>
      </c>
    </row>
    <row r="990" ht="15.75" customHeight="1">
      <c r="E990" s="24">
        <v>1277.0</v>
      </c>
      <c r="F990" s="24" t="s">
        <v>1993</v>
      </c>
      <c r="G990" s="24" t="s">
        <v>83</v>
      </c>
      <c r="H990" s="28" t="s">
        <v>1994</v>
      </c>
      <c r="I990" s="24">
        <v>42.0</v>
      </c>
      <c r="J990" s="24" t="s">
        <v>89</v>
      </c>
      <c r="K990" s="24">
        <v>5.8867869E7</v>
      </c>
      <c r="L990" s="24" t="str">
        <f>RIGHT('КХЛ'!$H990,4)</f>
        <v>1975</v>
      </c>
    </row>
    <row r="991" ht="15.75" customHeight="1">
      <c r="E991" s="24">
        <v>365.0</v>
      </c>
      <c r="F991" s="24" t="s">
        <v>1995</v>
      </c>
      <c r="G991" s="24" t="s">
        <v>91</v>
      </c>
      <c r="H991" s="28" t="s">
        <v>1996</v>
      </c>
      <c r="I991" s="24">
        <v>20.0</v>
      </c>
      <c r="J991" s="24" t="s">
        <v>89</v>
      </c>
      <c r="K991" s="24">
        <v>3.6963815E7</v>
      </c>
      <c r="L991" s="24" t="str">
        <f>RIGHT('КХЛ'!$H991,4)</f>
        <v>1998</v>
      </c>
    </row>
    <row r="992" ht="15.75" customHeight="1">
      <c r="E992" s="24">
        <v>366.0</v>
      </c>
      <c r="F992" s="24" t="s">
        <v>1997</v>
      </c>
      <c r="G992" s="24" t="s">
        <v>87</v>
      </c>
      <c r="H992" s="28" t="s">
        <v>1998</v>
      </c>
      <c r="I992" s="24">
        <v>23.0</v>
      </c>
      <c r="J992" s="24" t="s">
        <v>89</v>
      </c>
      <c r="K992" s="24">
        <v>9.1706742E7</v>
      </c>
      <c r="L992" s="24" t="str">
        <f>RIGHT('КХЛ'!$H992,4)</f>
        <v>1994</v>
      </c>
    </row>
    <row r="993" ht="15.75" customHeight="1">
      <c r="E993" s="24">
        <v>1008.0</v>
      </c>
      <c r="F993" s="24" t="s">
        <v>1999</v>
      </c>
      <c r="G993" s="24" t="s">
        <v>91</v>
      </c>
      <c r="H993" s="28" t="s">
        <v>2000</v>
      </c>
      <c r="I993" s="24">
        <v>33.0</v>
      </c>
      <c r="J993" s="24" t="s">
        <v>93</v>
      </c>
      <c r="K993" s="24">
        <v>7646343.0</v>
      </c>
      <c r="L993" s="24" t="str">
        <f>RIGHT('КХЛ'!$H993,4)</f>
        <v>1984</v>
      </c>
    </row>
    <row r="994" ht="15.75" customHeight="1">
      <c r="E994" s="24">
        <v>805.0</v>
      </c>
      <c r="F994" s="24" t="s">
        <v>2001</v>
      </c>
      <c r="G994" s="24" t="s">
        <v>83</v>
      </c>
      <c r="H994" s="28" t="s">
        <v>774</v>
      </c>
      <c r="I994" s="24">
        <v>22.0</v>
      </c>
      <c r="J994" s="24" t="s">
        <v>89</v>
      </c>
      <c r="K994" s="24">
        <v>5.8903862E7</v>
      </c>
      <c r="L994" s="24" t="str">
        <f>RIGHT('КХЛ'!$H994,4)</f>
        <v>1995</v>
      </c>
    </row>
    <row r="995" ht="15.75" customHeight="1">
      <c r="E995" s="24">
        <v>291.0</v>
      </c>
      <c r="F995" s="24" t="s">
        <v>2002</v>
      </c>
      <c r="G995" s="24" t="s">
        <v>87</v>
      </c>
      <c r="H995" s="28" t="s">
        <v>2003</v>
      </c>
      <c r="I995" s="24">
        <v>37.0</v>
      </c>
      <c r="J995" s="24" t="s">
        <v>89</v>
      </c>
      <c r="K995" s="24">
        <v>9.6900458E7</v>
      </c>
      <c r="L995" s="24" t="str">
        <f>RIGHT('КХЛ'!$H995,4)</f>
        <v>1980</v>
      </c>
    </row>
    <row r="996" ht="15.75" customHeight="1">
      <c r="E996" s="24">
        <v>998.0</v>
      </c>
      <c r="F996" s="24" t="s">
        <v>2004</v>
      </c>
      <c r="G996" s="24" t="s">
        <v>87</v>
      </c>
      <c r="H996" s="28" t="s">
        <v>2005</v>
      </c>
      <c r="I996" s="24">
        <v>28.0</v>
      </c>
      <c r="J996" s="24" t="s">
        <v>85</v>
      </c>
      <c r="K996" s="24">
        <v>7.7011788E7</v>
      </c>
      <c r="L996" s="24" t="str">
        <f>RIGHT('КХЛ'!$H996,4)</f>
        <v>1989</v>
      </c>
    </row>
    <row r="997" ht="15.75" customHeight="1">
      <c r="E997" s="24">
        <v>379.0</v>
      </c>
      <c r="F997" s="24" t="s">
        <v>2006</v>
      </c>
      <c r="G997" s="24" t="s">
        <v>91</v>
      </c>
      <c r="H997" s="28" t="s">
        <v>1595</v>
      </c>
      <c r="I997" s="24">
        <v>19.0</v>
      </c>
      <c r="J997" s="24" t="s">
        <v>89</v>
      </c>
      <c r="K997" s="24">
        <v>1.686767E7</v>
      </c>
      <c r="L997" s="24" t="str">
        <f>RIGHT('КХЛ'!$H997,4)</f>
        <v>1998</v>
      </c>
    </row>
    <row r="998" ht="15.75" customHeight="1">
      <c r="E998" s="24">
        <v>1657.0</v>
      </c>
      <c r="F998" s="24" t="s">
        <v>2007</v>
      </c>
      <c r="G998" s="24" t="s">
        <v>91</v>
      </c>
      <c r="H998" s="28" t="s">
        <v>2008</v>
      </c>
      <c r="I998" s="24">
        <v>41.0</v>
      </c>
      <c r="J998" s="24" t="s">
        <v>282</v>
      </c>
      <c r="K998" s="24">
        <v>8.155093E7</v>
      </c>
      <c r="L998" s="24" t="str">
        <f>RIGHT('КХЛ'!$H998,4)</f>
        <v>1976</v>
      </c>
    </row>
    <row r="999" ht="15.75" customHeight="1">
      <c r="E999" s="24">
        <v>946.0</v>
      </c>
      <c r="F999" s="24" t="s">
        <v>2009</v>
      </c>
      <c r="G999" s="24" t="s">
        <v>83</v>
      </c>
      <c r="H999" s="28" t="s">
        <v>1187</v>
      </c>
      <c r="I999" s="24">
        <v>21.0</v>
      </c>
      <c r="J999" s="24" t="s">
        <v>89</v>
      </c>
      <c r="K999" s="24">
        <v>7.9023627E7</v>
      </c>
      <c r="L999" s="24" t="str">
        <f>RIGHT('КХЛ'!$H999,4)</f>
        <v>1997</v>
      </c>
    </row>
    <row r="1000" ht="15.75" customHeight="1">
      <c r="E1000" s="24">
        <v>268.0</v>
      </c>
      <c r="F1000" s="24" t="s">
        <v>2010</v>
      </c>
      <c r="G1000" s="24" t="s">
        <v>83</v>
      </c>
      <c r="H1000" s="28" t="s">
        <v>2011</v>
      </c>
      <c r="I1000" s="24">
        <v>37.0</v>
      </c>
      <c r="J1000" s="24" t="s">
        <v>89</v>
      </c>
      <c r="K1000" s="24">
        <v>9.9899006E7</v>
      </c>
      <c r="L1000" s="24" t="str">
        <f>RIGHT('КХЛ'!$H1000,4)</f>
        <v>1980</v>
      </c>
    </row>
    <row r="1001" ht="15.75" customHeight="1">
      <c r="E1001" s="24">
        <v>380.0</v>
      </c>
      <c r="F1001" s="24" t="s">
        <v>2012</v>
      </c>
      <c r="G1001" s="24" t="s">
        <v>91</v>
      </c>
      <c r="H1001" s="28" t="s">
        <v>2013</v>
      </c>
      <c r="I1001" s="24">
        <v>35.0</v>
      </c>
      <c r="J1001" s="24" t="s">
        <v>152</v>
      </c>
      <c r="K1001" s="24">
        <v>8.3763227E7</v>
      </c>
      <c r="L1001" s="24" t="str">
        <f>RIGHT('КХЛ'!$H1001,4)</f>
        <v>1982</v>
      </c>
    </row>
    <row r="1002" ht="15.75" customHeight="1">
      <c r="E1002" s="24">
        <v>77.0</v>
      </c>
      <c r="F1002" s="24" t="s">
        <v>2014</v>
      </c>
      <c r="G1002" s="24" t="s">
        <v>83</v>
      </c>
      <c r="H1002" s="28" t="s">
        <v>2015</v>
      </c>
      <c r="I1002" s="24">
        <v>21.0</v>
      </c>
      <c r="J1002" s="24" t="s">
        <v>89</v>
      </c>
      <c r="K1002" s="24">
        <v>3.6681375E7</v>
      </c>
      <c r="L1002" s="24" t="str">
        <f>RIGHT('КХЛ'!$H1002,4)</f>
        <v>1996</v>
      </c>
    </row>
    <row r="1003" ht="15.75" customHeight="1">
      <c r="E1003" s="24">
        <v>961.0</v>
      </c>
      <c r="F1003" s="24" t="s">
        <v>2016</v>
      </c>
      <c r="G1003" s="24" t="s">
        <v>91</v>
      </c>
      <c r="H1003" s="28" t="s">
        <v>2017</v>
      </c>
      <c r="I1003" s="24">
        <v>20.0</v>
      </c>
      <c r="J1003" s="24" t="s">
        <v>89</v>
      </c>
      <c r="K1003" s="24">
        <v>5.8802511E7</v>
      </c>
      <c r="L1003" s="24" t="str">
        <f>RIGHT('КХЛ'!$H1003,4)</f>
        <v>1997</v>
      </c>
    </row>
    <row r="1004" ht="15.75" customHeight="1">
      <c r="E1004" s="24">
        <v>1038.0</v>
      </c>
      <c r="F1004" s="24" t="s">
        <v>2018</v>
      </c>
      <c r="G1004" s="24" t="s">
        <v>83</v>
      </c>
      <c r="H1004" s="28" t="s">
        <v>2019</v>
      </c>
      <c r="I1004" s="24">
        <v>42.0</v>
      </c>
      <c r="J1004" s="24" t="s">
        <v>89</v>
      </c>
      <c r="K1004" s="24">
        <v>3.0135339E7</v>
      </c>
      <c r="L1004" s="24" t="str">
        <f>RIGHT('КХЛ'!$H1004,4)</f>
        <v>1975</v>
      </c>
    </row>
    <row r="1005" ht="15.75" customHeight="1">
      <c r="E1005" s="24">
        <v>1302.0</v>
      </c>
      <c r="F1005" s="24" t="s">
        <v>2020</v>
      </c>
      <c r="G1005" s="24" t="s">
        <v>91</v>
      </c>
      <c r="H1005" s="28" t="s">
        <v>2021</v>
      </c>
      <c r="I1005" s="24">
        <v>26.0</v>
      </c>
      <c r="J1005" s="24" t="s">
        <v>89</v>
      </c>
      <c r="K1005" s="24">
        <v>5.9604158E7</v>
      </c>
      <c r="L1005" s="24" t="str">
        <f>RIGHT('КХЛ'!$H1005,4)</f>
        <v>1991</v>
      </c>
    </row>
    <row r="1006" ht="15.75" customHeight="1">
      <c r="E1006" s="24">
        <v>1364.0</v>
      </c>
      <c r="F1006" s="24" t="s">
        <v>2022</v>
      </c>
      <c r="G1006" s="24" t="s">
        <v>87</v>
      </c>
      <c r="H1006" s="28" t="s">
        <v>2023</v>
      </c>
      <c r="I1006" s="24">
        <v>26.0</v>
      </c>
      <c r="J1006" s="24" t="s">
        <v>89</v>
      </c>
      <c r="K1006" s="24">
        <v>3.5859782E7</v>
      </c>
      <c r="L1006" s="24" t="str">
        <f>RIGHT('КХЛ'!$H1006,4)</f>
        <v>1991</v>
      </c>
    </row>
    <row r="1007" ht="15.75" customHeight="1">
      <c r="E1007" s="24">
        <v>707.0</v>
      </c>
      <c r="F1007" s="24" t="s">
        <v>2024</v>
      </c>
      <c r="G1007" s="24" t="s">
        <v>91</v>
      </c>
      <c r="H1007" s="28" t="s">
        <v>2025</v>
      </c>
      <c r="I1007" s="24">
        <v>28.0</v>
      </c>
      <c r="J1007" s="24" t="s">
        <v>89</v>
      </c>
      <c r="K1007" s="24">
        <v>9.5394559E7</v>
      </c>
      <c r="L1007" s="24" t="str">
        <f>RIGHT('КХЛ'!$H1007,4)</f>
        <v>1989</v>
      </c>
    </row>
    <row r="1008" ht="15.75" customHeight="1">
      <c r="E1008" s="24">
        <v>1128.0</v>
      </c>
      <c r="F1008" s="24" t="s">
        <v>2026</v>
      </c>
      <c r="G1008" s="24" t="s">
        <v>83</v>
      </c>
      <c r="H1008" s="28" t="s">
        <v>2027</v>
      </c>
      <c r="I1008" s="24">
        <v>29.0</v>
      </c>
      <c r="J1008" s="24" t="s">
        <v>85</v>
      </c>
      <c r="K1008" s="24">
        <v>9.4942775E7</v>
      </c>
      <c r="L1008" s="24" t="str">
        <f>RIGHT('КХЛ'!$H1008,4)</f>
        <v>1989</v>
      </c>
    </row>
    <row r="1009" ht="15.75" customHeight="1">
      <c r="E1009" s="24">
        <v>156.0</v>
      </c>
      <c r="F1009" s="24" t="s">
        <v>2028</v>
      </c>
      <c r="G1009" s="24" t="s">
        <v>91</v>
      </c>
      <c r="H1009" s="28" t="s">
        <v>2029</v>
      </c>
      <c r="I1009" s="24">
        <v>31.0</v>
      </c>
      <c r="J1009" s="24" t="s">
        <v>89</v>
      </c>
      <c r="K1009" s="24">
        <v>4.8551516E7</v>
      </c>
      <c r="L1009" s="24" t="str">
        <f>RIGHT('КХЛ'!$H1009,4)</f>
        <v>1986</v>
      </c>
    </row>
    <row r="1010" ht="15.75" customHeight="1">
      <c r="E1010" s="24">
        <v>1143.0</v>
      </c>
      <c r="F1010" s="24" t="s">
        <v>2030</v>
      </c>
      <c r="G1010" s="24" t="s">
        <v>91</v>
      </c>
      <c r="H1010" s="28" t="s">
        <v>2031</v>
      </c>
      <c r="I1010" s="24">
        <v>44.0</v>
      </c>
      <c r="J1010" s="24" t="s">
        <v>89</v>
      </c>
      <c r="K1010" s="24">
        <v>3.7682382E7</v>
      </c>
      <c r="L1010" s="24" t="str">
        <f>RIGHT('КХЛ'!$H1010,4)</f>
        <v>1973</v>
      </c>
    </row>
    <row r="1011" ht="15.75" customHeight="1">
      <c r="E1011" s="24">
        <v>1017.0</v>
      </c>
      <c r="F1011" s="24" t="s">
        <v>2032</v>
      </c>
      <c r="G1011" s="24" t="s">
        <v>87</v>
      </c>
      <c r="H1011" s="28" t="s">
        <v>1416</v>
      </c>
      <c r="I1011" s="24">
        <v>31.0</v>
      </c>
      <c r="J1011" s="24" t="s">
        <v>222</v>
      </c>
      <c r="K1011" s="24">
        <v>4.959706E7</v>
      </c>
      <c r="L1011" s="24" t="str">
        <f>RIGHT('КХЛ'!$H1011,4)</f>
        <v>1986</v>
      </c>
    </row>
    <row r="1012" ht="15.75" customHeight="1">
      <c r="E1012" s="24">
        <v>593.0</v>
      </c>
      <c r="F1012" s="24" t="s">
        <v>2033</v>
      </c>
      <c r="G1012" s="24" t="s">
        <v>91</v>
      </c>
      <c r="H1012" s="28" t="s">
        <v>2034</v>
      </c>
      <c r="I1012" s="24">
        <v>27.0</v>
      </c>
      <c r="J1012" s="24" t="s">
        <v>89</v>
      </c>
      <c r="K1012" s="24">
        <v>9.8733956E7</v>
      </c>
      <c r="L1012" s="24" t="str">
        <f>RIGHT('КХЛ'!$H1012,4)</f>
        <v>1990</v>
      </c>
    </row>
    <row r="1013" ht="15.75" customHeight="1">
      <c r="E1013" s="24">
        <v>1016.0</v>
      </c>
      <c r="F1013" s="24" t="s">
        <v>2035</v>
      </c>
      <c r="G1013" s="24" t="s">
        <v>91</v>
      </c>
      <c r="H1013" s="28" t="s">
        <v>2036</v>
      </c>
      <c r="I1013" s="24">
        <v>35.0</v>
      </c>
      <c r="J1013" s="24" t="s">
        <v>282</v>
      </c>
      <c r="K1013" s="24">
        <v>7.9869333E7</v>
      </c>
      <c r="L1013" s="24" t="str">
        <f>RIGHT('КХЛ'!$H1013,4)</f>
        <v>1982</v>
      </c>
    </row>
    <row r="1014" ht="15.75" customHeight="1">
      <c r="E1014" s="24">
        <v>422.0</v>
      </c>
      <c r="F1014" s="24" t="s">
        <v>2037</v>
      </c>
      <c r="G1014" s="24" t="s">
        <v>83</v>
      </c>
      <c r="H1014" s="28" t="s">
        <v>2038</v>
      </c>
      <c r="I1014" s="24">
        <v>35.0</v>
      </c>
      <c r="J1014" s="24" t="s">
        <v>89</v>
      </c>
      <c r="K1014" s="24">
        <v>8.4443E7</v>
      </c>
      <c r="L1014" s="24" t="str">
        <f>RIGHT('КХЛ'!$H1014,4)</f>
        <v>1982</v>
      </c>
    </row>
    <row r="1015" ht="15.75" customHeight="1">
      <c r="E1015" s="24">
        <v>846.0</v>
      </c>
      <c r="F1015" s="24" t="s">
        <v>2039</v>
      </c>
      <c r="G1015" s="24" t="s">
        <v>91</v>
      </c>
      <c r="H1015" s="28" t="s">
        <v>306</v>
      </c>
      <c r="I1015" s="24">
        <v>26.0</v>
      </c>
      <c r="J1015" s="24" t="s">
        <v>89</v>
      </c>
      <c r="K1015" s="24">
        <v>3267899.0</v>
      </c>
      <c r="L1015" s="24" t="str">
        <f>RIGHT('КХЛ'!$H1015,4)</f>
        <v>1991</v>
      </c>
    </row>
    <row r="1016" ht="15.75" customHeight="1">
      <c r="E1016" s="24">
        <v>1776.0</v>
      </c>
      <c r="F1016" s="24" t="s">
        <v>2040</v>
      </c>
      <c r="G1016" s="24" t="s">
        <v>91</v>
      </c>
      <c r="H1016" s="28" t="s">
        <v>2041</v>
      </c>
      <c r="I1016" s="24">
        <v>20.0</v>
      </c>
      <c r="J1016" s="24" t="s">
        <v>241</v>
      </c>
      <c r="K1016" s="24">
        <v>4.528885E7</v>
      </c>
      <c r="L1016" s="24" t="str">
        <f>RIGHT('КХЛ'!$H1016,4)</f>
        <v>1997</v>
      </c>
    </row>
    <row r="1017" ht="15.75" customHeight="1">
      <c r="E1017" s="24">
        <v>665.0</v>
      </c>
      <c r="F1017" s="24" t="s">
        <v>2042</v>
      </c>
      <c r="G1017" s="24" t="s">
        <v>83</v>
      </c>
      <c r="H1017" s="28" t="s">
        <v>2043</v>
      </c>
      <c r="I1017" s="24">
        <v>26.0</v>
      </c>
      <c r="J1017" s="24" t="s">
        <v>106</v>
      </c>
      <c r="K1017" s="24">
        <v>6.4960246E7</v>
      </c>
      <c r="L1017" s="24" t="str">
        <f>RIGHT('КХЛ'!$H1017,4)</f>
        <v>1991</v>
      </c>
    </row>
    <row r="1018" ht="15.75" customHeight="1">
      <c r="E1018" s="24">
        <v>182.0</v>
      </c>
      <c r="F1018" s="24" t="s">
        <v>2044</v>
      </c>
      <c r="G1018" s="24" t="s">
        <v>91</v>
      </c>
      <c r="H1018" s="28" t="s">
        <v>2045</v>
      </c>
      <c r="I1018" s="24">
        <v>29.0</v>
      </c>
      <c r="J1018" s="24" t="s">
        <v>89</v>
      </c>
      <c r="K1018" s="24">
        <v>7346003.0</v>
      </c>
      <c r="L1018" s="24" t="str">
        <f>RIGHT('КХЛ'!$H1018,4)</f>
        <v>1988</v>
      </c>
    </row>
    <row r="1019" ht="15.75" customHeight="1">
      <c r="E1019" s="24">
        <v>342.0</v>
      </c>
      <c r="F1019" s="24" t="s">
        <v>2046</v>
      </c>
      <c r="G1019" s="24" t="s">
        <v>83</v>
      </c>
      <c r="H1019" s="28" t="s">
        <v>2047</v>
      </c>
      <c r="I1019" s="24">
        <v>26.0</v>
      </c>
      <c r="J1019" s="24" t="s">
        <v>89</v>
      </c>
      <c r="K1019" s="24">
        <v>1.2898849E7</v>
      </c>
      <c r="L1019" s="24" t="str">
        <f>RIGHT('КХЛ'!$H1019,4)</f>
        <v>1991</v>
      </c>
    </row>
    <row r="1020" ht="15.75" customHeight="1">
      <c r="E1020" s="24">
        <v>377.0</v>
      </c>
      <c r="F1020" s="24" t="s">
        <v>2048</v>
      </c>
      <c r="G1020" s="24" t="s">
        <v>83</v>
      </c>
      <c r="H1020" s="28" t="s">
        <v>2049</v>
      </c>
      <c r="I1020" s="24">
        <v>23.0</v>
      </c>
      <c r="J1020" s="24" t="s">
        <v>89</v>
      </c>
      <c r="K1020" s="24">
        <v>7756348.0</v>
      </c>
      <c r="L1020" s="24" t="str">
        <f>RIGHT('КХЛ'!$H1020,4)</f>
        <v>1995</v>
      </c>
    </row>
    <row r="1021" ht="15.75" customHeight="1">
      <c r="E1021" s="24">
        <v>539.0</v>
      </c>
      <c r="F1021" s="24" t="s">
        <v>2050</v>
      </c>
      <c r="G1021" s="24" t="s">
        <v>91</v>
      </c>
      <c r="H1021" s="28" t="s">
        <v>2051</v>
      </c>
      <c r="I1021" s="24">
        <v>22.0</v>
      </c>
      <c r="J1021" s="24" t="s">
        <v>282</v>
      </c>
      <c r="K1021" s="24">
        <v>3.2541405E7</v>
      </c>
      <c r="L1021" s="24" t="str">
        <f>RIGHT('КХЛ'!$H1021,4)</f>
        <v>1995</v>
      </c>
    </row>
    <row r="1022" ht="15.75" customHeight="1">
      <c r="E1022" s="24">
        <v>318.0</v>
      </c>
      <c r="F1022" s="24" t="s">
        <v>2052</v>
      </c>
      <c r="G1022" s="24" t="s">
        <v>83</v>
      </c>
      <c r="H1022" s="28" t="s">
        <v>2053</v>
      </c>
      <c r="I1022" s="24">
        <v>30.0</v>
      </c>
      <c r="J1022" s="24" t="s">
        <v>89</v>
      </c>
      <c r="K1022" s="24">
        <v>1.1711452E7</v>
      </c>
      <c r="L1022" s="24" t="str">
        <f>RIGHT('КХЛ'!$H1022,4)</f>
        <v>1987</v>
      </c>
    </row>
    <row r="1023" ht="15.75" customHeight="1">
      <c r="E1023" s="24">
        <v>103.0</v>
      </c>
      <c r="F1023" s="24" t="s">
        <v>2054</v>
      </c>
      <c r="G1023" s="24" t="s">
        <v>83</v>
      </c>
      <c r="H1023" s="28" t="s">
        <v>1455</v>
      </c>
      <c r="I1023" s="24">
        <v>38.0</v>
      </c>
      <c r="J1023" s="24" t="s">
        <v>89</v>
      </c>
      <c r="K1023" s="24">
        <v>1.9084955E7</v>
      </c>
      <c r="L1023" s="24" t="str">
        <f>RIGHT('КХЛ'!$H1023,4)</f>
        <v>1979</v>
      </c>
    </row>
    <row r="1024" ht="15.75" customHeight="1">
      <c r="E1024" s="24">
        <v>504.0</v>
      </c>
      <c r="F1024" s="24" t="s">
        <v>2055</v>
      </c>
      <c r="G1024" s="24" t="s">
        <v>87</v>
      </c>
      <c r="H1024" s="28" t="s">
        <v>2056</v>
      </c>
      <c r="I1024" s="24">
        <v>43.0</v>
      </c>
      <c r="J1024" s="24" t="s">
        <v>2057</v>
      </c>
      <c r="K1024" s="24">
        <v>6.9881393E7</v>
      </c>
      <c r="L1024" s="24" t="str">
        <f>RIGHT('КХЛ'!$H1024,4)</f>
        <v>1974</v>
      </c>
    </row>
    <row r="1025" ht="15.75" customHeight="1">
      <c r="E1025" s="24">
        <v>337.0</v>
      </c>
      <c r="F1025" s="24" t="s">
        <v>2058</v>
      </c>
      <c r="G1025" s="24" t="s">
        <v>91</v>
      </c>
      <c r="H1025" s="28" t="s">
        <v>2059</v>
      </c>
      <c r="I1025" s="24">
        <v>34.0</v>
      </c>
      <c r="J1025" s="24" t="s">
        <v>89</v>
      </c>
      <c r="K1025" s="24">
        <v>5.0751745E7</v>
      </c>
      <c r="L1025" s="24" t="str">
        <f>RIGHT('КХЛ'!$H1025,4)</f>
        <v>1983</v>
      </c>
    </row>
    <row r="1026" ht="15.75" customHeight="1">
      <c r="E1026" s="24">
        <v>673.0</v>
      </c>
      <c r="F1026" s="24" t="s">
        <v>2060</v>
      </c>
      <c r="G1026" s="24" t="s">
        <v>91</v>
      </c>
      <c r="H1026" s="28" t="s">
        <v>2061</v>
      </c>
      <c r="I1026" s="24">
        <v>36.0</v>
      </c>
      <c r="J1026" s="24" t="s">
        <v>85</v>
      </c>
      <c r="K1026" s="24">
        <v>9.8124698E7</v>
      </c>
      <c r="L1026" s="24" t="str">
        <f>RIGHT('КХЛ'!$H1026,4)</f>
        <v>1981</v>
      </c>
    </row>
    <row r="1027" ht="15.75" customHeight="1">
      <c r="E1027" s="24">
        <v>1192.0</v>
      </c>
      <c r="F1027" s="24" t="s">
        <v>2062</v>
      </c>
      <c r="G1027" s="24" t="s">
        <v>83</v>
      </c>
      <c r="H1027" s="28" t="s">
        <v>2063</v>
      </c>
      <c r="I1027" s="24">
        <v>25.0</v>
      </c>
      <c r="J1027" s="24" t="s">
        <v>89</v>
      </c>
      <c r="K1027" s="24">
        <v>1.0494494E7</v>
      </c>
      <c r="L1027" s="24" t="str">
        <f>RIGHT('КХЛ'!$H1027,4)</f>
        <v>1992</v>
      </c>
    </row>
    <row r="1028" ht="15.75" customHeight="1">
      <c r="E1028" s="24">
        <v>1663.0</v>
      </c>
      <c r="F1028" s="24" t="s">
        <v>2064</v>
      </c>
      <c r="G1028" s="24" t="s">
        <v>87</v>
      </c>
      <c r="H1028" s="28" t="s">
        <v>2065</v>
      </c>
      <c r="I1028" s="24">
        <v>45.0</v>
      </c>
      <c r="J1028" s="24" t="s">
        <v>89</v>
      </c>
      <c r="K1028" s="24">
        <v>9098075.0</v>
      </c>
      <c r="L1028" s="24" t="str">
        <f>RIGHT('КХЛ'!$H1028,4)</f>
        <v>1972</v>
      </c>
    </row>
    <row r="1029" ht="15.75" customHeight="1">
      <c r="E1029" s="24">
        <v>1083.0</v>
      </c>
      <c r="F1029" s="24" t="s">
        <v>2066</v>
      </c>
      <c r="G1029" s="24" t="s">
        <v>91</v>
      </c>
      <c r="H1029" s="28" t="s">
        <v>2067</v>
      </c>
      <c r="I1029" s="24">
        <v>36.0</v>
      </c>
      <c r="J1029" s="24" t="s">
        <v>222</v>
      </c>
      <c r="K1029" s="24">
        <v>4.2008609E7</v>
      </c>
      <c r="L1029" s="24" t="str">
        <f>RIGHT('КХЛ'!$H1029,4)</f>
        <v>1981</v>
      </c>
    </row>
    <row r="1030" ht="15.75" customHeight="1">
      <c r="E1030" s="24">
        <v>1425.0</v>
      </c>
      <c r="F1030" s="24" t="s">
        <v>2068</v>
      </c>
      <c r="G1030" s="24" t="s">
        <v>87</v>
      </c>
      <c r="H1030" s="28" t="s">
        <v>2069</v>
      </c>
      <c r="I1030" s="24">
        <v>34.0</v>
      </c>
      <c r="J1030" s="24" t="s">
        <v>106</v>
      </c>
      <c r="K1030" s="24">
        <v>8413312.0</v>
      </c>
      <c r="L1030" s="24" t="str">
        <f>RIGHT('КХЛ'!$H1030,4)</f>
        <v>1983</v>
      </c>
    </row>
    <row r="1031" ht="15.75" customHeight="1">
      <c r="E1031" s="24">
        <v>477.0</v>
      </c>
      <c r="F1031" s="24" t="s">
        <v>2070</v>
      </c>
      <c r="G1031" s="24" t="s">
        <v>83</v>
      </c>
      <c r="H1031" s="28" t="s">
        <v>2071</v>
      </c>
      <c r="I1031" s="24">
        <v>38.0</v>
      </c>
      <c r="J1031" s="24" t="s">
        <v>89</v>
      </c>
      <c r="K1031" s="24">
        <v>4.3610987E7</v>
      </c>
      <c r="L1031" s="24" t="str">
        <f>RIGHT('КХЛ'!$H1031,4)</f>
        <v>1979</v>
      </c>
    </row>
    <row r="1032" ht="15.75" customHeight="1">
      <c r="E1032" s="24">
        <v>636.0</v>
      </c>
      <c r="F1032" s="24" t="s">
        <v>2072</v>
      </c>
      <c r="G1032" s="24" t="s">
        <v>83</v>
      </c>
      <c r="H1032" s="28" t="s">
        <v>234</v>
      </c>
      <c r="I1032" s="24">
        <v>36.0</v>
      </c>
      <c r="J1032" s="24" t="s">
        <v>241</v>
      </c>
      <c r="K1032" s="24">
        <v>8.093761E7</v>
      </c>
      <c r="L1032" s="24" t="str">
        <f>RIGHT('КХЛ'!$H1032,4)</f>
        <v>1981</v>
      </c>
    </row>
    <row r="1033" ht="15.75" customHeight="1">
      <c r="E1033" s="24">
        <v>855.0</v>
      </c>
      <c r="F1033" s="24" t="s">
        <v>2073</v>
      </c>
      <c r="G1033" s="24" t="s">
        <v>83</v>
      </c>
      <c r="H1033" s="28" t="s">
        <v>2074</v>
      </c>
      <c r="I1033" s="24">
        <v>42.0</v>
      </c>
      <c r="J1033" s="24" t="s">
        <v>89</v>
      </c>
      <c r="K1033" s="24">
        <v>5.6332071E7</v>
      </c>
      <c r="L1033" s="24" t="str">
        <f>RIGHT('КХЛ'!$H1033,4)</f>
        <v>1975</v>
      </c>
    </row>
    <row r="1034" ht="15.75" customHeight="1">
      <c r="E1034" s="24">
        <v>125.0</v>
      </c>
      <c r="F1034" s="24" t="s">
        <v>2075</v>
      </c>
      <c r="G1034" s="24" t="s">
        <v>91</v>
      </c>
      <c r="H1034" s="28" t="s">
        <v>1410</v>
      </c>
      <c r="I1034" s="24">
        <v>26.0</v>
      </c>
      <c r="J1034" s="24" t="s">
        <v>93</v>
      </c>
      <c r="K1034" s="24">
        <v>6.430887E7</v>
      </c>
      <c r="L1034" s="24" t="str">
        <f>RIGHT('КХЛ'!$H1034,4)</f>
        <v>1991</v>
      </c>
    </row>
    <row r="1035" ht="15.75" customHeight="1">
      <c r="E1035" s="24">
        <v>455.0</v>
      </c>
      <c r="F1035" s="24" t="s">
        <v>2076</v>
      </c>
      <c r="G1035" s="24" t="s">
        <v>83</v>
      </c>
      <c r="H1035" s="28" t="s">
        <v>2077</v>
      </c>
      <c r="I1035" s="24">
        <v>41.0</v>
      </c>
      <c r="J1035" s="24" t="s">
        <v>85</v>
      </c>
      <c r="K1035" s="24">
        <v>6.1865823E7</v>
      </c>
      <c r="L1035" s="24" t="str">
        <f>RIGHT('КХЛ'!$H1035,4)</f>
        <v>1976</v>
      </c>
    </row>
    <row r="1036" ht="15.75" customHeight="1">
      <c r="E1036" s="24">
        <v>1673.0</v>
      </c>
      <c r="F1036" s="24" t="s">
        <v>2078</v>
      </c>
      <c r="G1036" s="24" t="s">
        <v>91</v>
      </c>
      <c r="H1036" s="28" t="s">
        <v>625</v>
      </c>
      <c r="I1036" s="24">
        <v>33.0</v>
      </c>
      <c r="J1036" s="24" t="s">
        <v>132</v>
      </c>
      <c r="K1036" s="24">
        <v>7.635483E7</v>
      </c>
      <c r="L1036" s="24" t="str">
        <f>RIGHT('КХЛ'!$H1036,4)</f>
        <v>1985</v>
      </c>
    </row>
    <row r="1037" ht="15.75" customHeight="1">
      <c r="E1037" s="24">
        <v>450.0</v>
      </c>
      <c r="F1037" s="24" t="s">
        <v>2079</v>
      </c>
      <c r="G1037" s="24" t="s">
        <v>91</v>
      </c>
      <c r="H1037" s="28" t="s">
        <v>2080</v>
      </c>
      <c r="I1037" s="24">
        <v>28.0</v>
      </c>
      <c r="J1037" s="24" t="s">
        <v>89</v>
      </c>
      <c r="K1037" s="24">
        <v>4.9182411E7</v>
      </c>
      <c r="L1037" s="24" t="str">
        <f>RIGHT('КХЛ'!$H1037,4)</f>
        <v>1989</v>
      </c>
    </row>
    <row r="1038" ht="15.75" customHeight="1">
      <c r="E1038" s="24">
        <v>729.0</v>
      </c>
      <c r="F1038" s="24" t="s">
        <v>2081</v>
      </c>
      <c r="G1038" s="24" t="s">
        <v>83</v>
      </c>
      <c r="H1038" s="28" t="s">
        <v>2082</v>
      </c>
      <c r="I1038" s="24">
        <v>27.0</v>
      </c>
      <c r="J1038" s="24" t="s">
        <v>132</v>
      </c>
      <c r="K1038" s="24">
        <v>3.9429644E7</v>
      </c>
      <c r="L1038" s="24" t="str">
        <f>RIGHT('КХЛ'!$H1038,4)</f>
        <v>1990</v>
      </c>
    </row>
    <row r="1039" ht="15.75" customHeight="1">
      <c r="E1039" s="24">
        <v>413.0</v>
      </c>
      <c r="F1039" s="24" t="s">
        <v>2083</v>
      </c>
      <c r="G1039" s="24" t="s">
        <v>91</v>
      </c>
      <c r="H1039" s="28" t="s">
        <v>2084</v>
      </c>
      <c r="I1039" s="24">
        <v>32.0</v>
      </c>
      <c r="J1039" s="24" t="s">
        <v>169</v>
      </c>
      <c r="K1039" s="24">
        <v>8.1635521E7</v>
      </c>
      <c r="L1039" s="24" t="str">
        <f>RIGHT('КХЛ'!$H1039,4)</f>
        <v>1985</v>
      </c>
    </row>
    <row r="1040" ht="15.75" customHeight="1">
      <c r="E1040" s="24">
        <v>794.0</v>
      </c>
      <c r="F1040" s="24" t="s">
        <v>2085</v>
      </c>
      <c r="G1040" s="24" t="s">
        <v>83</v>
      </c>
      <c r="H1040" s="28" t="s">
        <v>2086</v>
      </c>
      <c r="I1040" s="24">
        <v>26.0</v>
      </c>
      <c r="J1040" s="24" t="s">
        <v>89</v>
      </c>
      <c r="K1040" s="24">
        <v>5.3492126E7</v>
      </c>
      <c r="L1040" s="24" t="str">
        <f>RIGHT('КХЛ'!$H1040,4)</f>
        <v>1991</v>
      </c>
    </row>
    <row r="1041" ht="15.75" customHeight="1">
      <c r="E1041" s="24">
        <v>692.0</v>
      </c>
      <c r="F1041" s="24" t="s">
        <v>2087</v>
      </c>
      <c r="G1041" s="24" t="s">
        <v>83</v>
      </c>
      <c r="H1041" s="28" t="s">
        <v>2088</v>
      </c>
      <c r="I1041" s="24">
        <v>29.0</v>
      </c>
      <c r="J1041" s="24" t="s">
        <v>89</v>
      </c>
      <c r="K1041" s="24">
        <v>6.4819156E7</v>
      </c>
      <c r="L1041" s="24" t="str">
        <f>RIGHT('КХЛ'!$H1041,4)</f>
        <v>1988</v>
      </c>
    </row>
    <row r="1042" ht="15.75" customHeight="1">
      <c r="E1042" s="24">
        <v>490.0</v>
      </c>
      <c r="F1042" s="24" t="s">
        <v>2089</v>
      </c>
      <c r="G1042" s="24" t="s">
        <v>87</v>
      </c>
      <c r="H1042" s="28" t="s">
        <v>2090</v>
      </c>
      <c r="I1042" s="24">
        <v>35.0</v>
      </c>
      <c r="J1042" s="24" t="s">
        <v>106</v>
      </c>
      <c r="K1042" s="24">
        <v>9.2329472E7</v>
      </c>
      <c r="L1042" s="24" t="str">
        <f>RIGHT('КХЛ'!$H1042,4)</f>
        <v>1982</v>
      </c>
    </row>
    <row r="1043" ht="15.75" customHeight="1">
      <c r="E1043" s="24">
        <v>123.0</v>
      </c>
      <c r="F1043" s="24" t="s">
        <v>2091</v>
      </c>
      <c r="G1043" s="24" t="s">
        <v>91</v>
      </c>
      <c r="H1043" s="28" t="s">
        <v>2092</v>
      </c>
      <c r="I1043" s="24">
        <v>37.0</v>
      </c>
      <c r="J1043" s="24" t="s">
        <v>89</v>
      </c>
      <c r="K1043" s="24">
        <v>3.6548206E7</v>
      </c>
      <c r="L1043" s="24" t="str">
        <f>RIGHT('КХЛ'!$H1043,4)</f>
        <v>1980</v>
      </c>
    </row>
    <row r="1044" ht="15.75" customHeight="1">
      <c r="E1044" s="24">
        <v>358.0</v>
      </c>
      <c r="F1044" s="24" t="s">
        <v>2093</v>
      </c>
      <c r="G1044" s="24" t="s">
        <v>91</v>
      </c>
      <c r="H1044" s="28" t="s">
        <v>2094</v>
      </c>
      <c r="I1044" s="24">
        <v>29.0</v>
      </c>
      <c r="J1044" s="24" t="s">
        <v>85</v>
      </c>
      <c r="K1044" s="24">
        <v>2.7443114E7</v>
      </c>
      <c r="L1044" s="24" t="str">
        <f>RIGHT('КХЛ'!$H1044,4)</f>
        <v>1988</v>
      </c>
    </row>
    <row r="1045" ht="15.75" customHeight="1">
      <c r="E1045" s="24">
        <v>824.0</v>
      </c>
      <c r="F1045" s="24" t="s">
        <v>2095</v>
      </c>
      <c r="G1045" s="24" t="s">
        <v>87</v>
      </c>
      <c r="H1045" s="28" t="s">
        <v>2096</v>
      </c>
      <c r="I1045" s="24">
        <v>27.0</v>
      </c>
      <c r="J1045" s="24" t="s">
        <v>89</v>
      </c>
      <c r="K1045" s="24">
        <v>3.5994109E7</v>
      </c>
      <c r="L1045" s="24" t="str">
        <f>RIGHT('КХЛ'!$H1045,4)</f>
        <v>1990</v>
      </c>
    </row>
    <row r="1046" ht="15.75" customHeight="1">
      <c r="E1046" s="24">
        <v>904.0</v>
      </c>
      <c r="F1046" s="24" t="s">
        <v>2097</v>
      </c>
      <c r="G1046" s="24" t="s">
        <v>83</v>
      </c>
      <c r="H1046" s="28" t="s">
        <v>2098</v>
      </c>
      <c r="I1046" s="24">
        <v>30.0</v>
      </c>
      <c r="J1046" s="24" t="s">
        <v>169</v>
      </c>
      <c r="K1046" s="24">
        <v>7.920186E7</v>
      </c>
      <c r="L1046" s="24" t="str">
        <f>RIGHT('КХЛ'!$H1046,4)</f>
        <v>1987</v>
      </c>
    </row>
    <row r="1047" ht="15.75" customHeight="1">
      <c r="E1047" s="24">
        <v>1658.0</v>
      </c>
      <c r="F1047" s="24" t="s">
        <v>2099</v>
      </c>
      <c r="G1047" s="24" t="s">
        <v>91</v>
      </c>
      <c r="H1047" s="28" t="s">
        <v>2100</v>
      </c>
      <c r="I1047" s="24">
        <v>34.0</v>
      </c>
      <c r="J1047" s="24" t="s">
        <v>85</v>
      </c>
      <c r="K1047" s="24">
        <v>5.2013686E7</v>
      </c>
      <c r="L1047" s="24" t="str">
        <f>RIGHT('КХЛ'!$H1047,4)</f>
        <v>1983</v>
      </c>
    </row>
    <row r="1048" ht="15.75" customHeight="1">
      <c r="E1048" s="24">
        <v>926.0</v>
      </c>
      <c r="F1048" s="24" t="s">
        <v>2101</v>
      </c>
      <c r="G1048" s="24" t="s">
        <v>87</v>
      </c>
      <c r="H1048" s="28" t="s">
        <v>2102</v>
      </c>
      <c r="I1048" s="24">
        <v>23.0</v>
      </c>
      <c r="J1048" s="24" t="s">
        <v>139</v>
      </c>
      <c r="K1048" s="24">
        <v>4.1075467E7</v>
      </c>
      <c r="L1048" s="24" t="str">
        <f>RIGHT('КХЛ'!$H1048,4)</f>
        <v>1994</v>
      </c>
    </row>
    <row r="1049" ht="15.75" customHeight="1">
      <c r="E1049" s="24">
        <v>343.0</v>
      </c>
      <c r="F1049" s="24" t="s">
        <v>2103</v>
      </c>
      <c r="G1049" s="24" t="s">
        <v>91</v>
      </c>
      <c r="H1049" s="28" t="s">
        <v>2104</v>
      </c>
      <c r="I1049" s="24">
        <v>22.0</v>
      </c>
      <c r="J1049" s="24" t="s">
        <v>89</v>
      </c>
      <c r="K1049" s="24">
        <v>6.847814E7</v>
      </c>
      <c r="L1049" s="24" t="str">
        <f>RIGHT('КХЛ'!$H1049,4)</f>
        <v>1995</v>
      </c>
    </row>
    <row r="1050" ht="15.75" customHeight="1">
      <c r="E1050" s="24">
        <v>878.0</v>
      </c>
      <c r="F1050" s="24" t="s">
        <v>2105</v>
      </c>
      <c r="G1050" s="24" t="s">
        <v>87</v>
      </c>
      <c r="H1050" s="28" t="s">
        <v>2106</v>
      </c>
      <c r="I1050" s="24">
        <v>26.0</v>
      </c>
      <c r="J1050" s="24" t="s">
        <v>89</v>
      </c>
      <c r="K1050" s="24">
        <v>8.1675303E7</v>
      </c>
      <c r="L1050" s="24" t="str">
        <f>RIGHT('КХЛ'!$H1050,4)</f>
        <v>1991</v>
      </c>
    </row>
    <row r="1051" ht="15.75" customHeight="1">
      <c r="E1051" s="24">
        <v>186.0</v>
      </c>
      <c r="F1051" s="24" t="s">
        <v>2107</v>
      </c>
      <c r="G1051" s="24" t="s">
        <v>91</v>
      </c>
      <c r="H1051" s="28" t="s">
        <v>2108</v>
      </c>
      <c r="I1051" s="24">
        <v>34.0</v>
      </c>
      <c r="J1051" s="24" t="s">
        <v>89</v>
      </c>
      <c r="K1051" s="24">
        <v>7.5256513E7</v>
      </c>
      <c r="L1051" s="24" t="str">
        <f>RIGHT('КХЛ'!$H1051,4)</f>
        <v>1983</v>
      </c>
    </row>
    <row r="1052" ht="15.75" customHeight="1">
      <c r="E1052" s="24">
        <v>1603.0</v>
      </c>
      <c r="F1052" s="24" t="s">
        <v>2109</v>
      </c>
      <c r="G1052" s="24" t="s">
        <v>91</v>
      </c>
      <c r="H1052" s="28" t="s">
        <v>2110</v>
      </c>
      <c r="I1052" s="24">
        <v>19.0</v>
      </c>
      <c r="J1052" s="24" t="s">
        <v>89</v>
      </c>
      <c r="K1052" s="24">
        <v>5916029.0</v>
      </c>
      <c r="L1052" s="24" t="str">
        <f>RIGHT('КХЛ'!$H1052,4)</f>
        <v>1998</v>
      </c>
    </row>
    <row r="1053" ht="15.75" customHeight="1">
      <c r="E1053" s="24">
        <v>763.0</v>
      </c>
      <c r="F1053" s="24" t="s">
        <v>2111</v>
      </c>
      <c r="G1053" s="24" t="s">
        <v>83</v>
      </c>
      <c r="H1053" s="28" t="s">
        <v>2112</v>
      </c>
      <c r="I1053" s="24">
        <v>23.0</v>
      </c>
      <c r="J1053" s="24" t="s">
        <v>89</v>
      </c>
      <c r="K1053" s="24">
        <v>1.2411946E7</v>
      </c>
      <c r="L1053" s="24" t="str">
        <f>RIGHT('КХЛ'!$H1053,4)</f>
        <v>1994</v>
      </c>
    </row>
    <row r="1054" ht="15.75" customHeight="1">
      <c r="E1054" s="24">
        <v>943.0</v>
      </c>
      <c r="F1054" s="24" t="s">
        <v>2113</v>
      </c>
      <c r="G1054" s="24" t="s">
        <v>91</v>
      </c>
      <c r="H1054" s="28" t="s">
        <v>2114</v>
      </c>
      <c r="I1054" s="24">
        <v>26.0</v>
      </c>
      <c r="J1054" s="24" t="s">
        <v>89</v>
      </c>
      <c r="K1054" s="24">
        <v>9.3023891E7</v>
      </c>
      <c r="L1054" s="24" t="str">
        <f>RIGHT('КХЛ'!$H1054,4)</f>
        <v>1991</v>
      </c>
    </row>
    <row r="1055" ht="15.75" customHeight="1">
      <c r="E1055" s="24">
        <v>318.0</v>
      </c>
      <c r="F1055" s="24" t="s">
        <v>2115</v>
      </c>
      <c r="G1055" s="24" t="s">
        <v>87</v>
      </c>
      <c r="H1055" s="28" t="s">
        <v>2116</v>
      </c>
      <c r="I1055" s="24">
        <v>28.0</v>
      </c>
      <c r="J1055" s="24" t="s">
        <v>106</v>
      </c>
      <c r="K1055" s="24">
        <v>8.0432396E7</v>
      </c>
      <c r="L1055" s="24" t="str">
        <f>RIGHT('КХЛ'!$H1055,4)</f>
        <v>1989</v>
      </c>
    </row>
    <row r="1056" ht="15.75" customHeight="1">
      <c r="E1056" s="24">
        <v>800.0</v>
      </c>
      <c r="F1056" s="24" t="s">
        <v>2117</v>
      </c>
      <c r="G1056" s="24" t="s">
        <v>83</v>
      </c>
      <c r="H1056" s="28" t="s">
        <v>2118</v>
      </c>
      <c r="I1056" s="24">
        <v>21.0</v>
      </c>
      <c r="J1056" s="24" t="s">
        <v>89</v>
      </c>
      <c r="K1056" s="24">
        <v>7.884509E7</v>
      </c>
      <c r="L1056" s="24" t="str">
        <f>RIGHT('КХЛ'!$H1056,4)</f>
        <v>1996</v>
      </c>
    </row>
    <row r="1057" ht="15.75" customHeight="1">
      <c r="E1057" s="24">
        <v>981.0</v>
      </c>
      <c r="F1057" s="24" t="s">
        <v>2119</v>
      </c>
      <c r="G1057" s="24" t="s">
        <v>91</v>
      </c>
      <c r="H1057" s="28" t="s">
        <v>2120</v>
      </c>
      <c r="I1057" s="24">
        <v>36.0</v>
      </c>
      <c r="J1057" s="24" t="s">
        <v>282</v>
      </c>
      <c r="K1057" s="24">
        <v>2.2333287E7</v>
      </c>
      <c r="L1057" s="24" t="str">
        <f>RIGHT('КХЛ'!$H1057,4)</f>
        <v>1981</v>
      </c>
    </row>
    <row r="1058" ht="15.75" customHeight="1">
      <c r="E1058" s="24">
        <v>1484.0</v>
      </c>
      <c r="F1058" s="24" t="s">
        <v>2121</v>
      </c>
      <c r="G1058" s="24" t="s">
        <v>91</v>
      </c>
      <c r="H1058" s="28" t="s">
        <v>2122</v>
      </c>
      <c r="I1058" s="24">
        <v>25.0</v>
      </c>
      <c r="J1058" s="24" t="s">
        <v>89</v>
      </c>
      <c r="K1058" s="24">
        <v>6863855.0</v>
      </c>
      <c r="L1058" s="24" t="str">
        <f>RIGHT('КХЛ'!$H1058,4)</f>
        <v>1992</v>
      </c>
    </row>
    <row r="1059" ht="15.75" customHeight="1">
      <c r="E1059" s="24">
        <v>278.0</v>
      </c>
      <c r="F1059" s="24" t="s">
        <v>2123</v>
      </c>
      <c r="G1059" s="24" t="s">
        <v>83</v>
      </c>
      <c r="H1059" s="28" t="s">
        <v>2124</v>
      </c>
      <c r="I1059" s="24">
        <v>33.0</v>
      </c>
      <c r="J1059" s="24" t="s">
        <v>89</v>
      </c>
      <c r="K1059" s="24">
        <v>8.9289812E7</v>
      </c>
      <c r="L1059" s="24" t="str">
        <f>RIGHT('КХЛ'!$H1059,4)</f>
        <v>1984</v>
      </c>
    </row>
    <row r="1060" ht="15.75" customHeight="1">
      <c r="E1060" s="24">
        <v>34.0</v>
      </c>
      <c r="F1060" s="24" t="s">
        <v>2125</v>
      </c>
      <c r="G1060" s="24" t="s">
        <v>83</v>
      </c>
      <c r="H1060" s="28" t="s">
        <v>1098</v>
      </c>
      <c r="I1060" s="24">
        <v>21.0</v>
      </c>
      <c r="J1060" s="24" t="s">
        <v>89</v>
      </c>
      <c r="K1060" s="24">
        <v>5.1648524E7</v>
      </c>
      <c r="L1060" s="24" t="str">
        <f>RIGHT('КХЛ'!$H1060,4)</f>
        <v>1997</v>
      </c>
    </row>
    <row r="1061" ht="15.75" customHeight="1">
      <c r="E1061" s="24">
        <v>139.0</v>
      </c>
      <c r="F1061" s="24" t="s">
        <v>2126</v>
      </c>
      <c r="G1061" s="24" t="s">
        <v>91</v>
      </c>
      <c r="H1061" s="28" t="s">
        <v>2127</v>
      </c>
      <c r="I1061" s="24">
        <v>41.0</v>
      </c>
      <c r="J1061" s="24" t="s">
        <v>89</v>
      </c>
      <c r="K1061" s="24">
        <v>3.4939872E7</v>
      </c>
      <c r="L1061" s="24" t="str">
        <f>RIGHT('КХЛ'!$H1061,4)</f>
        <v>1976</v>
      </c>
    </row>
    <row r="1062" ht="15.75" customHeight="1">
      <c r="E1062" s="24">
        <v>1030.0</v>
      </c>
      <c r="F1062" s="24" t="s">
        <v>2128</v>
      </c>
      <c r="G1062" s="24" t="s">
        <v>91</v>
      </c>
      <c r="H1062" s="28" t="s">
        <v>2129</v>
      </c>
      <c r="I1062" s="24">
        <v>30.0</v>
      </c>
      <c r="J1062" s="24" t="s">
        <v>169</v>
      </c>
      <c r="K1062" s="24">
        <v>1.4135165E7</v>
      </c>
      <c r="L1062" s="24" t="str">
        <f>RIGHT('КХЛ'!$H1062,4)</f>
        <v>1987</v>
      </c>
    </row>
    <row r="1063" ht="15.75" customHeight="1">
      <c r="E1063" s="24">
        <v>277.0</v>
      </c>
      <c r="F1063" s="24" t="s">
        <v>2130</v>
      </c>
      <c r="G1063" s="24" t="s">
        <v>91</v>
      </c>
      <c r="H1063" s="28" t="s">
        <v>2131</v>
      </c>
      <c r="I1063" s="24">
        <v>20.0</v>
      </c>
      <c r="J1063" s="24" t="s">
        <v>89</v>
      </c>
      <c r="K1063" s="24">
        <v>2.3883162E7</v>
      </c>
      <c r="L1063" s="24" t="str">
        <f>RIGHT('КХЛ'!$H1063,4)</f>
        <v>1997</v>
      </c>
    </row>
    <row r="1064" ht="15.75" customHeight="1">
      <c r="E1064" s="24">
        <v>1541.0</v>
      </c>
      <c r="F1064" s="24" t="s">
        <v>2132</v>
      </c>
      <c r="G1064" s="24" t="s">
        <v>83</v>
      </c>
      <c r="H1064" s="28" t="s">
        <v>2133</v>
      </c>
      <c r="I1064" s="24">
        <v>23.0</v>
      </c>
      <c r="J1064" s="24" t="s">
        <v>89</v>
      </c>
      <c r="K1064" s="24">
        <v>2.2209932E7</v>
      </c>
      <c r="L1064" s="24" t="str">
        <f>RIGHT('КХЛ'!$H1064,4)</f>
        <v>1994</v>
      </c>
    </row>
    <row r="1065" ht="15.75" customHeight="1">
      <c r="E1065" s="24">
        <v>439.0</v>
      </c>
      <c r="F1065" s="24" t="s">
        <v>2134</v>
      </c>
      <c r="G1065" s="24" t="s">
        <v>91</v>
      </c>
      <c r="H1065" s="28" t="s">
        <v>2135</v>
      </c>
      <c r="I1065" s="24">
        <v>35.0</v>
      </c>
      <c r="J1065" s="24" t="s">
        <v>89</v>
      </c>
      <c r="K1065" s="24">
        <v>9.1932934E7</v>
      </c>
      <c r="L1065" s="24" t="str">
        <f>RIGHT('КХЛ'!$H1065,4)</f>
        <v>1982</v>
      </c>
    </row>
    <row r="1066" ht="15.75" customHeight="1">
      <c r="E1066" s="24">
        <v>1329.0</v>
      </c>
      <c r="F1066" s="24" t="s">
        <v>2136</v>
      </c>
      <c r="G1066" s="24" t="s">
        <v>91</v>
      </c>
      <c r="H1066" s="28" t="s">
        <v>2137</v>
      </c>
      <c r="I1066" s="24">
        <v>24.0</v>
      </c>
      <c r="J1066" s="24" t="s">
        <v>106</v>
      </c>
      <c r="K1066" s="24">
        <v>1.7088967E7</v>
      </c>
      <c r="L1066" s="24" t="str">
        <f>RIGHT('КХЛ'!$H1066,4)</f>
        <v>1993</v>
      </c>
    </row>
    <row r="1067" ht="15.75" customHeight="1">
      <c r="E1067" s="24">
        <v>848.0</v>
      </c>
      <c r="F1067" s="24" t="s">
        <v>1682</v>
      </c>
      <c r="G1067" s="24" t="s">
        <v>91</v>
      </c>
      <c r="H1067" s="28" t="s">
        <v>1683</v>
      </c>
      <c r="I1067" s="24">
        <v>26.0</v>
      </c>
      <c r="J1067" s="24" t="s">
        <v>106</v>
      </c>
      <c r="K1067" s="24">
        <v>9.4603053E7</v>
      </c>
      <c r="L1067" s="24" t="str">
        <f>RIGHT('КХЛ'!$H1067,4)</f>
        <v>1991</v>
      </c>
    </row>
    <row r="1068" ht="15.75" customHeight="1">
      <c r="E1068" s="24">
        <v>561.0</v>
      </c>
      <c r="F1068" s="24" t="s">
        <v>2138</v>
      </c>
      <c r="G1068" s="24" t="s">
        <v>91</v>
      </c>
      <c r="H1068" s="28" t="s">
        <v>2139</v>
      </c>
      <c r="I1068" s="24">
        <v>29.0</v>
      </c>
      <c r="J1068" s="24" t="s">
        <v>89</v>
      </c>
      <c r="K1068" s="24">
        <v>2910900.0</v>
      </c>
      <c r="L1068" s="24" t="str">
        <f>RIGHT('КХЛ'!$H1068,4)</f>
        <v>1989</v>
      </c>
    </row>
    <row r="1069" ht="15.75" customHeight="1">
      <c r="E1069" s="24">
        <v>965.0</v>
      </c>
      <c r="F1069" s="24" t="s">
        <v>2140</v>
      </c>
      <c r="G1069" s="24" t="s">
        <v>91</v>
      </c>
      <c r="H1069" s="28" t="s">
        <v>2141</v>
      </c>
      <c r="I1069" s="24">
        <v>21.0</v>
      </c>
      <c r="J1069" s="24" t="s">
        <v>169</v>
      </c>
      <c r="K1069" s="24">
        <v>3.0268462E7</v>
      </c>
      <c r="L1069" s="24" t="str">
        <f>RIGHT('КХЛ'!$H1069,4)</f>
        <v>1996</v>
      </c>
    </row>
    <row r="1070" ht="15.75" customHeight="1">
      <c r="E1070" s="24">
        <v>656.0</v>
      </c>
      <c r="F1070" s="24" t="s">
        <v>2142</v>
      </c>
      <c r="G1070" s="24" t="s">
        <v>91</v>
      </c>
      <c r="H1070" s="28" t="s">
        <v>2143</v>
      </c>
      <c r="I1070" s="24">
        <v>39.0</v>
      </c>
      <c r="J1070" s="24" t="s">
        <v>139</v>
      </c>
      <c r="K1070" s="24">
        <v>7.8940957E7</v>
      </c>
      <c r="L1070" s="24" t="str">
        <f>RIGHT('КХЛ'!$H1070,4)</f>
        <v>1979</v>
      </c>
    </row>
    <row r="1071" ht="15.75" customHeight="1">
      <c r="E1071" s="24">
        <v>962.0</v>
      </c>
      <c r="F1071" s="24" t="s">
        <v>2144</v>
      </c>
      <c r="G1071" s="24" t="s">
        <v>91</v>
      </c>
      <c r="H1071" s="28" t="s">
        <v>2145</v>
      </c>
      <c r="I1071" s="24">
        <v>32.0</v>
      </c>
      <c r="J1071" s="24" t="s">
        <v>241</v>
      </c>
      <c r="K1071" s="24">
        <v>9.5857283E7</v>
      </c>
      <c r="L1071" s="24" t="str">
        <f>RIGHT('КХЛ'!$H1071,4)</f>
        <v>1985</v>
      </c>
    </row>
    <row r="1072" ht="15.75" customHeight="1">
      <c r="E1072" s="24">
        <v>204.0</v>
      </c>
      <c r="F1072" s="24" t="s">
        <v>2146</v>
      </c>
      <c r="G1072" s="24" t="s">
        <v>87</v>
      </c>
      <c r="H1072" s="28" t="s">
        <v>2147</v>
      </c>
      <c r="I1072" s="24">
        <v>25.0</v>
      </c>
      <c r="J1072" s="24" t="s">
        <v>139</v>
      </c>
      <c r="K1072" s="24">
        <v>2961562.0</v>
      </c>
      <c r="L1072" s="24" t="str">
        <f>RIGHT('КХЛ'!$H1072,4)</f>
        <v>1992</v>
      </c>
    </row>
    <row r="1073" ht="15.75" customHeight="1">
      <c r="E1073" s="24">
        <v>1325.0</v>
      </c>
      <c r="F1073" s="24" t="s">
        <v>2148</v>
      </c>
      <c r="G1073" s="24" t="s">
        <v>91</v>
      </c>
      <c r="H1073" s="28" t="s">
        <v>2149</v>
      </c>
      <c r="I1073" s="24">
        <v>32.0</v>
      </c>
      <c r="J1073" s="24" t="s">
        <v>89</v>
      </c>
      <c r="K1073" s="24">
        <v>4.9511118E7</v>
      </c>
      <c r="L1073" s="24" t="str">
        <f>RIGHT('КХЛ'!$H1073,4)</f>
        <v>1986</v>
      </c>
    </row>
    <row r="1074" ht="15.75" customHeight="1">
      <c r="E1074" s="24">
        <v>607.0</v>
      </c>
      <c r="F1074" s="24" t="s">
        <v>2150</v>
      </c>
      <c r="G1074" s="24" t="s">
        <v>87</v>
      </c>
      <c r="H1074" s="28" t="s">
        <v>2151</v>
      </c>
      <c r="I1074" s="24">
        <v>25.0</v>
      </c>
      <c r="J1074" s="24" t="s">
        <v>282</v>
      </c>
      <c r="K1074" s="24">
        <v>9.7676441E7</v>
      </c>
      <c r="L1074" s="24" t="str">
        <f>RIGHT('КХЛ'!$H1074,4)</f>
        <v>1992</v>
      </c>
    </row>
    <row r="1075" ht="15.75" customHeight="1">
      <c r="E1075" s="24">
        <v>1134.0</v>
      </c>
      <c r="F1075" s="24" t="s">
        <v>2152</v>
      </c>
      <c r="G1075" s="24" t="s">
        <v>83</v>
      </c>
      <c r="H1075" s="28" t="s">
        <v>2153</v>
      </c>
      <c r="I1075" s="24">
        <v>33.0</v>
      </c>
      <c r="J1075" s="24" t="s">
        <v>89</v>
      </c>
      <c r="K1075" s="24">
        <v>8.1336102E7</v>
      </c>
      <c r="L1075" s="24" t="str">
        <f>RIGHT('КХЛ'!$H1075,4)</f>
        <v>1984</v>
      </c>
    </row>
    <row r="1076" ht="15.75" customHeight="1">
      <c r="E1076" s="24">
        <v>1289.0</v>
      </c>
      <c r="F1076" s="24" t="s">
        <v>2154</v>
      </c>
      <c r="G1076" s="24" t="s">
        <v>91</v>
      </c>
      <c r="H1076" s="28" t="s">
        <v>2155</v>
      </c>
      <c r="I1076" s="24">
        <v>35.0</v>
      </c>
      <c r="J1076" s="24" t="s">
        <v>85</v>
      </c>
      <c r="K1076" s="24">
        <v>3.704822E7</v>
      </c>
      <c r="L1076" s="24" t="str">
        <f>RIGHT('КХЛ'!$H1076,4)</f>
        <v>1982</v>
      </c>
    </row>
    <row r="1077" ht="15.75" customHeight="1">
      <c r="E1077" s="24">
        <v>870.0</v>
      </c>
      <c r="F1077" s="24" t="s">
        <v>2156</v>
      </c>
      <c r="G1077" s="24" t="s">
        <v>91</v>
      </c>
      <c r="H1077" s="28" t="s">
        <v>2157</v>
      </c>
      <c r="I1077" s="24">
        <v>25.0</v>
      </c>
      <c r="J1077" s="24" t="s">
        <v>89</v>
      </c>
      <c r="K1077" s="24">
        <v>4.2915112E7</v>
      </c>
      <c r="L1077" s="24" t="str">
        <f>RIGHT('КХЛ'!$H1077,4)</f>
        <v>1992</v>
      </c>
    </row>
    <row r="1078" ht="15.75" customHeight="1">
      <c r="E1078" s="24">
        <v>817.0</v>
      </c>
      <c r="F1078" s="24" t="s">
        <v>2158</v>
      </c>
      <c r="G1078" s="24" t="s">
        <v>83</v>
      </c>
      <c r="H1078" s="28" t="s">
        <v>2159</v>
      </c>
      <c r="I1078" s="24">
        <v>39.0</v>
      </c>
      <c r="J1078" s="24" t="s">
        <v>89</v>
      </c>
      <c r="K1078" s="24">
        <v>7054235.0</v>
      </c>
      <c r="L1078" s="24" t="str">
        <f>RIGHT('КХЛ'!$H1078,4)</f>
        <v>1978</v>
      </c>
    </row>
    <row r="1079" ht="15.75" customHeight="1">
      <c r="E1079" s="24">
        <v>1007.0</v>
      </c>
      <c r="F1079" s="24" t="s">
        <v>1999</v>
      </c>
      <c r="G1079" s="24" t="s">
        <v>91</v>
      </c>
      <c r="H1079" s="28" t="s">
        <v>2000</v>
      </c>
      <c r="I1079" s="24">
        <v>33.0</v>
      </c>
      <c r="J1079" s="24" t="s">
        <v>93</v>
      </c>
      <c r="K1079" s="24">
        <v>2.147337E7</v>
      </c>
      <c r="L1079" s="24" t="str">
        <f>RIGHT('КХЛ'!$H1079,4)</f>
        <v>1984</v>
      </c>
    </row>
    <row r="1080" ht="15.75" customHeight="1">
      <c r="E1080" s="24">
        <v>1194.0</v>
      </c>
      <c r="F1080" s="24" t="s">
        <v>2160</v>
      </c>
      <c r="G1080" s="24" t="s">
        <v>91</v>
      </c>
      <c r="H1080" s="28" t="s">
        <v>2161</v>
      </c>
      <c r="I1080" s="24">
        <v>33.0</v>
      </c>
      <c r="J1080" s="24" t="s">
        <v>89</v>
      </c>
      <c r="K1080" s="24">
        <v>4.4032057E7</v>
      </c>
      <c r="L1080" s="24" t="str">
        <f>RIGHT('КХЛ'!$H1080,4)</f>
        <v>1984</v>
      </c>
    </row>
    <row r="1081" ht="15.75" customHeight="1">
      <c r="E1081" s="24">
        <v>597.0</v>
      </c>
      <c r="F1081" s="24" t="s">
        <v>2162</v>
      </c>
      <c r="G1081" s="24" t="s">
        <v>83</v>
      </c>
      <c r="H1081" s="28" t="s">
        <v>2163</v>
      </c>
      <c r="I1081" s="24">
        <v>36.0</v>
      </c>
      <c r="J1081" s="24" t="s">
        <v>106</v>
      </c>
      <c r="K1081" s="24">
        <v>4.3544416E7</v>
      </c>
      <c r="L1081" s="24" t="str">
        <f>RIGHT('КХЛ'!$H1081,4)</f>
        <v>1981</v>
      </c>
    </row>
    <row r="1082" ht="15.75" customHeight="1">
      <c r="E1082" s="24">
        <v>321.0</v>
      </c>
      <c r="F1082" s="24" t="s">
        <v>2164</v>
      </c>
      <c r="G1082" s="24" t="s">
        <v>83</v>
      </c>
      <c r="H1082" s="28" t="s">
        <v>2165</v>
      </c>
      <c r="I1082" s="24">
        <v>35.0</v>
      </c>
      <c r="J1082" s="24" t="s">
        <v>89</v>
      </c>
      <c r="K1082" s="24">
        <v>8.0412123E7</v>
      </c>
      <c r="L1082" s="24" t="str">
        <f>RIGHT('КХЛ'!$H1082,4)</f>
        <v>1982</v>
      </c>
    </row>
    <row r="1083" ht="15.75" customHeight="1">
      <c r="E1083" s="24">
        <v>629.0</v>
      </c>
      <c r="F1083" s="24" t="s">
        <v>2166</v>
      </c>
      <c r="G1083" s="24" t="s">
        <v>87</v>
      </c>
      <c r="H1083" s="28" t="s">
        <v>2167</v>
      </c>
      <c r="I1083" s="24">
        <v>23.0</v>
      </c>
      <c r="J1083" s="24" t="s">
        <v>89</v>
      </c>
      <c r="K1083" s="24">
        <v>2.1756631E7</v>
      </c>
      <c r="L1083" s="24" t="str">
        <f>RIGHT('КХЛ'!$H1083,4)</f>
        <v>1994</v>
      </c>
    </row>
    <row r="1084" ht="15.75" customHeight="1">
      <c r="E1084" s="24">
        <v>236.0</v>
      </c>
      <c r="F1084" s="24" t="s">
        <v>2168</v>
      </c>
      <c r="G1084" s="24" t="s">
        <v>83</v>
      </c>
      <c r="H1084" s="28" t="s">
        <v>2169</v>
      </c>
      <c r="I1084" s="24">
        <v>28.0</v>
      </c>
      <c r="J1084" s="24" t="s">
        <v>89</v>
      </c>
      <c r="K1084" s="24">
        <v>7.4212165E7</v>
      </c>
      <c r="L1084" s="24" t="str">
        <f>RIGHT('КХЛ'!$H1084,4)</f>
        <v>1989</v>
      </c>
    </row>
    <row r="1085" ht="15.75" customHeight="1">
      <c r="E1085" s="24">
        <v>189.0</v>
      </c>
      <c r="F1085" s="24" t="s">
        <v>2170</v>
      </c>
      <c r="G1085" s="24" t="s">
        <v>91</v>
      </c>
      <c r="H1085" s="28" t="s">
        <v>2171</v>
      </c>
      <c r="I1085" s="24">
        <v>38.0</v>
      </c>
      <c r="J1085" s="24" t="s">
        <v>89</v>
      </c>
      <c r="K1085" s="24">
        <v>9.3300534E7</v>
      </c>
      <c r="L1085" s="24" t="str">
        <f>RIGHT('КХЛ'!$H1085,4)</f>
        <v>1979</v>
      </c>
    </row>
    <row r="1086" ht="15.75" customHeight="1">
      <c r="E1086" s="24">
        <v>1127.0</v>
      </c>
      <c r="F1086" s="24" t="s">
        <v>2172</v>
      </c>
      <c r="G1086" s="24" t="s">
        <v>83</v>
      </c>
      <c r="H1086" s="28" t="s">
        <v>2173</v>
      </c>
      <c r="I1086" s="24">
        <v>30.0</v>
      </c>
      <c r="J1086" s="24" t="s">
        <v>89</v>
      </c>
      <c r="K1086" s="24">
        <v>2.6423527E7</v>
      </c>
      <c r="L1086" s="24" t="str">
        <f>RIGHT('КХЛ'!$H1086,4)</f>
        <v>1987</v>
      </c>
    </row>
    <row r="1087" ht="15.75" customHeight="1">
      <c r="E1087" s="24">
        <v>299.0</v>
      </c>
      <c r="F1087" s="24" t="s">
        <v>2174</v>
      </c>
      <c r="G1087" s="24" t="s">
        <v>83</v>
      </c>
      <c r="H1087" s="28" t="s">
        <v>2175</v>
      </c>
      <c r="I1087" s="24">
        <v>20.0</v>
      </c>
      <c r="J1087" s="24" t="s">
        <v>89</v>
      </c>
      <c r="K1087" s="24">
        <v>7.6241856E7</v>
      </c>
      <c r="L1087" s="24" t="str">
        <f>RIGHT('КХЛ'!$H1087,4)</f>
        <v>1997</v>
      </c>
    </row>
    <row r="1088" ht="15.75" customHeight="1">
      <c r="E1088" s="24">
        <v>1076.0</v>
      </c>
      <c r="F1088" s="24" t="s">
        <v>2176</v>
      </c>
      <c r="G1088" s="24" t="s">
        <v>87</v>
      </c>
      <c r="H1088" s="28" t="s">
        <v>2177</v>
      </c>
      <c r="I1088" s="24">
        <v>28.0</v>
      </c>
      <c r="J1088" s="24" t="s">
        <v>282</v>
      </c>
      <c r="K1088" s="24">
        <v>5.7270562E7</v>
      </c>
      <c r="L1088" s="24" t="str">
        <f>RIGHT('КХЛ'!$H1088,4)</f>
        <v>1989</v>
      </c>
    </row>
    <row r="1089" ht="15.75" customHeight="1">
      <c r="E1089" s="24">
        <v>894.0</v>
      </c>
      <c r="F1089" s="24" t="s">
        <v>2178</v>
      </c>
      <c r="G1089" s="24" t="s">
        <v>91</v>
      </c>
      <c r="H1089" s="28" t="s">
        <v>2179</v>
      </c>
      <c r="I1089" s="24">
        <v>43.0</v>
      </c>
      <c r="J1089" s="24" t="s">
        <v>89</v>
      </c>
      <c r="K1089" s="24">
        <v>9.9380946E7</v>
      </c>
      <c r="L1089" s="24" t="str">
        <f>RIGHT('КХЛ'!$H1089,4)</f>
        <v>1974</v>
      </c>
    </row>
    <row r="1090" ht="15.75" customHeight="1">
      <c r="E1090" s="24">
        <v>96.0</v>
      </c>
      <c r="F1090" s="24" t="s">
        <v>2180</v>
      </c>
      <c r="G1090" s="24" t="s">
        <v>83</v>
      </c>
      <c r="H1090" s="28" t="s">
        <v>2181</v>
      </c>
      <c r="I1090" s="24">
        <v>19.0</v>
      </c>
      <c r="J1090" s="24" t="s">
        <v>241</v>
      </c>
      <c r="K1090" s="24">
        <v>3.7881472E7</v>
      </c>
      <c r="L1090" s="24" t="str">
        <f>RIGHT('КХЛ'!$H1090,4)</f>
        <v>1998</v>
      </c>
    </row>
    <row r="1091" ht="15.75" customHeight="1">
      <c r="E1091" s="24">
        <v>1143.0</v>
      </c>
      <c r="F1091" s="24" t="s">
        <v>2182</v>
      </c>
      <c r="G1091" s="24" t="s">
        <v>91</v>
      </c>
      <c r="H1091" s="28" t="s">
        <v>2183</v>
      </c>
      <c r="I1091" s="24">
        <v>44.0</v>
      </c>
      <c r="J1091" s="24" t="s">
        <v>89</v>
      </c>
      <c r="K1091" s="24">
        <v>9.5911676E7</v>
      </c>
      <c r="L1091" s="24" t="str">
        <f>RIGHT('КХЛ'!$H1091,4)</f>
        <v>1973</v>
      </c>
    </row>
    <row r="1092" ht="15.75" customHeight="1">
      <c r="E1092" s="24">
        <v>165.0</v>
      </c>
      <c r="F1092" s="24" t="s">
        <v>2184</v>
      </c>
      <c r="G1092" s="24" t="s">
        <v>83</v>
      </c>
      <c r="H1092" s="28" t="s">
        <v>2185</v>
      </c>
      <c r="I1092" s="24">
        <v>37.0</v>
      </c>
      <c r="J1092" s="24" t="s">
        <v>321</v>
      </c>
      <c r="K1092" s="24">
        <v>1.304464E7</v>
      </c>
      <c r="L1092" s="24" t="str">
        <f>RIGHT('КХЛ'!$H1092,4)</f>
        <v>1980</v>
      </c>
    </row>
    <row r="1093" ht="15.75" customHeight="1">
      <c r="E1093" s="24">
        <v>148.0</v>
      </c>
      <c r="F1093" s="24" t="s">
        <v>2186</v>
      </c>
      <c r="G1093" s="24" t="s">
        <v>83</v>
      </c>
      <c r="H1093" s="28" t="s">
        <v>2187</v>
      </c>
      <c r="I1093" s="24">
        <v>36.0</v>
      </c>
      <c r="J1093" s="24" t="s">
        <v>282</v>
      </c>
      <c r="K1093" s="24">
        <v>9.5314792E7</v>
      </c>
      <c r="L1093" s="24" t="str">
        <f>RIGHT('КХЛ'!$H1093,4)</f>
        <v>1981</v>
      </c>
    </row>
    <row r="1094" ht="15.75" customHeight="1">
      <c r="E1094" s="24">
        <v>708.0</v>
      </c>
      <c r="F1094" s="24" t="s">
        <v>2188</v>
      </c>
      <c r="G1094" s="24" t="s">
        <v>87</v>
      </c>
      <c r="H1094" s="28" t="s">
        <v>2189</v>
      </c>
      <c r="I1094" s="24">
        <v>24.0</v>
      </c>
      <c r="J1094" s="24" t="s">
        <v>89</v>
      </c>
      <c r="K1094" s="24">
        <v>4.1961489E7</v>
      </c>
      <c r="L1094" s="24" t="str">
        <f>RIGHT('КХЛ'!$H1094,4)</f>
        <v>1993</v>
      </c>
    </row>
    <row r="1095" ht="15.75" customHeight="1">
      <c r="E1095" s="24">
        <v>225.0</v>
      </c>
      <c r="F1095" s="24" t="s">
        <v>2190</v>
      </c>
      <c r="G1095" s="24" t="s">
        <v>91</v>
      </c>
      <c r="H1095" s="28" t="s">
        <v>2191</v>
      </c>
      <c r="I1095" s="24">
        <v>19.0</v>
      </c>
      <c r="J1095" s="24" t="s">
        <v>89</v>
      </c>
      <c r="K1095" s="24">
        <v>6.7983087E7</v>
      </c>
      <c r="L1095" s="24" t="str">
        <f>RIGHT('КХЛ'!$H1095,4)</f>
        <v>1998</v>
      </c>
    </row>
    <row r="1096" ht="15.75" customHeight="1">
      <c r="E1096" s="24">
        <v>848.0</v>
      </c>
      <c r="F1096" s="24" t="s">
        <v>2192</v>
      </c>
      <c r="G1096" s="24" t="s">
        <v>83</v>
      </c>
      <c r="H1096" s="28" t="s">
        <v>2193</v>
      </c>
      <c r="I1096" s="24">
        <v>20.0</v>
      </c>
      <c r="J1096" s="24" t="s">
        <v>282</v>
      </c>
      <c r="K1096" s="24">
        <v>7.7669805E7</v>
      </c>
      <c r="L1096" s="24" t="str">
        <f>RIGHT('КХЛ'!$H1096,4)</f>
        <v>1997</v>
      </c>
    </row>
    <row r="1097" ht="15.75" customHeight="1">
      <c r="E1097" s="24">
        <v>466.0</v>
      </c>
      <c r="F1097" s="24" t="s">
        <v>2194</v>
      </c>
      <c r="G1097" s="24" t="s">
        <v>83</v>
      </c>
      <c r="H1097" s="28" t="s">
        <v>2195</v>
      </c>
      <c r="I1097" s="24">
        <v>30.0</v>
      </c>
      <c r="J1097" s="24" t="s">
        <v>106</v>
      </c>
      <c r="K1097" s="24">
        <v>1.8095307E7</v>
      </c>
      <c r="L1097" s="24" t="str">
        <f>RIGHT('КХЛ'!$H1097,4)</f>
        <v>1987</v>
      </c>
    </row>
    <row r="1098" ht="15.75" customHeight="1">
      <c r="E1098" s="24">
        <v>556.0</v>
      </c>
      <c r="F1098" s="24" t="s">
        <v>2196</v>
      </c>
      <c r="G1098" s="24" t="s">
        <v>83</v>
      </c>
      <c r="H1098" s="28" t="s">
        <v>2197</v>
      </c>
      <c r="I1098" s="24">
        <v>31.0</v>
      </c>
      <c r="J1098" s="24" t="s">
        <v>106</v>
      </c>
      <c r="K1098" s="24">
        <v>6.8726789E7</v>
      </c>
      <c r="L1098" s="24" t="str">
        <f>RIGHT('КХЛ'!$H1098,4)</f>
        <v>1987</v>
      </c>
    </row>
    <row r="1099" ht="15.75" customHeight="1">
      <c r="E1099" s="24">
        <v>284.0</v>
      </c>
      <c r="F1099" s="24" t="s">
        <v>2198</v>
      </c>
      <c r="G1099" s="24" t="s">
        <v>91</v>
      </c>
      <c r="H1099" s="28" t="s">
        <v>2199</v>
      </c>
      <c r="I1099" s="24">
        <v>27.0</v>
      </c>
      <c r="J1099" s="24" t="s">
        <v>89</v>
      </c>
      <c r="K1099" s="24">
        <v>3.0934387E7</v>
      </c>
      <c r="L1099" s="24" t="str">
        <f>RIGHT('КХЛ'!$H1099,4)</f>
        <v>1990</v>
      </c>
    </row>
    <row r="1100" ht="15.75" customHeight="1">
      <c r="E1100" s="24">
        <v>1058.0</v>
      </c>
      <c r="F1100" s="24" t="s">
        <v>2200</v>
      </c>
      <c r="G1100" s="24" t="s">
        <v>91</v>
      </c>
      <c r="H1100" s="28" t="s">
        <v>1852</v>
      </c>
      <c r="I1100" s="24">
        <v>27.0</v>
      </c>
      <c r="J1100" s="24" t="s">
        <v>222</v>
      </c>
      <c r="K1100" s="24">
        <v>4.3902995E7</v>
      </c>
      <c r="L1100" s="24" t="str">
        <f>RIGHT('КХЛ'!$H1100,4)</f>
        <v>1990</v>
      </c>
    </row>
    <row r="1101" ht="15.75" customHeight="1">
      <c r="E1101" s="24">
        <v>971.0</v>
      </c>
      <c r="F1101" s="24" t="s">
        <v>2201</v>
      </c>
      <c r="G1101" s="24" t="s">
        <v>83</v>
      </c>
      <c r="H1101" s="28" t="s">
        <v>1742</v>
      </c>
      <c r="I1101" s="24">
        <v>28.0</v>
      </c>
      <c r="J1101" s="24" t="s">
        <v>169</v>
      </c>
      <c r="K1101" s="24">
        <v>2.9201629E7</v>
      </c>
      <c r="L1101" s="24" t="str">
        <f>RIGHT('КХЛ'!$H1101,4)</f>
        <v>1989</v>
      </c>
    </row>
    <row r="1102" ht="15.75" customHeight="1">
      <c r="E1102" s="24">
        <v>1032.0</v>
      </c>
      <c r="F1102" s="24" t="s">
        <v>384</v>
      </c>
      <c r="G1102" s="24" t="s">
        <v>83</v>
      </c>
      <c r="H1102" s="28" t="s">
        <v>127</v>
      </c>
      <c r="I1102" s="24">
        <v>34.0</v>
      </c>
      <c r="J1102" s="24" t="s">
        <v>89</v>
      </c>
      <c r="K1102" s="24">
        <v>8.3375769E7</v>
      </c>
      <c r="L1102" s="24" t="str">
        <f>RIGHT('КХЛ'!$H1102,4)</f>
        <v>1983</v>
      </c>
    </row>
    <row r="1103" ht="15.75" customHeight="1">
      <c r="E1103" s="24">
        <v>1664.0</v>
      </c>
      <c r="F1103" s="24" t="s">
        <v>2202</v>
      </c>
      <c r="G1103" s="24" t="s">
        <v>91</v>
      </c>
      <c r="H1103" s="28" t="s">
        <v>2203</v>
      </c>
      <c r="I1103" s="24">
        <v>44.0</v>
      </c>
      <c r="J1103" s="24" t="s">
        <v>89</v>
      </c>
      <c r="K1103" s="24">
        <v>7.1103406E7</v>
      </c>
      <c r="L1103" s="24" t="str">
        <f>RIGHT('КХЛ'!$H1103,4)</f>
        <v>1973</v>
      </c>
    </row>
    <row r="1104" ht="15.75" customHeight="1">
      <c r="E1104" s="24">
        <v>174.0</v>
      </c>
      <c r="F1104" s="24" t="s">
        <v>2204</v>
      </c>
      <c r="G1104" s="24" t="s">
        <v>83</v>
      </c>
      <c r="H1104" s="28" t="s">
        <v>2205</v>
      </c>
      <c r="I1104" s="24">
        <v>34.0</v>
      </c>
      <c r="J1104" s="24" t="s">
        <v>106</v>
      </c>
      <c r="K1104" s="24">
        <v>8.1910066E7</v>
      </c>
      <c r="L1104" s="24" t="str">
        <f>RIGHT('КХЛ'!$H1104,4)</f>
        <v>1983</v>
      </c>
    </row>
    <row r="1105" ht="15.75" customHeight="1">
      <c r="E1105" s="24">
        <v>1292.0</v>
      </c>
      <c r="F1105" s="24" t="s">
        <v>2206</v>
      </c>
      <c r="G1105" s="24" t="s">
        <v>91</v>
      </c>
      <c r="H1105" s="28" t="s">
        <v>2207</v>
      </c>
      <c r="I1105" s="24">
        <v>40.0</v>
      </c>
      <c r="J1105" s="24" t="s">
        <v>152</v>
      </c>
      <c r="K1105" s="24">
        <v>5.048635E7</v>
      </c>
      <c r="L1105" s="24" t="str">
        <f>RIGHT('КХЛ'!$H1105,4)</f>
        <v>1977</v>
      </c>
    </row>
    <row r="1106" ht="15.75" customHeight="1">
      <c r="E1106" s="24">
        <v>1086.0</v>
      </c>
      <c r="F1106" s="24" t="s">
        <v>2208</v>
      </c>
      <c r="G1106" s="24" t="s">
        <v>83</v>
      </c>
      <c r="H1106" s="28" t="s">
        <v>2209</v>
      </c>
      <c r="I1106" s="24">
        <v>22.0</v>
      </c>
      <c r="J1106" s="24" t="s">
        <v>89</v>
      </c>
      <c r="K1106" s="24">
        <v>4.2765863E7</v>
      </c>
      <c r="L1106" s="24" t="str">
        <f>RIGHT('КХЛ'!$H1106,4)</f>
        <v>1995</v>
      </c>
    </row>
    <row r="1107" ht="15.75" customHeight="1">
      <c r="E1107" s="24">
        <v>577.0</v>
      </c>
      <c r="F1107" s="24" t="s">
        <v>2210</v>
      </c>
      <c r="G1107" s="24" t="s">
        <v>83</v>
      </c>
      <c r="H1107" s="28" t="s">
        <v>2211</v>
      </c>
      <c r="I1107" s="24">
        <v>27.0</v>
      </c>
      <c r="J1107" s="24" t="s">
        <v>89</v>
      </c>
      <c r="K1107" s="24">
        <v>1.5661341E7</v>
      </c>
      <c r="L1107" s="24" t="str">
        <f>RIGHT('КХЛ'!$H1107,4)</f>
        <v>1990</v>
      </c>
    </row>
    <row r="1108" ht="15.75" customHeight="1">
      <c r="E1108" s="24">
        <v>1029.0</v>
      </c>
      <c r="F1108" s="24" t="s">
        <v>2212</v>
      </c>
      <c r="G1108" s="24" t="s">
        <v>91</v>
      </c>
      <c r="H1108" s="28" t="s">
        <v>2213</v>
      </c>
      <c r="I1108" s="24">
        <v>37.0</v>
      </c>
      <c r="J1108" s="24" t="s">
        <v>106</v>
      </c>
      <c r="K1108" s="24">
        <v>1.2530945E7</v>
      </c>
      <c r="L1108" s="24" t="str">
        <f>RIGHT('КХЛ'!$H1108,4)</f>
        <v>1980</v>
      </c>
    </row>
    <row r="1109" ht="15.75" customHeight="1">
      <c r="E1109" s="24">
        <v>1066.0</v>
      </c>
      <c r="F1109" s="24" t="s">
        <v>2214</v>
      </c>
      <c r="G1109" s="24" t="s">
        <v>83</v>
      </c>
      <c r="H1109" s="28" t="s">
        <v>2215</v>
      </c>
      <c r="I1109" s="24">
        <v>23.0</v>
      </c>
      <c r="J1109" s="24" t="s">
        <v>89</v>
      </c>
      <c r="K1109" s="24">
        <v>4.7651744E7</v>
      </c>
      <c r="L1109" s="24" t="str">
        <f>RIGHT('КХЛ'!$H1109,4)</f>
        <v>1994</v>
      </c>
    </row>
    <row r="1110" ht="15.75" customHeight="1">
      <c r="E1110" s="24">
        <v>436.0</v>
      </c>
      <c r="F1110" s="24" t="s">
        <v>2216</v>
      </c>
      <c r="G1110" s="24" t="s">
        <v>91</v>
      </c>
      <c r="H1110" s="28" t="s">
        <v>1141</v>
      </c>
      <c r="I1110" s="24">
        <v>34.0</v>
      </c>
      <c r="J1110" s="24" t="s">
        <v>106</v>
      </c>
      <c r="K1110" s="24">
        <v>5.6865743E7</v>
      </c>
      <c r="L1110" s="24" t="str">
        <f>RIGHT('КХЛ'!$H1110,4)</f>
        <v>1983</v>
      </c>
    </row>
    <row r="1111" ht="15.75" customHeight="1">
      <c r="E1111" s="24">
        <v>1711.0</v>
      </c>
      <c r="F1111" s="24" t="s">
        <v>2217</v>
      </c>
      <c r="G1111" s="24" t="s">
        <v>83</v>
      </c>
      <c r="H1111" s="28" t="s">
        <v>2218</v>
      </c>
      <c r="I1111" s="24">
        <v>23.0</v>
      </c>
      <c r="J1111" s="24" t="s">
        <v>89</v>
      </c>
      <c r="K1111" s="24">
        <v>4.9788686E7</v>
      </c>
      <c r="L1111" s="24" t="str">
        <f>RIGHT('КХЛ'!$H1111,4)</f>
        <v>1994</v>
      </c>
    </row>
    <row r="1112" ht="15.75" customHeight="1">
      <c r="E1112" s="24">
        <v>864.0</v>
      </c>
      <c r="F1112" s="24" t="s">
        <v>972</v>
      </c>
      <c r="G1112" s="24" t="s">
        <v>87</v>
      </c>
      <c r="H1112" s="28" t="s">
        <v>973</v>
      </c>
      <c r="I1112" s="24">
        <v>30.0</v>
      </c>
      <c r="J1112" s="24" t="s">
        <v>89</v>
      </c>
      <c r="K1112" s="24">
        <v>8331990.0</v>
      </c>
      <c r="L1112" s="24" t="str">
        <f>RIGHT('КХЛ'!$H1112,4)</f>
        <v>1987</v>
      </c>
    </row>
    <row r="1113" ht="15.75" customHeight="1">
      <c r="E1113" s="24">
        <v>191.0</v>
      </c>
      <c r="F1113" s="24" t="s">
        <v>2219</v>
      </c>
      <c r="G1113" s="24" t="s">
        <v>83</v>
      </c>
      <c r="H1113" s="28" t="s">
        <v>2220</v>
      </c>
      <c r="I1113" s="24">
        <v>28.0</v>
      </c>
      <c r="J1113" s="24" t="s">
        <v>89</v>
      </c>
      <c r="K1113" s="24">
        <v>8.8756378E7</v>
      </c>
      <c r="L1113" s="24" t="str">
        <f>RIGHT('КХЛ'!$H1113,4)</f>
        <v>1989</v>
      </c>
    </row>
    <row r="1114" ht="15.75" customHeight="1">
      <c r="E1114" s="24">
        <v>699.0</v>
      </c>
      <c r="F1114" s="24" t="s">
        <v>2221</v>
      </c>
      <c r="G1114" s="24" t="s">
        <v>91</v>
      </c>
      <c r="H1114" s="28" t="s">
        <v>2222</v>
      </c>
      <c r="I1114" s="24">
        <v>38.0</v>
      </c>
      <c r="J1114" s="24" t="s">
        <v>85</v>
      </c>
      <c r="K1114" s="24">
        <v>7.5309702E7</v>
      </c>
      <c r="L1114" s="24" t="str">
        <f>RIGHT('КХЛ'!$H1114,4)</f>
        <v>1979</v>
      </c>
    </row>
    <row r="1115" ht="15.75" customHeight="1">
      <c r="E1115" s="24">
        <v>617.0</v>
      </c>
      <c r="F1115" s="24" t="s">
        <v>2223</v>
      </c>
      <c r="G1115" s="24" t="s">
        <v>91</v>
      </c>
      <c r="H1115" s="28" t="s">
        <v>2224</v>
      </c>
      <c r="I1115" s="24">
        <v>27.0</v>
      </c>
      <c r="J1115" s="24" t="s">
        <v>89</v>
      </c>
      <c r="K1115" s="24">
        <v>3.1451063E7</v>
      </c>
      <c r="L1115" s="24" t="str">
        <f>RIGHT('КХЛ'!$H1115,4)</f>
        <v>1990</v>
      </c>
    </row>
    <row r="1116" ht="15.75" customHeight="1">
      <c r="E1116" s="24">
        <v>675.0</v>
      </c>
      <c r="F1116" s="24" t="s">
        <v>2225</v>
      </c>
      <c r="G1116" s="24" t="s">
        <v>91</v>
      </c>
      <c r="H1116" s="28" t="s">
        <v>2226</v>
      </c>
      <c r="I1116" s="24">
        <v>30.0</v>
      </c>
      <c r="J1116" s="24" t="s">
        <v>2227</v>
      </c>
      <c r="K1116" s="24">
        <v>3.7385295E7</v>
      </c>
      <c r="L1116" s="24" t="str">
        <f>RIGHT('КХЛ'!$H1116,4)</f>
        <v>1987</v>
      </c>
    </row>
    <row r="1117" ht="15.75" customHeight="1">
      <c r="E1117" s="24">
        <v>639.0</v>
      </c>
      <c r="F1117" s="24" t="s">
        <v>2228</v>
      </c>
      <c r="G1117" s="24" t="s">
        <v>91</v>
      </c>
      <c r="H1117" s="28" t="s">
        <v>2229</v>
      </c>
      <c r="I1117" s="24">
        <v>24.0</v>
      </c>
      <c r="J1117" s="24" t="s">
        <v>89</v>
      </c>
      <c r="K1117" s="24">
        <v>2.8017695E7</v>
      </c>
      <c r="L1117" s="24" t="str">
        <f>RIGHT('КХЛ'!$H1117,4)</f>
        <v>1993</v>
      </c>
    </row>
    <row r="1118" ht="15.75" customHeight="1">
      <c r="E1118" s="24">
        <v>20.0</v>
      </c>
      <c r="F1118" s="24" t="s">
        <v>2230</v>
      </c>
      <c r="G1118" s="24" t="s">
        <v>91</v>
      </c>
      <c r="H1118" s="28" t="s">
        <v>2231</v>
      </c>
      <c r="I1118" s="24">
        <v>41.0</v>
      </c>
      <c r="J1118" s="24" t="s">
        <v>89</v>
      </c>
      <c r="K1118" s="24">
        <v>1.9530684E7</v>
      </c>
      <c r="L1118" s="24" t="str">
        <f>RIGHT('КХЛ'!$H1118,4)</f>
        <v>1976</v>
      </c>
    </row>
    <row r="1119" ht="15.75" customHeight="1">
      <c r="E1119" s="24">
        <v>410.0</v>
      </c>
      <c r="F1119" s="24" t="s">
        <v>2232</v>
      </c>
      <c r="G1119" s="24" t="s">
        <v>91</v>
      </c>
      <c r="H1119" s="28" t="s">
        <v>2233</v>
      </c>
      <c r="I1119" s="24">
        <v>24.0</v>
      </c>
      <c r="J1119" s="24" t="s">
        <v>89</v>
      </c>
      <c r="K1119" s="24">
        <v>6.0350037E7</v>
      </c>
      <c r="L1119" s="24" t="str">
        <f>RIGHT('КХЛ'!$H1119,4)</f>
        <v>1993</v>
      </c>
    </row>
    <row r="1120" ht="15.75" customHeight="1">
      <c r="E1120" s="24">
        <v>1041.0</v>
      </c>
      <c r="F1120" s="24" t="s">
        <v>2234</v>
      </c>
      <c r="G1120" s="24" t="s">
        <v>91</v>
      </c>
      <c r="H1120" s="28" t="s">
        <v>2235</v>
      </c>
      <c r="I1120" s="24">
        <v>18.0</v>
      </c>
      <c r="J1120" s="24" t="s">
        <v>89</v>
      </c>
      <c r="K1120" s="24">
        <v>2.4364019E7</v>
      </c>
      <c r="L1120" s="24" t="str">
        <f>RIGHT('КХЛ'!$H1120,4)</f>
        <v>1999</v>
      </c>
    </row>
    <row r="1121" ht="15.75" customHeight="1">
      <c r="E1121" s="24">
        <v>1548.0</v>
      </c>
      <c r="F1121" s="24" t="s">
        <v>2236</v>
      </c>
      <c r="G1121" s="24" t="s">
        <v>91</v>
      </c>
      <c r="H1121" s="28" t="s">
        <v>2193</v>
      </c>
      <c r="I1121" s="24">
        <v>20.0</v>
      </c>
      <c r="J1121" s="24" t="s">
        <v>89</v>
      </c>
      <c r="K1121" s="24">
        <v>7.3946166E7</v>
      </c>
      <c r="L1121" s="24" t="str">
        <f>RIGHT('КХЛ'!$H1121,4)</f>
        <v>1997</v>
      </c>
    </row>
    <row r="1122" ht="15.75" customHeight="1">
      <c r="E1122" s="24">
        <v>164.0</v>
      </c>
      <c r="F1122" s="24" t="s">
        <v>2237</v>
      </c>
      <c r="G1122" s="24" t="s">
        <v>91</v>
      </c>
      <c r="H1122" s="28" t="s">
        <v>2238</v>
      </c>
      <c r="I1122" s="24">
        <v>41.0</v>
      </c>
      <c r="J1122" s="24" t="s">
        <v>222</v>
      </c>
      <c r="K1122" s="24">
        <v>6.8192629E7</v>
      </c>
      <c r="L1122" s="24" t="str">
        <f>RIGHT('КХЛ'!$H1122,4)</f>
        <v>1976</v>
      </c>
    </row>
    <row r="1123" ht="15.75" customHeight="1">
      <c r="E1123" s="24">
        <v>231.0</v>
      </c>
      <c r="F1123" s="24" t="s">
        <v>2239</v>
      </c>
      <c r="G1123" s="24" t="s">
        <v>83</v>
      </c>
      <c r="H1123" s="28" t="s">
        <v>2240</v>
      </c>
      <c r="I1123" s="24">
        <v>27.0</v>
      </c>
      <c r="J1123" s="24" t="s">
        <v>132</v>
      </c>
      <c r="K1123" s="24">
        <v>7.9157491E7</v>
      </c>
      <c r="L1123" s="24" t="str">
        <f>RIGHT('КХЛ'!$H1123,4)</f>
        <v>1990</v>
      </c>
    </row>
    <row r="1124" ht="15.75" customHeight="1">
      <c r="E1124" s="24">
        <v>557.0</v>
      </c>
      <c r="F1124" s="24" t="s">
        <v>2241</v>
      </c>
      <c r="G1124" s="24" t="s">
        <v>87</v>
      </c>
      <c r="H1124" s="28" t="s">
        <v>2242</v>
      </c>
      <c r="I1124" s="24">
        <v>25.0</v>
      </c>
      <c r="J1124" s="24" t="s">
        <v>89</v>
      </c>
      <c r="K1124" s="24">
        <v>9.0938888E7</v>
      </c>
      <c r="L1124" s="24" t="str">
        <f>RIGHT('КХЛ'!$H1124,4)</f>
        <v>1992</v>
      </c>
    </row>
    <row r="1125" ht="15.75" customHeight="1">
      <c r="E1125" s="24">
        <v>872.0</v>
      </c>
      <c r="F1125" s="24" t="s">
        <v>2243</v>
      </c>
      <c r="G1125" s="24" t="s">
        <v>91</v>
      </c>
      <c r="H1125" s="28" t="s">
        <v>2244</v>
      </c>
      <c r="I1125" s="24">
        <v>30.0</v>
      </c>
      <c r="J1125" s="24" t="s">
        <v>89</v>
      </c>
      <c r="K1125" s="24">
        <v>8.4031483E7</v>
      </c>
      <c r="L1125" s="24" t="str">
        <f>RIGHT('КХЛ'!$H1125,4)</f>
        <v>1987</v>
      </c>
    </row>
    <row r="1126" ht="15.75" customHeight="1">
      <c r="E1126" s="24">
        <v>345.0</v>
      </c>
      <c r="F1126" s="24" t="s">
        <v>2245</v>
      </c>
      <c r="G1126" s="24" t="s">
        <v>91</v>
      </c>
      <c r="H1126" s="28" t="s">
        <v>706</v>
      </c>
      <c r="I1126" s="24">
        <v>22.0</v>
      </c>
      <c r="J1126" s="24" t="s">
        <v>89</v>
      </c>
      <c r="K1126" s="24">
        <v>7996448.0</v>
      </c>
      <c r="L1126" s="24" t="str">
        <f>RIGHT('КХЛ'!$H1126,4)</f>
        <v>1995</v>
      </c>
    </row>
    <row r="1127" ht="15.75" customHeight="1">
      <c r="E1127" s="24">
        <v>914.0</v>
      </c>
      <c r="F1127" s="24" t="s">
        <v>2246</v>
      </c>
      <c r="G1127" s="24" t="s">
        <v>91</v>
      </c>
      <c r="H1127" s="28" t="s">
        <v>2247</v>
      </c>
      <c r="I1127" s="24">
        <v>19.0</v>
      </c>
      <c r="J1127" s="24" t="s">
        <v>89</v>
      </c>
      <c r="K1127" s="24">
        <v>7199948.0</v>
      </c>
      <c r="L1127" s="24" t="str">
        <f>RIGHT('КХЛ'!$H1127,4)</f>
        <v>1998</v>
      </c>
    </row>
    <row r="1128" ht="15.75" customHeight="1">
      <c r="E1128" s="24">
        <v>1024.0</v>
      </c>
      <c r="F1128" s="24" t="s">
        <v>2248</v>
      </c>
      <c r="G1128" s="24" t="s">
        <v>91</v>
      </c>
      <c r="H1128" s="28" t="s">
        <v>2249</v>
      </c>
      <c r="I1128" s="24">
        <v>27.0</v>
      </c>
      <c r="J1128" s="24" t="s">
        <v>89</v>
      </c>
      <c r="K1128" s="24">
        <v>1.9652946E7</v>
      </c>
      <c r="L1128" s="24" t="str">
        <f>RIGHT('КХЛ'!$H1128,4)</f>
        <v>1990</v>
      </c>
    </row>
    <row r="1129" ht="15.75" customHeight="1">
      <c r="E1129" s="24">
        <v>564.0</v>
      </c>
      <c r="F1129" s="24" t="s">
        <v>2250</v>
      </c>
      <c r="G1129" s="24" t="s">
        <v>83</v>
      </c>
      <c r="H1129" s="28" t="s">
        <v>714</v>
      </c>
      <c r="I1129" s="24">
        <v>25.0</v>
      </c>
      <c r="J1129" s="24" t="s">
        <v>89</v>
      </c>
      <c r="K1129" s="24">
        <v>4.8413762E7</v>
      </c>
      <c r="L1129" s="24" t="str">
        <f>RIGHT('КХЛ'!$H1129,4)</f>
        <v>1992</v>
      </c>
    </row>
    <row r="1130" ht="15.75" customHeight="1">
      <c r="E1130" s="24">
        <v>931.0</v>
      </c>
      <c r="F1130" s="24" t="s">
        <v>2251</v>
      </c>
      <c r="G1130" s="24" t="s">
        <v>83</v>
      </c>
      <c r="H1130" s="28" t="s">
        <v>2252</v>
      </c>
      <c r="I1130" s="24">
        <v>27.0</v>
      </c>
      <c r="J1130" s="24" t="s">
        <v>169</v>
      </c>
      <c r="K1130" s="24">
        <v>6.8948264E7</v>
      </c>
      <c r="L1130" s="24" t="str">
        <f>RIGHT('КХЛ'!$H1130,4)</f>
        <v>1990</v>
      </c>
    </row>
    <row r="1131" ht="15.75" customHeight="1">
      <c r="E1131" s="24">
        <v>512.0</v>
      </c>
      <c r="F1131" s="24" t="s">
        <v>2253</v>
      </c>
      <c r="G1131" s="24" t="s">
        <v>87</v>
      </c>
      <c r="H1131" s="28" t="s">
        <v>2254</v>
      </c>
      <c r="I1131" s="24">
        <v>41.0</v>
      </c>
      <c r="J1131" s="24" t="s">
        <v>89</v>
      </c>
      <c r="K1131" s="24">
        <v>3.4845347E7</v>
      </c>
      <c r="L1131" s="24" t="str">
        <f>RIGHT('КХЛ'!$H1131,4)</f>
        <v>1976</v>
      </c>
    </row>
    <row r="1132" ht="15.75" customHeight="1">
      <c r="E1132" s="24">
        <v>613.0</v>
      </c>
      <c r="F1132" s="24" t="s">
        <v>2255</v>
      </c>
      <c r="G1132" s="24" t="s">
        <v>83</v>
      </c>
      <c r="H1132" s="28" t="s">
        <v>2256</v>
      </c>
      <c r="I1132" s="24">
        <v>32.0</v>
      </c>
      <c r="J1132" s="24" t="s">
        <v>152</v>
      </c>
      <c r="K1132" s="24">
        <v>7431088.0</v>
      </c>
      <c r="L1132" s="24" t="str">
        <f>RIGHT('КХЛ'!$H1132,4)</f>
        <v>1985</v>
      </c>
    </row>
    <row r="1133" ht="15.75" customHeight="1">
      <c r="E1133" s="24">
        <v>1106.0</v>
      </c>
      <c r="F1133" s="24" t="s">
        <v>2257</v>
      </c>
      <c r="G1133" s="24" t="s">
        <v>91</v>
      </c>
      <c r="H1133" s="28" t="s">
        <v>2258</v>
      </c>
      <c r="I1133" s="24">
        <v>42.0</v>
      </c>
      <c r="J1133" s="24" t="s">
        <v>222</v>
      </c>
      <c r="K1133" s="24">
        <v>3.5909649E7</v>
      </c>
      <c r="L1133" s="24" t="str">
        <f>RIGHT('КХЛ'!$H1133,4)</f>
        <v>1975</v>
      </c>
    </row>
    <row r="1134" ht="15.75" customHeight="1">
      <c r="E1134" s="24">
        <v>882.0</v>
      </c>
      <c r="F1134" s="24" t="s">
        <v>1680</v>
      </c>
      <c r="G1134" s="24" t="s">
        <v>91</v>
      </c>
      <c r="H1134" s="28" t="s">
        <v>1681</v>
      </c>
      <c r="I1134" s="24">
        <v>35.0</v>
      </c>
      <c r="J1134" s="24" t="s">
        <v>89</v>
      </c>
      <c r="K1134" s="24">
        <v>5.0692068E7</v>
      </c>
      <c r="L1134" s="24" t="str">
        <f>RIGHT('КХЛ'!$H1134,4)</f>
        <v>1982</v>
      </c>
    </row>
    <row r="1135" ht="15.75" customHeight="1">
      <c r="E1135" s="24">
        <v>8.0</v>
      </c>
      <c r="F1135" s="24" t="s">
        <v>2259</v>
      </c>
      <c r="G1135" s="24" t="s">
        <v>91</v>
      </c>
      <c r="H1135" s="28" t="s">
        <v>1435</v>
      </c>
      <c r="I1135" s="24">
        <v>22.0</v>
      </c>
      <c r="J1135" s="24" t="s">
        <v>282</v>
      </c>
      <c r="K1135" s="24">
        <v>3.3597742E7</v>
      </c>
      <c r="L1135" s="24" t="str">
        <f>RIGHT('КХЛ'!$H1135,4)</f>
        <v>1996</v>
      </c>
    </row>
    <row r="1136" ht="15.75" customHeight="1">
      <c r="E1136" s="24">
        <v>1555.0</v>
      </c>
      <c r="F1136" s="24" t="s">
        <v>2260</v>
      </c>
      <c r="G1136" s="24" t="s">
        <v>91</v>
      </c>
      <c r="H1136" s="28" t="s">
        <v>2261</v>
      </c>
      <c r="I1136" s="24">
        <v>39.0</v>
      </c>
      <c r="J1136" s="24" t="s">
        <v>169</v>
      </c>
      <c r="K1136" s="24">
        <v>2435934.0</v>
      </c>
      <c r="L1136" s="24" t="str">
        <f>RIGHT('КХЛ'!$H1136,4)</f>
        <v>1978</v>
      </c>
    </row>
    <row r="1137" ht="15.75" customHeight="1">
      <c r="E1137" s="24">
        <v>809.0</v>
      </c>
      <c r="F1137" s="24" t="s">
        <v>2262</v>
      </c>
      <c r="G1137" s="24" t="s">
        <v>87</v>
      </c>
      <c r="H1137" s="28" t="s">
        <v>2263</v>
      </c>
      <c r="I1137" s="24">
        <v>30.0</v>
      </c>
      <c r="J1137" s="24" t="s">
        <v>89</v>
      </c>
      <c r="K1137" s="24">
        <v>3.3885495E7</v>
      </c>
      <c r="L1137" s="24" t="str">
        <f>RIGHT('КХЛ'!$H1137,4)</f>
        <v>1987</v>
      </c>
    </row>
    <row r="1138" ht="15.75" customHeight="1">
      <c r="E1138" s="24">
        <v>30.0</v>
      </c>
      <c r="F1138" s="24" t="s">
        <v>313</v>
      </c>
      <c r="G1138" s="24" t="s">
        <v>91</v>
      </c>
      <c r="H1138" s="28" t="s">
        <v>2264</v>
      </c>
      <c r="I1138" s="24">
        <v>22.0</v>
      </c>
      <c r="J1138" s="24" t="s">
        <v>89</v>
      </c>
      <c r="K1138" s="24">
        <v>2.7272412E7</v>
      </c>
      <c r="L1138" s="24" t="str">
        <f>RIGHT('КХЛ'!$H1138,4)</f>
        <v>1995</v>
      </c>
    </row>
    <row r="1139" ht="15.75" customHeight="1">
      <c r="E1139" s="24">
        <v>1610.0</v>
      </c>
      <c r="F1139" s="24" t="s">
        <v>2265</v>
      </c>
      <c r="G1139" s="24" t="s">
        <v>87</v>
      </c>
      <c r="H1139" s="28" t="s">
        <v>792</v>
      </c>
      <c r="I1139" s="24">
        <v>19.0</v>
      </c>
      <c r="J1139" s="24" t="s">
        <v>89</v>
      </c>
      <c r="K1139" s="24">
        <v>6.0361368E7</v>
      </c>
      <c r="L1139" s="24" t="str">
        <f>RIGHT('КХЛ'!$H1139,4)</f>
        <v>1998</v>
      </c>
    </row>
    <row r="1140" ht="15.75" customHeight="1">
      <c r="E1140" s="24">
        <v>531.0</v>
      </c>
      <c r="F1140" s="24" t="s">
        <v>2266</v>
      </c>
      <c r="G1140" s="24" t="s">
        <v>87</v>
      </c>
      <c r="H1140" s="28" t="s">
        <v>343</v>
      </c>
      <c r="I1140" s="24">
        <v>23.0</v>
      </c>
      <c r="J1140" s="24" t="s">
        <v>89</v>
      </c>
      <c r="K1140" s="24">
        <v>9.8534949E7</v>
      </c>
      <c r="L1140" s="24" t="str">
        <f>RIGHT('КХЛ'!$H1140,4)</f>
        <v>1995</v>
      </c>
    </row>
    <row r="1141" ht="15.75" customHeight="1">
      <c r="E1141" s="24">
        <v>188.0</v>
      </c>
      <c r="F1141" s="24" t="s">
        <v>2267</v>
      </c>
      <c r="G1141" s="24" t="s">
        <v>91</v>
      </c>
      <c r="H1141" s="28" t="s">
        <v>2268</v>
      </c>
      <c r="I1141" s="24">
        <v>20.0</v>
      </c>
      <c r="J1141" s="24" t="s">
        <v>89</v>
      </c>
      <c r="K1141" s="24">
        <v>8.9236914E7</v>
      </c>
      <c r="L1141" s="24" t="str">
        <f>RIGHT('КХЛ'!$H1141,4)</f>
        <v>1997</v>
      </c>
    </row>
    <row r="1142" ht="15.75" customHeight="1">
      <c r="E1142" s="24">
        <v>684.0</v>
      </c>
      <c r="F1142" s="24" t="s">
        <v>2269</v>
      </c>
      <c r="G1142" s="24" t="s">
        <v>91</v>
      </c>
      <c r="H1142" s="28" t="s">
        <v>2270</v>
      </c>
      <c r="I1142" s="24">
        <v>38.0</v>
      </c>
      <c r="J1142" s="24" t="s">
        <v>89</v>
      </c>
      <c r="K1142" s="24">
        <v>7.3194716E7</v>
      </c>
      <c r="L1142" s="24" t="str">
        <f>RIGHT('КХЛ'!$H1142,4)</f>
        <v>1979</v>
      </c>
    </row>
    <row r="1143" ht="15.75" customHeight="1">
      <c r="E1143" s="24">
        <v>435.0</v>
      </c>
      <c r="F1143" s="24" t="s">
        <v>1495</v>
      </c>
      <c r="G1143" s="24" t="s">
        <v>83</v>
      </c>
      <c r="H1143" s="28" t="s">
        <v>671</v>
      </c>
      <c r="I1143" s="24">
        <v>32.0</v>
      </c>
      <c r="J1143" s="24" t="s">
        <v>89</v>
      </c>
      <c r="K1143" s="24">
        <v>8.5523434E7</v>
      </c>
      <c r="L1143" s="24" t="str">
        <f>RIGHT('КХЛ'!$H1143,4)</f>
        <v>1985</v>
      </c>
    </row>
    <row r="1144" ht="15.75" customHeight="1">
      <c r="E1144" s="24">
        <v>249.0</v>
      </c>
      <c r="F1144" s="24" t="s">
        <v>2271</v>
      </c>
      <c r="G1144" s="24" t="s">
        <v>91</v>
      </c>
      <c r="H1144" s="28" t="s">
        <v>2272</v>
      </c>
      <c r="I1144" s="24">
        <v>31.0</v>
      </c>
      <c r="J1144" s="24" t="s">
        <v>169</v>
      </c>
      <c r="K1144" s="24">
        <v>2.6238281E7</v>
      </c>
      <c r="L1144" s="24" t="str">
        <f>RIGHT('КХЛ'!$H1144,4)</f>
        <v>1986</v>
      </c>
    </row>
    <row r="1145" ht="15.75" customHeight="1">
      <c r="E1145" s="24">
        <v>621.0</v>
      </c>
      <c r="F1145" s="24" t="s">
        <v>2273</v>
      </c>
      <c r="G1145" s="24" t="s">
        <v>91</v>
      </c>
      <c r="H1145" s="28" t="s">
        <v>2274</v>
      </c>
      <c r="I1145" s="24">
        <v>25.0</v>
      </c>
      <c r="J1145" s="24" t="s">
        <v>89</v>
      </c>
      <c r="K1145" s="24">
        <v>6.6350806E7</v>
      </c>
      <c r="L1145" s="24" t="str">
        <f>RIGHT('КХЛ'!$H1145,4)</f>
        <v>1992</v>
      </c>
    </row>
    <row r="1146" ht="15.75" customHeight="1">
      <c r="E1146" s="24">
        <v>1559.0</v>
      </c>
      <c r="F1146" s="24" t="s">
        <v>2275</v>
      </c>
      <c r="G1146" s="24" t="s">
        <v>91</v>
      </c>
      <c r="H1146" s="28" t="s">
        <v>2276</v>
      </c>
      <c r="I1146" s="24">
        <v>34.0</v>
      </c>
      <c r="J1146" s="24" t="s">
        <v>89</v>
      </c>
      <c r="K1146" s="24">
        <v>9244000.0</v>
      </c>
      <c r="L1146" s="24" t="str">
        <f>RIGHT('КХЛ'!$H1146,4)</f>
        <v>1983</v>
      </c>
    </row>
    <row r="1147" ht="15.75" customHeight="1">
      <c r="E1147" s="24">
        <v>261.0</v>
      </c>
      <c r="F1147" s="24" t="s">
        <v>2277</v>
      </c>
      <c r="G1147" s="24" t="s">
        <v>91</v>
      </c>
      <c r="H1147" s="28" t="s">
        <v>2278</v>
      </c>
      <c r="I1147" s="24">
        <v>21.0</v>
      </c>
      <c r="J1147" s="24" t="s">
        <v>89</v>
      </c>
      <c r="K1147" s="24">
        <v>5.1115447E7</v>
      </c>
      <c r="L1147" s="24" t="str">
        <f>RIGHT('КХЛ'!$H1147,4)</f>
        <v>1996</v>
      </c>
    </row>
    <row r="1148" ht="15.75" customHeight="1">
      <c r="E1148" s="24">
        <v>249.0</v>
      </c>
      <c r="F1148" s="24" t="s">
        <v>2279</v>
      </c>
      <c r="G1148" s="24" t="s">
        <v>91</v>
      </c>
      <c r="H1148" s="28" t="s">
        <v>2280</v>
      </c>
      <c r="I1148" s="24">
        <v>30.0</v>
      </c>
      <c r="J1148" s="24" t="s">
        <v>89</v>
      </c>
      <c r="K1148" s="24">
        <v>2.612725E7</v>
      </c>
      <c r="L1148" s="24" t="str">
        <f>RIGHT('КХЛ'!$H1148,4)</f>
        <v>1988</v>
      </c>
    </row>
    <row r="1149" ht="15.75" customHeight="1">
      <c r="E1149" s="24">
        <v>619.0</v>
      </c>
      <c r="F1149" s="24" t="s">
        <v>2281</v>
      </c>
      <c r="G1149" s="24" t="s">
        <v>91</v>
      </c>
      <c r="H1149" s="28" t="s">
        <v>2282</v>
      </c>
      <c r="I1149" s="24">
        <v>27.0</v>
      </c>
      <c r="J1149" s="24" t="s">
        <v>152</v>
      </c>
      <c r="K1149" s="24">
        <v>9.9223962E7</v>
      </c>
      <c r="L1149" s="24" t="str">
        <f>RIGHT('КХЛ'!$H1149,4)</f>
        <v>1990</v>
      </c>
    </row>
    <row r="1150" ht="15.75" customHeight="1">
      <c r="E1150" s="24">
        <v>777.0</v>
      </c>
      <c r="F1150" s="24" t="s">
        <v>2283</v>
      </c>
      <c r="G1150" s="24" t="s">
        <v>91</v>
      </c>
      <c r="H1150" s="28" t="s">
        <v>2284</v>
      </c>
      <c r="I1150" s="24">
        <v>23.0</v>
      </c>
      <c r="J1150" s="24" t="s">
        <v>89</v>
      </c>
      <c r="K1150" s="24">
        <v>1.3978722E7</v>
      </c>
      <c r="L1150" s="24" t="str">
        <f>RIGHT('КХЛ'!$H1150,4)</f>
        <v>1994</v>
      </c>
    </row>
    <row r="1151" ht="15.75" customHeight="1">
      <c r="E1151" s="24">
        <v>523.0</v>
      </c>
      <c r="F1151" s="24" t="s">
        <v>2285</v>
      </c>
      <c r="G1151" s="24" t="s">
        <v>91</v>
      </c>
      <c r="H1151" s="28" t="s">
        <v>2286</v>
      </c>
      <c r="I1151" s="24">
        <v>34.0</v>
      </c>
      <c r="J1151" s="24" t="s">
        <v>222</v>
      </c>
      <c r="K1151" s="24">
        <v>5.0773445E7</v>
      </c>
      <c r="L1151" s="24" t="str">
        <f>RIGHT('КХЛ'!$H1151,4)</f>
        <v>1983</v>
      </c>
    </row>
    <row r="1152" ht="15.75" customHeight="1">
      <c r="E1152" s="24">
        <v>1166.0</v>
      </c>
      <c r="F1152" s="24" t="s">
        <v>2287</v>
      </c>
      <c r="G1152" s="24" t="s">
        <v>83</v>
      </c>
      <c r="H1152" s="28" t="s">
        <v>2288</v>
      </c>
      <c r="I1152" s="24">
        <v>28.0</v>
      </c>
      <c r="J1152" s="24" t="s">
        <v>89</v>
      </c>
      <c r="K1152" s="24">
        <v>7.3590685E7</v>
      </c>
      <c r="L1152" s="24" t="str">
        <f>RIGHT('КХЛ'!$H1152,4)</f>
        <v>1990</v>
      </c>
    </row>
    <row r="1153" ht="15.75" customHeight="1">
      <c r="E1153" s="24">
        <v>647.0</v>
      </c>
      <c r="F1153" s="24" t="s">
        <v>2289</v>
      </c>
      <c r="G1153" s="24" t="s">
        <v>91</v>
      </c>
      <c r="H1153" s="28" t="s">
        <v>1931</v>
      </c>
      <c r="I1153" s="24">
        <v>26.0</v>
      </c>
      <c r="J1153" s="24" t="s">
        <v>89</v>
      </c>
      <c r="K1153" s="24">
        <v>1318043.0</v>
      </c>
      <c r="L1153" s="24" t="str">
        <f>RIGHT('КХЛ'!$H1153,4)</f>
        <v>1991</v>
      </c>
    </row>
    <row r="1154" ht="15.75" customHeight="1">
      <c r="E1154" s="24">
        <v>695.0</v>
      </c>
      <c r="F1154" s="24" t="s">
        <v>2290</v>
      </c>
      <c r="G1154" s="24" t="s">
        <v>83</v>
      </c>
      <c r="H1154" s="28" t="s">
        <v>2291</v>
      </c>
      <c r="I1154" s="24">
        <v>31.0</v>
      </c>
      <c r="J1154" s="24" t="s">
        <v>89</v>
      </c>
      <c r="K1154" s="24">
        <v>2.4419414E7</v>
      </c>
      <c r="L1154" s="24" t="str">
        <f>RIGHT('КХЛ'!$H1154,4)</f>
        <v>1986</v>
      </c>
    </row>
    <row r="1155" ht="15.75" customHeight="1">
      <c r="E1155" s="24">
        <v>1375.0</v>
      </c>
      <c r="F1155" s="24" t="s">
        <v>2292</v>
      </c>
      <c r="G1155" s="24" t="s">
        <v>83</v>
      </c>
      <c r="H1155" s="28" t="s">
        <v>2293</v>
      </c>
      <c r="I1155" s="24">
        <v>23.0</v>
      </c>
      <c r="J1155" s="24" t="s">
        <v>93</v>
      </c>
      <c r="K1155" s="24">
        <v>4.5758626E7</v>
      </c>
      <c r="L1155" s="24" t="str">
        <f>RIGHT('КХЛ'!$H1155,4)</f>
        <v>1994</v>
      </c>
    </row>
    <row r="1156" ht="15.75" customHeight="1">
      <c r="E1156" s="24">
        <v>166.0</v>
      </c>
      <c r="F1156" s="24" t="s">
        <v>2294</v>
      </c>
      <c r="G1156" s="24" t="s">
        <v>91</v>
      </c>
      <c r="H1156" s="28" t="s">
        <v>1235</v>
      </c>
      <c r="I1156" s="24">
        <v>24.0</v>
      </c>
      <c r="J1156" s="24" t="s">
        <v>85</v>
      </c>
      <c r="K1156" s="24">
        <v>7.0898277E7</v>
      </c>
      <c r="L1156" s="24" t="str">
        <f>RIGHT('КХЛ'!$H1156,4)</f>
        <v>1993</v>
      </c>
    </row>
    <row r="1157" ht="15.75" customHeight="1">
      <c r="E1157" s="24">
        <v>1069.0</v>
      </c>
      <c r="F1157" s="24" t="s">
        <v>2295</v>
      </c>
      <c r="G1157" s="24" t="s">
        <v>91</v>
      </c>
      <c r="H1157" s="28" t="s">
        <v>2296</v>
      </c>
      <c r="I1157" s="24">
        <v>42.0</v>
      </c>
      <c r="J1157" s="24" t="s">
        <v>89</v>
      </c>
      <c r="K1157" s="24">
        <v>5.0751698E7</v>
      </c>
      <c r="L1157" s="24" t="str">
        <f>RIGHT('КХЛ'!$H1157,4)</f>
        <v>1975</v>
      </c>
    </row>
    <row r="1158" ht="15.75" customHeight="1">
      <c r="E1158" s="24">
        <v>853.0</v>
      </c>
      <c r="F1158" s="24" t="s">
        <v>2297</v>
      </c>
      <c r="G1158" s="24" t="s">
        <v>83</v>
      </c>
      <c r="H1158" s="28" t="s">
        <v>2298</v>
      </c>
      <c r="I1158" s="24">
        <v>22.0</v>
      </c>
      <c r="J1158" s="24" t="s">
        <v>241</v>
      </c>
      <c r="K1158" s="24">
        <v>3.0603249E7</v>
      </c>
      <c r="L1158" s="24" t="str">
        <f>RIGHT('КХЛ'!$H1158,4)</f>
        <v>1995</v>
      </c>
    </row>
    <row r="1159" ht="15.75" customHeight="1">
      <c r="E1159" s="24">
        <v>1318.0</v>
      </c>
      <c r="F1159" s="24" t="s">
        <v>2299</v>
      </c>
      <c r="G1159" s="24" t="s">
        <v>91</v>
      </c>
      <c r="H1159" s="28" t="s">
        <v>1718</v>
      </c>
      <c r="I1159" s="24">
        <v>37.0</v>
      </c>
      <c r="J1159" s="24" t="s">
        <v>89</v>
      </c>
      <c r="K1159" s="24">
        <v>6.7216644E7</v>
      </c>
      <c r="L1159" s="24" t="str">
        <f>RIGHT('КХЛ'!$H1159,4)</f>
        <v>1980</v>
      </c>
    </row>
    <row r="1160" ht="15.75" customHeight="1">
      <c r="E1160" s="24">
        <v>300.0</v>
      </c>
      <c r="F1160" s="24" t="s">
        <v>2300</v>
      </c>
      <c r="G1160" s="24" t="s">
        <v>87</v>
      </c>
      <c r="H1160" s="28" t="s">
        <v>2301</v>
      </c>
      <c r="I1160" s="24">
        <v>33.0</v>
      </c>
      <c r="J1160" s="24" t="s">
        <v>132</v>
      </c>
      <c r="K1160" s="24">
        <v>4.8954967E7</v>
      </c>
      <c r="L1160" s="24" t="str">
        <f>RIGHT('КХЛ'!$H1160,4)</f>
        <v>1984</v>
      </c>
    </row>
    <row r="1161" ht="15.75" customHeight="1">
      <c r="E1161" s="24">
        <v>714.0</v>
      </c>
      <c r="F1161" s="24" t="s">
        <v>2302</v>
      </c>
      <c r="G1161" s="24" t="s">
        <v>91</v>
      </c>
      <c r="H1161" s="28" t="s">
        <v>2303</v>
      </c>
      <c r="I1161" s="24">
        <v>30.0</v>
      </c>
      <c r="J1161" s="24" t="s">
        <v>282</v>
      </c>
      <c r="K1161" s="24">
        <v>9.869301E7</v>
      </c>
      <c r="L1161" s="24" t="str">
        <f>RIGHT('КХЛ'!$H1161,4)</f>
        <v>1987</v>
      </c>
    </row>
    <row r="1162" ht="15.75" customHeight="1">
      <c r="E1162" s="24">
        <v>752.0</v>
      </c>
      <c r="F1162" s="24" t="s">
        <v>2304</v>
      </c>
      <c r="G1162" s="24" t="s">
        <v>91</v>
      </c>
      <c r="H1162" s="28" t="s">
        <v>2305</v>
      </c>
      <c r="I1162" s="24">
        <v>29.0</v>
      </c>
      <c r="J1162" s="24" t="s">
        <v>106</v>
      </c>
      <c r="K1162" s="24">
        <v>6.4994328E7</v>
      </c>
      <c r="L1162" s="24" t="str">
        <f>RIGHT('КХЛ'!$H1162,4)</f>
        <v>1988</v>
      </c>
    </row>
    <row r="1163" ht="15.75" customHeight="1">
      <c r="E1163" s="24">
        <v>570.0</v>
      </c>
      <c r="F1163" s="24" t="s">
        <v>2306</v>
      </c>
      <c r="G1163" s="24" t="s">
        <v>91</v>
      </c>
      <c r="H1163" s="28" t="s">
        <v>2307</v>
      </c>
      <c r="I1163" s="24">
        <v>26.0</v>
      </c>
      <c r="J1163" s="24" t="s">
        <v>89</v>
      </c>
      <c r="K1163" s="24">
        <v>1.4051667E7</v>
      </c>
      <c r="L1163" s="24" t="str">
        <f>RIGHT('КХЛ'!$H1163,4)</f>
        <v>1991</v>
      </c>
    </row>
    <row r="1164" ht="15.75" customHeight="1">
      <c r="E1164" s="24">
        <v>1358.0</v>
      </c>
      <c r="F1164" s="24" t="s">
        <v>2308</v>
      </c>
      <c r="G1164" s="24" t="s">
        <v>91</v>
      </c>
      <c r="H1164" s="28" t="s">
        <v>2309</v>
      </c>
      <c r="I1164" s="24">
        <v>23.0</v>
      </c>
      <c r="J1164" s="24" t="s">
        <v>241</v>
      </c>
      <c r="K1164" s="24">
        <v>4.7902163E7</v>
      </c>
      <c r="L1164" s="24" t="str">
        <f>RIGHT('КХЛ'!$H1164,4)</f>
        <v>1994</v>
      </c>
    </row>
    <row r="1165" ht="15.75" customHeight="1">
      <c r="E1165" s="24">
        <v>149.0</v>
      </c>
      <c r="F1165" s="24" t="s">
        <v>2310</v>
      </c>
      <c r="G1165" s="24" t="s">
        <v>91</v>
      </c>
      <c r="H1165" s="28" t="s">
        <v>2311</v>
      </c>
      <c r="I1165" s="24">
        <v>26.0</v>
      </c>
      <c r="J1165" s="24" t="s">
        <v>89</v>
      </c>
      <c r="K1165" s="24">
        <v>6.5561021E7</v>
      </c>
      <c r="L1165" s="24" t="str">
        <f>RIGHT('КХЛ'!$H1165,4)</f>
        <v>1991</v>
      </c>
    </row>
    <row r="1166" ht="15.75" customHeight="1">
      <c r="E1166" s="24">
        <v>254.0</v>
      </c>
      <c r="F1166" s="24" t="s">
        <v>1230</v>
      </c>
      <c r="G1166" s="24" t="s">
        <v>83</v>
      </c>
      <c r="H1166" s="28" t="s">
        <v>2312</v>
      </c>
      <c r="I1166" s="24">
        <v>42.0</v>
      </c>
      <c r="J1166" s="24" t="s">
        <v>89</v>
      </c>
      <c r="K1166" s="24">
        <v>5.917293E7</v>
      </c>
      <c r="L1166" s="24" t="str">
        <f>RIGHT('КХЛ'!$H1166,4)</f>
        <v>1975</v>
      </c>
    </row>
    <row r="1167" ht="15.75" customHeight="1">
      <c r="E1167" s="24">
        <v>1015.0</v>
      </c>
      <c r="F1167" s="24" t="s">
        <v>2035</v>
      </c>
      <c r="G1167" s="24" t="s">
        <v>91</v>
      </c>
      <c r="H1167" s="28" t="s">
        <v>2036</v>
      </c>
      <c r="I1167" s="24">
        <v>35.0</v>
      </c>
      <c r="J1167" s="24" t="s">
        <v>282</v>
      </c>
      <c r="K1167" s="24">
        <v>5.2247443E7</v>
      </c>
      <c r="L1167" s="24" t="str">
        <f>RIGHT('КХЛ'!$H1167,4)</f>
        <v>1982</v>
      </c>
    </row>
    <row r="1168" ht="15.75" customHeight="1">
      <c r="E1168" s="24">
        <v>392.0</v>
      </c>
      <c r="F1168" s="24" t="s">
        <v>2313</v>
      </c>
      <c r="G1168" s="24" t="s">
        <v>83</v>
      </c>
      <c r="H1168" s="28" t="s">
        <v>2314</v>
      </c>
      <c r="I1168" s="24">
        <v>33.0</v>
      </c>
      <c r="J1168" s="24" t="s">
        <v>152</v>
      </c>
      <c r="K1168" s="24">
        <v>6548726.0</v>
      </c>
      <c r="L1168" s="24" t="str">
        <f>RIGHT('КХЛ'!$H1168,4)</f>
        <v>1984</v>
      </c>
    </row>
    <row r="1169" ht="15.75" customHeight="1">
      <c r="E1169" s="24">
        <v>1377.0</v>
      </c>
      <c r="F1169" s="24" t="s">
        <v>2315</v>
      </c>
      <c r="G1169" s="24" t="s">
        <v>83</v>
      </c>
      <c r="H1169" s="28" t="s">
        <v>2316</v>
      </c>
      <c r="I1169" s="24">
        <v>25.0</v>
      </c>
      <c r="J1169" s="24" t="s">
        <v>89</v>
      </c>
      <c r="K1169" s="24">
        <v>2.9340145E7</v>
      </c>
      <c r="L1169" s="24" t="str">
        <f>RIGHT('КХЛ'!$H1169,4)</f>
        <v>1992</v>
      </c>
    </row>
    <row r="1170" ht="15.75" customHeight="1">
      <c r="E1170" s="24">
        <v>24.0</v>
      </c>
      <c r="F1170" s="24" t="s">
        <v>2317</v>
      </c>
      <c r="G1170" s="24" t="s">
        <v>91</v>
      </c>
      <c r="H1170" s="28" t="s">
        <v>2318</v>
      </c>
      <c r="I1170" s="24">
        <v>20.0</v>
      </c>
      <c r="J1170" s="24" t="s">
        <v>93</v>
      </c>
      <c r="K1170" s="24">
        <v>3.6636648E7</v>
      </c>
      <c r="L1170" s="24" t="str">
        <f>RIGHT('КХЛ'!$H1170,4)</f>
        <v>1997</v>
      </c>
    </row>
    <row r="1171" ht="15.75" customHeight="1">
      <c r="E1171" s="24">
        <v>955.0</v>
      </c>
      <c r="F1171" s="24" t="s">
        <v>2319</v>
      </c>
      <c r="G1171" s="24" t="s">
        <v>83</v>
      </c>
      <c r="H1171" s="28" t="s">
        <v>2320</v>
      </c>
      <c r="I1171" s="24">
        <v>41.0</v>
      </c>
      <c r="J1171" s="24" t="s">
        <v>89</v>
      </c>
      <c r="K1171" s="24">
        <v>6840894.0</v>
      </c>
      <c r="L1171" s="24" t="str">
        <f>RIGHT('КХЛ'!$H1171,4)</f>
        <v>1976</v>
      </c>
    </row>
    <row r="1172" ht="15.75" customHeight="1">
      <c r="E1172" s="24">
        <v>934.0</v>
      </c>
      <c r="F1172" s="24" t="s">
        <v>486</v>
      </c>
      <c r="G1172" s="24" t="s">
        <v>87</v>
      </c>
      <c r="H1172" s="28" t="s">
        <v>487</v>
      </c>
      <c r="I1172" s="24">
        <v>24.0</v>
      </c>
      <c r="J1172" s="24" t="s">
        <v>169</v>
      </c>
      <c r="K1172" s="24">
        <v>9.120498E7</v>
      </c>
      <c r="L1172" s="24" t="str">
        <f>RIGHT('КХЛ'!$H1172,4)</f>
        <v>1993</v>
      </c>
    </row>
    <row r="1173" ht="15.75" customHeight="1">
      <c r="E1173" s="24">
        <v>1061.0</v>
      </c>
      <c r="F1173" s="24" t="s">
        <v>2321</v>
      </c>
      <c r="G1173" s="24" t="s">
        <v>83</v>
      </c>
      <c r="H1173" s="28" t="s">
        <v>2309</v>
      </c>
      <c r="I1173" s="24">
        <v>23.0</v>
      </c>
      <c r="J1173" s="24" t="s">
        <v>152</v>
      </c>
      <c r="K1173" s="24">
        <v>3.9392275E7</v>
      </c>
      <c r="L1173" s="24" t="str">
        <f>RIGHT('КХЛ'!$H1173,4)</f>
        <v>1994</v>
      </c>
    </row>
    <row r="1174" ht="15.75" customHeight="1">
      <c r="E1174" s="24">
        <v>263.0</v>
      </c>
      <c r="F1174" s="24" t="s">
        <v>2322</v>
      </c>
      <c r="G1174" s="24" t="s">
        <v>87</v>
      </c>
      <c r="H1174" s="28" t="s">
        <v>2323</v>
      </c>
      <c r="I1174" s="24">
        <v>21.0</v>
      </c>
      <c r="J1174" s="24" t="s">
        <v>89</v>
      </c>
      <c r="K1174" s="24">
        <v>7.9037856E7</v>
      </c>
      <c r="L1174" s="24" t="str">
        <f>RIGHT('КХЛ'!$H1174,4)</f>
        <v>1996</v>
      </c>
    </row>
    <row r="1175" ht="15.75" customHeight="1">
      <c r="E1175" s="24">
        <v>1493.0</v>
      </c>
      <c r="F1175" s="24" t="s">
        <v>2324</v>
      </c>
      <c r="G1175" s="24" t="s">
        <v>83</v>
      </c>
      <c r="H1175" s="28" t="s">
        <v>2325</v>
      </c>
      <c r="I1175" s="24">
        <v>35.0</v>
      </c>
      <c r="J1175" s="24" t="s">
        <v>89</v>
      </c>
      <c r="K1175" s="24">
        <v>2.4467329E7</v>
      </c>
      <c r="L1175" s="24" t="str">
        <f>RIGHT('КХЛ'!$H1175,4)</f>
        <v>1982</v>
      </c>
    </row>
    <row r="1176" ht="15.75" customHeight="1">
      <c r="E1176" s="24">
        <v>790.0</v>
      </c>
      <c r="F1176" s="24" t="s">
        <v>2326</v>
      </c>
      <c r="G1176" s="24" t="s">
        <v>91</v>
      </c>
      <c r="H1176" s="28" t="s">
        <v>2327</v>
      </c>
      <c r="I1176" s="24">
        <v>30.0</v>
      </c>
      <c r="J1176" s="24" t="s">
        <v>1419</v>
      </c>
      <c r="K1176" s="24">
        <v>3.0088281E7</v>
      </c>
      <c r="L1176" s="24" t="str">
        <f>RIGHT('КХЛ'!$H1176,4)</f>
        <v>1987</v>
      </c>
    </row>
    <row r="1177" ht="15.75" customHeight="1">
      <c r="E1177" s="24">
        <v>1129.0</v>
      </c>
      <c r="F1177" s="24" t="s">
        <v>2328</v>
      </c>
      <c r="G1177" s="24" t="s">
        <v>91</v>
      </c>
      <c r="H1177" s="28" t="s">
        <v>1447</v>
      </c>
      <c r="I1177" s="24">
        <v>22.0</v>
      </c>
      <c r="J1177" s="24" t="s">
        <v>89</v>
      </c>
      <c r="K1177" s="24">
        <v>2.8452296E7</v>
      </c>
      <c r="L1177" s="24" t="str">
        <f>RIGHT('КХЛ'!$H1177,4)</f>
        <v>1995</v>
      </c>
    </row>
    <row r="1178" ht="15.75" customHeight="1">
      <c r="E1178" s="24">
        <v>1110.0</v>
      </c>
      <c r="F1178" s="24" t="s">
        <v>2329</v>
      </c>
      <c r="G1178" s="24" t="s">
        <v>91</v>
      </c>
      <c r="H1178" s="28" t="s">
        <v>2330</v>
      </c>
      <c r="I1178" s="24">
        <v>22.0</v>
      </c>
      <c r="J1178" s="24" t="s">
        <v>89</v>
      </c>
      <c r="K1178" s="24">
        <v>2.630409E7</v>
      </c>
      <c r="L1178" s="24" t="str">
        <f>RIGHT('КХЛ'!$H1178,4)</f>
        <v>1995</v>
      </c>
    </row>
    <row r="1179" ht="15.75" customHeight="1">
      <c r="E1179" s="24">
        <v>1244.0</v>
      </c>
      <c r="F1179" s="24" t="s">
        <v>2331</v>
      </c>
      <c r="G1179" s="24" t="s">
        <v>83</v>
      </c>
      <c r="H1179" s="28" t="s">
        <v>2332</v>
      </c>
      <c r="I1179" s="24">
        <v>28.0</v>
      </c>
      <c r="J1179" s="24" t="s">
        <v>89</v>
      </c>
      <c r="K1179" s="24">
        <v>9.4784854E7</v>
      </c>
      <c r="L1179" s="24" t="str">
        <f>RIGHT('КХЛ'!$H1179,4)</f>
        <v>1989</v>
      </c>
    </row>
    <row r="1180" ht="15.75" customHeight="1">
      <c r="E1180" s="24">
        <v>951.0</v>
      </c>
      <c r="F1180" s="24" t="s">
        <v>2333</v>
      </c>
      <c r="G1180" s="24" t="s">
        <v>91</v>
      </c>
      <c r="H1180" s="28" t="s">
        <v>2334</v>
      </c>
      <c r="I1180" s="24">
        <v>38.0</v>
      </c>
      <c r="J1180" s="24" t="s">
        <v>89</v>
      </c>
      <c r="K1180" s="24">
        <v>3.4485452E7</v>
      </c>
      <c r="L1180" s="24" t="str">
        <f>RIGHT('КХЛ'!$H1180,4)</f>
        <v>1979</v>
      </c>
    </row>
    <row r="1181" ht="15.75" customHeight="1">
      <c r="E1181" s="24">
        <v>1184.0</v>
      </c>
      <c r="F1181" s="24" t="s">
        <v>2335</v>
      </c>
      <c r="G1181" s="24" t="s">
        <v>87</v>
      </c>
      <c r="H1181" s="28" t="s">
        <v>2336</v>
      </c>
      <c r="I1181" s="24">
        <v>22.0</v>
      </c>
      <c r="J1181" s="24" t="s">
        <v>89</v>
      </c>
      <c r="K1181" s="24">
        <v>7.8470611E7</v>
      </c>
      <c r="L1181" s="24" t="str">
        <f>RIGHT('КХЛ'!$H1181,4)</f>
        <v>1995</v>
      </c>
    </row>
    <row r="1182" ht="15.75" customHeight="1">
      <c r="E1182" s="24">
        <v>1054.0</v>
      </c>
      <c r="F1182" s="24" t="s">
        <v>614</v>
      </c>
      <c r="G1182" s="24" t="s">
        <v>91</v>
      </c>
      <c r="H1182" s="28" t="s">
        <v>615</v>
      </c>
      <c r="I1182" s="24">
        <v>29.0</v>
      </c>
      <c r="J1182" s="24" t="s">
        <v>89</v>
      </c>
      <c r="K1182" s="24">
        <v>9.3936145E7</v>
      </c>
      <c r="L1182" s="24" t="str">
        <f>RIGHT('КХЛ'!$H1182,4)</f>
        <v>1988</v>
      </c>
    </row>
    <row r="1183" ht="15.75" customHeight="1">
      <c r="E1183" s="24">
        <v>1173.0</v>
      </c>
      <c r="F1183" s="24" t="s">
        <v>2337</v>
      </c>
      <c r="G1183" s="24" t="s">
        <v>87</v>
      </c>
      <c r="H1183" s="28" t="s">
        <v>2338</v>
      </c>
      <c r="I1183" s="24">
        <v>26.0</v>
      </c>
      <c r="J1183" s="24" t="s">
        <v>222</v>
      </c>
      <c r="K1183" s="24">
        <v>5.8465571E7</v>
      </c>
      <c r="L1183" s="24" t="str">
        <f>RIGHT('КХЛ'!$H1183,4)</f>
        <v>1991</v>
      </c>
    </row>
    <row r="1184" ht="15.75" customHeight="1">
      <c r="E1184" s="24">
        <v>866.0</v>
      </c>
      <c r="F1184" s="24" t="s">
        <v>2339</v>
      </c>
      <c r="G1184" s="24" t="s">
        <v>83</v>
      </c>
      <c r="H1184" s="28" t="s">
        <v>2340</v>
      </c>
      <c r="I1184" s="24">
        <v>47.0</v>
      </c>
      <c r="J1184" s="24" t="s">
        <v>89</v>
      </c>
      <c r="K1184" s="24">
        <v>3725806.0</v>
      </c>
      <c r="L1184" s="24" t="str">
        <f>RIGHT('КХЛ'!$H1184,4)</f>
        <v>1970</v>
      </c>
    </row>
    <row r="1185" ht="15.75" customHeight="1">
      <c r="E1185" s="24">
        <v>581.0</v>
      </c>
      <c r="F1185" s="24" t="s">
        <v>2341</v>
      </c>
      <c r="G1185" s="24" t="s">
        <v>87</v>
      </c>
      <c r="H1185" s="28" t="s">
        <v>2342</v>
      </c>
      <c r="I1185" s="24">
        <v>19.0</v>
      </c>
      <c r="J1185" s="24" t="s">
        <v>282</v>
      </c>
      <c r="K1185" s="24">
        <v>4605229.0</v>
      </c>
      <c r="L1185" s="24" t="str">
        <f>RIGHT('КХЛ'!$H1185,4)</f>
        <v>1998</v>
      </c>
    </row>
    <row r="1186" ht="15.75" customHeight="1">
      <c r="E1186" s="24">
        <v>1434.0</v>
      </c>
      <c r="F1186" s="24" t="s">
        <v>2343</v>
      </c>
      <c r="G1186" s="24" t="s">
        <v>83</v>
      </c>
      <c r="H1186" s="28" t="s">
        <v>782</v>
      </c>
      <c r="I1186" s="24">
        <v>29.0</v>
      </c>
      <c r="J1186" s="24" t="s">
        <v>89</v>
      </c>
      <c r="K1186" s="24">
        <v>9.9825784E7</v>
      </c>
      <c r="L1186" s="24" t="str">
        <f>RIGHT('КХЛ'!$H1186,4)</f>
        <v>1988</v>
      </c>
    </row>
    <row r="1187" ht="15.75" customHeight="1">
      <c r="E1187" s="24">
        <v>41.0</v>
      </c>
      <c r="F1187" s="24" t="s">
        <v>2344</v>
      </c>
      <c r="G1187" s="24" t="s">
        <v>83</v>
      </c>
      <c r="H1187" s="28" t="s">
        <v>2345</v>
      </c>
      <c r="I1187" s="24">
        <v>28.0</v>
      </c>
      <c r="J1187" s="24" t="s">
        <v>139</v>
      </c>
      <c r="K1187" s="24">
        <v>4023602.0</v>
      </c>
      <c r="L1187" s="24" t="str">
        <f>RIGHT('КХЛ'!$H1187,4)</f>
        <v>1989</v>
      </c>
    </row>
    <row r="1188" ht="15.75" customHeight="1">
      <c r="E1188" s="24">
        <v>796.0</v>
      </c>
      <c r="F1188" s="24" t="s">
        <v>2346</v>
      </c>
      <c r="G1188" s="24" t="s">
        <v>83</v>
      </c>
      <c r="H1188" s="28" t="s">
        <v>2347</v>
      </c>
      <c r="I1188" s="24">
        <v>29.0</v>
      </c>
      <c r="J1188" s="24" t="s">
        <v>89</v>
      </c>
      <c r="K1188" s="24">
        <v>7106553.0</v>
      </c>
      <c r="L1188" s="24" t="str">
        <f>RIGHT('КХЛ'!$H1188,4)</f>
        <v>1988</v>
      </c>
    </row>
    <row r="1189" ht="15.75" customHeight="1">
      <c r="E1189" s="24">
        <v>789.0</v>
      </c>
      <c r="F1189" s="24" t="s">
        <v>2348</v>
      </c>
      <c r="G1189" s="24" t="s">
        <v>87</v>
      </c>
      <c r="H1189" s="28" t="s">
        <v>2349</v>
      </c>
      <c r="I1189" s="24">
        <v>33.0</v>
      </c>
      <c r="J1189" s="24" t="s">
        <v>241</v>
      </c>
      <c r="K1189" s="24">
        <v>2.2396587E7</v>
      </c>
      <c r="L1189" s="24" t="str">
        <f>RIGHT('КХЛ'!$H1189,4)</f>
        <v>1984</v>
      </c>
    </row>
    <row r="1190" ht="15.75" customHeight="1">
      <c r="E1190" s="24">
        <v>1569.0</v>
      </c>
      <c r="F1190" s="24" t="s">
        <v>2350</v>
      </c>
      <c r="G1190" s="24" t="s">
        <v>91</v>
      </c>
      <c r="H1190" s="28" t="s">
        <v>2351</v>
      </c>
      <c r="I1190" s="24">
        <v>28.0</v>
      </c>
      <c r="J1190" s="24" t="s">
        <v>152</v>
      </c>
      <c r="K1190" s="24">
        <v>4.4444484E7</v>
      </c>
      <c r="L1190" s="24" t="str">
        <f>RIGHT('КХЛ'!$H1190,4)</f>
        <v>1989</v>
      </c>
    </row>
    <row r="1191" ht="15.75" customHeight="1">
      <c r="E1191" s="24">
        <v>824.0</v>
      </c>
      <c r="F1191" s="24" t="s">
        <v>2352</v>
      </c>
      <c r="G1191" s="24" t="s">
        <v>91</v>
      </c>
      <c r="H1191" s="28" t="s">
        <v>2353</v>
      </c>
      <c r="I1191" s="24">
        <v>27.0</v>
      </c>
      <c r="J1191" s="24" t="s">
        <v>89</v>
      </c>
      <c r="K1191" s="24">
        <v>4.5251111E7</v>
      </c>
      <c r="L1191" s="24" t="str">
        <f>RIGHT('КХЛ'!$H1191,4)</f>
        <v>1990</v>
      </c>
    </row>
    <row r="1192" ht="15.75" customHeight="1">
      <c r="E1192" s="24">
        <v>79.0</v>
      </c>
      <c r="F1192" s="24" t="s">
        <v>2354</v>
      </c>
      <c r="G1192" s="24" t="s">
        <v>91</v>
      </c>
      <c r="H1192" s="28" t="s">
        <v>2355</v>
      </c>
      <c r="I1192" s="24">
        <v>20.0</v>
      </c>
      <c r="J1192" s="24" t="s">
        <v>89</v>
      </c>
      <c r="K1192" s="24">
        <v>1080928.0</v>
      </c>
      <c r="L1192" s="24" t="str">
        <f>RIGHT('КХЛ'!$H1192,4)</f>
        <v>1997</v>
      </c>
    </row>
    <row r="1193" ht="15.75" customHeight="1">
      <c r="E1193" s="24">
        <v>820.0</v>
      </c>
      <c r="F1193" s="24" t="s">
        <v>2356</v>
      </c>
      <c r="G1193" s="24" t="s">
        <v>83</v>
      </c>
      <c r="H1193" s="28" t="s">
        <v>2357</v>
      </c>
      <c r="I1193" s="24">
        <v>20.0</v>
      </c>
      <c r="J1193" s="24" t="s">
        <v>222</v>
      </c>
      <c r="K1193" s="24">
        <v>8.682556E7</v>
      </c>
      <c r="L1193" s="24" t="str">
        <f>RIGHT('КХЛ'!$H1193,4)</f>
        <v>1997</v>
      </c>
    </row>
    <row r="1194" ht="15.75" customHeight="1">
      <c r="E1194" s="24">
        <v>66.0</v>
      </c>
      <c r="F1194" s="24" t="s">
        <v>2358</v>
      </c>
      <c r="G1194" s="24" t="s">
        <v>91</v>
      </c>
      <c r="H1194" s="28" t="s">
        <v>2359</v>
      </c>
      <c r="I1194" s="24">
        <v>29.0</v>
      </c>
      <c r="J1194" s="24" t="s">
        <v>89</v>
      </c>
      <c r="K1194" s="24">
        <v>3.2269139E7</v>
      </c>
      <c r="L1194" s="24" t="str">
        <f>RIGHT('КХЛ'!$H1194,4)</f>
        <v>1988</v>
      </c>
    </row>
    <row r="1195" ht="15.75" customHeight="1">
      <c r="E1195" s="24">
        <v>10.0</v>
      </c>
      <c r="F1195" s="24" t="s">
        <v>2360</v>
      </c>
      <c r="G1195" s="24" t="s">
        <v>87</v>
      </c>
      <c r="H1195" s="28" t="s">
        <v>2361</v>
      </c>
      <c r="I1195" s="24">
        <v>26.0</v>
      </c>
      <c r="J1195" s="24" t="s">
        <v>89</v>
      </c>
      <c r="K1195" s="24">
        <v>8.6947947E7</v>
      </c>
      <c r="L1195" s="24" t="str">
        <f>RIGHT('КХЛ'!$H1195,4)</f>
        <v>1991</v>
      </c>
    </row>
    <row r="1196" ht="15.75" customHeight="1">
      <c r="E1196" s="24">
        <v>1103.0</v>
      </c>
      <c r="F1196" s="24" t="s">
        <v>2362</v>
      </c>
      <c r="G1196" s="24" t="s">
        <v>91</v>
      </c>
      <c r="H1196" s="28" t="s">
        <v>2363</v>
      </c>
      <c r="I1196" s="24">
        <v>32.0</v>
      </c>
      <c r="J1196" s="24" t="s">
        <v>89</v>
      </c>
      <c r="K1196" s="24">
        <v>6.3234464E7</v>
      </c>
      <c r="L1196" s="24" t="str">
        <f>RIGHT('КХЛ'!$H1196,4)</f>
        <v>1985</v>
      </c>
    </row>
    <row r="1197" ht="15.75" customHeight="1">
      <c r="E1197" s="24">
        <v>182.0</v>
      </c>
      <c r="F1197" s="24" t="s">
        <v>2364</v>
      </c>
      <c r="G1197" s="24" t="s">
        <v>91</v>
      </c>
      <c r="H1197" s="28" t="s">
        <v>2365</v>
      </c>
      <c r="I1197" s="24">
        <v>31.0</v>
      </c>
      <c r="J1197" s="24" t="s">
        <v>1321</v>
      </c>
      <c r="K1197" s="24">
        <v>1.6898139E7</v>
      </c>
      <c r="L1197" s="24" t="str">
        <f>RIGHT('КХЛ'!$H1197,4)</f>
        <v>1986</v>
      </c>
    </row>
    <row r="1198" ht="15.75" customHeight="1">
      <c r="E1198" s="24">
        <v>913.0</v>
      </c>
      <c r="F1198" s="24" t="s">
        <v>2246</v>
      </c>
      <c r="G1198" s="24" t="s">
        <v>91</v>
      </c>
      <c r="H1198" s="28" t="s">
        <v>2247</v>
      </c>
      <c r="I1198" s="24">
        <v>19.0</v>
      </c>
      <c r="J1198" s="24" t="s">
        <v>89</v>
      </c>
      <c r="K1198" s="24">
        <v>9.7216996E7</v>
      </c>
      <c r="L1198" s="24" t="str">
        <f>RIGHT('КХЛ'!$H1198,4)</f>
        <v>1998</v>
      </c>
    </row>
    <row r="1199" ht="15.75" customHeight="1">
      <c r="E1199" s="24">
        <v>327.0</v>
      </c>
      <c r="F1199" s="24" t="s">
        <v>2366</v>
      </c>
      <c r="G1199" s="24" t="s">
        <v>91</v>
      </c>
      <c r="H1199" s="28" t="s">
        <v>2367</v>
      </c>
      <c r="I1199" s="24">
        <v>23.0</v>
      </c>
      <c r="J1199" s="24" t="s">
        <v>89</v>
      </c>
      <c r="K1199" s="24">
        <v>8.1880653E7</v>
      </c>
      <c r="L1199" s="24" t="str">
        <f>RIGHT('КХЛ'!$H1199,4)</f>
        <v>1994</v>
      </c>
    </row>
    <row r="1200" ht="15.75" customHeight="1">
      <c r="E1200" s="24">
        <v>850.0</v>
      </c>
      <c r="F1200" s="24" t="s">
        <v>2368</v>
      </c>
      <c r="G1200" s="24" t="s">
        <v>91</v>
      </c>
      <c r="H1200" s="28" t="s">
        <v>2369</v>
      </c>
      <c r="I1200" s="24">
        <v>21.0</v>
      </c>
      <c r="J1200" s="24" t="s">
        <v>89</v>
      </c>
      <c r="K1200" s="24">
        <v>4.790748E7</v>
      </c>
      <c r="L1200" s="24" t="str">
        <f>RIGHT('КХЛ'!$H1200,4)</f>
        <v>1996</v>
      </c>
    </row>
    <row r="1201" ht="15.75" customHeight="1">
      <c r="E1201" s="24">
        <v>1599.0</v>
      </c>
      <c r="F1201" s="24" t="s">
        <v>2370</v>
      </c>
      <c r="G1201" s="24" t="s">
        <v>91</v>
      </c>
      <c r="H1201" s="28" t="s">
        <v>2371</v>
      </c>
      <c r="I1201" s="24">
        <v>24.0</v>
      </c>
      <c r="J1201" s="24" t="s">
        <v>93</v>
      </c>
      <c r="K1201" s="24">
        <v>1.9898728E7</v>
      </c>
      <c r="L1201" s="24" t="str">
        <f>RIGHT('КХЛ'!$H1201,4)</f>
        <v>1993</v>
      </c>
    </row>
    <row r="1202" ht="15.75" customHeight="1">
      <c r="E1202" s="24">
        <v>614.0</v>
      </c>
      <c r="F1202" s="24" t="s">
        <v>2372</v>
      </c>
      <c r="G1202" s="24" t="s">
        <v>83</v>
      </c>
      <c r="H1202" s="28" t="s">
        <v>2373</v>
      </c>
      <c r="I1202" s="24">
        <v>33.0</v>
      </c>
      <c r="J1202" s="24" t="s">
        <v>222</v>
      </c>
      <c r="K1202" s="24">
        <v>7.6269186E7</v>
      </c>
      <c r="L1202" s="24" t="str">
        <f>RIGHT('КХЛ'!$H1202,4)</f>
        <v>1984</v>
      </c>
    </row>
    <row r="1203" ht="15.75" customHeight="1">
      <c r="E1203" s="24">
        <v>365.0</v>
      </c>
      <c r="F1203" s="24" t="s">
        <v>2374</v>
      </c>
      <c r="G1203" s="24" t="s">
        <v>83</v>
      </c>
      <c r="H1203" s="28" t="s">
        <v>2375</v>
      </c>
      <c r="I1203" s="24">
        <v>23.0</v>
      </c>
      <c r="J1203" s="24" t="s">
        <v>89</v>
      </c>
      <c r="K1203" s="24">
        <v>6.722785E7</v>
      </c>
      <c r="L1203" s="24" t="str">
        <f>RIGHT('КХЛ'!$H1203,4)</f>
        <v>1994</v>
      </c>
    </row>
    <row r="1204" ht="15.75" customHeight="1">
      <c r="E1204" s="24">
        <v>283.0</v>
      </c>
      <c r="F1204" s="24" t="s">
        <v>2376</v>
      </c>
      <c r="G1204" s="24" t="s">
        <v>83</v>
      </c>
      <c r="H1204" s="28" t="s">
        <v>2377</v>
      </c>
      <c r="I1204" s="24">
        <v>28.0</v>
      </c>
      <c r="J1204" s="24" t="s">
        <v>93</v>
      </c>
      <c r="K1204" s="24">
        <v>3.5312085E7</v>
      </c>
      <c r="L1204" s="24" t="str">
        <f>RIGHT('КХЛ'!$H1204,4)</f>
        <v>1989</v>
      </c>
    </row>
    <row r="1205" ht="15.75" customHeight="1">
      <c r="E1205" s="24">
        <v>611.0</v>
      </c>
      <c r="F1205" s="24" t="s">
        <v>2378</v>
      </c>
      <c r="G1205" s="24" t="s">
        <v>91</v>
      </c>
      <c r="H1205" s="28" t="s">
        <v>2379</v>
      </c>
      <c r="I1205" s="24">
        <v>33.0</v>
      </c>
      <c r="J1205" s="24" t="s">
        <v>106</v>
      </c>
      <c r="K1205" s="24">
        <v>4660755.0</v>
      </c>
      <c r="L1205" s="24" t="str">
        <f>RIGHT('КХЛ'!$H1205,4)</f>
        <v>1984</v>
      </c>
    </row>
    <row r="1206" ht="15.75" customHeight="1">
      <c r="E1206" s="24">
        <v>1538.0</v>
      </c>
      <c r="F1206" s="24" t="s">
        <v>2380</v>
      </c>
      <c r="G1206" s="24" t="s">
        <v>91</v>
      </c>
      <c r="H1206" s="28" t="s">
        <v>2381</v>
      </c>
      <c r="I1206" s="24">
        <v>35.0</v>
      </c>
      <c r="J1206" s="24" t="s">
        <v>106</v>
      </c>
      <c r="K1206" s="24">
        <v>5.3660507E7</v>
      </c>
      <c r="L1206" s="24" t="str">
        <f>RIGHT('КХЛ'!$H1206,4)</f>
        <v>1982</v>
      </c>
    </row>
    <row r="1207" ht="15.75" customHeight="1">
      <c r="E1207" s="24">
        <v>1327.0</v>
      </c>
      <c r="F1207" s="24" t="s">
        <v>2382</v>
      </c>
      <c r="G1207" s="24" t="s">
        <v>83</v>
      </c>
      <c r="H1207" s="28" t="s">
        <v>2383</v>
      </c>
      <c r="I1207" s="24">
        <v>33.0</v>
      </c>
      <c r="J1207" s="24" t="s">
        <v>85</v>
      </c>
      <c r="K1207" s="24">
        <v>3.9306394E7</v>
      </c>
      <c r="L1207" s="24" t="str">
        <f>RIGHT('КХЛ'!$H1207,4)</f>
        <v>1984</v>
      </c>
    </row>
    <row r="1208" ht="15.75" customHeight="1">
      <c r="E1208" s="24">
        <v>157.0</v>
      </c>
      <c r="F1208" s="24" t="s">
        <v>2384</v>
      </c>
      <c r="G1208" s="24" t="s">
        <v>91</v>
      </c>
      <c r="H1208" s="28" t="s">
        <v>2385</v>
      </c>
      <c r="I1208" s="24">
        <v>28.0</v>
      </c>
      <c r="J1208" s="24" t="s">
        <v>169</v>
      </c>
      <c r="K1208" s="24">
        <v>7026702.0</v>
      </c>
      <c r="L1208" s="24" t="str">
        <f>RIGHT('КХЛ'!$H1208,4)</f>
        <v>1989</v>
      </c>
    </row>
    <row r="1209" ht="15.75" customHeight="1">
      <c r="E1209" s="24">
        <v>596.0</v>
      </c>
      <c r="F1209" s="24" t="s">
        <v>2386</v>
      </c>
      <c r="G1209" s="24" t="s">
        <v>83</v>
      </c>
      <c r="H1209" s="28" t="s">
        <v>2387</v>
      </c>
      <c r="I1209" s="24">
        <v>27.0</v>
      </c>
      <c r="J1209" s="24" t="s">
        <v>89</v>
      </c>
      <c r="K1209" s="24">
        <v>5.8598724E7</v>
      </c>
      <c r="L1209" s="24" t="str">
        <f>RIGHT('КХЛ'!$H1209,4)</f>
        <v>1990</v>
      </c>
    </row>
    <row r="1210" ht="15.75" customHeight="1">
      <c r="E1210" s="24">
        <v>491.0</v>
      </c>
      <c r="F1210" s="24" t="s">
        <v>2388</v>
      </c>
      <c r="G1210" s="24" t="s">
        <v>87</v>
      </c>
      <c r="H1210" s="28" t="s">
        <v>2389</v>
      </c>
      <c r="I1210" s="24">
        <v>40.0</v>
      </c>
      <c r="J1210" s="24" t="s">
        <v>106</v>
      </c>
      <c r="K1210" s="24">
        <v>7.981184E7</v>
      </c>
      <c r="L1210" s="24" t="str">
        <f>RIGHT('КХЛ'!$H1210,4)</f>
        <v>1978</v>
      </c>
    </row>
    <row r="1211" ht="15.75" customHeight="1">
      <c r="E1211" s="24">
        <v>465.0</v>
      </c>
      <c r="F1211" s="24" t="s">
        <v>2390</v>
      </c>
      <c r="G1211" s="24" t="s">
        <v>87</v>
      </c>
      <c r="H1211" s="28" t="s">
        <v>2391</v>
      </c>
      <c r="I1211" s="24">
        <v>28.0</v>
      </c>
      <c r="J1211" s="24" t="s">
        <v>89</v>
      </c>
      <c r="K1211" s="24">
        <v>4.7245226E7</v>
      </c>
      <c r="L1211" s="24" t="str">
        <f>RIGHT('КХЛ'!$H1211,4)</f>
        <v>1989</v>
      </c>
    </row>
    <row r="1212" ht="15.75" customHeight="1">
      <c r="E1212" s="24">
        <v>991.0</v>
      </c>
      <c r="F1212" s="24" t="s">
        <v>2392</v>
      </c>
      <c r="G1212" s="24" t="s">
        <v>91</v>
      </c>
      <c r="H1212" s="28" t="s">
        <v>2393</v>
      </c>
      <c r="I1212" s="24">
        <v>34.0</v>
      </c>
      <c r="J1212" s="24" t="s">
        <v>89</v>
      </c>
      <c r="K1212" s="24">
        <v>2.766046E7</v>
      </c>
      <c r="L1212" s="24" t="str">
        <f>RIGHT('КХЛ'!$H1212,4)</f>
        <v>1983</v>
      </c>
    </row>
    <row r="1213" ht="15.75" customHeight="1">
      <c r="E1213" s="24">
        <v>450.0</v>
      </c>
      <c r="F1213" s="24" t="s">
        <v>2394</v>
      </c>
      <c r="G1213" s="24" t="s">
        <v>91</v>
      </c>
      <c r="H1213" s="28" t="s">
        <v>2395</v>
      </c>
      <c r="I1213" s="24">
        <v>32.0</v>
      </c>
      <c r="J1213" s="24" t="s">
        <v>89</v>
      </c>
      <c r="K1213" s="24">
        <v>5.9545586E7</v>
      </c>
      <c r="L1213" s="24" t="str">
        <f>RIGHT('КХЛ'!$H1213,4)</f>
        <v>1985</v>
      </c>
    </row>
    <row r="1214" ht="15.75" customHeight="1">
      <c r="E1214" s="24">
        <v>1752.0</v>
      </c>
      <c r="F1214" s="24" t="s">
        <v>2396</v>
      </c>
      <c r="G1214" s="24" t="s">
        <v>83</v>
      </c>
      <c r="H1214" s="28" t="s">
        <v>2397</v>
      </c>
      <c r="I1214" s="24">
        <v>30.0</v>
      </c>
      <c r="J1214" s="24" t="s">
        <v>85</v>
      </c>
      <c r="K1214" s="24">
        <v>7.7273401E7</v>
      </c>
      <c r="L1214" s="24" t="str">
        <f>RIGHT('КХЛ'!$H1214,4)</f>
        <v>1987</v>
      </c>
    </row>
    <row r="1215" ht="15.75" customHeight="1">
      <c r="E1215" s="24">
        <v>390.0</v>
      </c>
      <c r="F1215" s="24" t="s">
        <v>2398</v>
      </c>
      <c r="G1215" s="24" t="s">
        <v>91</v>
      </c>
      <c r="H1215" s="28" t="s">
        <v>2399</v>
      </c>
      <c r="I1215" s="24">
        <v>42.0</v>
      </c>
      <c r="J1215" s="24" t="s">
        <v>89</v>
      </c>
      <c r="K1215" s="24">
        <v>4.0869896E7</v>
      </c>
      <c r="L1215" s="24" t="str">
        <f>RIGHT('КХЛ'!$H1215,4)</f>
        <v>1975</v>
      </c>
    </row>
    <row r="1216" ht="15.75" customHeight="1">
      <c r="E1216" s="24">
        <v>357.0</v>
      </c>
      <c r="F1216" s="24" t="s">
        <v>2400</v>
      </c>
      <c r="G1216" s="24" t="s">
        <v>91</v>
      </c>
      <c r="H1216" s="28" t="s">
        <v>2401</v>
      </c>
      <c r="I1216" s="24">
        <v>22.0</v>
      </c>
      <c r="J1216" s="24" t="s">
        <v>89</v>
      </c>
      <c r="K1216" s="24">
        <v>2.7935334E7</v>
      </c>
      <c r="L1216" s="24" t="str">
        <f>RIGHT('КХЛ'!$H1216,4)</f>
        <v>1995</v>
      </c>
    </row>
    <row r="1217" ht="15.75" customHeight="1">
      <c r="E1217" s="24">
        <v>213.0</v>
      </c>
      <c r="F1217" s="24" t="s">
        <v>2402</v>
      </c>
      <c r="G1217" s="24" t="s">
        <v>83</v>
      </c>
      <c r="H1217" s="28" t="s">
        <v>2403</v>
      </c>
      <c r="I1217" s="24">
        <v>22.0</v>
      </c>
      <c r="J1217" s="24" t="s">
        <v>89</v>
      </c>
      <c r="K1217" s="24">
        <v>4.7326566E7</v>
      </c>
      <c r="L1217" s="24" t="str">
        <f>RIGHT('КХЛ'!$H1217,4)</f>
        <v>1995</v>
      </c>
    </row>
    <row r="1218" ht="15.75" customHeight="1">
      <c r="E1218" s="24">
        <v>1313.0</v>
      </c>
      <c r="F1218" s="24" t="s">
        <v>2404</v>
      </c>
      <c r="G1218" s="24" t="s">
        <v>83</v>
      </c>
      <c r="H1218" s="28" t="s">
        <v>2405</v>
      </c>
      <c r="I1218" s="24">
        <v>31.0</v>
      </c>
      <c r="J1218" s="24" t="s">
        <v>152</v>
      </c>
      <c r="K1218" s="24">
        <v>2.4913872E7</v>
      </c>
      <c r="L1218" s="24" t="str">
        <f>RIGHT('КХЛ'!$H1218,4)</f>
        <v>1986</v>
      </c>
    </row>
    <row r="1219" ht="15.75" customHeight="1">
      <c r="E1219" s="24">
        <v>1770.0</v>
      </c>
      <c r="F1219" s="24" t="s">
        <v>2406</v>
      </c>
      <c r="G1219" s="24" t="s">
        <v>91</v>
      </c>
      <c r="H1219" s="28" t="s">
        <v>2407</v>
      </c>
      <c r="I1219" s="24">
        <v>28.0</v>
      </c>
      <c r="J1219" s="24" t="s">
        <v>152</v>
      </c>
      <c r="K1219" s="24">
        <v>9.7701831E7</v>
      </c>
      <c r="L1219" s="24" t="str">
        <f>RIGHT('КХЛ'!$H1219,4)</f>
        <v>1989</v>
      </c>
    </row>
    <row r="1220" ht="15.75" customHeight="1">
      <c r="E1220" s="24">
        <v>1451.0</v>
      </c>
      <c r="F1220" s="24" t="s">
        <v>2408</v>
      </c>
      <c r="G1220" s="24" t="s">
        <v>83</v>
      </c>
      <c r="H1220" s="28" t="s">
        <v>2205</v>
      </c>
      <c r="I1220" s="24">
        <v>34.0</v>
      </c>
      <c r="J1220" s="24" t="s">
        <v>89</v>
      </c>
      <c r="K1220" s="24">
        <v>1.5594748E7</v>
      </c>
      <c r="L1220" s="24" t="str">
        <f>RIGHT('КХЛ'!$H1220,4)</f>
        <v>1983</v>
      </c>
    </row>
    <row r="1221" ht="15.75" customHeight="1">
      <c r="E1221" s="24">
        <v>993.0</v>
      </c>
      <c r="F1221" s="24" t="s">
        <v>2409</v>
      </c>
      <c r="G1221" s="24" t="s">
        <v>87</v>
      </c>
      <c r="H1221" s="28" t="s">
        <v>2410</v>
      </c>
      <c r="I1221" s="24">
        <v>31.0</v>
      </c>
      <c r="J1221" s="24" t="s">
        <v>89</v>
      </c>
      <c r="K1221" s="24">
        <v>1.2792753E7</v>
      </c>
      <c r="L1221" s="24" t="str">
        <f>RIGHT('КХЛ'!$H1221,4)</f>
        <v>1986</v>
      </c>
    </row>
    <row r="1222" ht="15.75" customHeight="1">
      <c r="E1222" s="24">
        <v>360.0</v>
      </c>
      <c r="F1222" s="24" t="s">
        <v>2411</v>
      </c>
      <c r="G1222" s="24" t="s">
        <v>83</v>
      </c>
      <c r="H1222" s="28" t="s">
        <v>2412</v>
      </c>
      <c r="I1222" s="24">
        <v>25.0</v>
      </c>
      <c r="J1222" s="24" t="s">
        <v>89</v>
      </c>
      <c r="K1222" s="24">
        <v>6.3055994E7</v>
      </c>
      <c r="L1222" s="24" t="str">
        <f>RIGHT('КХЛ'!$H1222,4)</f>
        <v>1993</v>
      </c>
    </row>
    <row r="1223" ht="15.75" customHeight="1">
      <c r="E1223" s="24">
        <v>361.0</v>
      </c>
      <c r="F1223" s="24" t="s">
        <v>2413</v>
      </c>
      <c r="G1223" s="24" t="s">
        <v>87</v>
      </c>
      <c r="H1223" s="28" t="s">
        <v>2414</v>
      </c>
      <c r="I1223" s="24">
        <v>23.0</v>
      </c>
      <c r="J1223" s="24" t="s">
        <v>89</v>
      </c>
      <c r="K1223" s="24">
        <v>9.5957416E7</v>
      </c>
      <c r="L1223" s="24" t="str">
        <f>RIGHT('КХЛ'!$H1223,4)</f>
        <v>1994</v>
      </c>
    </row>
    <row r="1224" ht="15.75" customHeight="1">
      <c r="E1224" s="24">
        <v>733.0</v>
      </c>
      <c r="F1224" s="24" t="s">
        <v>2415</v>
      </c>
      <c r="G1224" s="24" t="s">
        <v>87</v>
      </c>
      <c r="H1224" s="28" t="s">
        <v>2416</v>
      </c>
      <c r="I1224" s="24">
        <v>26.0</v>
      </c>
      <c r="J1224" s="24" t="s">
        <v>132</v>
      </c>
      <c r="K1224" s="24">
        <v>4.9240134E7</v>
      </c>
      <c r="L1224" s="24" t="str">
        <f>RIGHT('КХЛ'!$H1224,4)</f>
        <v>1991</v>
      </c>
    </row>
  </sheetData>
  <printOptions/>
  <pageMargins bottom="1.0" footer="0.0" header="0.0" left="0.75" right="0.75" top="1.0"/>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4">
      <c r="A4" s="1" t="s">
        <v>2417</v>
      </c>
    </row>
    <row r="10">
      <c r="C10" s="1">
        <f>LEN(A4)</f>
        <v>1358</v>
      </c>
      <c r="D10" s="20" t="s">
        <v>23</v>
      </c>
    </row>
    <row r="11">
      <c r="C11" s="1" t="str">
        <f>MID(A4,1076,7)</f>
        <v>ased bi</v>
      </c>
      <c r="D11" s="20" t="s">
        <v>24</v>
      </c>
    </row>
    <row r="12">
      <c r="C12" s="1">
        <f>FIND("k",A4)</f>
        <v>43</v>
      </c>
      <c r="D12" s="20" t="s">
        <v>25</v>
      </c>
    </row>
    <row r="13">
      <c r="C13" s="1">
        <f>LEN(SUBSTITUTE(A4," ",""))</f>
        <v>1159</v>
      </c>
      <c r="D13" s="20" t="s">
        <v>26</v>
      </c>
    </row>
    <row r="14">
      <c r="C14" s="1">
        <f>LEN(A4)-LEN(SUBSTITUTE(A4,"b",""))</f>
        <v>16</v>
      </c>
      <c r="D14" s="20" t="s">
        <v>27</v>
      </c>
    </row>
    <row r="15">
      <c r="C15" s="1">
        <f>FIND("x",LOWER(A4))</f>
        <v>825</v>
      </c>
      <c r="D15" s="20"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9.63"/>
    <col customWidth="1" min="4" max="4" width="8.75"/>
    <col customWidth="1" min="5" max="5" width="10.0"/>
    <col customWidth="1" min="6" max="6" width="13.5"/>
    <col customWidth="1" min="7" max="7" width="10.63"/>
    <col customWidth="1" min="8" max="8" width="13.88"/>
    <col customWidth="1" min="9" max="9" width="21.13"/>
    <col customWidth="1" min="10" max="10" width="7.75"/>
    <col customWidth="1" min="11" max="11" width="7.88"/>
    <col customWidth="1" min="12" max="12" width="14.88"/>
    <col customWidth="1" min="13" max="13" width="10.75"/>
    <col customWidth="1" min="14" max="17" width="7.75"/>
    <col customWidth="1" min="18" max="18" width="8.88"/>
    <col customWidth="1" min="19" max="26" width="7.75"/>
  </cols>
  <sheetData>
    <row r="1">
      <c r="Q1" s="1" t="s">
        <v>2418</v>
      </c>
      <c r="R1" s="29">
        <v>42705.0</v>
      </c>
    </row>
    <row r="2">
      <c r="Q2" s="1" t="s">
        <v>2419</v>
      </c>
      <c r="R2" s="29">
        <v>43973.0</v>
      </c>
    </row>
    <row r="3">
      <c r="C3" s="24" t="s">
        <v>2420</v>
      </c>
      <c r="D3" s="30" t="s">
        <v>2421</v>
      </c>
      <c r="E3" s="30" t="s">
        <v>2422</v>
      </c>
      <c r="F3" s="30" t="s">
        <v>2423</v>
      </c>
      <c r="G3" s="30" t="s">
        <v>2424</v>
      </c>
      <c r="H3" s="30" t="s">
        <v>2425</v>
      </c>
      <c r="I3" s="30" t="s">
        <v>2426</v>
      </c>
      <c r="J3" s="30" t="s">
        <v>2427</v>
      </c>
      <c r="K3" s="30" t="s">
        <v>2428</v>
      </c>
      <c r="L3" s="30" t="s">
        <v>2429</v>
      </c>
      <c r="M3" s="30" t="s">
        <v>2430</v>
      </c>
      <c r="N3" s="31" t="s">
        <v>2431</v>
      </c>
      <c r="O3" s="31" t="s">
        <v>2432</v>
      </c>
      <c r="P3" s="31" t="s">
        <v>2433</v>
      </c>
      <c r="Q3" s="31" t="s">
        <v>2434</v>
      </c>
      <c r="R3" s="31" t="s">
        <v>2435</v>
      </c>
      <c r="S3" s="31" t="s">
        <v>2436</v>
      </c>
      <c r="V3" s="1">
        <f>COUNTIF('Продажи'!$N$4:$N$414,"5")</f>
        <v>29</v>
      </c>
      <c r="W3" s="20" t="s">
        <v>30</v>
      </c>
    </row>
    <row r="4">
      <c r="C4" s="30">
        <v>53.0</v>
      </c>
      <c r="D4" s="24" t="s">
        <v>2437</v>
      </c>
      <c r="E4" s="24" t="s">
        <v>2438</v>
      </c>
      <c r="F4" s="24" t="s">
        <v>2439</v>
      </c>
      <c r="G4" s="24">
        <v>1923.0</v>
      </c>
      <c r="H4" s="24" t="s">
        <v>2440</v>
      </c>
      <c r="I4" s="24">
        <v>35.0</v>
      </c>
      <c r="J4" s="24">
        <v>67305.0</v>
      </c>
      <c r="K4" s="24">
        <v>0.06</v>
      </c>
      <c r="L4" s="24">
        <v>63266.7</v>
      </c>
      <c r="M4" s="28">
        <v>43417.0</v>
      </c>
      <c r="N4" s="24">
        <f>MONTH('Продажи'!$M4)</f>
        <v>11</v>
      </c>
      <c r="O4" s="24">
        <f>WEEKDAY('Продажи'!$M4,2)</f>
        <v>2</v>
      </c>
      <c r="P4" s="24">
        <f>YEAR('Продажи'!$M4)</f>
        <v>2018</v>
      </c>
      <c r="Q4" s="32">
        <f>WEEKNUM('Продажи'!$M4,2)</f>
        <v>46</v>
      </c>
      <c r="R4" s="32">
        <f>IF(('Продажи'!$E4="Зеленый чай")*('Продажи'!$Q4&gt;=7)*('Продажи'!$Q4&lt;=42),'Продажи'!$K4,0)</f>
        <v>0</v>
      </c>
      <c r="S4" s="32" t="b">
        <f t="shared" ref="S4:S414" si="1">IF(MATCH(DAY(M4),{0,11,21})=3,L4)</f>
        <v>0</v>
      </c>
      <c r="V4" s="1">
        <f>COUNTIF('Продажи'!$O$4:$O$414,"6")/SUM('Продажи'!$O$4:$O$414)</f>
        <v>0.03125</v>
      </c>
      <c r="W4" s="20" t="s">
        <v>31</v>
      </c>
    </row>
    <row r="5">
      <c r="C5" s="30">
        <v>49.0</v>
      </c>
      <c r="D5" s="24" t="s">
        <v>2441</v>
      </c>
      <c r="E5" s="24" t="s">
        <v>2442</v>
      </c>
      <c r="F5" s="24" t="s">
        <v>2443</v>
      </c>
      <c r="G5" s="24">
        <v>617.0</v>
      </c>
      <c r="H5" s="24" t="s">
        <v>2444</v>
      </c>
      <c r="I5" s="24">
        <v>25.0</v>
      </c>
      <c r="J5" s="24">
        <v>15425.0</v>
      </c>
      <c r="K5" s="24">
        <v>0.0</v>
      </c>
      <c r="L5" s="24">
        <v>15425.0</v>
      </c>
      <c r="M5" s="28">
        <v>43724.0</v>
      </c>
      <c r="N5" s="24">
        <f>MONTH('Продажи'!$M5)</f>
        <v>9</v>
      </c>
      <c r="O5" s="24">
        <f>WEEKDAY('Продажи'!$M5,2)</f>
        <v>1</v>
      </c>
      <c r="P5" s="24">
        <f>YEAR('Продажи'!$M5)</f>
        <v>2019</v>
      </c>
      <c r="Q5" s="32">
        <f>WEEKNUM('Продажи'!$M5,2)</f>
        <v>38</v>
      </c>
      <c r="R5" s="32">
        <f>IF(('Продажи'!$E5="Зеленый чай")*('Продажи'!$Q5&gt;=7)*('Продажи'!$Q5&lt;=42),'Продажи'!$K5,0)</f>
        <v>0</v>
      </c>
      <c r="S5" s="32" t="b">
        <f t="shared" si="1"/>
        <v>0</v>
      </c>
      <c r="V5" s="1">
        <f>SUMIFS('Продажи'!$J$4:$J$414,'Продажи'!$M$4:$M$414,"&lt;="&amp;R2,'Продажи'!$M$4:$M$414,"&gt;="&amp;R1)</f>
        <v>7296066</v>
      </c>
      <c r="W5" s="20" t="s">
        <v>32</v>
      </c>
    </row>
    <row r="6">
      <c r="C6" s="30">
        <v>3.0</v>
      </c>
      <c r="D6" s="24" t="s">
        <v>2445</v>
      </c>
      <c r="E6" s="24" t="s">
        <v>2446</v>
      </c>
      <c r="F6" s="24" t="s">
        <v>2446</v>
      </c>
      <c r="G6" s="24">
        <v>807.0</v>
      </c>
      <c r="H6" s="24" t="s">
        <v>2440</v>
      </c>
      <c r="I6" s="24">
        <v>18.0</v>
      </c>
      <c r="J6" s="24">
        <v>14526.0</v>
      </c>
      <c r="K6" s="24">
        <v>0.0</v>
      </c>
      <c r="L6" s="24">
        <v>14526.0</v>
      </c>
      <c r="M6" s="28">
        <v>42413.0</v>
      </c>
      <c r="N6" s="24">
        <f>MONTH('Продажи'!$M6)</f>
        <v>2</v>
      </c>
      <c r="O6" s="24">
        <f>WEEKDAY('Продажи'!$M6,2)</f>
        <v>6</v>
      </c>
      <c r="P6" s="24">
        <f>YEAR('Продажи'!$M6)</f>
        <v>2016</v>
      </c>
      <c r="Q6" s="32">
        <f>WEEKNUM('Продажи'!$M6,2)</f>
        <v>7</v>
      </c>
      <c r="R6" s="32">
        <f>IF(('Продажи'!$E6="Зеленый чай")*('Продажи'!$Q6&gt;=7)*('Продажи'!$Q6&lt;=42),'Продажи'!$K6,0)</f>
        <v>0</v>
      </c>
      <c r="S6" s="32" t="b">
        <f t="shared" si="1"/>
        <v>0</v>
      </c>
      <c r="V6" s="1">
        <f>AVERAGE('Продажи'!$S$4:$S$414)</f>
        <v>25877.87726</v>
      </c>
      <c r="W6" s="20" t="s">
        <v>33</v>
      </c>
    </row>
    <row r="7">
      <c r="C7" s="30">
        <v>9.0</v>
      </c>
      <c r="D7" s="24" t="s">
        <v>2447</v>
      </c>
      <c r="E7" s="24" t="s">
        <v>2448</v>
      </c>
      <c r="F7" s="24" t="s">
        <v>2448</v>
      </c>
      <c r="G7" s="24">
        <v>699.0</v>
      </c>
      <c r="H7" s="24" t="s">
        <v>2444</v>
      </c>
      <c r="I7" s="24">
        <v>10.0</v>
      </c>
      <c r="J7" s="24">
        <v>6990.0</v>
      </c>
      <c r="K7" s="24">
        <v>0.0</v>
      </c>
      <c r="L7" s="24">
        <v>6990.0</v>
      </c>
      <c r="M7" s="28">
        <v>42673.0</v>
      </c>
      <c r="N7" s="24">
        <f>MONTH('Продажи'!$M7)</f>
        <v>10</v>
      </c>
      <c r="O7" s="24">
        <f>WEEKDAY('Продажи'!$M7,2)</f>
        <v>7</v>
      </c>
      <c r="P7" s="24">
        <f>YEAR('Продажи'!$M7)</f>
        <v>2016</v>
      </c>
      <c r="Q7" s="32">
        <f>WEEKNUM('Продажи'!$M7,2)</f>
        <v>44</v>
      </c>
      <c r="R7" s="32">
        <f>IF(('Продажи'!$E7="Зеленый чай")*('Продажи'!$Q7&gt;=7)*('Продажи'!$Q7&lt;=42),'Продажи'!$K7,0)</f>
        <v>0</v>
      </c>
      <c r="S7" s="32">
        <f t="shared" si="1"/>
        <v>6990</v>
      </c>
      <c r="V7" s="1">
        <f>SUMIFS('Продажи'!$I$4:$I$414,'Продажи'!$F$4:$F$414,"Белый чай",'Продажи'!$P$4:$P$414,"2020")</f>
        <v>20</v>
      </c>
      <c r="W7" s="20" t="s">
        <v>34</v>
      </c>
    </row>
    <row r="8">
      <c r="C8" s="30">
        <v>37.0</v>
      </c>
      <c r="D8" s="24" t="s">
        <v>2449</v>
      </c>
      <c r="E8" s="24" t="s">
        <v>2448</v>
      </c>
      <c r="F8" s="24" t="s">
        <v>2450</v>
      </c>
      <c r="G8" s="24">
        <v>2211.0</v>
      </c>
      <c r="H8" s="24" t="s">
        <v>2444</v>
      </c>
      <c r="I8" s="24">
        <v>25.0</v>
      </c>
      <c r="J8" s="24">
        <v>55275.0</v>
      </c>
      <c r="K8" s="24">
        <v>0.09</v>
      </c>
      <c r="L8" s="24">
        <v>50300.25</v>
      </c>
      <c r="M8" s="28">
        <v>42683.0</v>
      </c>
      <c r="N8" s="24">
        <f>MONTH('Продажи'!$M8)</f>
        <v>11</v>
      </c>
      <c r="O8" s="24">
        <f>WEEKDAY('Продажи'!$M8,2)</f>
        <v>3</v>
      </c>
      <c r="P8" s="24">
        <f>YEAR('Продажи'!$M8)</f>
        <v>2016</v>
      </c>
      <c r="Q8" s="32">
        <f>WEEKNUM('Продажи'!$M8,2)</f>
        <v>46</v>
      </c>
      <c r="R8" s="32">
        <f>IF(('Продажи'!$E8="Зеленый чай")*('Продажи'!$Q8&gt;=7)*('Продажи'!$Q8&lt;=42),'Продажи'!$K8,0)</f>
        <v>0</v>
      </c>
      <c r="S8" s="32" t="b">
        <f t="shared" si="1"/>
        <v>0</v>
      </c>
      <c r="V8" s="1">
        <f>AVERAGE('Продажи'!$R$4:$R$414)</f>
        <v>0.004817518248</v>
      </c>
      <c r="W8" s="20" t="s">
        <v>35</v>
      </c>
    </row>
    <row r="9">
      <c r="C9" s="30">
        <v>56.0</v>
      </c>
      <c r="D9" s="24" t="s">
        <v>2451</v>
      </c>
      <c r="E9" s="24" t="s">
        <v>2438</v>
      </c>
      <c r="F9" s="24" t="s">
        <v>2452</v>
      </c>
      <c r="G9" s="24">
        <v>800.0</v>
      </c>
      <c r="H9" s="24" t="s">
        <v>2440</v>
      </c>
      <c r="I9" s="24">
        <v>40.0</v>
      </c>
      <c r="J9" s="24">
        <v>32000.0</v>
      </c>
      <c r="K9" s="24">
        <v>0.03</v>
      </c>
      <c r="L9" s="24">
        <v>31040.0</v>
      </c>
      <c r="M9" s="28">
        <v>42608.0</v>
      </c>
      <c r="N9" s="24">
        <f>MONTH('Продажи'!$M9)</f>
        <v>8</v>
      </c>
      <c r="O9" s="24">
        <f>WEEKDAY('Продажи'!$M9,2)</f>
        <v>5</v>
      </c>
      <c r="P9" s="24">
        <f>YEAR('Продажи'!$M9)</f>
        <v>2016</v>
      </c>
      <c r="Q9" s="32">
        <f>WEEKNUM('Продажи'!$M9,2)</f>
        <v>35</v>
      </c>
      <c r="R9" s="32">
        <f>IF(('Продажи'!$E9="Зеленый чай")*('Продажи'!$Q9&gt;=7)*('Продажи'!$Q9&lt;=42),'Продажи'!$K9,0)</f>
        <v>0.03</v>
      </c>
      <c r="S9" s="32">
        <f t="shared" si="1"/>
        <v>31040</v>
      </c>
    </row>
    <row r="10">
      <c r="C10" s="30">
        <v>44.0</v>
      </c>
      <c r="D10" s="24" t="s">
        <v>2453</v>
      </c>
      <c r="E10" s="24" t="s">
        <v>2454</v>
      </c>
      <c r="F10" s="24" t="s">
        <v>2455</v>
      </c>
      <c r="G10" s="24">
        <v>1386.0</v>
      </c>
      <c r="H10" s="24" t="s">
        <v>2440</v>
      </c>
      <c r="I10" s="24">
        <v>20.0</v>
      </c>
      <c r="J10" s="24">
        <v>27720.0</v>
      </c>
      <c r="K10" s="24">
        <v>0.03</v>
      </c>
      <c r="L10" s="24">
        <v>26888.4</v>
      </c>
      <c r="M10" s="28">
        <v>42719.0</v>
      </c>
      <c r="N10" s="24">
        <f>MONTH('Продажи'!$M10)</f>
        <v>12</v>
      </c>
      <c r="O10" s="24">
        <f>WEEKDAY('Продажи'!$M10,2)</f>
        <v>4</v>
      </c>
      <c r="P10" s="24">
        <f>YEAR('Продажи'!$M10)</f>
        <v>2016</v>
      </c>
      <c r="Q10" s="32">
        <f>WEEKNUM('Продажи'!$M10,2)</f>
        <v>51</v>
      </c>
      <c r="R10" s="32">
        <f>IF(('Продажи'!$E10="Зеленый чай")*('Продажи'!$Q10&gt;=7)*('Продажи'!$Q10&lt;=42),'Продажи'!$K10,0)</f>
        <v>0</v>
      </c>
      <c r="S10" s="32" t="b">
        <f t="shared" si="1"/>
        <v>0</v>
      </c>
    </row>
    <row r="11">
      <c r="C11" s="30">
        <v>24.0</v>
      </c>
      <c r="D11" s="24" t="s">
        <v>2456</v>
      </c>
      <c r="E11" s="24" t="s">
        <v>2457</v>
      </c>
      <c r="F11" s="24" t="s">
        <v>2458</v>
      </c>
      <c r="G11" s="24">
        <v>957.0</v>
      </c>
      <c r="H11" s="24" t="s">
        <v>2440</v>
      </c>
      <c r="I11" s="24">
        <v>25.0</v>
      </c>
      <c r="J11" s="24">
        <v>23925.0</v>
      </c>
      <c r="K11" s="24">
        <v>0.03</v>
      </c>
      <c r="L11" s="24">
        <v>23207.25</v>
      </c>
      <c r="M11" s="28">
        <v>42605.0</v>
      </c>
      <c r="N11" s="24">
        <f>MONTH('Продажи'!$M11)</f>
        <v>8</v>
      </c>
      <c r="O11" s="24">
        <f>WEEKDAY('Продажи'!$M11,2)</f>
        <v>2</v>
      </c>
      <c r="P11" s="24">
        <f>YEAR('Продажи'!$M11)</f>
        <v>2016</v>
      </c>
      <c r="Q11" s="32">
        <f>WEEKNUM('Продажи'!$M11,2)</f>
        <v>35</v>
      </c>
      <c r="R11" s="32">
        <f>IF(('Продажи'!$E11="Зеленый чай")*('Продажи'!$Q11&gt;=7)*('Продажи'!$Q11&lt;=42),'Продажи'!$K11,0)</f>
        <v>0</v>
      </c>
      <c r="S11" s="32">
        <f t="shared" si="1"/>
        <v>23207.25</v>
      </c>
    </row>
    <row r="12">
      <c r="C12" s="30">
        <v>1.0</v>
      </c>
      <c r="D12" s="24" t="s">
        <v>2459</v>
      </c>
      <c r="E12" s="24" t="s">
        <v>2438</v>
      </c>
      <c r="F12" s="24" t="s">
        <v>2460</v>
      </c>
      <c r="G12" s="24">
        <v>876.0</v>
      </c>
      <c r="H12" s="24" t="s">
        <v>2444</v>
      </c>
      <c r="I12" s="24">
        <v>20.0</v>
      </c>
      <c r="J12" s="24">
        <v>17520.0</v>
      </c>
      <c r="K12" s="24">
        <v>0.03</v>
      </c>
      <c r="L12" s="24">
        <v>16994.4</v>
      </c>
      <c r="M12" s="28">
        <v>43125.0</v>
      </c>
      <c r="N12" s="24">
        <f>MONTH('Продажи'!$M12)</f>
        <v>1</v>
      </c>
      <c r="O12" s="24">
        <f>WEEKDAY('Продажи'!$M12,2)</f>
        <v>4</v>
      </c>
      <c r="P12" s="24">
        <f>YEAR('Продажи'!$M12)</f>
        <v>2018</v>
      </c>
      <c r="Q12" s="32">
        <f>WEEKNUM('Продажи'!$M12,2)</f>
        <v>4</v>
      </c>
      <c r="R12" s="32">
        <f>IF(('Продажи'!$E12="Зеленый чай")*('Продажи'!$Q12&gt;=7)*('Продажи'!$Q12&lt;=42),'Продажи'!$K12,0)</f>
        <v>0</v>
      </c>
      <c r="S12" s="32">
        <f t="shared" si="1"/>
        <v>16994.4</v>
      </c>
    </row>
    <row r="13">
      <c r="C13" s="30">
        <v>33.0</v>
      </c>
      <c r="D13" s="24" t="s">
        <v>2461</v>
      </c>
      <c r="E13" s="24" t="s">
        <v>2462</v>
      </c>
      <c r="F13" s="24" t="s">
        <v>2463</v>
      </c>
      <c r="G13" s="24">
        <v>1994.0</v>
      </c>
      <c r="H13" s="24" t="s">
        <v>2444</v>
      </c>
      <c r="I13" s="24">
        <v>12.0</v>
      </c>
      <c r="J13" s="24">
        <v>23928.0</v>
      </c>
      <c r="K13" s="24">
        <v>0.03</v>
      </c>
      <c r="L13" s="24">
        <v>23210.16</v>
      </c>
      <c r="M13" s="28">
        <v>42682.0</v>
      </c>
      <c r="N13" s="24">
        <f>MONTH('Продажи'!$M13)</f>
        <v>11</v>
      </c>
      <c r="O13" s="24">
        <f>WEEKDAY('Продажи'!$M13,2)</f>
        <v>2</v>
      </c>
      <c r="P13" s="24">
        <f>YEAR('Продажи'!$M13)</f>
        <v>2016</v>
      </c>
      <c r="Q13" s="32">
        <f>WEEKNUM('Продажи'!$M13,2)</f>
        <v>46</v>
      </c>
      <c r="R13" s="32">
        <f>IF(('Продажи'!$E13="Зеленый чай")*('Продажи'!$Q13&gt;=7)*('Продажи'!$Q13&lt;=42),'Продажи'!$K13,0)</f>
        <v>0</v>
      </c>
      <c r="S13" s="32" t="b">
        <f t="shared" si="1"/>
        <v>0</v>
      </c>
    </row>
    <row r="14">
      <c r="C14" s="30">
        <v>7.0</v>
      </c>
      <c r="D14" s="24" t="s">
        <v>2437</v>
      </c>
      <c r="E14" s="24" t="s">
        <v>2438</v>
      </c>
      <c r="F14" s="24" t="s">
        <v>2439</v>
      </c>
      <c r="G14" s="24">
        <v>1923.0</v>
      </c>
      <c r="H14" s="24" t="s">
        <v>2440</v>
      </c>
      <c r="I14" s="24">
        <v>25.0</v>
      </c>
      <c r="J14" s="24">
        <v>48075.0</v>
      </c>
      <c r="K14" s="24">
        <v>0.06</v>
      </c>
      <c r="L14" s="24">
        <v>45190.5</v>
      </c>
      <c r="M14" s="28">
        <v>42432.0</v>
      </c>
      <c r="N14" s="24">
        <f>MONTH('Продажи'!$M14)</f>
        <v>3</v>
      </c>
      <c r="O14" s="24">
        <f>WEEKDAY('Продажи'!$M14,2)</f>
        <v>4</v>
      </c>
      <c r="P14" s="24">
        <f>YEAR('Продажи'!$M14)</f>
        <v>2016</v>
      </c>
      <c r="Q14" s="32">
        <f>WEEKNUM('Продажи'!$M14,2)</f>
        <v>10</v>
      </c>
      <c r="R14" s="32">
        <f>IF(('Продажи'!$E14="Зеленый чай")*('Продажи'!$Q14&gt;=7)*('Продажи'!$Q14&lt;=42),'Продажи'!$K14,0)</f>
        <v>0.06</v>
      </c>
      <c r="S14" s="32" t="b">
        <f t="shared" si="1"/>
        <v>0</v>
      </c>
    </row>
    <row r="15">
      <c r="C15" s="30">
        <v>26.0</v>
      </c>
      <c r="D15" s="24" t="s">
        <v>2464</v>
      </c>
      <c r="E15" s="24" t="s">
        <v>2442</v>
      </c>
      <c r="F15" s="24" t="s">
        <v>2443</v>
      </c>
      <c r="G15" s="24">
        <v>2197.0</v>
      </c>
      <c r="H15" s="24" t="s">
        <v>2440</v>
      </c>
      <c r="I15" s="24">
        <v>40.0</v>
      </c>
      <c r="J15" s="24">
        <v>87880.0</v>
      </c>
      <c r="K15" s="24">
        <v>0.12</v>
      </c>
      <c r="L15" s="24">
        <v>77334.4</v>
      </c>
      <c r="M15" s="28">
        <v>42542.0</v>
      </c>
      <c r="N15" s="24">
        <f>MONTH('Продажи'!$M15)</f>
        <v>6</v>
      </c>
      <c r="O15" s="24">
        <f>WEEKDAY('Продажи'!$M15,2)</f>
        <v>2</v>
      </c>
      <c r="P15" s="24">
        <f>YEAR('Продажи'!$M15)</f>
        <v>2016</v>
      </c>
      <c r="Q15" s="32">
        <f>WEEKNUM('Продажи'!$M15,2)</f>
        <v>26</v>
      </c>
      <c r="R15" s="32">
        <f>IF(('Продажи'!$E15="Зеленый чай")*('Продажи'!$Q15&gt;=7)*('Продажи'!$Q15&lt;=42),'Продажи'!$K15,0)</f>
        <v>0</v>
      </c>
      <c r="S15" s="32">
        <f t="shared" si="1"/>
        <v>77334.4</v>
      </c>
    </row>
    <row r="16">
      <c r="C16" s="30">
        <v>17.0</v>
      </c>
      <c r="D16" s="24" t="s">
        <v>2465</v>
      </c>
      <c r="E16" s="24" t="s">
        <v>2446</v>
      </c>
      <c r="F16" s="24" t="s">
        <v>2466</v>
      </c>
      <c r="G16" s="24">
        <v>967.0</v>
      </c>
      <c r="H16" s="24" t="s">
        <v>2444</v>
      </c>
      <c r="I16" s="24">
        <v>12.0</v>
      </c>
      <c r="J16" s="24">
        <v>11604.0</v>
      </c>
      <c r="K16" s="24">
        <v>0.0</v>
      </c>
      <c r="L16" s="24">
        <v>11604.0</v>
      </c>
      <c r="M16" s="28">
        <v>43123.0</v>
      </c>
      <c r="N16" s="24">
        <f>MONTH('Продажи'!$M16)</f>
        <v>1</v>
      </c>
      <c r="O16" s="24">
        <f>WEEKDAY('Продажи'!$M16,2)</f>
        <v>2</v>
      </c>
      <c r="P16" s="24">
        <f>YEAR('Продажи'!$M16)</f>
        <v>2018</v>
      </c>
      <c r="Q16" s="32">
        <f>WEEKNUM('Продажи'!$M16,2)</f>
        <v>4</v>
      </c>
      <c r="R16" s="32">
        <f>IF(('Продажи'!$E16="Зеленый чай")*('Продажи'!$Q16&gt;=7)*('Продажи'!$Q16&lt;=42),'Продажи'!$K16,0)</f>
        <v>0</v>
      </c>
      <c r="S16" s="32">
        <f t="shared" si="1"/>
        <v>11604</v>
      </c>
    </row>
    <row r="17">
      <c r="C17" s="30">
        <v>20.0</v>
      </c>
      <c r="D17" s="24" t="s">
        <v>2467</v>
      </c>
      <c r="E17" s="24" t="s">
        <v>2457</v>
      </c>
      <c r="F17" s="24" t="s">
        <v>2468</v>
      </c>
      <c r="G17" s="24">
        <v>2198.0</v>
      </c>
      <c r="H17" s="24" t="s">
        <v>2444</v>
      </c>
      <c r="I17" s="24">
        <v>35.0</v>
      </c>
      <c r="J17" s="24">
        <v>76930.0</v>
      </c>
      <c r="K17" s="24">
        <v>0.12</v>
      </c>
      <c r="L17" s="24">
        <v>67698.4</v>
      </c>
      <c r="M17" s="28">
        <v>43964.0</v>
      </c>
      <c r="N17" s="24">
        <f>MONTH('Продажи'!$M17)</f>
        <v>5</v>
      </c>
      <c r="O17" s="24">
        <f>WEEKDAY('Продажи'!$M17,2)</f>
        <v>3</v>
      </c>
      <c r="P17" s="24">
        <f>YEAR('Продажи'!$M17)</f>
        <v>2020</v>
      </c>
      <c r="Q17" s="32">
        <f>WEEKNUM('Продажи'!$M17,2)</f>
        <v>20</v>
      </c>
      <c r="R17" s="32">
        <f>IF(('Продажи'!$E17="Зеленый чай")*('Продажи'!$Q17&gt;=7)*('Продажи'!$Q17&lt;=42),'Продажи'!$K17,0)</f>
        <v>0</v>
      </c>
      <c r="S17" s="32" t="b">
        <f t="shared" si="1"/>
        <v>0</v>
      </c>
    </row>
    <row r="18">
      <c r="C18" s="30">
        <v>0.0</v>
      </c>
      <c r="D18" s="24" t="s">
        <v>2469</v>
      </c>
      <c r="E18" s="24" t="s">
        <v>2442</v>
      </c>
      <c r="F18" s="24" t="s">
        <v>2470</v>
      </c>
      <c r="G18" s="24">
        <v>620.0</v>
      </c>
      <c r="H18" s="24" t="s">
        <v>2444</v>
      </c>
      <c r="I18" s="24">
        <v>30.0</v>
      </c>
      <c r="J18" s="24">
        <v>18600.0</v>
      </c>
      <c r="K18" s="24">
        <v>0.03</v>
      </c>
      <c r="L18" s="24">
        <v>18042.0</v>
      </c>
      <c r="M18" s="28">
        <v>43531.0</v>
      </c>
      <c r="N18" s="24">
        <f>MONTH('Продажи'!$M18)</f>
        <v>3</v>
      </c>
      <c r="O18" s="24">
        <f>WEEKDAY('Продажи'!$M18,2)</f>
        <v>4</v>
      </c>
      <c r="P18" s="24">
        <f>YEAR('Продажи'!$M18)</f>
        <v>2019</v>
      </c>
      <c r="Q18" s="32">
        <f>WEEKNUM('Продажи'!$M18,2)</f>
        <v>10</v>
      </c>
      <c r="R18" s="32">
        <f>IF(('Продажи'!$E18="Зеленый чай")*('Продажи'!$Q18&gt;=7)*('Продажи'!$Q18&lt;=42),'Продажи'!$K18,0)</f>
        <v>0</v>
      </c>
      <c r="S18" s="32" t="b">
        <f t="shared" si="1"/>
        <v>0</v>
      </c>
    </row>
    <row r="19">
      <c r="C19" s="30">
        <v>48.0</v>
      </c>
      <c r="D19" s="24" t="s">
        <v>2471</v>
      </c>
      <c r="E19" s="24" t="s">
        <v>2438</v>
      </c>
      <c r="F19" s="24" t="s">
        <v>2472</v>
      </c>
      <c r="G19" s="24">
        <v>2199.0</v>
      </c>
      <c r="H19" s="24" t="s">
        <v>2440</v>
      </c>
      <c r="I19" s="24">
        <v>55.0</v>
      </c>
      <c r="J19" s="24">
        <v>120945.0</v>
      </c>
      <c r="K19" s="24">
        <v>0.15</v>
      </c>
      <c r="L19" s="24">
        <v>102803.25</v>
      </c>
      <c r="M19" s="28">
        <v>43376.0</v>
      </c>
      <c r="N19" s="24">
        <f>MONTH('Продажи'!$M19)</f>
        <v>10</v>
      </c>
      <c r="O19" s="24">
        <f>WEEKDAY('Продажи'!$M19,2)</f>
        <v>3</v>
      </c>
      <c r="P19" s="24">
        <f>YEAR('Продажи'!$M19)</f>
        <v>2018</v>
      </c>
      <c r="Q19" s="32">
        <f>WEEKNUM('Продажи'!$M19,2)</f>
        <v>40</v>
      </c>
      <c r="R19" s="32">
        <f>IF(('Продажи'!$E19="Зеленый чай")*('Продажи'!$Q19&gt;=7)*('Продажи'!$Q19&lt;=42),'Продажи'!$K19,0)</f>
        <v>0.15</v>
      </c>
      <c r="S19" s="32" t="b">
        <f t="shared" si="1"/>
        <v>0</v>
      </c>
    </row>
    <row r="20">
      <c r="C20" s="30">
        <v>23.0</v>
      </c>
      <c r="D20" s="24" t="s">
        <v>2473</v>
      </c>
      <c r="E20" s="24" t="s">
        <v>2448</v>
      </c>
      <c r="F20" s="24" t="s">
        <v>2474</v>
      </c>
      <c r="G20" s="24">
        <v>2645.0</v>
      </c>
      <c r="H20" s="24" t="s">
        <v>2444</v>
      </c>
      <c r="I20" s="24">
        <v>50.0</v>
      </c>
      <c r="J20" s="24">
        <v>132250.0</v>
      </c>
      <c r="K20" s="24">
        <v>0.15</v>
      </c>
      <c r="L20" s="24">
        <v>112412.5</v>
      </c>
      <c r="M20" s="28">
        <v>43293.0</v>
      </c>
      <c r="N20" s="24">
        <f>MONTH('Продажи'!$M20)</f>
        <v>7</v>
      </c>
      <c r="O20" s="24">
        <f>WEEKDAY('Продажи'!$M20,2)</f>
        <v>4</v>
      </c>
      <c r="P20" s="24">
        <f>YEAR('Продажи'!$M20)</f>
        <v>2018</v>
      </c>
      <c r="Q20" s="32">
        <f>WEEKNUM('Продажи'!$M20,2)</f>
        <v>28</v>
      </c>
      <c r="R20" s="32">
        <f>IF(('Продажи'!$E20="Зеленый чай")*('Продажи'!$Q20&gt;=7)*('Продажи'!$Q20&lt;=42),'Продажи'!$K20,0)</f>
        <v>0</v>
      </c>
      <c r="S20" s="32" t="b">
        <f t="shared" si="1"/>
        <v>0</v>
      </c>
    </row>
    <row r="21" ht="15.75" customHeight="1">
      <c r="C21" s="30">
        <v>46.0</v>
      </c>
      <c r="D21" s="24" t="s">
        <v>2475</v>
      </c>
      <c r="E21" s="24" t="s">
        <v>2476</v>
      </c>
      <c r="F21" s="24" t="s">
        <v>2476</v>
      </c>
      <c r="G21" s="24">
        <v>770.0</v>
      </c>
      <c r="H21" s="24" t="s">
        <v>2440</v>
      </c>
      <c r="I21" s="24">
        <v>20.0</v>
      </c>
      <c r="J21" s="24">
        <v>15400.0</v>
      </c>
      <c r="K21" s="24">
        <v>0.03</v>
      </c>
      <c r="L21" s="24">
        <v>14938.0</v>
      </c>
      <c r="M21" s="28">
        <v>42470.0</v>
      </c>
      <c r="N21" s="24">
        <f>MONTH('Продажи'!$M21)</f>
        <v>4</v>
      </c>
      <c r="O21" s="24">
        <f>WEEKDAY('Продажи'!$M21,2)</f>
        <v>7</v>
      </c>
      <c r="P21" s="24">
        <f>YEAR('Продажи'!$M21)</f>
        <v>2016</v>
      </c>
      <c r="Q21" s="32">
        <f>WEEKNUM('Продажи'!$M21,2)</f>
        <v>15</v>
      </c>
      <c r="R21" s="32">
        <f>IF(('Продажи'!$E21="Зеленый чай")*('Продажи'!$Q21&gt;=7)*('Продажи'!$Q21&lt;=42),'Продажи'!$K21,0)</f>
        <v>0</v>
      </c>
      <c r="S21" s="32" t="b">
        <f t="shared" si="1"/>
        <v>0</v>
      </c>
    </row>
    <row r="22" ht="15.75" customHeight="1">
      <c r="C22" s="30">
        <v>8.0</v>
      </c>
      <c r="D22" s="24" t="s">
        <v>2477</v>
      </c>
      <c r="E22" s="24" t="s">
        <v>2454</v>
      </c>
      <c r="F22" s="24" t="s">
        <v>2478</v>
      </c>
      <c r="G22" s="24">
        <v>847.0</v>
      </c>
      <c r="H22" s="24" t="s">
        <v>2440</v>
      </c>
      <c r="I22" s="24">
        <v>15.0</v>
      </c>
      <c r="J22" s="24">
        <v>12705.0</v>
      </c>
      <c r="K22" s="24">
        <v>0.0</v>
      </c>
      <c r="L22" s="24">
        <v>12705.0</v>
      </c>
      <c r="M22" s="28">
        <v>43436.0</v>
      </c>
      <c r="N22" s="24">
        <f>MONTH('Продажи'!$M22)</f>
        <v>12</v>
      </c>
      <c r="O22" s="24">
        <f>WEEKDAY('Продажи'!$M22,2)</f>
        <v>7</v>
      </c>
      <c r="P22" s="24">
        <f>YEAR('Продажи'!$M22)</f>
        <v>2018</v>
      </c>
      <c r="Q22" s="32">
        <f>WEEKNUM('Продажи'!$M22,2)</f>
        <v>48</v>
      </c>
      <c r="R22" s="32">
        <f>IF(('Продажи'!$E22="Зеленый чай")*('Продажи'!$Q22&gt;=7)*('Продажи'!$Q22&lt;=42),'Продажи'!$K22,0)</f>
        <v>0</v>
      </c>
      <c r="S22" s="32" t="b">
        <f t="shared" si="1"/>
        <v>0</v>
      </c>
    </row>
    <row r="23" ht="15.75" customHeight="1">
      <c r="C23" s="30">
        <v>24.0</v>
      </c>
      <c r="D23" s="24" t="s">
        <v>2456</v>
      </c>
      <c r="E23" s="24" t="s">
        <v>2457</v>
      </c>
      <c r="F23" s="24" t="s">
        <v>2458</v>
      </c>
      <c r="G23" s="24">
        <v>957.0</v>
      </c>
      <c r="H23" s="24" t="s">
        <v>2440</v>
      </c>
      <c r="I23" s="24">
        <v>25.0</v>
      </c>
      <c r="J23" s="24">
        <v>23925.0</v>
      </c>
      <c r="K23" s="24">
        <v>0.03</v>
      </c>
      <c r="L23" s="24">
        <v>23207.25</v>
      </c>
      <c r="M23" s="28">
        <v>44156.0</v>
      </c>
      <c r="N23" s="24">
        <f>MONTH('Продажи'!$M23)</f>
        <v>11</v>
      </c>
      <c r="O23" s="24">
        <f>WEEKDAY('Продажи'!$M23,2)</f>
        <v>6</v>
      </c>
      <c r="P23" s="24">
        <f>YEAR('Продажи'!$M23)</f>
        <v>2020</v>
      </c>
      <c r="Q23" s="32">
        <f>WEEKNUM('Продажи'!$M23,2)</f>
        <v>47</v>
      </c>
      <c r="R23" s="32">
        <f>IF(('Продажи'!$E23="Зеленый чай")*('Продажи'!$Q23&gt;=7)*('Продажи'!$Q23&lt;=42),'Продажи'!$K23,0)</f>
        <v>0</v>
      </c>
      <c r="S23" s="32">
        <f t="shared" si="1"/>
        <v>23207.25</v>
      </c>
    </row>
    <row r="24" ht="15.75" customHeight="1">
      <c r="C24" s="30">
        <v>31.0</v>
      </c>
      <c r="D24" s="24" t="s">
        <v>2479</v>
      </c>
      <c r="E24" s="24" t="s">
        <v>2442</v>
      </c>
      <c r="F24" s="24" t="s">
        <v>2480</v>
      </c>
      <c r="G24" s="24">
        <v>1228.0</v>
      </c>
      <c r="H24" s="24" t="s">
        <v>2440</v>
      </c>
      <c r="I24" s="24">
        <v>45.0</v>
      </c>
      <c r="J24" s="24">
        <v>55260.0</v>
      </c>
      <c r="K24" s="24">
        <v>0.09</v>
      </c>
      <c r="L24" s="24">
        <v>50286.6</v>
      </c>
      <c r="M24" s="28">
        <v>42337.0</v>
      </c>
      <c r="N24" s="24">
        <f>MONTH('Продажи'!$M24)</f>
        <v>11</v>
      </c>
      <c r="O24" s="24">
        <f>WEEKDAY('Продажи'!$M24,2)</f>
        <v>7</v>
      </c>
      <c r="P24" s="24">
        <f>YEAR('Продажи'!$M24)</f>
        <v>2015</v>
      </c>
      <c r="Q24" s="32">
        <f>WEEKNUM('Продажи'!$M24,2)</f>
        <v>48</v>
      </c>
      <c r="R24" s="32">
        <f>IF(('Продажи'!$E24="Зеленый чай")*('Продажи'!$Q24&gt;=7)*('Продажи'!$Q24&lt;=42),'Продажи'!$K24,0)</f>
        <v>0</v>
      </c>
      <c r="S24" s="32">
        <f t="shared" si="1"/>
        <v>50286.6</v>
      </c>
    </row>
    <row r="25" ht="15.75" customHeight="1">
      <c r="C25" s="30">
        <v>36.0</v>
      </c>
      <c r="D25" s="24" t="s">
        <v>2481</v>
      </c>
      <c r="E25" s="24" t="s">
        <v>2454</v>
      </c>
      <c r="F25" s="24" t="s">
        <v>2482</v>
      </c>
      <c r="G25" s="24">
        <v>912.0</v>
      </c>
      <c r="H25" s="24" t="s">
        <v>2440</v>
      </c>
      <c r="I25" s="24">
        <v>15.0</v>
      </c>
      <c r="J25" s="24">
        <v>13680.0</v>
      </c>
      <c r="K25" s="24">
        <v>0.0</v>
      </c>
      <c r="L25" s="24">
        <v>13680.0</v>
      </c>
      <c r="M25" s="28">
        <v>43357.0</v>
      </c>
      <c r="N25" s="24">
        <f>MONTH('Продажи'!$M25)</f>
        <v>9</v>
      </c>
      <c r="O25" s="24">
        <f>WEEKDAY('Продажи'!$M25,2)</f>
        <v>5</v>
      </c>
      <c r="P25" s="24">
        <f>YEAR('Продажи'!$M25)</f>
        <v>2018</v>
      </c>
      <c r="Q25" s="32">
        <f>WEEKNUM('Продажи'!$M25,2)</f>
        <v>37</v>
      </c>
      <c r="R25" s="32">
        <f>IF(('Продажи'!$E25="Зеленый чай")*('Продажи'!$Q25&gt;=7)*('Продажи'!$Q25&lt;=42),'Продажи'!$K25,0)</f>
        <v>0</v>
      </c>
      <c r="S25" s="32" t="b">
        <f t="shared" si="1"/>
        <v>0</v>
      </c>
    </row>
    <row r="26" ht="15.75" customHeight="1">
      <c r="C26" s="30">
        <v>38.0</v>
      </c>
      <c r="D26" s="24" t="s">
        <v>2483</v>
      </c>
      <c r="E26" s="24" t="s">
        <v>2446</v>
      </c>
      <c r="F26" s="24" t="s">
        <v>2484</v>
      </c>
      <c r="G26" s="24">
        <v>1182.0</v>
      </c>
      <c r="H26" s="24" t="s">
        <v>2440</v>
      </c>
      <c r="I26" s="24">
        <v>17.0</v>
      </c>
      <c r="J26" s="24">
        <v>20094.0</v>
      </c>
      <c r="K26" s="24">
        <v>0.03</v>
      </c>
      <c r="L26" s="24">
        <v>19491.18</v>
      </c>
      <c r="M26" s="28">
        <v>42108.0</v>
      </c>
      <c r="N26" s="24">
        <f>MONTH('Продажи'!$M26)</f>
        <v>4</v>
      </c>
      <c r="O26" s="24">
        <f>WEEKDAY('Продажи'!$M26,2)</f>
        <v>2</v>
      </c>
      <c r="P26" s="24">
        <f>YEAR('Продажи'!$M26)</f>
        <v>2015</v>
      </c>
      <c r="Q26" s="32">
        <f>WEEKNUM('Продажи'!$M26,2)</f>
        <v>16</v>
      </c>
      <c r="R26" s="32">
        <f>IF(('Продажи'!$E26="Зеленый чай")*('Продажи'!$Q26&gt;=7)*('Продажи'!$Q26&lt;=42),'Продажи'!$K26,0)</f>
        <v>0</v>
      </c>
      <c r="S26" s="32" t="b">
        <f t="shared" si="1"/>
        <v>0</v>
      </c>
    </row>
    <row r="27" ht="15.75" customHeight="1">
      <c r="C27" s="30">
        <v>4.0</v>
      </c>
      <c r="D27" s="24" t="s">
        <v>2449</v>
      </c>
      <c r="E27" s="24" t="s">
        <v>2448</v>
      </c>
      <c r="F27" s="24" t="s">
        <v>2485</v>
      </c>
      <c r="G27" s="24">
        <v>2211.0</v>
      </c>
      <c r="H27" s="24" t="s">
        <v>2444</v>
      </c>
      <c r="I27" s="24">
        <v>25.0</v>
      </c>
      <c r="J27" s="24">
        <v>55275.0</v>
      </c>
      <c r="K27" s="24">
        <v>0.09</v>
      </c>
      <c r="L27" s="24">
        <v>50300.25</v>
      </c>
      <c r="M27" s="28">
        <v>43516.0</v>
      </c>
      <c r="N27" s="24">
        <f>MONTH('Продажи'!$M27)</f>
        <v>2</v>
      </c>
      <c r="O27" s="24">
        <f>WEEKDAY('Продажи'!$M27,2)</f>
        <v>3</v>
      </c>
      <c r="P27" s="24">
        <f>YEAR('Продажи'!$M27)</f>
        <v>2019</v>
      </c>
      <c r="Q27" s="32">
        <f>WEEKNUM('Продажи'!$M27,2)</f>
        <v>8</v>
      </c>
      <c r="R27" s="32">
        <f>IF(('Продажи'!$E27="Зеленый чай")*('Продажи'!$Q27&gt;=7)*('Продажи'!$Q27&lt;=42),'Продажи'!$K27,0)</f>
        <v>0</v>
      </c>
      <c r="S27" s="32" t="b">
        <f t="shared" si="1"/>
        <v>0</v>
      </c>
    </row>
    <row r="28" ht="15.75" customHeight="1">
      <c r="C28" s="30">
        <v>38.0</v>
      </c>
      <c r="D28" s="24" t="s">
        <v>2483</v>
      </c>
      <c r="E28" s="24" t="s">
        <v>2446</v>
      </c>
      <c r="F28" s="24" t="s">
        <v>2484</v>
      </c>
      <c r="G28" s="24">
        <v>1182.0</v>
      </c>
      <c r="H28" s="24" t="s">
        <v>2440</v>
      </c>
      <c r="I28" s="24">
        <v>17.0</v>
      </c>
      <c r="J28" s="24">
        <v>20094.0</v>
      </c>
      <c r="K28" s="24">
        <v>0.03</v>
      </c>
      <c r="L28" s="24">
        <v>19491.18</v>
      </c>
      <c r="M28" s="28">
        <v>42044.0</v>
      </c>
      <c r="N28" s="24">
        <f>MONTH('Продажи'!$M28)</f>
        <v>2</v>
      </c>
      <c r="O28" s="24">
        <f>WEEKDAY('Продажи'!$M28,2)</f>
        <v>1</v>
      </c>
      <c r="P28" s="24">
        <f>YEAR('Продажи'!$M28)</f>
        <v>2015</v>
      </c>
      <c r="Q28" s="32">
        <f>WEEKNUM('Продажи'!$M28,2)</f>
        <v>7</v>
      </c>
      <c r="R28" s="32">
        <f>IF(('Продажи'!$E28="Зеленый чай")*('Продажи'!$Q28&gt;=7)*('Продажи'!$Q28&lt;=42),'Продажи'!$K28,0)</f>
        <v>0</v>
      </c>
      <c r="S28" s="32" t="b">
        <f t="shared" si="1"/>
        <v>0</v>
      </c>
    </row>
    <row r="29" ht="15.75" customHeight="1">
      <c r="C29" s="30">
        <v>36.0</v>
      </c>
      <c r="D29" s="24" t="s">
        <v>2481</v>
      </c>
      <c r="E29" s="24" t="s">
        <v>2454</v>
      </c>
      <c r="F29" s="24" t="s">
        <v>2482</v>
      </c>
      <c r="G29" s="24">
        <v>912.0</v>
      </c>
      <c r="H29" s="24" t="s">
        <v>2440</v>
      </c>
      <c r="I29" s="24">
        <v>15.0</v>
      </c>
      <c r="J29" s="24">
        <v>13680.0</v>
      </c>
      <c r="K29" s="24">
        <v>0.0</v>
      </c>
      <c r="L29" s="24">
        <v>13680.0</v>
      </c>
      <c r="M29" s="28">
        <v>43410.0</v>
      </c>
      <c r="N29" s="24">
        <f>MONTH('Продажи'!$M29)</f>
        <v>11</v>
      </c>
      <c r="O29" s="24">
        <f>WEEKDAY('Продажи'!$M29,2)</f>
        <v>2</v>
      </c>
      <c r="P29" s="24">
        <f>YEAR('Продажи'!$M29)</f>
        <v>2018</v>
      </c>
      <c r="Q29" s="32">
        <f>WEEKNUM('Продажи'!$M29,2)</f>
        <v>45</v>
      </c>
      <c r="R29" s="32">
        <f>IF(('Продажи'!$E29="Зеленый чай")*('Продажи'!$Q29&gt;=7)*('Продажи'!$Q29&lt;=42),'Продажи'!$K29,0)</f>
        <v>0</v>
      </c>
      <c r="S29" s="32" t="b">
        <f t="shared" si="1"/>
        <v>0</v>
      </c>
    </row>
    <row r="30" ht="15.75" customHeight="1">
      <c r="C30" s="30">
        <v>30.0</v>
      </c>
      <c r="D30" s="24" t="s">
        <v>2486</v>
      </c>
      <c r="E30" s="24" t="s">
        <v>2476</v>
      </c>
      <c r="F30" s="24" t="s">
        <v>2487</v>
      </c>
      <c r="G30" s="24">
        <v>1730.0</v>
      </c>
      <c r="H30" s="24" t="s">
        <v>2440</v>
      </c>
      <c r="I30" s="24">
        <v>5.0</v>
      </c>
      <c r="J30" s="24">
        <v>8650.0</v>
      </c>
      <c r="K30" s="24">
        <v>0.0</v>
      </c>
      <c r="L30" s="24">
        <v>8650.0</v>
      </c>
      <c r="M30" s="28">
        <v>43416.0</v>
      </c>
      <c r="N30" s="24">
        <f>MONTH('Продажи'!$M30)</f>
        <v>11</v>
      </c>
      <c r="O30" s="24">
        <f>WEEKDAY('Продажи'!$M30,2)</f>
        <v>1</v>
      </c>
      <c r="P30" s="24">
        <f>YEAR('Продажи'!$M30)</f>
        <v>2018</v>
      </c>
      <c r="Q30" s="32">
        <f>WEEKNUM('Продажи'!$M30,2)</f>
        <v>46</v>
      </c>
      <c r="R30" s="32">
        <f>IF(('Продажи'!$E30="Зеленый чай")*('Продажи'!$Q30&gt;=7)*('Продажи'!$Q30&lt;=42),'Продажи'!$K30,0)</f>
        <v>0</v>
      </c>
      <c r="S30" s="32" t="b">
        <f t="shared" si="1"/>
        <v>0</v>
      </c>
    </row>
    <row r="31" ht="15.75" customHeight="1">
      <c r="C31" s="30">
        <v>4.0</v>
      </c>
      <c r="D31" s="24" t="s">
        <v>2449</v>
      </c>
      <c r="E31" s="24" t="s">
        <v>2448</v>
      </c>
      <c r="F31" s="24" t="s">
        <v>2485</v>
      </c>
      <c r="G31" s="24">
        <v>2211.0</v>
      </c>
      <c r="H31" s="24" t="s">
        <v>2444</v>
      </c>
      <c r="I31" s="24">
        <v>25.0</v>
      </c>
      <c r="J31" s="24">
        <v>55275.0</v>
      </c>
      <c r="K31" s="24">
        <v>0.09</v>
      </c>
      <c r="L31" s="24">
        <v>50300.25</v>
      </c>
      <c r="M31" s="28">
        <v>42417.0</v>
      </c>
      <c r="N31" s="24">
        <f>MONTH('Продажи'!$M31)</f>
        <v>2</v>
      </c>
      <c r="O31" s="24">
        <f>WEEKDAY('Продажи'!$M31,2)</f>
        <v>3</v>
      </c>
      <c r="P31" s="24">
        <f>YEAR('Продажи'!$M31)</f>
        <v>2016</v>
      </c>
      <c r="Q31" s="32">
        <f>WEEKNUM('Продажи'!$M31,2)</f>
        <v>8</v>
      </c>
      <c r="R31" s="32">
        <f>IF(('Продажи'!$E31="Зеленый чай")*('Продажи'!$Q31&gt;=7)*('Продажи'!$Q31&lt;=42),'Продажи'!$K31,0)</f>
        <v>0</v>
      </c>
      <c r="S31" s="32" t="b">
        <f t="shared" si="1"/>
        <v>0</v>
      </c>
    </row>
    <row r="32" ht="15.75" customHeight="1">
      <c r="C32" s="30">
        <v>19.0</v>
      </c>
      <c r="D32" s="24" t="s">
        <v>2488</v>
      </c>
      <c r="E32" s="24" t="s">
        <v>2454</v>
      </c>
      <c r="F32" s="24" t="s">
        <v>2489</v>
      </c>
      <c r="G32" s="24">
        <v>1879.0</v>
      </c>
      <c r="H32" s="24" t="s">
        <v>2440</v>
      </c>
      <c r="I32" s="24">
        <v>15.0</v>
      </c>
      <c r="J32" s="24">
        <v>28185.0</v>
      </c>
      <c r="K32" s="24">
        <v>0.03</v>
      </c>
      <c r="L32" s="24">
        <v>27339.45</v>
      </c>
      <c r="M32" s="28">
        <v>42572.0</v>
      </c>
      <c r="N32" s="24">
        <f>MONTH('Продажи'!$M32)</f>
        <v>7</v>
      </c>
      <c r="O32" s="24">
        <f>WEEKDAY('Продажи'!$M32,2)</f>
        <v>4</v>
      </c>
      <c r="P32" s="24">
        <f>YEAR('Продажи'!$M32)</f>
        <v>2016</v>
      </c>
      <c r="Q32" s="32">
        <f>WEEKNUM('Продажи'!$M32,2)</f>
        <v>30</v>
      </c>
      <c r="R32" s="32">
        <f>IF(('Продажи'!$E32="Зеленый чай")*('Продажи'!$Q32&gt;=7)*('Продажи'!$Q32&lt;=42),'Продажи'!$K32,0)</f>
        <v>0</v>
      </c>
      <c r="S32" s="32">
        <f t="shared" si="1"/>
        <v>27339.45</v>
      </c>
    </row>
    <row r="33" ht="15.75" customHeight="1">
      <c r="C33" s="30">
        <v>25.0</v>
      </c>
      <c r="D33" s="24" t="s">
        <v>2490</v>
      </c>
      <c r="E33" s="24" t="s">
        <v>2462</v>
      </c>
      <c r="F33" s="24" t="s">
        <v>2491</v>
      </c>
      <c r="G33" s="24">
        <v>1994.0</v>
      </c>
      <c r="H33" s="24" t="s">
        <v>2444</v>
      </c>
      <c r="I33" s="24">
        <v>10.0</v>
      </c>
      <c r="J33" s="24">
        <v>19940.0</v>
      </c>
      <c r="K33" s="24">
        <v>0.03</v>
      </c>
      <c r="L33" s="24">
        <v>19341.8</v>
      </c>
      <c r="M33" s="28">
        <v>43482.0</v>
      </c>
      <c r="N33" s="24">
        <f>MONTH('Продажи'!$M33)</f>
        <v>1</v>
      </c>
      <c r="O33" s="24">
        <f>WEEKDAY('Продажи'!$M33,2)</f>
        <v>4</v>
      </c>
      <c r="P33" s="24">
        <f>YEAR('Продажи'!$M33)</f>
        <v>2019</v>
      </c>
      <c r="Q33" s="32">
        <f>WEEKNUM('Продажи'!$M33,2)</f>
        <v>3</v>
      </c>
      <c r="R33" s="32">
        <f>IF(('Продажи'!$E33="Зеленый чай")*('Продажи'!$Q33&gt;=7)*('Продажи'!$Q33&lt;=42),'Продажи'!$K33,0)</f>
        <v>0</v>
      </c>
      <c r="S33" s="32" t="b">
        <f t="shared" si="1"/>
        <v>0</v>
      </c>
    </row>
    <row r="34" ht="15.75" customHeight="1">
      <c r="C34" s="30">
        <v>43.0</v>
      </c>
      <c r="D34" s="24" t="s">
        <v>2492</v>
      </c>
      <c r="E34" s="24" t="s">
        <v>2446</v>
      </c>
      <c r="F34" s="24" t="s">
        <v>2493</v>
      </c>
      <c r="G34" s="24">
        <v>759.0</v>
      </c>
      <c r="H34" s="24" t="s">
        <v>2444</v>
      </c>
      <c r="I34" s="24">
        <v>10.0</v>
      </c>
      <c r="J34" s="24">
        <v>7590.0</v>
      </c>
      <c r="K34" s="24">
        <v>0.0</v>
      </c>
      <c r="L34" s="24">
        <v>7590.0</v>
      </c>
      <c r="M34" s="28">
        <v>43724.0</v>
      </c>
      <c r="N34" s="24">
        <f>MONTH('Продажи'!$M34)</f>
        <v>9</v>
      </c>
      <c r="O34" s="24">
        <f>WEEKDAY('Продажи'!$M34,2)</f>
        <v>1</v>
      </c>
      <c r="P34" s="24">
        <f>YEAR('Продажи'!$M34)</f>
        <v>2019</v>
      </c>
      <c r="Q34" s="32">
        <f>WEEKNUM('Продажи'!$M34,2)</f>
        <v>38</v>
      </c>
      <c r="R34" s="32">
        <f>IF(('Продажи'!$E34="Зеленый чай")*('Продажи'!$Q34&gt;=7)*('Продажи'!$Q34&lt;=42),'Продажи'!$K34,0)</f>
        <v>0</v>
      </c>
      <c r="S34" s="32" t="b">
        <f t="shared" si="1"/>
        <v>0</v>
      </c>
    </row>
    <row r="35" ht="15.75" customHeight="1">
      <c r="C35" s="30">
        <v>14.0</v>
      </c>
      <c r="D35" s="24" t="s">
        <v>2475</v>
      </c>
      <c r="E35" s="24" t="s">
        <v>2476</v>
      </c>
      <c r="F35" s="24" t="s">
        <v>2476</v>
      </c>
      <c r="G35" s="24">
        <v>770.0</v>
      </c>
      <c r="H35" s="24" t="s">
        <v>2440</v>
      </c>
      <c r="I35" s="24">
        <v>20.0</v>
      </c>
      <c r="J35" s="24">
        <v>15400.0</v>
      </c>
      <c r="K35" s="24">
        <v>0.03</v>
      </c>
      <c r="L35" s="24">
        <v>14938.0</v>
      </c>
      <c r="M35" s="28">
        <v>43274.0</v>
      </c>
      <c r="N35" s="24">
        <f>MONTH('Продажи'!$M35)</f>
        <v>6</v>
      </c>
      <c r="O35" s="24">
        <f>WEEKDAY('Продажи'!$M35,2)</f>
        <v>6</v>
      </c>
      <c r="P35" s="24">
        <f>YEAR('Продажи'!$M35)</f>
        <v>2018</v>
      </c>
      <c r="Q35" s="32">
        <f>WEEKNUM('Продажи'!$M35,2)</f>
        <v>25</v>
      </c>
      <c r="R35" s="32">
        <f>IF(('Продажи'!$E35="Зеленый чай")*('Продажи'!$Q35&gt;=7)*('Продажи'!$Q35&lt;=42),'Продажи'!$K35,0)</f>
        <v>0</v>
      </c>
      <c r="S35" s="32">
        <f t="shared" si="1"/>
        <v>14938</v>
      </c>
    </row>
    <row r="36" ht="15.75" customHeight="1">
      <c r="C36" s="30">
        <v>42.0</v>
      </c>
      <c r="D36" s="24" t="s">
        <v>2451</v>
      </c>
      <c r="E36" s="24" t="s">
        <v>2438</v>
      </c>
      <c r="F36" s="24" t="s">
        <v>2452</v>
      </c>
      <c r="G36" s="24">
        <v>800.0</v>
      </c>
      <c r="H36" s="24" t="s">
        <v>2440</v>
      </c>
      <c r="I36" s="24">
        <v>25.0</v>
      </c>
      <c r="J36" s="24">
        <v>20000.0</v>
      </c>
      <c r="K36" s="24">
        <v>0.03</v>
      </c>
      <c r="L36" s="24">
        <v>19400.0</v>
      </c>
      <c r="M36" s="28">
        <v>42139.0</v>
      </c>
      <c r="N36" s="24">
        <f>MONTH('Продажи'!$M36)</f>
        <v>5</v>
      </c>
      <c r="O36" s="24">
        <f>WEEKDAY('Продажи'!$M36,2)</f>
        <v>5</v>
      </c>
      <c r="P36" s="24">
        <f>YEAR('Продажи'!$M36)</f>
        <v>2015</v>
      </c>
      <c r="Q36" s="32">
        <f>WEEKNUM('Продажи'!$M36,2)</f>
        <v>20</v>
      </c>
      <c r="R36" s="32">
        <f>IF(('Продажи'!$E36="Зеленый чай")*('Продажи'!$Q36&gt;=7)*('Продажи'!$Q36&lt;=42),'Продажи'!$K36,0)</f>
        <v>0.03</v>
      </c>
      <c r="S36" s="32" t="b">
        <f t="shared" si="1"/>
        <v>0</v>
      </c>
    </row>
    <row r="37" ht="15.75" customHeight="1">
      <c r="C37" s="30">
        <v>28.0</v>
      </c>
      <c r="D37" s="24" t="s">
        <v>2494</v>
      </c>
      <c r="E37" s="24" t="s">
        <v>2462</v>
      </c>
      <c r="F37" s="24" t="s">
        <v>2491</v>
      </c>
      <c r="G37" s="24">
        <v>1994.0</v>
      </c>
      <c r="H37" s="24" t="s">
        <v>2444</v>
      </c>
      <c r="I37" s="24">
        <v>40.0</v>
      </c>
      <c r="J37" s="24">
        <v>79760.0</v>
      </c>
      <c r="K37" s="24">
        <v>0.12</v>
      </c>
      <c r="L37" s="24">
        <v>70188.8</v>
      </c>
      <c r="M37" s="28">
        <v>42989.0</v>
      </c>
      <c r="N37" s="24">
        <f>MONTH('Продажи'!$M37)</f>
        <v>9</v>
      </c>
      <c r="O37" s="24">
        <f>WEEKDAY('Продажи'!$M37,2)</f>
        <v>1</v>
      </c>
      <c r="P37" s="24">
        <f>YEAR('Продажи'!$M37)</f>
        <v>2017</v>
      </c>
      <c r="Q37" s="32">
        <f>WEEKNUM('Продажи'!$M37,2)</f>
        <v>38</v>
      </c>
      <c r="R37" s="32">
        <f>IF(('Продажи'!$E37="Зеленый чай")*('Продажи'!$Q37&gt;=7)*('Продажи'!$Q37&lt;=42),'Продажи'!$K37,0)</f>
        <v>0</v>
      </c>
      <c r="S37" s="32" t="b">
        <f t="shared" si="1"/>
        <v>0</v>
      </c>
    </row>
    <row r="38" ht="15.75" customHeight="1">
      <c r="C38" s="30">
        <v>11.0</v>
      </c>
      <c r="D38" s="24" t="s">
        <v>2492</v>
      </c>
      <c r="E38" s="24" t="s">
        <v>2446</v>
      </c>
      <c r="F38" s="24" t="s">
        <v>2495</v>
      </c>
      <c r="G38" s="24">
        <v>3197.0</v>
      </c>
      <c r="H38" s="24" t="s">
        <v>2444</v>
      </c>
      <c r="I38" s="24">
        <v>10.0</v>
      </c>
      <c r="J38" s="24">
        <v>31970.0</v>
      </c>
      <c r="K38" s="24">
        <v>0.0</v>
      </c>
      <c r="L38" s="24">
        <v>31970.0</v>
      </c>
      <c r="M38" s="28">
        <v>42766.0</v>
      </c>
      <c r="N38" s="24">
        <f>MONTH('Продажи'!$M38)</f>
        <v>1</v>
      </c>
      <c r="O38" s="24">
        <f>WEEKDAY('Продажи'!$M38,2)</f>
        <v>2</v>
      </c>
      <c r="P38" s="24">
        <f>YEAR('Продажи'!$M38)</f>
        <v>2017</v>
      </c>
      <c r="Q38" s="32">
        <f>WEEKNUM('Продажи'!$M38,2)</f>
        <v>6</v>
      </c>
      <c r="R38" s="32">
        <f>IF(('Продажи'!$E38="Зеленый чай")*('Продажи'!$Q38&gt;=7)*('Продажи'!$Q38&lt;=42),'Продажи'!$K38,0)</f>
        <v>0</v>
      </c>
      <c r="S38" s="32">
        <f t="shared" si="1"/>
        <v>31970</v>
      </c>
    </row>
    <row r="39" ht="15.75" customHeight="1">
      <c r="C39" s="30">
        <v>19.0</v>
      </c>
      <c r="D39" s="24" t="s">
        <v>2488</v>
      </c>
      <c r="E39" s="24" t="s">
        <v>2454</v>
      </c>
      <c r="F39" s="24" t="s">
        <v>2489</v>
      </c>
      <c r="G39" s="24">
        <v>1879.0</v>
      </c>
      <c r="H39" s="24" t="s">
        <v>2440</v>
      </c>
      <c r="I39" s="24">
        <v>15.0</v>
      </c>
      <c r="J39" s="24">
        <v>28185.0</v>
      </c>
      <c r="K39" s="24">
        <v>0.03</v>
      </c>
      <c r="L39" s="24">
        <v>27339.45</v>
      </c>
      <c r="M39" s="28">
        <v>43726.0</v>
      </c>
      <c r="N39" s="24">
        <f>MONTH('Продажи'!$M39)</f>
        <v>9</v>
      </c>
      <c r="O39" s="24">
        <f>WEEKDAY('Продажи'!$M39,2)</f>
        <v>3</v>
      </c>
      <c r="P39" s="24">
        <f>YEAR('Продажи'!$M39)</f>
        <v>2019</v>
      </c>
      <c r="Q39" s="32">
        <f>WEEKNUM('Продажи'!$M39,2)</f>
        <v>38</v>
      </c>
      <c r="R39" s="32">
        <f>IF(('Продажи'!$E39="Зеленый чай")*('Продажи'!$Q39&gt;=7)*('Продажи'!$Q39&lt;=42),'Продажи'!$K39,0)</f>
        <v>0</v>
      </c>
      <c r="S39" s="32" t="b">
        <f t="shared" si="1"/>
        <v>0</v>
      </c>
    </row>
    <row r="40" ht="15.75" customHeight="1">
      <c r="C40" s="30">
        <v>51.0</v>
      </c>
      <c r="D40" s="24" t="s">
        <v>2449</v>
      </c>
      <c r="E40" s="24" t="s">
        <v>2448</v>
      </c>
      <c r="F40" s="24" t="s">
        <v>2450</v>
      </c>
      <c r="G40" s="24">
        <v>2211.0</v>
      </c>
      <c r="H40" s="24" t="s">
        <v>2444</v>
      </c>
      <c r="I40" s="24">
        <v>25.0</v>
      </c>
      <c r="J40" s="24">
        <v>55275.0</v>
      </c>
      <c r="K40" s="24">
        <v>0.09</v>
      </c>
      <c r="L40" s="24">
        <v>50300.25</v>
      </c>
      <c r="M40" s="28">
        <v>42708.0</v>
      </c>
      <c r="N40" s="24">
        <f>MONTH('Продажи'!$M40)</f>
        <v>12</v>
      </c>
      <c r="O40" s="24">
        <f>WEEKDAY('Продажи'!$M40,2)</f>
        <v>7</v>
      </c>
      <c r="P40" s="24">
        <f>YEAR('Продажи'!$M40)</f>
        <v>2016</v>
      </c>
      <c r="Q40" s="32">
        <f>WEEKNUM('Продажи'!$M40,2)</f>
        <v>49</v>
      </c>
      <c r="R40" s="32">
        <f>IF(('Продажи'!$E40="Зеленый чай")*('Продажи'!$Q40&gt;=7)*('Продажи'!$Q40&lt;=42),'Продажи'!$K40,0)</f>
        <v>0</v>
      </c>
      <c r="S40" s="32" t="b">
        <f t="shared" si="1"/>
        <v>0</v>
      </c>
    </row>
    <row r="41" ht="15.75" customHeight="1">
      <c r="C41" s="30">
        <v>26.0</v>
      </c>
      <c r="D41" s="24" t="s">
        <v>2464</v>
      </c>
      <c r="E41" s="24" t="s">
        <v>2442</v>
      </c>
      <c r="F41" s="24" t="s">
        <v>2443</v>
      </c>
      <c r="G41" s="24">
        <v>2197.0</v>
      </c>
      <c r="H41" s="24" t="s">
        <v>2440</v>
      </c>
      <c r="I41" s="24">
        <v>40.0</v>
      </c>
      <c r="J41" s="24">
        <v>87880.0</v>
      </c>
      <c r="K41" s="24">
        <v>0.12</v>
      </c>
      <c r="L41" s="24">
        <v>77334.4</v>
      </c>
      <c r="M41" s="28">
        <v>43417.0</v>
      </c>
      <c r="N41" s="24">
        <f>MONTH('Продажи'!$M41)</f>
        <v>11</v>
      </c>
      <c r="O41" s="24">
        <f>WEEKDAY('Продажи'!$M41,2)</f>
        <v>2</v>
      </c>
      <c r="P41" s="24">
        <f>YEAR('Продажи'!$M41)</f>
        <v>2018</v>
      </c>
      <c r="Q41" s="32">
        <f>WEEKNUM('Продажи'!$M41,2)</f>
        <v>46</v>
      </c>
      <c r="R41" s="32">
        <f>IF(('Продажи'!$E41="Зеленый чай")*('Продажи'!$Q41&gt;=7)*('Продажи'!$Q41&lt;=42),'Продажи'!$K41,0)</f>
        <v>0</v>
      </c>
      <c r="S41" s="32" t="b">
        <f t="shared" si="1"/>
        <v>0</v>
      </c>
    </row>
    <row r="42" ht="15.75" customHeight="1">
      <c r="C42" s="30">
        <v>26.0</v>
      </c>
      <c r="D42" s="24" t="s">
        <v>2464</v>
      </c>
      <c r="E42" s="24" t="s">
        <v>2442</v>
      </c>
      <c r="F42" s="24" t="s">
        <v>2443</v>
      </c>
      <c r="G42" s="24">
        <v>2197.0</v>
      </c>
      <c r="H42" s="24" t="s">
        <v>2440</v>
      </c>
      <c r="I42" s="24">
        <v>40.0</v>
      </c>
      <c r="J42" s="24">
        <v>87880.0</v>
      </c>
      <c r="K42" s="24">
        <v>0.12</v>
      </c>
      <c r="L42" s="24">
        <v>77334.4</v>
      </c>
      <c r="M42" s="28">
        <v>43743.0</v>
      </c>
      <c r="N42" s="24">
        <f>MONTH('Продажи'!$M42)</f>
        <v>10</v>
      </c>
      <c r="O42" s="24">
        <f>WEEKDAY('Продажи'!$M42,2)</f>
        <v>6</v>
      </c>
      <c r="P42" s="24">
        <f>YEAR('Продажи'!$M42)</f>
        <v>2019</v>
      </c>
      <c r="Q42" s="32">
        <f>WEEKNUM('Продажи'!$M42,2)</f>
        <v>40</v>
      </c>
      <c r="R42" s="32">
        <f>IF(('Продажи'!$E42="Зеленый чай")*('Продажи'!$Q42&gt;=7)*('Продажи'!$Q42&lt;=42),'Продажи'!$K42,0)</f>
        <v>0</v>
      </c>
      <c r="S42" s="32" t="b">
        <f t="shared" si="1"/>
        <v>0</v>
      </c>
    </row>
    <row r="43" ht="15.75" customHeight="1">
      <c r="C43" s="30">
        <v>32.0</v>
      </c>
      <c r="D43" s="24" t="s">
        <v>2496</v>
      </c>
      <c r="E43" s="24" t="s">
        <v>2446</v>
      </c>
      <c r="F43" s="24" t="s">
        <v>2466</v>
      </c>
      <c r="G43" s="24">
        <v>967.0</v>
      </c>
      <c r="H43" s="24" t="s">
        <v>2444</v>
      </c>
      <c r="I43" s="24">
        <v>8.0</v>
      </c>
      <c r="J43" s="24">
        <v>7736.0</v>
      </c>
      <c r="K43" s="24">
        <v>0.0</v>
      </c>
      <c r="L43" s="24">
        <v>7736.0</v>
      </c>
      <c r="M43" s="28">
        <v>43800.0</v>
      </c>
      <c r="N43" s="24">
        <f>MONTH('Продажи'!$M43)</f>
        <v>12</v>
      </c>
      <c r="O43" s="24">
        <f>WEEKDAY('Продажи'!$M43,2)</f>
        <v>7</v>
      </c>
      <c r="P43" s="24">
        <f>YEAR('Продажи'!$M43)</f>
        <v>2019</v>
      </c>
      <c r="Q43" s="32">
        <f>WEEKNUM('Продажи'!$M43,2)</f>
        <v>48</v>
      </c>
      <c r="R43" s="32">
        <f>IF(('Продажи'!$E43="Зеленый чай")*('Продажи'!$Q43&gt;=7)*('Продажи'!$Q43&lt;=42),'Продажи'!$K43,0)</f>
        <v>0</v>
      </c>
      <c r="S43" s="32" t="b">
        <f t="shared" si="1"/>
        <v>0</v>
      </c>
    </row>
    <row r="44" ht="15.75" customHeight="1">
      <c r="C44" s="30">
        <v>12.0</v>
      </c>
      <c r="D44" s="24" t="s">
        <v>2453</v>
      </c>
      <c r="E44" s="24" t="s">
        <v>2454</v>
      </c>
      <c r="F44" s="24" t="s">
        <v>2455</v>
      </c>
      <c r="G44" s="24">
        <v>1386.0</v>
      </c>
      <c r="H44" s="24" t="s">
        <v>2440</v>
      </c>
      <c r="I44" s="24">
        <v>20.0</v>
      </c>
      <c r="J44" s="24">
        <v>27720.0</v>
      </c>
      <c r="K44" s="24">
        <v>0.03</v>
      </c>
      <c r="L44" s="24">
        <v>26888.4</v>
      </c>
      <c r="M44" s="28">
        <v>43710.0</v>
      </c>
      <c r="N44" s="24">
        <f>MONTH('Продажи'!$M44)</f>
        <v>9</v>
      </c>
      <c r="O44" s="24">
        <f>WEEKDAY('Продажи'!$M44,2)</f>
        <v>1</v>
      </c>
      <c r="P44" s="24">
        <f>YEAR('Продажи'!$M44)</f>
        <v>2019</v>
      </c>
      <c r="Q44" s="32">
        <f>WEEKNUM('Продажи'!$M44,2)</f>
        <v>36</v>
      </c>
      <c r="R44" s="32">
        <f>IF(('Продажи'!$E44="Зеленый чай")*('Продажи'!$Q44&gt;=7)*('Продажи'!$Q44&lt;=42),'Продажи'!$K44,0)</f>
        <v>0</v>
      </c>
      <c r="S44" s="32" t="b">
        <f t="shared" si="1"/>
        <v>0</v>
      </c>
    </row>
    <row r="45" ht="15.75" customHeight="1">
      <c r="C45" s="30">
        <v>55.0</v>
      </c>
      <c r="D45" s="24" t="s">
        <v>2447</v>
      </c>
      <c r="E45" s="24" t="s">
        <v>2448</v>
      </c>
      <c r="F45" s="24" t="s">
        <v>2448</v>
      </c>
      <c r="G45" s="24">
        <v>699.0</v>
      </c>
      <c r="H45" s="24" t="s">
        <v>2444</v>
      </c>
      <c r="I45" s="24">
        <v>10.0</v>
      </c>
      <c r="J45" s="24">
        <v>6990.0</v>
      </c>
      <c r="K45" s="24">
        <v>0.0</v>
      </c>
      <c r="L45" s="24">
        <v>6990.0</v>
      </c>
      <c r="M45" s="28">
        <v>42401.0</v>
      </c>
      <c r="N45" s="24">
        <f>MONTH('Продажи'!$M45)</f>
        <v>2</v>
      </c>
      <c r="O45" s="24">
        <f>WEEKDAY('Продажи'!$M45,2)</f>
        <v>1</v>
      </c>
      <c r="P45" s="24">
        <f>YEAR('Продажи'!$M45)</f>
        <v>2016</v>
      </c>
      <c r="Q45" s="32">
        <f>WEEKNUM('Продажи'!$M45,2)</f>
        <v>6</v>
      </c>
      <c r="R45" s="32">
        <f>IF(('Продажи'!$E45="Зеленый чай")*('Продажи'!$Q45&gt;=7)*('Продажи'!$Q45&lt;=42),'Продажи'!$K45,0)</f>
        <v>0</v>
      </c>
      <c r="S45" s="32" t="b">
        <f t="shared" si="1"/>
        <v>0</v>
      </c>
    </row>
    <row r="46" ht="15.75" customHeight="1">
      <c r="C46" s="30">
        <v>12.0</v>
      </c>
      <c r="D46" s="24" t="s">
        <v>2453</v>
      </c>
      <c r="E46" s="24" t="s">
        <v>2454</v>
      </c>
      <c r="F46" s="24" t="s">
        <v>2455</v>
      </c>
      <c r="G46" s="24">
        <v>1386.0</v>
      </c>
      <c r="H46" s="24" t="s">
        <v>2440</v>
      </c>
      <c r="I46" s="24">
        <v>20.0</v>
      </c>
      <c r="J46" s="24">
        <v>27720.0</v>
      </c>
      <c r="K46" s="24">
        <v>0.03</v>
      </c>
      <c r="L46" s="24">
        <v>26888.4</v>
      </c>
      <c r="M46" s="28">
        <v>42663.0</v>
      </c>
      <c r="N46" s="24">
        <f>MONTH('Продажи'!$M46)</f>
        <v>10</v>
      </c>
      <c r="O46" s="24">
        <f>WEEKDAY('Продажи'!$M46,2)</f>
        <v>4</v>
      </c>
      <c r="P46" s="24">
        <f>YEAR('Продажи'!$M46)</f>
        <v>2016</v>
      </c>
      <c r="Q46" s="32">
        <f>WEEKNUM('Продажи'!$M46,2)</f>
        <v>43</v>
      </c>
      <c r="R46" s="32">
        <f>IF(('Продажи'!$E46="Зеленый чай")*('Продажи'!$Q46&gt;=7)*('Продажи'!$Q46&lt;=42),'Продажи'!$K46,0)</f>
        <v>0</v>
      </c>
      <c r="S46" s="32" t="b">
        <f t="shared" si="1"/>
        <v>0</v>
      </c>
    </row>
    <row r="47" ht="15.75" customHeight="1">
      <c r="C47" s="30">
        <v>3.0</v>
      </c>
      <c r="D47" s="24" t="s">
        <v>2445</v>
      </c>
      <c r="E47" s="24" t="s">
        <v>2446</v>
      </c>
      <c r="F47" s="24" t="s">
        <v>2446</v>
      </c>
      <c r="G47" s="24">
        <v>807.0</v>
      </c>
      <c r="H47" s="24" t="s">
        <v>2440</v>
      </c>
      <c r="I47" s="24">
        <v>18.0</v>
      </c>
      <c r="J47" s="24">
        <v>14526.0</v>
      </c>
      <c r="K47" s="24">
        <v>0.0</v>
      </c>
      <c r="L47" s="24">
        <v>14526.0</v>
      </c>
      <c r="M47" s="28">
        <v>42425.0</v>
      </c>
      <c r="N47" s="24">
        <f>MONTH('Продажи'!$M47)</f>
        <v>2</v>
      </c>
      <c r="O47" s="24">
        <f>WEEKDAY('Продажи'!$M47,2)</f>
        <v>4</v>
      </c>
      <c r="P47" s="24">
        <f>YEAR('Продажи'!$M47)</f>
        <v>2016</v>
      </c>
      <c r="Q47" s="32">
        <f>WEEKNUM('Продажи'!$M47,2)</f>
        <v>9</v>
      </c>
      <c r="R47" s="32">
        <f>IF(('Продажи'!$E47="Зеленый чай")*('Продажи'!$Q47&gt;=7)*('Продажи'!$Q47&lt;=42),'Продажи'!$K47,0)</f>
        <v>0</v>
      </c>
      <c r="S47" s="32">
        <f t="shared" si="1"/>
        <v>14526</v>
      </c>
    </row>
    <row r="48" ht="15.75" customHeight="1">
      <c r="C48" s="30">
        <v>17.0</v>
      </c>
      <c r="D48" s="24" t="s">
        <v>2465</v>
      </c>
      <c r="E48" s="24" t="s">
        <v>2446</v>
      </c>
      <c r="F48" s="24" t="s">
        <v>2466</v>
      </c>
      <c r="G48" s="24">
        <v>967.0</v>
      </c>
      <c r="H48" s="24" t="s">
        <v>2444</v>
      </c>
      <c r="I48" s="24">
        <v>12.0</v>
      </c>
      <c r="J48" s="24">
        <v>11604.0</v>
      </c>
      <c r="K48" s="24">
        <v>0.0</v>
      </c>
      <c r="L48" s="24">
        <v>11604.0</v>
      </c>
      <c r="M48" s="28">
        <v>43059.0</v>
      </c>
      <c r="N48" s="24">
        <f>MONTH('Продажи'!$M48)</f>
        <v>11</v>
      </c>
      <c r="O48" s="24">
        <f>WEEKDAY('Продажи'!$M48,2)</f>
        <v>1</v>
      </c>
      <c r="P48" s="24">
        <f>YEAR('Продажи'!$M48)</f>
        <v>2017</v>
      </c>
      <c r="Q48" s="32">
        <f>WEEKNUM('Продажи'!$M48,2)</f>
        <v>48</v>
      </c>
      <c r="R48" s="32">
        <f>IF(('Продажи'!$E48="Зеленый чай")*('Продажи'!$Q48&gt;=7)*('Продажи'!$Q48&lt;=42),'Продажи'!$K48,0)</f>
        <v>0</v>
      </c>
      <c r="S48" s="32" t="b">
        <f t="shared" si="1"/>
        <v>0</v>
      </c>
    </row>
    <row r="49" ht="15.75" customHeight="1">
      <c r="C49" s="30">
        <v>21.0</v>
      </c>
      <c r="D49" s="24" t="s">
        <v>2497</v>
      </c>
      <c r="E49" s="24" t="s">
        <v>2442</v>
      </c>
      <c r="F49" s="24" t="s">
        <v>2498</v>
      </c>
      <c r="G49" s="24">
        <v>887.0</v>
      </c>
      <c r="H49" s="24" t="s">
        <v>2444</v>
      </c>
      <c r="I49" s="24">
        <v>15.0</v>
      </c>
      <c r="J49" s="24">
        <v>13305.0</v>
      </c>
      <c r="K49" s="24">
        <v>0.0</v>
      </c>
      <c r="L49" s="24">
        <v>13305.0</v>
      </c>
      <c r="M49" s="28">
        <v>43828.0</v>
      </c>
      <c r="N49" s="24">
        <f>MONTH('Продажи'!$M49)</f>
        <v>12</v>
      </c>
      <c r="O49" s="24">
        <f>WEEKDAY('Продажи'!$M49,2)</f>
        <v>7</v>
      </c>
      <c r="P49" s="24">
        <f>YEAR('Продажи'!$M49)</f>
        <v>2019</v>
      </c>
      <c r="Q49" s="32">
        <f>WEEKNUM('Продажи'!$M49,2)</f>
        <v>52</v>
      </c>
      <c r="R49" s="32">
        <f>IF(('Продажи'!$E49="Зеленый чай")*('Продажи'!$Q49&gt;=7)*('Продажи'!$Q49&lt;=42),'Продажи'!$K49,0)</f>
        <v>0</v>
      </c>
      <c r="S49" s="32">
        <f t="shared" si="1"/>
        <v>13305</v>
      </c>
    </row>
    <row r="50" ht="15.75" customHeight="1">
      <c r="C50" s="30">
        <v>21.0</v>
      </c>
      <c r="D50" s="24" t="s">
        <v>2497</v>
      </c>
      <c r="E50" s="24" t="s">
        <v>2442</v>
      </c>
      <c r="F50" s="24" t="s">
        <v>2498</v>
      </c>
      <c r="G50" s="24">
        <v>887.0</v>
      </c>
      <c r="H50" s="24" t="s">
        <v>2444</v>
      </c>
      <c r="I50" s="24">
        <v>15.0</v>
      </c>
      <c r="J50" s="24">
        <v>13305.0</v>
      </c>
      <c r="K50" s="24">
        <v>0.0</v>
      </c>
      <c r="L50" s="24">
        <v>13305.0</v>
      </c>
      <c r="M50" s="28">
        <v>43869.0</v>
      </c>
      <c r="N50" s="24">
        <f>MONTH('Продажи'!$M50)</f>
        <v>2</v>
      </c>
      <c r="O50" s="24">
        <f>WEEKDAY('Продажи'!$M50,2)</f>
        <v>6</v>
      </c>
      <c r="P50" s="24">
        <f>YEAR('Продажи'!$M50)</f>
        <v>2020</v>
      </c>
      <c r="Q50" s="32">
        <f>WEEKNUM('Продажи'!$M50,2)</f>
        <v>6</v>
      </c>
      <c r="R50" s="32">
        <f>IF(('Продажи'!$E50="Зеленый чай")*('Продажи'!$Q50&gt;=7)*('Продажи'!$Q50&lt;=42),'Продажи'!$K50,0)</f>
        <v>0</v>
      </c>
      <c r="S50" s="32" t="b">
        <f t="shared" si="1"/>
        <v>0</v>
      </c>
    </row>
    <row r="51" ht="15.75" customHeight="1">
      <c r="C51" s="30">
        <v>27.0</v>
      </c>
      <c r="D51" s="24" t="s">
        <v>2499</v>
      </c>
      <c r="E51" s="24" t="s">
        <v>2462</v>
      </c>
      <c r="F51" s="24" t="s">
        <v>2463</v>
      </c>
      <c r="G51" s="24">
        <v>1994.0</v>
      </c>
      <c r="H51" s="24" t="s">
        <v>2444</v>
      </c>
      <c r="I51" s="24">
        <v>25.0</v>
      </c>
      <c r="J51" s="24">
        <v>49850.0</v>
      </c>
      <c r="K51" s="24">
        <v>0.06</v>
      </c>
      <c r="L51" s="24">
        <v>46859.0</v>
      </c>
      <c r="M51" s="28">
        <v>42961.0</v>
      </c>
      <c r="N51" s="24">
        <f>MONTH('Продажи'!$M51)</f>
        <v>8</v>
      </c>
      <c r="O51" s="24">
        <f>WEEKDAY('Продажи'!$M51,2)</f>
        <v>1</v>
      </c>
      <c r="P51" s="24">
        <f>YEAR('Продажи'!$M51)</f>
        <v>2017</v>
      </c>
      <c r="Q51" s="32">
        <f>WEEKNUM('Продажи'!$M51,2)</f>
        <v>34</v>
      </c>
      <c r="R51" s="32">
        <f>IF(('Продажи'!$E51="Зеленый чай")*('Продажи'!$Q51&gt;=7)*('Продажи'!$Q51&lt;=42),'Продажи'!$K51,0)</f>
        <v>0</v>
      </c>
      <c r="S51" s="32" t="b">
        <f t="shared" si="1"/>
        <v>0</v>
      </c>
    </row>
    <row r="52" ht="15.75" customHeight="1">
      <c r="C52" s="30">
        <v>54.0</v>
      </c>
      <c r="D52" s="24" t="s">
        <v>2477</v>
      </c>
      <c r="E52" s="24" t="s">
        <v>2454</v>
      </c>
      <c r="F52" s="24" t="s">
        <v>2478</v>
      </c>
      <c r="G52" s="24">
        <v>847.0</v>
      </c>
      <c r="H52" s="24" t="s">
        <v>2440</v>
      </c>
      <c r="I52" s="24">
        <v>15.0</v>
      </c>
      <c r="J52" s="24">
        <v>12705.0</v>
      </c>
      <c r="K52" s="24">
        <v>0.0</v>
      </c>
      <c r="L52" s="24">
        <v>12705.0</v>
      </c>
      <c r="M52" s="28">
        <v>43415.0</v>
      </c>
      <c r="N52" s="24">
        <f>MONTH('Продажи'!$M52)</f>
        <v>11</v>
      </c>
      <c r="O52" s="24">
        <f>WEEKDAY('Продажи'!$M52,2)</f>
        <v>7</v>
      </c>
      <c r="P52" s="24">
        <f>YEAR('Продажи'!$M52)</f>
        <v>2018</v>
      </c>
      <c r="Q52" s="32">
        <f>WEEKNUM('Продажи'!$M52,2)</f>
        <v>45</v>
      </c>
      <c r="R52" s="32">
        <f>IF(('Продажи'!$E52="Зеленый чай")*('Продажи'!$Q52&gt;=7)*('Продажи'!$Q52&lt;=42),'Продажи'!$K52,0)</f>
        <v>0</v>
      </c>
      <c r="S52" s="32" t="b">
        <f t="shared" si="1"/>
        <v>0</v>
      </c>
    </row>
    <row r="53" ht="15.75" customHeight="1">
      <c r="C53" s="30">
        <v>2.0</v>
      </c>
      <c r="D53" s="24" t="s">
        <v>2500</v>
      </c>
      <c r="E53" s="24" t="s">
        <v>2446</v>
      </c>
      <c r="F53" s="24" t="s">
        <v>2501</v>
      </c>
      <c r="G53" s="24">
        <v>1178.0</v>
      </c>
      <c r="H53" s="24" t="s">
        <v>2444</v>
      </c>
      <c r="I53" s="24">
        <v>10.0</v>
      </c>
      <c r="J53" s="24">
        <v>11780.0</v>
      </c>
      <c r="K53" s="24">
        <v>0.0</v>
      </c>
      <c r="L53" s="24">
        <v>11780.0</v>
      </c>
      <c r="M53" s="28">
        <v>43028.0</v>
      </c>
      <c r="N53" s="24">
        <f>MONTH('Продажи'!$M53)</f>
        <v>10</v>
      </c>
      <c r="O53" s="24">
        <f>WEEKDAY('Продажи'!$M53,2)</f>
        <v>5</v>
      </c>
      <c r="P53" s="24">
        <f>YEAR('Продажи'!$M53)</f>
        <v>2017</v>
      </c>
      <c r="Q53" s="32">
        <f>WEEKNUM('Продажи'!$M53,2)</f>
        <v>43</v>
      </c>
      <c r="R53" s="32">
        <f>IF(('Продажи'!$E53="Зеленый чай")*('Продажи'!$Q53&gt;=7)*('Продажи'!$Q53&lt;=42),'Продажи'!$K53,0)</f>
        <v>0</v>
      </c>
      <c r="S53" s="32" t="b">
        <f t="shared" si="1"/>
        <v>0</v>
      </c>
    </row>
    <row r="54" ht="15.75" customHeight="1">
      <c r="C54" s="30">
        <v>33.0</v>
      </c>
      <c r="D54" s="24" t="s">
        <v>2461</v>
      </c>
      <c r="E54" s="24" t="s">
        <v>2462</v>
      </c>
      <c r="F54" s="24" t="s">
        <v>2463</v>
      </c>
      <c r="G54" s="24">
        <v>1994.0</v>
      </c>
      <c r="H54" s="24" t="s">
        <v>2444</v>
      </c>
      <c r="I54" s="24">
        <v>12.0</v>
      </c>
      <c r="J54" s="24">
        <v>23928.0</v>
      </c>
      <c r="K54" s="24">
        <v>0.03</v>
      </c>
      <c r="L54" s="24">
        <v>23210.16</v>
      </c>
      <c r="M54" s="28">
        <v>43817.0</v>
      </c>
      <c r="N54" s="24">
        <f>MONTH('Продажи'!$M54)</f>
        <v>12</v>
      </c>
      <c r="O54" s="24">
        <f>WEEKDAY('Продажи'!$M54,2)</f>
        <v>3</v>
      </c>
      <c r="P54" s="24">
        <f>YEAR('Продажи'!$M54)</f>
        <v>2019</v>
      </c>
      <c r="Q54" s="32">
        <f>WEEKNUM('Продажи'!$M54,2)</f>
        <v>51</v>
      </c>
      <c r="R54" s="32">
        <f>IF(('Продажи'!$E54="Зеленый чай")*('Продажи'!$Q54&gt;=7)*('Продажи'!$Q54&lt;=42),'Продажи'!$K54,0)</f>
        <v>0</v>
      </c>
      <c r="S54" s="32" t="b">
        <f t="shared" si="1"/>
        <v>0</v>
      </c>
    </row>
    <row r="55" ht="15.75" customHeight="1">
      <c r="C55" s="30">
        <v>6.0</v>
      </c>
      <c r="D55" s="24" t="s">
        <v>2502</v>
      </c>
      <c r="E55" s="24" t="s">
        <v>2446</v>
      </c>
      <c r="F55" s="24" t="s">
        <v>2503</v>
      </c>
      <c r="G55" s="24">
        <v>3197.0</v>
      </c>
      <c r="H55" s="24" t="s">
        <v>2444</v>
      </c>
      <c r="I55" s="24">
        <v>6.0</v>
      </c>
      <c r="J55" s="24">
        <v>19182.0</v>
      </c>
      <c r="K55" s="24">
        <v>0.03</v>
      </c>
      <c r="L55" s="24">
        <v>18606.54</v>
      </c>
      <c r="M55" s="28">
        <v>42014.0</v>
      </c>
      <c r="N55" s="24">
        <f>MONTH('Продажи'!$M55)</f>
        <v>1</v>
      </c>
      <c r="O55" s="24">
        <f>WEEKDAY('Продажи'!$M55,2)</f>
        <v>6</v>
      </c>
      <c r="P55" s="24">
        <f>YEAR('Продажи'!$M55)</f>
        <v>2015</v>
      </c>
      <c r="Q55" s="32">
        <f>WEEKNUM('Продажи'!$M55,2)</f>
        <v>2</v>
      </c>
      <c r="R55" s="32">
        <f>IF(('Продажи'!$E55="Зеленый чай")*('Продажи'!$Q55&gt;=7)*('Продажи'!$Q55&lt;=42),'Продажи'!$K55,0)</f>
        <v>0</v>
      </c>
      <c r="S55" s="32" t="b">
        <f t="shared" si="1"/>
        <v>0</v>
      </c>
    </row>
    <row r="56" ht="15.75" customHeight="1">
      <c r="C56" s="30">
        <v>16.0</v>
      </c>
      <c r="D56" s="24" t="s">
        <v>2504</v>
      </c>
      <c r="E56" s="24" t="s">
        <v>2505</v>
      </c>
      <c r="F56" s="24" t="s">
        <v>2506</v>
      </c>
      <c r="G56" s="24">
        <v>843.0</v>
      </c>
      <c r="H56" s="24" t="s">
        <v>2444</v>
      </c>
      <c r="I56" s="24">
        <v>5.0</v>
      </c>
      <c r="J56" s="24">
        <v>4215.0</v>
      </c>
      <c r="K56" s="24">
        <v>0.0</v>
      </c>
      <c r="L56" s="24">
        <v>4215.0</v>
      </c>
      <c r="M56" s="28">
        <v>42791.0</v>
      </c>
      <c r="N56" s="24">
        <f>MONTH('Продажи'!$M56)</f>
        <v>2</v>
      </c>
      <c r="O56" s="24">
        <f>WEEKDAY('Продажи'!$M56,2)</f>
        <v>6</v>
      </c>
      <c r="P56" s="24">
        <f>YEAR('Продажи'!$M56)</f>
        <v>2017</v>
      </c>
      <c r="Q56" s="32">
        <f>WEEKNUM('Продажи'!$M56,2)</f>
        <v>9</v>
      </c>
      <c r="R56" s="32">
        <f>IF(('Продажи'!$E56="Зеленый чай")*('Продажи'!$Q56&gt;=7)*('Продажи'!$Q56&lt;=42),'Продажи'!$K56,0)</f>
        <v>0</v>
      </c>
      <c r="S56" s="32">
        <f t="shared" si="1"/>
        <v>4215</v>
      </c>
    </row>
    <row r="57" ht="15.75" customHeight="1">
      <c r="C57" s="30">
        <v>3.0</v>
      </c>
      <c r="D57" s="24" t="s">
        <v>2445</v>
      </c>
      <c r="E57" s="24" t="s">
        <v>2446</v>
      </c>
      <c r="F57" s="24" t="s">
        <v>2446</v>
      </c>
      <c r="G57" s="24">
        <v>807.0</v>
      </c>
      <c r="H57" s="24" t="s">
        <v>2440</v>
      </c>
      <c r="I57" s="24">
        <v>18.0</v>
      </c>
      <c r="J57" s="24">
        <v>14526.0</v>
      </c>
      <c r="K57" s="24">
        <v>0.0</v>
      </c>
      <c r="L57" s="24">
        <v>14526.0</v>
      </c>
      <c r="M57" s="28">
        <v>42865.0</v>
      </c>
      <c r="N57" s="24">
        <f>MONTH('Продажи'!$M57)</f>
        <v>5</v>
      </c>
      <c r="O57" s="24">
        <f>WEEKDAY('Продажи'!$M57,2)</f>
        <v>3</v>
      </c>
      <c r="P57" s="24">
        <f>YEAR('Продажи'!$M57)</f>
        <v>2017</v>
      </c>
      <c r="Q57" s="32">
        <f>WEEKNUM('Продажи'!$M57,2)</f>
        <v>20</v>
      </c>
      <c r="R57" s="32">
        <f>IF(('Продажи'!$E57="Зеленый чай")*('Продажи'!$Q57&gt;=7)*('Продажи'!$Q57&lt;=42),'Продажи'!$K57,0)</f>
        <v>0</v>
      </c>
      <c r="S57" s="32" t="b">
        <f t="shared" si="1"/>
        <v>0</v>
      </c>
    </row>
    <row r="58" ht="15.75" customHeight="1">
      <c r="C58" s="30">
        <v>28.0</v>
      </c>
      <c r="D58" s="24" t="s">
        <v>2494</v>
      </c>
      <c r="E58" s="24" t="s">
        <v>2462</v>
      </c>
      <c r="F58" s="24" t="s">
        <v>2491</v>
      </c>
      <c r="G58" s="24">
        <v>1994.0</v>
      </c>
      <c r="H58" s="24" t="s">
        <v>2444</v>
      </c>
      <c r="I58" s="24">
        <v>40.0</v>
      </c>
      <c r="J58" s="24">
        <v>79760.0</v>
      </c>
      <c r="K58" s="24">
        <v>0.12</v>
      </c>
      <c r="L58" s="24">
        <v>70188.8</v>
      </c>
      <c r="M58" s="28">
        <v>43337.0</v>
      </c>
      <c r="N58" s="24">
        <f>MONTH('Продажи'!$M58)</f>
        <v>8</v>
      </c>
      <c r="O58" s="24">
        <f>WEEKDAY('Продажи'!$M58,2)</f>
        <v>6</v>
      </c>
      <c r="P58" s="24">
        <f>YEAR('Продажи'!$M58)</f>
        <v>2018</v>
      </c>
      <c r="Q58" s="32">
        <f>WEEKNUM('Продажи'!$M58,2)</f>
        <v>34</v>
      </c>
      <c r="R58" s="32">
        <f>IF(('Продажи'!$E58="Зеленый чай")*('Продажи'!$Q58&gt;=7)*('Продажи'!$Q58&lt;=42),'Продажи'!$K58,0)</f>
        <v>0</v>
      </c>
      <c r="S58" s="32">
        <f t="shared" si="1"/>
        <v>70188.8</v>
      </c>
    </row>
    <row r="59" ht="15.75" customHeight="1">
      <c r="C59" s="30">
        <v>2.0</v>
      </c>
      <c r="D59" s="24" t="s">
        <v>2500</v>
      </c>
      <c r="E59" s="24" t="s">
        <v>2446</v>
      </c>
      <c r="F59" s="24" t="s">
        <v>2501</v>
      </c>
      <c r="G59" s="24">
        <v>1178.0</v>
      </c>
      <c r="H59" s="24" t="s">
        <v>2444</v>
      </c>
      <c r="I59" s="24">
        <v>10.0</v>
      </c>
      <c r="J59" s="24">
        <v>11780.0</v>
      </c>
      <c r="K59" s="24">
        <v>0.0</v>
      </c>
      <c r="L59" s="24">
        <v>11780.0</v>
      </c>
      <c r="M59" s="28">
        <v>43646.0</v>
      </c>
      <c r="N59" s="24">
        <f>MONTH('Продажи'!$M59)</f>
        <v>6</v>
      </c>
      <c r="O59" s="24">
        <f>WEEKDAY('Продажи'!$M59,2)</f>
        <v>7</v>
      </c>
      <c r="P59" s="24">
        <f>YEAR('Продажи'!$M59)</f>
        <v>2019</v>
      </c>
      <c r="Q59" s="32">
        <f>WEEKNUM('Продажи'!$M59,2)</f>
        <v>26</v>
      </c>
      <c r="R59" s="32">
        <f>IF(('Продажи'!$E59="Зеленый чай")*('Продажи'!$Q59&gt;=7)*('Продажи'!$Q59&lt;=42),'Продажи'!$K59,0)</f>
        <v>0</v>
      </c>
      <c r="S59" s="32">
        <f t="shared" si="1"/>
        <v>11780</v>
      </c>
    </row>
    <row r="60" ht="15.75" customHeight="1">
      <c r="C60" s="30">
        <v>26.0</v>
      </c>
      <c r="D60" s="24" t="s">
        <v>2464</v>
      </c>
      <c r="E60" s="24" t="s">
        <v>2442</v>
      </c>
      <c r="F60" s="24" t="s">
        <v>2443</v>
      </c>
      <c r="G60" s="24">
        <v>2197.0</v>
      </c>
      <c r="H60" s="24" t="s">
        <v>2440</v>
      </c>
      <c r="I60" s="24">
        <v>40.0</v>
      </c>
      <c r="J60" s="24">
        <v>87880.0</v>
      </c>
      <c r="K60" s="24">
        <v>0.12</v>
      </c>
      <c r="L60" s="24">
        <v>77334.4</v>
      </c>
      <c r="M60" s="28">
        <v>43937.0</v>
      </c>
      <c r="N60" s="24">
        <f>MONTH('Продажи'!$M60)</f>
        <v>4</v>
      </c>
      <c r="O60" s="24">
        <f>WEEKDAY('Продажи'!$M60,2)</f>
        <v>4</v>
      </c>
      <c r="P60" s="24">
        <f>YEAR('Продажи'!$M60)</f>
        <v>2020</v>
      </c>
      <c r="Q60" s="32">
        <f>WEEKNUM('Продажи'!$M60,2)</f>
        <v>16</v>
      </c>
      <c r="R60" s="32">
        <f>IF(('Продажи'!$E60="Зеленый чай")*('Продажи'!$Q60&gt;=7)*('Продажи'!$Q60&lt;=42),'Продажи'!$K60,0)</f>
        <v>0</v>
      </c>
      <c r="S60" s="32" t="b">
        <f t="shared" si="1"/>
        <v>0</v>
      </c>
    </row>
    <row r="61" ht="15.75" customHeight="1">
      <c r="C61" s="30">
        <v>19.0</v>
      </c>
      <c r="D61" s="24" t="s">
        <v>2488</v>
      </c>
      <c r="E61" s="24" t="s">
        <v>2454</v>
      </c>
      <c r="F61" s="24" t="s">
        <v>2489</v>
      </c>
      <c r="G61" s="24">
        <v>1879.0</v>
      </c>
      <c r="H61" s="24" t="s">
        <v>2440</v>
      </c>
      <c r="I61" s="24">
        <v>15.0</v>
      </c>
      <c r="J61" s="24">
        <v>28185.0</v>
      </c>
      <c r="K61" s="24">
        <v>0.03</v>
      </c>
      <c r="L61" s="24">
        <v>27339.45</v>
      </c>
      <c r="M61" s="28">
        <v>43416.0</v>
      </c>
      <c r="N61" s="24">
        <f>MONTH('Продажи'!$M61)</f>
        <v>11</v>
      </c>
      <c r="O61" s="24">
        <f>WEEKDAY('Продажи'!$M61,2)</f>
        <v>1</v>
      </c>
      <c r="P61" s="24">
        <f>YEAR('Продажи'!$M61)</f>
        <v>2018</v>
      </c>
      <c r="Q61" s="32">
        <f>WEEKNUM('Продажи'!$M61,2)</f>
        <v>46</v>
      </c>
      <c r="R61" s="32">
        <f>IF(('Продажи'!$E61="Зеленый чай")*('Продажи'!$Q61&gt;=7)*('Продажи'!$Q61&lt;=42),'Продажи'!$K61,0)</f>
        <v>0</v>
      </c>
      <c r="S61" s="32" t="b">
        <f t="shared" si="1"/>
        <v>0</v>
      </c>
    </row>
    <row r="62" ht="15.75" customHeight="1">
      <c r="C62" s="30">
        <v>40.0</v>
      </c>
      <c r="D62" s="24" t="s">
        <v>2477</v>
      </c>
      <c r="E62" s="24" t="s">
        <v>2454</v>
      </c>
      <c r="F62" s="24" t="s">
        <v>2478</v>
      </c>
      <c r="G62" s="24">
        <v>847.0</v>
      </c>
      <c r="H62" s="24" t="s">
        <v>2440</v>
      </c>
      <c r="I62" s="24">
        <v>15.0</v>
      </c>
      <c r="J62" s="24">
        <v>12705.0</v>
      </c>
      <c r="K62" s="24">
        <v>0.0</v>
      </c>
      <c r="L62" s="24">
        <v>12705.0</v>
      </c>
      <c r="M62" s="28">
        <v>43298.0</v>
      </c>
      <c r="N62" s="24">
        <f>MONTH('Продажи'!$M62)</f>
        <v>7</v>
      </c>
      <c r="O62" s="24">
        <f>WEEKDAY('Продажи'!$M62,2)</f>
        <v>2</v>
      </c>
      <c r="P62" s="24">
        <f>YEAR('Продажи'!$M62)</f>
        <v>2018</v>
      </c>
      <c r="Q62" s="32">
        <f>WEEKNUM('Продажи'!$M62,2)</f>
        <v>29</v>
      </c>
      <c r="R62" s="32">
        <f>IF(('Продажи'!$E62="Зеленый чай")*('Продажи'!$Q62&gt;=7)*('Продажи'!$Q62&lt;=42),'Продажи'!$K62,0)</f>
        <v>0</v>
      </c>
      <c r="S62" s="32" t="b">
        <f t="shared" si="1"/>
        <v>0</v>
      </c>
    </row>
    <row r="63" ht="15.75" customHeight="1">
      <c r="C63" s="30">
        <v>12.0</v>
      </c>
      <c r="D63" s="24" t="s">
        <v>2453</v>
      </c>
      <c r="E63" s="24" t="s">
        <v>2454</v>
      </c>
      <c r="F63" s="24" t="s">
        <v>2455</v>
      </c>
      <c r="G63" s="24">
        <v>1386.0</v>
      </c>
      <c r="H63" s="24" t="s">
        <v>2440</v>
      </c>
      <c r="I63" s="24">
        <v>20.0</v>
      </c>
      <c r="J63" s="24">
        <v>27720.0</v>
      </c>
      <c r="K63" s="24">
        <v>0.03</v>
      </c>
      <c r="L63" s="24">
        <v>26888.4</v>
      </c>
      <c r="M63" s="28">
        <v>42366.0</v>
      </c>
      <c r="N63" s="24">
        <f>MONTH('Продажи'!$M63)</f>
        <v>12</v>
      </c>
      <c r="O63" s="24">
        <f>WEEKDAY('Продажи'!$M63,2)</f>
        <v>1</v>
      </c>
      <c r="P63" s="24">
        <f>YEAR('Продажи'!$M63)</f>
        <v>2015</v>
      </c>
      <c r="Q63" s="32">
        <f>WEEKNUM('Продажи'!$M63,2)</f>
        <v>53</v>
      </c>
      <c r="R63" s="32">
        <f>IF(('Продажи'!$E63="Зеленый чай")*('Продажи'!$Q63&gt;=7)*('Продажи'!$Q63&lt;=42),'Продажи'!$K63,0)</f>
        <v>0</v>
      </c>
      <c r="S63" s="32">
        <f t="shared" si="1"/>
        <v>26888.4</v>
      </c>
    </row>
    <row r="64" ht="15.75" customHeight="1">
      <c r="C64" s="30">
        <v>49.0</v>
      </c>
      <c r="D64" s="24" t="s">
        <v>2441</v>
      </c>
      <c r="E64" s="24" t="s">
        <v>2442</v>
      </c>
      <c r="F64" s="24" t="s">
        <v>2443</v>
      </c>
      <c r="G64" s="24">
        <v>617.0</v>
      </c>
      <c r="H64" s="24" t="s">
        <v>2444</v>
      </c>
      <c r="I64" s="24">
        <v>25.0</v>
      </c>
      <c r="J64" s="24">
        <v>15425.0</v>
      </c>
      <c r="K64" s="24">
        <v>0.0</v>
      </c>
      <c r="L64" s="24">
        <v>15425.0</v>
      </c>
      <c r="M64" s="28">
        <v>43517.0</v>
      </c>
      <c r="N64" s="24">
        <f>MONTH('Продажи'!$M64)</f>
        <v>2</v>
      </c>
      <c r="O64" s="24">
        <f>WEEKDAY('Продажи'!$M64,2)</f>
        <v>4</v>
      </c>
      <c r="P64" s="24">
        <f>YEAR('Продажи'!$M64)</f>
        <v>2019</v>
      </c>
      <c r="Q64" s="32">
        <f>WEEKNUM('Продажи'!$M64,2)</f>
        <v>8</v>
      </c>
      <c r="R64" s="32">
        <f>IF(('Продажи'!$E64="Зеленый чай")*('Продажи'!$Q64&gt;=7)*('Продажи'!$Q64&lt;=42),'Продажи'!$K64,0)</f>
        <v>0</v>
      </c>
      <c r="S64" s="32">
        <f t="shared" si="1"/>
        <v>15425</v>
      </c>
    </row>
    <row r="65" ht="15.75" customHeight="1">
      <c r="C65" s="30">
        <v>1.0</v>
      </c>
      <c r="D65" s="24" t="s">
        <v>2459</v>
      </c>
      <c r="E65" s="24" t="s">
        <v>2438</v>
      </c>
      <c r="F65" s="24" t="s">
        <v>2460</v>
      </c>
      <c r="G65" s="24">
        <v>876.0</v>
      </c>
      <c r="H65" s="24" t="s">
        <v>2444</v>
      </c>
      <c r="I65" s="24">
        <v>20.0</v>
      </c>
      <c r="J65" s="24">
        <v>17520.0</v>
      </c>
      <c r="K65" s="24">
        <v>0.03</v>
      </c>
      <c r="L65" s="24">
        <v>16994.4</v>
      </c>
      <c r="M65" s="28">
        <v>42142.0</v>
      </c>
      <c r="N65" s="24">
        <f>MONTH('Продажи'!$M65)</f>
        <v>5</v>
      </c>
      <c r="O65" s="24">
        <f>WEEKDAY('Продажи'!$M65,2)</f>
        <v>1</v>
      </c>
      <c r="P65" s="24">
        <f>YEAR('Продажи'!$M65)</f>
        <v>2015</v>
      </c>
      <c r="Q65" s="32">
        <f>WEEKNUM('Продажи'!$M65,2)</f>
        <v>21</v>
      </c>
      <c r="R65" s="32">
        <f>IF(('Продажи'!$E65="Зеленый чай")*('Продажи'!$Q65&gt;=7)*('Продажи'!$Q65&lt;=42),'Продажи'!$K65,0)</f>
        <v>0.03</v>
      </c>
      <c r="S65" s="32" t="b">
        <f t="shared" si="1"/>
        <v>0</v>
      </c>
    </row>
    <row r="66" ht="15.75" customHeight="1">
      <c r="C66" s="30">
        <v>32.0</v>
      </c>
      <c r="D66" s="24" t="s">
        <v>2496</v>
      </c>
      <c r="E66" s="24" t="s">
        <v>2446</v>
      </c>
      <c r="F66" s="24" t="s">
        <v>2466</v>
      </c>
      <c r="G66" s="24">
        <v>967.0</v>
      </c>
      <c r="H66" s="24" t="s">
        <v>2444</v>
      </c>
      <c r="I66" s="24">
        <v>8.0</v>
      </c>
      <c r="J66" s="24">
        <v>7736.0</v>
      </c>
      <c r="K66" s="24">
        <v>0.0</v>
      </c>
      <c r="L66" s="24">
        <v>7736.0</v>
      </c>
      <c r="M66" s="28">
        <v>43496.0</v>
      </c>
      <c r="N66" s="24">
        <f>MONTH('Продажи'!$M66)</f>
        <v>1</v>
      </c>
      <c r="O66" s="24">
        <f>WEEKDAY('Продажи'!$M66,2)</f>
        <v>4</v>
      </c>
      <c r="P66" s="24">
        <f>YEAR('Продажи'!$M66)</f>
        <v>2019</v>
      </c>
      <c r="Q66" s="32">
        <f>WEEKNUM('Продажи'!$M66,2)</f>
        <v>5</v>
      </c>
      <c r="R66" s="32">
        <f>IF(('Продажи'!$E66="Зеленый чай")*('Продажи'!$Q66&gt;=7)*('Продажи'!$Q66&lt;=42),'Продажи'!$K66,0)</f>
        <v>0</v>
      </c>
      <c r="S66" s="32">
        <f t="shared" si="1"/>
        <v>7736</v>
      </c>
    </row>
    <row r="67" ht="15.75" customHeight="1">
      <c r="C67" s="30">
        <v>26.0</v>
      </c>
      <c r="D67" s="24" t="s">
        <v>2464</v>
      </c>
      <c r="E67" s="24" t="s">
        <v>2442</v>
      </c>
      <c r="F67" s="24" t="s">
        <v>2443</v>
      </c>
      <c r="G67" s="24">
        <v>2197.0</v>
      </c>
      <c r="H67" s="24" t="s">
        <v>2440</v>
      </c>
      <c r="I67" s="24">
        <v>40.0</v>
      </c>
      <c r="J67" s="24">
        <v>87880.0</v>
      </c>
      <c r="K67" s="24">
        <v>0.12</v>
      </c>
      <c r="L67" s="24">
        <v>77334.4</v>
      </c>
      <c r="M67" s="28">
        <v>43990.0</v>
      </c>
      <c r="N67" s="24">
        <f>MONTH('Продажи'!$M67)</f>
        <v>6</v>
      </c>
      <c r="O67" s="24">
        <f>WEEKDAY('Продажи'!$M67,2)</f>
        <v>1</v>
      </c>
      <c r="P67" s="24">
        <f>YEAR('Продажи'!$M67)</f>
        <v>2020</v>
      </c>
      <c r="Q67" s="32">
        <f>WEEKNUM('Продажи'!$M67,2)</f>
        <v>24</v>
      </c>
      <c r="R67" s="32">
        <f>IF(('Продажи'!$E67="Зеленый чай")*('Продажи'!$Q67&gt;=7)*('Продажи'!$Q67&lt;=42),'Продажи'!$K67,0)</f>
        <v>0</v>
      </c>
      <c r="S67" s="32" t="b">
        <f t="shared" si="1"/>
        <v>0</v>
      </c>
    </row>
    <row r="68" ht="15.75" customHeight="1">
      <c r="C68" s="30">
        <v>38.0</v>
      </c>
      <c r="D68" s="24" t="s">
        <v>2483</v>
      </c>
      <c r="E68" s="24" t="s">
        <v>2446</v>
      </c>
      <c r="F68" s="24" t="s">
        <v>2484</v>
      </c>
      <c r="G68" s="24">
        <v>1182.0</v>
      </c>
      <c r="H68" s="24" t="s">
        <v>2440</v>
      </c>
      <c r="I68" s="24">
        <v>17.0</v>
      </c>
      <c r="J68" s="24">
        <v>20094.0</v>
      </c>
      <c r="K68" s="24">
        <v>0.03</v>
      </c>
      <c r="L68" s="24">
        <v>19491.18</v>
      </c>
      <c r="M68" s="28">
        <v>42339.0</v>
      </c>
      <c r="N68" s="24">
        <f>MONTH('Продажи'!$M68)</f>
        <v>12</v>
      </c>
      <c r="O68" s="24">
        <f>WEEKDAY('Продажи'!$M68,2)</f>
        <v>2</v>
      </c>
      <c r="P68" s="24">
        <f>YEAR('Продажи'!$M68)</f>
        <v>2015</v>
      </c>
      <c r="Q68" s="32">
        <f>WEEKNUM('Продажи'!$M68,2)</f>
        <v>49</v>
      </c>
      <c r="R68" s="32">
        <f>IF(('Продажи'!$E68="Зеленый чай")*('Продажи'!$Q68&gt;=7)*('Продажи'!$Q68&lt;=42),'Продажи'!$K68,0)</f>
        <v>0</v>
      </c>
      <c r="S68" s="32" t="b">
        <f t="shared" si="1"/>
        <v>0</v>
      </c>
    </row>
    <row r="69" ht="15.75" customHeight="1">
      <c r="C69" s="30">
        <v>4.0</v>
      </c>
      <c r="D69" s="24" t="s">
        <v>2449</v>
      </c>
      <c r="E69" s="24" t="s">
        <v>2448</v>
      </c>
      <c r="F69" s="24" t="s">
        <v>2485</v>
      </c>
      <c r="G69" s="24">
        <v>2211.0</v>
      </c>
      <c r="H69" s="24" t="s">
        <v>2444</v>
      </c>
      <c r="I69" s="24">
        <v>25.0</v>
      </c>
      <c r="J69" s="24">
        <v>55275.0</v>
      </c>
      <c r="K69" s="24">
        <v>0.09</v>
      </c>
      <c r="L69" s="24">
        <v>50300.25</v>
      </c>
      <c r="M69" s="28">
        <v>43843.0</v>
      </c>
      <c r="N69" s="24">
        <f>MONTH('Продажи'!$M69)</f>
        <v>1</v>
      </c>
      <c r="O69" s="24">
        <f>WEEKDAY('Продажи'!$M69,2)</f>
        <v>1</v>
      </c>
      <c r="P69" s="24">
        <f>YEAR('Продажи'!$M69)</f>
        <v>2020</v>
      </c>
      <c r="Q69" s="32">
        <f>WEEKNUM('Продажи'!$M69,2)</f>
        <v>3</v>
      </c>
      <c r="R69" s="32">
        <f>IF(('Продажи'!$E69="Зеленый чай")*('Продажи'!$Q69&gt;=7)*('Продажи'!$Q69&lt;=42),'Продажи'!$K69,0)</f>
        <v>0</v>
      </c>
      <c r="S69" s="32" t="b">
        <f t="shared" si="1"/>
        <v>0</v>
      </c>
    </row>
    <row r="70" ht="15.75" customHeight="1">
      <c r="C70" s="30">
        <v>10.0</v>
      </c>
      <c r="D70" s="24" t="s">
        <v>2451</v>
      </c>
      <c r="E70" s="24" t="s">
        <v>2438</v>
      </c>
      <c r="F70" s="24" t="s">
        <v>2452</v>
      </c>
      <c r="G70" s="24">
        <v>800.0</v>
      </c>
      <c r="H70" s="24" t="s">
        <v>2440</v>
      </c>
      <c r="I70" s="24">
        <v>25.0</v>
      </c>
      <c r="J70" s="24">
        <v>20000.0</v>
      </c>
      <c r="K70" s="24">
        <v>0.03</v>
      </c>
      <c r="L70" s="24">
        <v>19400.0</v>
      </c>
      <c r="M70" s="28">
        <v>43788.0</v>
      </c>
      <c r="N70" s="24">
        <f>MONTH('Продажи'!$M70)</f>
        <v>11</v>
      </c>
      <c r="O70" s="24">
        <f>WEEKDAY('Продажи'!$M70,2)</f>
        <v>2</v>
      </c>
      <c r="P70" s="24">
        <f>YEAR('Продажи'!$M70)</f>
        <v>2019</v>
      </c>
      <c r="Q70" s="32">
        <f>WEEKNUM('Продажи'!$M70,2)</f>
        <v>47</v>
      </c>
      <c r="R70" s="32">
        <f>IF(('Продажи'!$E70="Зеленый чай")*('Продажи'!$Q70&gt;=7)*('Продажи'!$Q70&lt;=42),'Продажи'!$K70,0)</f>
        <v>0</v>
      </c>
      <c r="S70" s="32" t="b">
        <f t="shared" si="1"/>
        <v>0</v>
      </c>
    </row>
    <row r="71" ht="15.75" customHeight="1">
      <c r="C71" s="30">
        <v>42.0</v>
      </c>
      <c r="D71" s="24" t="s">
        <v>2451</v>
      </c>
      <c r="E71" s="24" t="s">
        <v>2438</v>
      </c>
      <c r="F71" s="24" t="s">
        <v>2452</v>
      </c>
      <c r="G71" s="24">
        <v>800.0</v>
      </c>
      <c r="H71" s="24" t="s">
        <v>2440</v>
      </c>
      <c r="I71" s="24">
        <v>25.0</v>
      </c>
      <c r="J71" s="24">
        <v>20000.0</v>
      </c>
      <c r="K71" s="24">
        <v>0.03</v>
      </c>
      <c r="L71" s="24">
        <v>19400.0</v>
      </c>
      <c r="M71" s="28">
        <v>42032.0</v>
      </c>
      <c r="N71" s="24">
        <f>MONTH('Продажи'!$M71)</f>
        <v>1</v>
      </c>
      <c r="O71" s="24">
        <f>WEEKDAY('Продажи'!$M71,2)</f>
        <v>3</v>
      </c>
      <c r="P71" s="24">
        <f>YEAR('Продажи'!$M71)</f>
        <v>2015</v>
      </c>
      <c r="Q71" s="32">
        <f>WEEKNUM('Продажи'!$M71,2)</f>
        <v>5</v>
      </c>
      <c r="R71" s="32">
        <f>IF(('Продажи'!$E71="Зеленый чай")*('Продажи'!$Q71&gt;=7)*('Продажи'!$Q71&lt;=42),'Продажи'!$K71,0)</f>
        <v>0</v>
      </c>
      <c r="S71" s="32">
        <f t="shared" si="1"/>
        <v>19400</v>
      </c>
    </row>
    <row r="72" ht="15.75" customHeight="1">
      <c r="C72" s="30">
        <v>31.0</v>
      </c>
      <c r="D72" s="24" t="s">
        <v>2479</v>
      </c>
      <c r="E72" s="24" t="s">
        <v>2442</v>
      </c>
      <c r="F72" s="24" t="s">
        <v>2480</v>
      </c>
      <c r="G72" s="24">
        <v>1228.0</v>
      </c>
      <c r="H72" s="24" t="s">
        <v>2440</v>
      </c>
      <c r="I72" s="24">
        <v>45.0</v>
      </c>
      <c r="J72" s="24">
        <v>55260.0</v>
      </c>
      <c r="K72" s="24">
        <v>0.09</v>
      </c>
      <c r="L72" s="24">
        <v>50286.6</v>
      </c>
      <c r="M72" s="28">
        <v>42130.0</v>
      </c>
      <c r="N72" s="24">
        <f>MONTH('Продажи'!$M72)</f>
        <v>5</v>
      </c>
      <c r="O72" s="24">
        <f>WEEKDAY('Продажи'!$M72,2)</f>
        <v>3</v>
      </c>
      <c r="P72" s="24">
        <f>YEAR('Продажи'!$M72)</f>
        <v>2015</v>
      </c>
      <c r="Q72" s="32">
        <f>WEEKNUM('Продажи'!$M72,2)</f>
        <v>19</v>
      </c>
      <c r="R72" s="32">
        <f>IF(('Продажи'!$E72="Зеленый чай")*('Продажи'!$Q72&gt;=7)*('Продажи'!$Q72&lt;=42),'Продажи'!$K72,0)</f>
        <v>0</v>
      </c>
      <c r="S72" s="32" t="b">
        <f t="shared" si="1"/>
        <v>0</v>
      </c>
    </row>
    <row r="73" ht="15.75" customHeight="1">
      <c r="C73" s="30">
        <v>3.0</v>
      </c>
      <c r="D73" s="24" t="s">
        <v>2445</v>
      </c>
      <c r="E73" s="24" t="s">
        <v>2446</v>
      </c>
      <c r="F73" s="24" t="s">
        <v>2446</v>
      </c>
      <c r="G73" s="24">
        <v>807.0</v>
      </c>
      <c r="H73" s="24" t="s">
        <v>2440</v>
      </c>
      <c r="I73" s="24">
        <v>18.0</v>
      </c>
      <c r="J73" s="24">
        <v>14526.0</v>
      </c>
      <c r="K73" s="24">
        <v>0.0</v>
      </c>
      <c r="L73" s="24">
        <v>14526.0</v>
      </c>
      <c r="M73" s="28">
        <v>42793.0</v>
      </c>
      <c r="N73" s="24">
        <f>MONTH('Продажи'!$M73)</f>
        <v>2</v>
      </c>
      <c r="O73" s="24">
        <f>WEEKDAY('Продажи'!$M73,2)</f>
        <v>1</v>
      </c>
      <c r="P73" s="24">
        <f>YEAR('Продажи'!$M73)</f>
        <v>2017</v>
      </c>
      <c r="Q73" s="32">
        <f>WEEKNUM('Продажи'!$M73,2)</f>
        <v>10</v>
      </c>
      <c r="R73" s="32">
        <f>IF(('Продажи'!$E73="Зеленый чай")*('Продажи'!$Q73&gt;=7)*('Продажи'!$Q73&lt;=42),'Продажи'!$K73,0)</f>
        <v>0</v>
      </c>
      <c r="S73" s="32">
        <f t="shared" si="1"/>
        <v>14526</v>
      </c>
    </row>
    <row r="74" ht="15.75" customHeight="1">
      <c r="C74" s="30">
        <v>8.0</v>
      </c>
      <c r="D74" s="24" t="s">
        <v>2477</v>
      </c>
      <c r="E74" s="24" t="s">
        <v>2454</v>
      </c>
      <c r="F74" s="24" t="s">
        <v>2478</v>
      </c>
      <c r="G74" s="24">
        <v>847.0</v>
      </c>
      <c r="H74" s="24" t="s">
        <v>2440</v>
      </c>
      <c r="I74" s="24">
        <v>15.0</v>
      </c>
      <c r="J74" s="24">
        <v>12705.0</v>
      </c>
      <c r="K74" s="24">
        <v>0.0</v>
      </c>
      <c r="L74" s="24">
        <v>12705.0</v>
      </c>
      <c r="M74" s="28">
        <v>42991.0</v>
      </c>
      <c r="N74" s="24">
        <f>MONTH('Продажи'!$M74)</f>
        <v>9</v>
      </c>
      <c r="O74" s="24">
        <f>WEEKDAY('Продажи'!$M74,2)</f>
        <v>3</v>
      </c>
      <c r="P74" s="24">
        <f>YEAR('Продажи'!$M74)</f>
        <v>2017</v>
      </c>
      <c r="Q74" s="32">
        <f>WEEKNUM('Продажи'!$M74,2)</f>
        <v>38</v>
      </c>
      <c r="R74" s="32">
        <f>IF(('Продажи'!$E74="Зеленый чай")*('Продажи'!$Q74&gt;=7)*('Продажи'!$Q74&lt;=42),'Продажи'!$K74,0)</f>
        <v>0</v>
      </c>
      <c r="S74" s="32" t="b">
        <f t="shared" si="1"/>
        <v>0</v>
      </c>
    </row>
    <row r="75" ht="15.75" customHeight="1">
      <c r="C75" s="30">
        <v>45.0</v>
      </c>
      <c r="D75" s="24" t="s">
        <v>2507</v>
      </c>
      <c r="E75" s="24" t="s">
        <v>2446</v>
      </c>
      <c r="F75" s="24" t="s">
        <v>2493</v>
      </c>
      <c r="G75" s="24">
        <v>759.0</v>
      </c>
      <c r="H75" s="24" t="s">
        <v>2444</v>
      </c>
      <c r="I75" s="24">
        <v>14.0</v>
      </c>
      <c r="J75" s="24">
        <v>10626.0</v>
      </c>
      <c r="K75" s="24">
        <v>0.0</v>
      </c>
      <c r="L75" s="24">
        <v>10626.0</v>
      </c>
      <c r="M75" s="28">
        <v>42743.0</v>
      </c>
      <c r="N75" s="24">
        <f>MONTH('Продажи'!$M75)</f>
        <v>1</v>
      </c>
      <c r="O75" s="24">
        <f>WEEKDAY('Продажи'!$M75,2)</f>
        <v>7</v>
      </c>
      <c r="P75" s="24">
        <f>YEAR('Продажи'!$M75)</f>
        <v>2017</v>
      </c>
      <c r="Q75" s="32">
        <f>WEEKNUM('Продажи'!$M75,2)</f>
        <v>2</v>
      </c>
      <c r="R75" s="32">
        <f>IF(('Продажи'!$E75="Зеленый чай")*('Продажи'!$Q75&gt;=7)*('Продажи'!$Q75&lt;=42),'Продажи'!$K75,0)</f>
        <v>0</v>
      </c>
      <c r="S75" s="32" t="b">
        <f t="shared" si="1"/>
        <v>0</v>
      </c>
    </row>
    <row r="76" ht="15.75" customHeight="1">
      <c r="C76" s="30">
        <v>25.0</v>
      </c>
      <c r="D76" s="24" t="s">
        <v>2490</v>
      </c>
      <c r="E76" s="24" t="s">
        <v>2462</v>
      </c>
      <c r="F76" s="24" t="s">
        <v>2491</v>
      </c>
      <c r="G76" s="24">
        <v>1994.0</v>
      </c>
      <c r="H76" s="24" t="s">
        <v>2444</v>
      </c>
      <c r="I76" s="24">
        <v>10.0</v>
      </c>
      <c r="J76" s="24">
        <v>19940.0</v>
      </c>
      <c r="K76" s="24">
        <v>0.03</v>
      </c>
      <c r="L76" s="24">
        <v>19341.8</v>
      </c>
      <c r="M76" s="28">
        <v>42193.0</v>
      </c>
      <c r="N76" s="24">
        <f>MONTH('Продажи'!$M76)</f>
        <v>7</v>
      </c>
      <c r="O76" s="24">
        <f>WEEKDAY('Продажи'!$M76,2)</f>
        <v>3</v>
      </c>
      <c r="P76" s="24">
        <f>YEAR('Продажи'!$M76)</f>
        <v>2015</v>
      </c>
      <c r="Q76" s="32">
        <f>WEEKNUM('Продажи'!$M76,2)</f>
        <v>28</v>
      </c>
      <c r="R76" s="32">
        <f>IF(('Продажи'!$E76="Зеленый чай")*('Продажи'!$Q76&gt;=7)*('Продажи'!$Q76&lt;=42),'Продажи'!$K76,0)</f>
        <v>0</v>
      </c>
      <c r="S76" s="32" t="b">
        <f t="shared" si="1"/>
        <v>0</v>
      </c>
    </row>
    <row r="77" ht="15.75" customHeight="1">
      <c r="C77" s="30">
        <v>31.0</v>
      </c>
      <c r="D77" s="24" t="s">
        <v>2479</v>
      </c>
      <c r="E77" s="24" t="s">
        <v>2442</v>
      </c>
      <c r="F77" s="24" t="s">
        <v>2480</v>
      </c>
      <c r="G77" s="24">
        <v>1228.0</v>
      </c>
      <c r="H77" s="24" t="s">
        <v>2440</v>
      </c>
      <c r="I77" s="24">
        <v>45.0</v>
      </c>
      <c r="J77" s="24">
        <v>55260.0</v>
      </c>
      <c r="K77" s="24">
        <v>0.09</v>
      </c>
      <c r="L77" s="24">
        <v>50286.6</v>
      </c>
      <c r="M77" s="28">
        <v>42894.0</v>
      </c>
      <c r="N77" s="24">
        <f>MONTH('Продажи'!$M77)</f>
        <v>6</v>
      </c>
      <c r="O77" s="24">
        <f>WEEKDAY('Продажи'!$M77,2)</f>
        <v>4</v>
      </c>
      <c r="P77" s="24">
        <f>YEAR('Продажи'!$M77)</f>
        <v>2017</v>
      </c>
      <c r="Q77" s="32">
        <f>WEEKNUM('Продажи'!$M77,2)</f>
        <v>24</v>
      </c>
      <c r="R77" s="32">
        <f>IF(('Продажи'!$E77="Зеленый чай")*('Продажи'!$Q77&gt;=7)*('Продажи'!$Q77&lt;=42),'Продажи'!$K77,0)</f>
        <v>0</v>
      </c>
      <c r="S77" s="32" t="b">
        <f t="shared" si="1"/>
        <v>0</v>
      </c>
    </row>
    <row r="78" ht="15.75" customHeight="1">
      <c r="C78" s="30">
        <v>25.0</v>
      </c>
      <c r="D78" s="24" t="s">
        <v>2490</v>
      </c>
      <c r="E78" s="24" t="s">
        <v>2462</v>
      </c>
      <c r="F78" s="24" t="s">
        <v>2491</v>
      </c>
      <c r="G78" s="24">
        <v>1994.0</v>
      </c>
      <c r="H78" s="24" t="s">
        <v>2444</v>
      </c>
      <c r="I78" s="24">
        <v>10.0</v>
      </c>
      <c r="J78" s="24">
        <v>19940.0</v>
      </c>
      <c r="K78" s="24">
        <v>0.03</v>
      </c>
      <c r="L78" s="24">
        <v>19341.8</v>
      </c>
      <c r="M78" s="28">
        <v>43769.0</v>
      </c>
      <c r="N78" s="24">
        <f>MONTH('Продажи'!$M78)</f>
        <v>10</v>
      </c>
      <c r="O78" s="24">
        <f>WEEKDAY('Продажи'!$M78,2)</f>
        <v>4</v>
      </c>
      <c r="P78" s="24">
        <f>YEAR('Продажи'!$M78)</f>
        <v>2019</v>
      </c>
      <c r="Q78" s="32">
        <f>WEEKNUM('Продажи'!$M78,2)</f>
        <v>44</v>
      </c>
      <c r="R78" s="32">
        <f>IF(('Продажи'!$E78="Зеленый чай")*('Продажи'!$Q78&gt;=7)*('Продажи'!$Q78&lt;=42),'Продажи'!$K78,0)</f>
        <v>0</v>
      </c>
      <c r="S78" s="32">
        <f t="shared" si="1"/>
        <v>19341.8</v>
      </c>
    </row>
    <row r="79" ht="15.75" customHeight="1">
      <c r="C79" s="30">
        <v>46.0</v>
      </c>
      <c r="D79" s="24" t="s">
        <v>2475</v>
      </c>
      <c r="E79" s="24" t="s">
        <v>2476</v>
      </c>
      <c r="F79" s="24" t="s">
        <v>2476</v>
      </c>
      <c r="G79" s="24">
        <v>770.0</v>
      </c>
      <c r="H79" s="24" t="s">
        <v>2440</v>
      </c>
      <c r="I79" s="24">
        <v>20.0</v>
      </c>
      <c r="J79" s="24">
        <v>15400.0</v>
      </c>
      <c r="K79" s="24">
        <v>0.03</v>
      </c>
      <c r="L79" s="24">
        <v>14938.0</v>
      </c>
      <c r="M79" s="28">
        <v>43675.0</v>
      </c>
      <c r="N79" s="24">
        <f>MONTH('Продажи'!$M79)</f>
        <v>7</v>
      </c>
      <c r="O79" s="24">
        <f>WEEKDAY('Продажи'!$M79,2)</f>
        <v>1</v>
      </c>
      <c r="P79" s="24">
        <f>YEAR('Продажи'!$M79)</f>
        <v>2019</v>
      </c>
      <c r="Q79" s="32">
        <f>WEEKNUM('Продажи'!$M79,2)</f>
        <v>31</v>
      </c>
      <c r="R79" s="32">
        <f>IF(('Продажи'!$E79="Зеленый чай")*('Продажи'!$Q79&gt;=7)*('Продажи'!$Q79&lt;=42),'Продажи'!$K79,0)</f>
        <v>0</v>
      </c>
      <c r="S79" s="32">
        <f t="shared" si="1"/>
        <v>14938</v>
      </c>
    </row>
    <row r="80" ht="15.75" customHeight="1">
      <c r="C80" s="30">
        <v>25.0</v>
      </c>
      <c r="D80" s="24" t="s">
        <v>2490</v>
      </c>
      <c r="E80" s="24" t="s">
        <v>2462</v>
      </c>
      <c r="F80" s="24" t="s">
        <v>2491</v>
      </c>
      <c r="G80" s="24">
        <v>1994.0</v>
      </c>
      <c r="H80" s="24" t="s">
        <v>2444</v>
      </c>
      <c r="I80" s="24">
        <v>10.0</v>
      </c>
      <c r="J80" s="24">
        <v>19940.0</v>
      </c>
      <c r="K80" s="24">
        <v>0.03</v>
      </c>
      <c r="L80" s="24">
        <v>19341.8</v>
      </c>
      <c r="M80" s="28">
        <v>44004.0</v>
      </c>
      <c r="N80" s="24">
        <f>MONTH('Продажи'!$M80)</f>
        <v>6</v>
      </c>
      <c r="O80" s="24">
        <f>WEEKDAY('Продажи'!$M80,2)</f>
        <v>1</v>
      </c>
      <c r="P80" s="24">
        <f>YEAR('Продажи'!$M80)</f>
        <v>2020</v>
      </c>
      <c r="Q80" s="32">
        <f>WEEKNUM('Продажи'!$M80,2)</f>
        <v>26</v>
      </c>
      <c r="R80" s="32">
        <f>IF(('Продажи'!$E80="Зеленый чай")*('Продажи'!$Q80&gt;=7)*('Продажи'!$Q80&lt;=42),'Продажи'!$K80,0)</f>
        <v>0</v>
      </c>
      <c r="S80" s="32">
        <f t="shared" si="1"/>
        <v>19341.8</v>
      </c>
    </row>
    <row r="81" ht="15.75" customHeight="1">
      <c r="C81" s="30">
        <v>16.0</v>
      </c>
      <c r="D81" s="24" t="s">
        <v>2504</v>
      </c>
      <c r="E81" s="24" t="s">
        <v>2505</v>
      </c>
      <c r="F81" s="24" t="s">
        <v>2506</v>
      </c>
      <c r="G81" s="24">
        <v>843.0</v>
      </c>
      <c r="H81" s="24" t="s">
        <v>2444</v>
      </c>
      <c r="I81" s="24">
        <v>5.0</v>
      </c>
      <c r="J81" s="24">
        <v>4215.0</v>
      </c>
      <c r="K81" s="24">
        <v>0.0</v>
      </c>
      <c r="L81" s="24">
        <v>4215.0</v>
      </c>
      <c r="M81" s="28">
        <v>42445.0</v>
      </c>
      <c r="N81" s="24">
        <f>MONTH('Продажи'!$M81)</f>
        <v>3</v>
      </c>
      <c r="O81" s="24">
        <f>WEEKDAY('Продажи'!$M81,2)</f>
        <v>3</v>
      </c>
      <c r="P81" s="24">
        <f>YEAR('Продажи'!$M81)</f>
        <v>2016</v>
      </c>
      <c r="Q81" s="32">
        <f>WEEKNUM('Продажи'!$M81,2)</f>
        <v>12</v>
      </c>
      <c r="R81" s="32">
        <f>IF(('Продажи'!$E81="Зеленый чай")*('Продажи'!$Q81&gt;=7)*('Продажи'!$Q81&lt;=42),'Продажи'!$K81,0)</f>
        <v>0</v>
      </c>
      <c r="S81" s="32" t="b">
        <f t="shared" si="1"/>
        <v>0</v>
      </c>
    </row>
    <row r="82" ht="15.75" customHeight="1">
      <c r="C82" s="30">
        <v>45.0</v>
      </c>
      <c r="D82" s="24" t="s">
        <v>2507</v>
      </c>
      <c r="E82" s="24" t="s">
        <v>2446</v>
      </c>
      <c r="F82" s="24" t="s">
        <v>2493</v>
      </c>
      <c r="G82" s="24">
        <v>759.0</v>
      </c>
      <c r="H82" s="24" t="s">
        <v>2444</v>
      </c>
      <c r="I82" s="24">
        <v>14.0</v>
      </c>
      <c r="J82" s="24">
        <v>10626.0</v>
      </c>
      <c r="K82" s="24">
        <v>0.0</v>
      </c>
      <c r="L82" s="24">
        <v>10626.0</v>
      </c>
      <c r="M82" s="28">
        <v>42470.0</v>
      </c>
      <c r="N82" s="24">
        <f>MONTH('Продажи'!$M82)</f>
        <v>4</v>
      </c>
      <c r="O82" s="24">
        <f>WEEKDAY('Продажи'!$M82,2)</f>
        <v>7</v>
      </c>
      <c r="P82" s="24">
        <f>YEAR('Продажи'!$M82)</f>
        <v>2016</v>
      </c>
      <c r="Q82" s="32">
        <f>WEEKNUM('Продажи'!$M82,2)</f>
        <v>15</v>
      </c>
      <c r="R82" s="32">
        <f>IF(('Продажи'!$E82="Зеленый чай")*('Продажи'!$Q82&gt;=7)*('Продажи'!$Q82&lt;=42),'Продажи'!$K82,0)</f>
        <v>0</v>
      </c>
      <c r="S82" s="32" t="b">
        <f t="shared" si="1"/>
        <v>0</v>
      </c>
    </row>
    <row r="83" ht="15.75" customHeight="1">
      <c r="C83" s="30">
        <v>21.0</v>
      </c>
      <c r="D83" s="24" t="s">
        <v>2497</v>
      </c>
      <c r="E83" s="24" t="s">
        <v>2442</v>
      </c>
      <c r="F83" s="24" t="s">
        <v>2498</v>
      </c>
      <c r="G83" s="24">
        <v>887.0</v>
      </c>
      <c r="H83" s="24" t="s">
        <v>2444</v>
      </c>
      <c r="I83" s="24">
        <v>15.0</v>
      </c>
      <c r="J83" s="24">
        <v>13305.0</v>
      </c>
      <c r="K83" s="24">
        <v>0.0</v>
      </c>
      <c r="L83" s="24">
        <v>13305.0</v>
      </c>
      <c r="M83" s="28">
        <v>43966.0</v>
      </c>
      <c r="N83" s="24">
        <f>MONTH('Продажи'!$M83)</f>
        <v>5</v>
      </c>
      <c r="O83" s="24">
        <f>WEEKDAY('Продажи'!$M83,2)</f>
        <v>5</v>
      </c>
      <c r="P83" s="24">
        <f>YEAR('Продажи'!$M83)</f>
        <v>2020</v>
      </c>
      <c r="Q83" s="32">
        <f>WEEKNUM('Продажи'!$M83,2)</f>
        <v>20</v>
      </c>
      <c r="R83" s="32">
        <f>IF(('Продажи'!$E83="Зеленый чай")*('Продажи'!$Q83&gt;=7)*('Продажи'!$Q83&lt;=42),'Продажи'!$K83,0)</f>
        <v>0</v>
      </c>
      <c r="S83" s="32" t="b">
        <f t="shared" si="1"/>
        <v>0</v>
      </c>
    </row>
    <row r="84" ht="15.75" customHeight="1">
      <c r="C84" s="30">
        <v>34.0</v>
      </c>
      <c r="D84" s="24" t="s">
        <v>2471</v>
      </c>
      <c r="E84" s="24" t="s">
        <v>2438</v>
      </c>
      <c r="F84" s="24" t="s">
        <v>2472</v>
      </c>
      <c r="G84" s="24">
        <v>2199.0</v>
      </c>
      <c r="H84" s="24" t="s">
        <v>2440</v>
      </c>
      <c r="I84" s="24">
        <v>60.0</v>
      </c>
      <c r="J84" s="24">
        <v>131940.0</v>
      </c>
      <c r="K84" s="24">
        <v>0.15</v>
      </c>
      <c r="L84" s="24">
        <v>112149.0</v>
      </c>
      <c r="M84" s="28">
        <v>42756.0</v>
      </c>
      <c r="N84" s="24">
        <f>MONTH('Продажи'!$M84)</f>
        <v>1</v>
      </c>
      <c r="O84" s="24">
        <f>WEEKDAY('Продажи'!$M84,2)</f>
        <v>6</v>
      </c>
      <c r="P84" s="24">
        <f>YEAR('Продажи'!$M84)</f>
        <v>2017</v>
      </c>
      <c r="Q84" s="32">
        <f>WEEKNUM('Продажи'!$M84,2)</f>
        <v>4</v>
      </c>
      <c r="R84" s="32">
        <f>IF(('Продажи'!$E84="Зеленый чай")*('Продажи'!$Q84&gt;=7)*('Продажи'!$Q84&lt;=42),'Продажи'!$K84,0)</f>
        <v>0</v>
      </c>
      <c r="S84" s="32">
        <f t="shared" si="1"/>
        <v>112149</v>
      </c>
    </row>
    <row r="85" ht="15.75" customHeight="1">
      <c r="C85" s="30">
        <v>3.0</v>
      </c>
      <c r="D85" s="24" t="s">
        <v>2445</v>
      </c>
      <c r="E85" s="24" t="s">
        <v>2446</v>
      </c>
      <c r="F85" s="24" t="s">
        <v>2446</v>
      </c>
      <c r="G85" s="24">
        <v>807.0</v>
      </c>
      <c r="H85" s="24" t="s">
        <v>2440</v>
      </c>
      <c r="I85" s="24">
        <v>18.0</v>
      </c>
      <c r="J85" s="24">
        <v>14526.0</v>
      </c>
      <c r="K85" s="24">
        <v>0.0</v>
      </c>
      <c r="L85" s="24">
        <v>14526.0</v>
      </c>
      <c r="M85" s="28">
        <v>43172.0</v>
      </c>
      <c r="N85" s="24">
        <f>MONTH('Продажи'!$M85)</f>
        <v>3</v>
      </c>
      <c r="O85" s="24">
        <f>WEEKDAY('Продажи'!$M85,2)</f>
        <v>2</v>
      </c>
      <c r="P85" s="24">
        <f>YEAR('Продажи'!$M85)</f>
        <v>2018</v>
      </c>
      <c r="Q85" s="32">
        <f>WEEKNUM('Продажи'!$M85,2)</f>
        <v>11</v>
      </c>
      <c r="R85" s="32">
        <f>IF(('Продажи'!$E85="Зеленый чай")*('Продажи'!$Q85&gt;=7)*('Продажи'!$Q85&lt;=42),'Продажи'!$K85,0)</f>
        <v>0</v>
      </c>
      <c r="S85" s="32" t="b">
        <f t="shared" si="1"/>
        <v>0</v>
      </c>
    </row>
    <row r="86" ht="15.75" customHeight="1">
      <c r="C86" s="30">
        <v>25.0</v>
      </c>
      <c r="D86" s="24" t="s">
        <v>2490</v>
      </c>
      <c r="E86" s="24" t="s">
        <v>2462</v>
      </c>
      <c r="F86" s="24" t="s">
        <v>2491</v>
      </c>
      <c r="G86" s="24">
        <v>1994.0</v>
      </c>
      <c r="H86" s="24" t="s">
        <v>2444</v>
      </c>
      <c r="I86" s="24">
        <v>10.0</v>
      </c>
      <c r="J86" s="24">
        <v>19940.0</v>
      </c>
      <c r="K86" s="24">
        <v>0.03</v>
      </c>
      <c r="L86" s="24">
        <v>19341.8</v>
      </c>
      <c r="M86" s="28">
        <v>44195.0</v>
      </c>
      <c r="N86" s="24">
        <f>MONTH('Продажи'!$M86)</f>
        <v>12</v>
      </c>
      <c r="O86" s="24">
        <f>WEEKDAY('Продажи'!$M86,2)</f>
        <v>3</v>
      </c>
      <c r="P86" s="24">
        <f>YEAR('Продажи'!$M86)</f>
        <v>2020</v>
      </c>
      <c r="Q86" s="32">
        <f>WEEKNUM('Продажи'!$M86,2)</f>
        <v>53</v>
      </c>
      <c r="R86" s="32">
        <f>IF(('Продажи'!$E86="Зеленый чай")*('Продажи'!$Q86&gt;=7)*('Продажи'!$Q86&lt;=42),'Продажи'!$K86,0)</f>
        <v>0</v>
      </c>
      <c r="S86" s="32">
        <f t="shared" si="1"/>
        <v>19341.8</v>
      </c>
    </row>
    <row r="87" ht="15.75" customHeight="1">
      <c r="C87" s="30">
        <v>56.0</v>
      </c>
      <c r="D87" s="24" t="s">
        <v>2451</v>
      </c>
      <c r="E87" s="24" t="s">
        <v>2438</v>
      </c>
      <c r="F87" s="24" t="s">
        <v>2452</v>
      </c>
      <c r="G87" s="24">
        <v>800.0</v>
      </c>
      <c r="H87" s="24" t="s">
        <v>2440</v>
      </c>
      <c r="I87" s="24">
        <v>40.0</v>
      </c>
      <c r="J87" s="24">
        <v>32000.0</v>
      </c>
      <c r="K87" s="24">
        <v>0.03</v>
      </c>
      <c r="L87" s="24">
        <v>31040.0</v>
      </c>
      <c r="M87" s="28">
        <v>43673.0</v>
      </c>
      <c r="N87" s="24">
        <f>MONTH('Продажи'!$M87)</f>
        <v>7</v>
      </c>
      <c r="O87" s="24">
        <f>WEEKDAY('Продажи'!$M87,2)</f>
        <v>6</v>
      </c>
      <c r="P87" s="24">
        <f>YEAR('Продажи'!$M87)</f>
        <v>2019</v>
      </c>
      <c r="Q87" s="32">
        <f>WEEKNUM('Продажи'!$M87,2)</f>
        <v>30</v>
      </c>
      <c r="R87" s="32">
        <f>IF(('Продажи'!$E87="Зеленый чай")*('Продажи'!$Q87&gt;=7)*('Продажи'!$Q87&lt;=42),'Продажи'!$K87,0)</f>
        <v>0.03</v>
      </c>
      <c r="S87" s="32">
        <f t="shared" si="1"/>
        <v>31040</v>
      </c>
    </row>
    <row r="88" ht="15.75" customHeight="1">
      <c r="C88" s="30">
        <v>47.0</v>
      </c>
      <c r="D88" s="24" t="s">
        <v>2461</v>
      </c>
      <c r="E88" s="24" t="s">
        <v>2462</v>
      </c>
      <c r="F88" s="24" t="s">
        <v>2463</v>
      </c>
      <c r="G88" s="24">
        <v>1994.0</v>
      </c>
      <c r="H88" s="24" t="s">
        <v>2444</v>
      </c>
      <c r="I88" s="24">
        <v>12.0</v>
      </c>
      <c r="J88" s="24">
        <v>23928.0</v>
      </c>
      <c r="K88" s="24">
        <v>0.03</v>
      </c>
      <c r="L88" s="24">
        <v>23210.16</v>
      </c>
      <c r="M88" s="28">
        <v>43016.0</v>
      </c>
      <c r="N88" s="24">
        <f>MONTH('Продажи'!$M88)</f>
        <v>10</v>
      </c>
      <c r="O88" s="24">
        <f>WEEKDAY('Продажи'!$M88,2)</f>
        <v>7</v>
      </c>
      <c r="P88" s="24">
        <f>YEAR('Продажи'!$M88)</f>
        <v>2017</v>
      </c>
      <c r="Q88" s="32">
        <f>WEEKNUM('Продажи'!$M88,2)</f>
        <v>41</v>
      </c>
      <c r="R88" s="32">
        <f>IF(('Продажи'!$E88="Зеленый чай")*('Продажи'!$Q88&gt;=7)*('Продажи'!$Q88&lt;=42),'Продажи'!$K88,0)</f>
        <v>0</v>
      </c>
      <c r="S88" s="32" t="b">
        <f t="shared" si="1"/>
        <v>0</v>
      </c>
    </row>
    <row r="89" ht="15.75" customHeight="1">
      <c r="C89" s="30">
        <v>37.0</v>
      </c>
      <c r="D89" s="24" t="s">
        <v>2449</v>
      </c>
      <c r="E89" s="24" t="s">
        <v>2448</v>
      </c>
      <c r="F89" s="24" t="s">
        <v>2450</v>
      </c>
      <c r="G89" s="24">
        <v>2211.0</v>
      </c>
      <c r="H89" s="24" t="s">
        <v>2444</v>
      </c>
      <c r="I89" s="24">
        <v>25.0</v>
      </c>
      <c r="J89" s="24">
        <v>55275.0</v>
      </c>
      <c r="K89" s="24">
        <v>0.09</v>
      </c>
      <c r="L89" s="24">
        <v>50300.25</v>
      </c>
      <c r="M89" s="28">
        <v>43492.0</v>
      </c>
      <c r="N89" s="24">
        <f>MONTH('Продажи'!$M89)</f>
        <v>1</v>
      </c>
      <c r="O89" s="24">
        <f>WEEKDAY('Продажи'!$M89,2)</f>
        <v>7</v>
      </c>
      <c r="P89" s="24">
        <f>YEAR('Продажи'!$M89)</f>
        <v>2019</v>
      </c>
      <c r="Q89" s="32">
        <f>WEEKNUM('Продажи'!$M89,2)</f>
        <v>4</v>
      </c>
      <c r="R89" s="32">
        <f>IF(('Продажи'!$E89="Зеленый чай")*('Продажи'!$Q89&gt;=7)*('Продажи'!$Q89&lt;=42),'Продажи'!$K89,0)</f>
        <v>0</v>
      </c>
      <c r="S89" s="32">
        <f t="shared" si="1"/>
        <v>50300.25</v>
      </c>
    </row>
    <row r="90" ht="15.75" customHeight="1">
      <c r="C90" s="30">
        <v>33.0</v>
      </c>
      <c r="D90" s="24" t="s">
        <v>2461</v>
      </c>
      <c r="E90" s="24" t="s">
        <v>2462</v>
      </c>
      <c r="F90" s="24" t="s">
        <v>2463</v>
      </c>
      <c r="G90" s="24">
        <v>1994.0</v>
      </c>
      <c r="H90" s="24" t="s">
        <v>2444</v>
      </c>
      <c r="I90" s="24">
        <v>12.0</v>
      </c>
      <c r="J90" s="24">
        <v>23928.0</v>
      </c>
      <c r="K90" s="24">
        <v>0.03</v>
      </c>
      <c r="L90" s="24">
        <v>23210.16</v>
      </c>
      <c r="M90" s="28">
        <v>43016.0</v>
      </c>
      <c r="N90" s="24">
        <f>MONTH('Продажи'!$M90)</f>
        <v>10</v>
      </c>
      <c r="O90" s="24">
        <f>WEEKDAY('Продажи'!$M90,2)</f>
        <v>7</v>
      </c>
      <c r="P90" s="24">
        <f>YEAR('Продажи'!$M90)</f>
        <v>2017</v>
      </c>
      <c r="Q90" s="32">
        <f>WEEKNUM('Продажи'!$M90,2)</f>
        <v>41</v>
      </c>
      <c r="R90" s="32">
        <f>IF(('Продажи'!$E90="Зеленый чай")*('Продажи'!$Q90&gt;=7)*('Продажи'!$Q90&lt;=42),'Продажи'!$K90,0)</f>
        <v>0</v>
      </c>
      <c r="S90" s="32" t="b">
        <f t="shared" si="1"/>
        <v>0</v>
      </c>
    </row>
    <row r="91" ht="15.75" customHeight="1">
      <c r="C91" s="30">
        <v>1.0</v>
      </c>
      <c r="D91" s="24" t="s">
        <v>2459</v>
      </c>
      <c r="E91" s="24" t="s">
        <v>2438</v>
      </c>
      <c r="F91" s="24" t="s">
        <v>2460</v>
      </c>
      <c r="G91" s="24">
        <v>876.0</v>
      </c>
      <c r="H91" s="24" t="s">
        <v>2444</v>
      </c>
      <c r="I91" s="24">
        <v>20.0</v>
      </c>
      <c r="J91" s="24">
        <v>17520.0</v>
      </c>
      <c r="K91" s="24">
        <v>0.03</v>
      </c>
      <c r="L91" s="24">
        <v>16994.4</v>
      </c>
      <c r="M91" s="28">
        <v>43706.0</v>
      </c>
      <c r="N91" s="24">
        <f>MONTH('Продажи'!$M91)</f>
        <v>8</v>
      </c>
      <c r="O91" s="24">
        <f>WEEKDAY('Продажи'!$M91,2)</f>
        <v>4</v>
      </c>
      <c r="P91" s="24">
        <f>YEAR('Продажи'!$M91)</f>
        <v>2019</v>
      </c>
      <c r="Q91" s="32">
        <f>WEEKNUM('Продажи'!$M91,2)</f>
        <v>35</v>
      </c>
      <c r="R91" s="32">
        <f>IF(('Продажи'!$E91="Зеленый чай")*('Продажи'!$Q91&gt;=7)*('Продажи'!$Q91&lt;=42),'Продажи'!$K91,0)</f>
        <v>0.03</v>
      </c>
      <c r="S91" s="32">
        <f t="shared" si="1"/>
        <v>16994.4</v>
      </c>
    </row>
    <row r="92" ht="15.75" customHeight="1">
      <c r="C92" s="30">
        <v>45.0</v>
      </c>
      <c r="D92" s="24" t="s">
        <v>2507</v>
      </c>
      <c r="E92" s="24" t="s">
        <v>2446</v>
      </c>
      <c r="F92" s="24" t="s">
        <v>2493</v>
      </c>
      <c r="G92" s="24">
        <v>759.0</v>
      </c>
      <c r="H92" s="24" t="s">
        <v>2444</v>
      </c>
      <c r="I92" s="24">
        <v>14.0</v>
      </c>
      <c r="J92" s="24">
        <v>10626.0</v>
      </c>
      <c r="K92" s="24">
        <v>0.0</v>
      </c>
      <c r="L92" s="24">
        <v>10626.0</v>
      </c>
      <c r="M92" s="28">
        <v>42872.0</v>
      </c>
      <c r="N92" s="24">
        <f>MONTH('Продажи'!$M92)</f>
        <v>5</v>
      </c>
      <c r="O92" s="24">
        <f>WEEKDAY('Продажи'!$M92,2)</f>
        <v>3</v>
      </c>
      <c r="P92" s="24">
        <f>YEAR('Продажи'!$M92)</f>
        <v>2017</v>
      </c>
      <c r="Q92" s="32">
        <f>WEEKNUM('Продажи'!$M92,2)</f>
        <v>21</v>
      </c>
      <c r="R92" s="32">
        <f>IF(('Продажи'!$E92="Зеленый чай")*('Продажи'!$Q92&gt;=7)*('Продажи'!$Q92&lt;=42),'Продажи'!$K92,0)</f>
        <v>0</v>
      </c>
      <c r="S92" s="32" t="b">
        <f t="shared" si="1"/>
        <v>0</v>
      </c>
    </row>
    <row r="93" ht="15.75" customHeight="1">
      <c r="C93" s="30">
        <v>21.0</v>
      </c>
      <c r="D93" s="24" t="s">
        <v>2497</v>
      </c>
      <c r="E93" s="24" t="s">
        <v>2442</v>
      </c>
      <c r="F93" s="24" t="s">
        <v>2498</v>
      </c>
      <c r="G93" s="24">
        <v>887.0</v>
      </c>
      <c r="H93" s="24" t="s">
        <v>2444</v>
      </c>
      <c r="I93" s="24">
        <v>15.0</v>
      </c>
      <c r="J93" s="24">
        <v>13305.0</v>
      </c>
      <c r="K93" s="24">
        <v>0.0</v>
      </c>
      <c r="L93" s="24">
        <v>13305.0</v>
      </c>
      <c r="M93" s="28">
        <v>43251.0</v>
      </c>
      <c r="N93" s="24">
        <f>MONTH('Продажи'!$M93)</f>
        <v>5</v>
      </c>
      <c r="O93" s="24">
        <f>WEEKDAY('Продажи'!$M93,2)</f>
        <v>4</v>
      </c>
      <c r="P93" s="24">
        <f>YEAR('Продажи'!$M93)</f>
        <v>2018</v>
      </c>
      <c r="Q93" s="32">
        <f>WEEKNUM('Продажи'!$M93,2)</f>
        <v>22</v>
      </c>
      <c r="R93" s="32">
        <f>IF(('Продажи'!$E93="Зеленый чай")*('Продажи'!$Q93&gt;=7)*('Продажи'!$Q93&lt;=42),'Продажи'!$K93,0)</f>
        <v>0</v>
      </c>
      <c r="S93" s="32">
        <f t="shared" si="1"/>
        <v>13305</v>
      </c>
    </row>
    <row r="94" ht="15.75" customHeight="1">
      <c r="C94" s="30">
        <v>18.0</v>
      </c>
      <c r="D94" s="24" t="s">
        <v>2508</v>
      </c>
      <c r="E94" s="24" t="s">
        <v>2476</v>
      </c>
      <c r="F94" s="24" t="s">
        <v>2509</v>
      </c>
      <c r="G94" s="24">
        <v>1531.0</v>
      </c>
      <c r="H94" s="24" t="s">
        <v>2440</v>
      </c>
      <c r="I94" s="24">
        <v>15.0</v>
      </c>
      <c r="J94" s="24">
        <v>22965.0</v>
      </c>
      <c r="K94" s="24">
        <v>0.03</v>
      </c>
      <c r="L94" s="24">
        <v>22276.05</v>
      </c>
      <c r="M94" s="28">
        <v>42242.0</v>
      </c>
      <c r="N94" s="24">
        <f>MONTH('Продажи'!$M94)</f>
        <v>8</v>
      </c>
      <c r="O94" s="24">
        <f>WEEKDAY('Продажи'!$M94,2)</f>
        <v>3</v>
      </c>
      <c r="P94" s="24">
        <f>YEAR('Продажи'!$M94)</f>
        <v>2015</v>
      </c>
      <c r="Q94" s="32">
        <f>WEEKNUM('Продажи'!$M94,2)</f>
        <v>35</v>
      </c>
      <c r="R94" s="32">
        <f>IF(('Продажи'!$E94="Зеленый чай")*('Продажи'!$Q94&gt;=7)*('Продажи'!$Q94&lt;=42),'Продажи'!$K94,0)</f>
        <v>0</v>
      </c>
      <c r="S94" s="32">
        <f t="shared" si="1"/>
        <v>22276.05</v>
      </c>
    </row>
    <row r="95" ht="15.75" customHeight="1">
      <c r="C95" s="30">
        <v>33.0</v>
      </c>
      <c r="D95" s="24" t="s">
        <v>2461</v>
      </c>
      <c r="E95" s="24" t="s">
        <v>2462</v>
      </c>
      <c r="F95" s="24" t="s">
        <v>2463</v>
      </c>
      <c r="G95" s="24">
        <v>1994.0</v>
      </c>
      <c r="H95" s="24" t="s">
        <v>2444</v>
      </c>
      <c r="I95" s="24">
        <v>12.0</v>
      </c>
      <c r="J95" s="24">
        <v>23928.0</v>
      </c>
      <c r="K95" s="24">
        <v>0.03</v>
      </c>
      <c r="L95" s="24">
        <v>23210.16</v>
      </c>
      <c r="M95" s="28">
        <v>43303.0</v>
      </c>
      <c r="N95" s="24">
        <f>MONTH('Продажи'!$M95)</f>
        <v>7</v>
      </c>
      <c r="O95" s="24">
        <f>WEEKDAY('Продажи'!$M95,2)</f>
        <v>7</v>
      </c>
      <c r="P95" s="24">
        <f>YEAR('Продажи'!$M95)</f>
        <v>2018</v>
      </c>
      <c r="Q95" s="32">
        <f>WEEKNUM('Продажи'!$M95,2)</f>
        <v>29</v>
      </c>
      <c r="R95" s="32">
        <f>IF(('Продажи'!$E95="Зеленый чай")*('Продажи'!$Q95&gt;=7)*('Продажи'!$Q95&lt;=42),'Продажи'!$K95,0)</f>
        <v>0</v>
      </c>
      <c r="S95" s="32">
        <f t="shared" si="1"/>
        <v>23210.16</v>
      </c>
    </row>
    <row r="96" ht="15.75" customHeight="1">
      <c r="C96" s="30">
        <v>40.0</v>
      </c>
      <c r="D96" s="24" t="s">
        <v>2477</v>
      </c>
      <c r="E96" s="24" t="s">
        <v>2454</v>
      </c>
      <c r="F96" s="24" t="s">
        <v>2478</v>
      </c>
      <c r="G96" s="24">
        <v>847.0</v>
      </c>
      <c r="H96" s="24" t="s">
        <v>2440</v>
      </c>
      <c r="I96" s="24">
        <v>15.0</v>
      </c>
      <c r="J96" s="24">
        <v>12705.0</v>
      </c>
      <c r="K96" s="24">
        <v>0.0</v>
      </c>
      <c r="L96" s="24">
        <v>12705.0</v>
      </c>
      <c r="M96" s="28">
        <v>42881.0</v>
      </c>
      <c r="N96" s="24">
        <f>MONTH('Продажи'!$M96)</f>
        <v>5</v>
      </c>
      <c r="O96" s="24">
        <f>WEEKDAY('Продажи'!$M96,2)</f>
        <v>5</v>
      </c>
      <c r="P96" s="24">
        <f>YEAR('Продажи'!$M96)</f>
        <v>2017</v>
      </c>
      <c r="Q96" s="32">
        <f>WEEKNUM('Продажи'!$M96,2)</f>
        <v>22</v>
      </c>
      <c r="R96" s="32">
        <f>IF(('Продажи'!$E96="Зеленый чай")*('Продажи'!$Q96&gt;=7)*('Продажи'!$Q96&lt;=42),'Продажи'!$K96,0)</f>
        <v>0</v>
      </c>
      <c r="S96" s="32">
        <f t="shared" si="1"/>
        <v>12705</v>
      </c>
    </row>
    <row r="97" ht="15.75" customHeight="1">
      <c r="C97" s="30">
        <v>22.0</v>
      </c>
      <c r="D97" s="24" t="s">
        <v>2510</v>
      </c>
      <c r="E97" s="24" t="s">
        <v>2511</v>
      </c>
      <c r="F97" s="24" t="s">
        <v>2511</v>
      </c>
      <c r="G97" s="24">
        <v>4889.0</v>
      </c>
      <c r="H97" s="24" t="s">
        <v>2444</v>
      </c>
      <c r="I97" s="24">
        <v>18.0</v>
      </c>
      <c r="J97" s="24">
        <v>88002.0</v>
      </c>
      <c r="K97" s="24">
        <v>0.12</v>
      </c>
      <c r="L97" s="24">
        <v>77441.76</v>
      </c>
      <c r="M97" s="28">
        <v>43411.0</v>
      </c>
      <c r="N97" s="24">
        <f>MONTH('Продажи'!$M97)</f>
        <v>11</v>
      </c>
      <c r="O97" s="24">
        <f>WEEKDAY('Продажи'!$M97,2)</f>
        <v>3</v>
      </c>
      <c r="P97" s="24">
        <f>YEAR('Продажи'!$M97)</f>
        <v>2018</v>
      </c>
      <c r="Q97" s="32">
        <f>WEEKNUM('Продажи'!$M97,2)</f>
        <v>45</v>
      </c>
      <c r="R97" s="32">
        <f>IF(('Продажи'!$E97="Зеленый чай")*('Продажи'!$Q97&gt;=7)*('Продажи'!$Q97&lt;=42),'Продажи'!$K97,0)</f>
        <v>0</v>
      </c>
      <c r="S97" s="32" t="b">
        <f t="shared" si="1"/>
        <v>0</v>
      </c>
    </row>
    <row r="98" ht="15.75" customHeight="1">
      <c r="C98" s="30">
        <v>25.0</v>
      </c>
      <c r="D98" s="24" t="s">
        <v>2490</v>
      </c>
      <c r="E98" s="24" t="s">
        <v>2462</v>
      </c>
      <c r="F98" s="24" t="s">
        <v>2491</v>
      </c>
      <c r="G98" s="24">
        <v>1994.0</v>
      </c>
      <c r="H98" s="24" t="s">
        <v>2444</v>
      </c>
      <c r="I98" s="24">
        <v>10.0</v>
      </c>
      <c r="J98" s="24">
        <v>19940.0</v>
      </c>
      <c r="K98" s="24">
        <v>0.03</v>
      </c>
      <c r="L98" s="24">
        <v>19341.8</v>
      </c>
      <c r="M98" s="28">
        <v>42125.0</v>
      </c>
      <c r="N98" s="24">
        <f>MONTH('Продажи'!$M98)</f>
        <v>5</v>
      </c>
      <c r="O98" s="24">
        <f>WEEKDAY('Продажи'!$M98,2)</f>
        <v>5</v>
      </c>
      <c r="P98" s="24">
        <f>YEAR('Продажи'!$M98)</f>
        <v>2015</v>
      </c>
      <c r="Q98" s="32">
        <f>WEEKNUM('Продажи'!$M98,2)</f>
        <v>18</v>
      </c>
      <c r="R98" s="32">
        <f>IF(('Продажи'!$E98="Зеленый чай")*('Продажи'!$Q98&gt;=7)*('Продажи'!$Q98&lt;=42),'Продажи'!$K98,0)</f>
        <v>0</v>
      </c>
      <c r="S98" s="32" t="b">
        <f t="shared" si="1"/>
        <v>0</v>
      </c>
    </row>
    <row r="99" ht="15.75" customHeight="1">
      <c r="C99" s="30">
        <v>8.0</v>
      </c>
      <c r="D99" s="24" t="s">
        <v>2477</v>
      </c>
      <c r="E99" s="24" t="s">
        <v>2454</v>
      </c>
      <c r="F99" s="24" t="s">
        <v>2478</v>
      </c>
      <c r="G99" s="24">
        <v>847.0</v>
      </c>
      <c r="H99" s="24" t="s">
        <v>2440</v>
      </c>
      <c r="I99" s="24">
        <v>15.0</v>
      </c>
      <c r="J99" s="24">
        <v>12705.0</v>
      </c>
      <c r="K99" s="24">
        <v>0.0</v>
      </c>
      <c r="L99" s="24">
        <v>12705.0</v>
      </c>
      <c r="M99" s="28">
        <v>42355.0</v>
      </c>
      <c r="N99" s="24">
        <f>MONTH('Продажи'!$M99)</f>
        <v>12</v>
      </c>
      <c r="O99" s="24">
        <f>WEEKDAY('Продажи'!$M99,2)</f>
        <v>4</v>
      </c>
      <c r="P99" s="24">
        <f>YEAR('Продажи'!$M99)</f>
        <v>2015</v>
      </c>
      <c r="Q99" s="32">
        <f>WEEKNUM('Продажи'!$M99,2)</f>
        <v>51</v>
      </c>
      <c r="R99" s="32">
        <f>IF(('Продажи'!$E99="Зеленый чай")*('Продажи'!$Q99&gt;=7)*('Продажи'!$Q99&lt;=42),'Продажи'!$K99,0)</f>
        <v>0</v>
      </c>
      <c r="S99" s="32" t="b">
        <f t="shared" si="1"/>
        <v>0</v>
      </c>
    </row>
    <row r="100" ht="15.75" customHeight="1">
      <c r="C100" s="30">
        <v>7.0</v>
      </c>
      <c r="D100" s="24" t="s">
        <v>2437</v>
      </c>
      <c r="E100" s="24" t="s">
        <v>2438</v>
      </c>
      <c r="F100" s="24" t="s">
        <v>2439</v>
      </c>
      <c r="G100" s="24">
        <v>1923.0</v>
      </c>
      <c r="H100" s="24" t="s">
        <v>2440</v>
      </c>
      <c r="I100" s="24">
        <v>25.0</v>
      </c>
      <c r="J100" s="24">
        <v>48075.0</v>
      </c>
      <c r="K100" s="24">
        <v>0.06</v>
      </c>
      <c r="L100" s="24">
        <v>45190.5</v>
      </c>
      <c r="M100" s="28">
        <v>43596.0</v>
      </c>
      <c r="N100" s="24">
        <f>MONTH('Продажи'!$M100)</f>
        <v>5</v>
      </c>
      <c r="O100" s="24">
        <f>WEEKDAY('Продажи'!$M100,2)</f>
        <v>6</v>
      </c>
      <c r="P100" s="24">
        <f>YEAR('Продажи'!$M100)</f>
        <v>2019</v>
      </c>
      <c r="Q100" s="32">
        <f>WEEKNUM('Продажи'!$M100,2)</f>
        <v>19</v>
      </c>
      <c r="R100" s="32">
        <f>IF(('Продажи'!$E100="Зеленый чай")*('Продажи'!$Q100&gt;=7)*('Продажи'!$Q100&lt;=42),'Продажи'!$K100,0)</f>
        <v>0.06</v>
      </c>
      <c r="S100" s="32" t="b">
        <f t="shared" si="1"/>
        <v>0</v>
      </c>
    </row>
    <row r="101" ht="15.75" customHeight="1">
      <c r="C101" s="30">
        <v>44.0</v>
      </c>
      <c r="D101" s="24" t="s">
        <v>2453</v>
      </c>
      <c r="E101" s="24" t="s">
        <v>2454</v>
      </c>
      <c r="F101" s="24" t="s">
        <v>2455</v>
      </c>
      <c r="G101" s="24">
        <v>1386.0</v>
      </c>
      <c r="H101" s="24" t="s">
        <v>2440</v>
      </c>
      <c r="I101" s="24">
        <v>20.0</v>
      </c>
      <c r="J101" s="24">
        <v>27720.0</v>
      </c>
      <c r="K101" s="24">
        <v>0.03</v>
      </c>
      <c r="L101" s="24">
        <v>26888.4</v>
      </c>
      <c r="M101" s="28">
        <v>42182.0</v>
      </c>
      <c r="N101" s="24">
        <f>MONTH('Продажи'!$M101)</f>
        <v>6</v>
      </c>
      <c r="O101" s="24">
        <f>WEEKDAY('Продажи'!$M101,2)</f>
        <v>6</v>
      </c>
      <c r="P101" s="24">
        <f>YEAR('Продажи'!$M101)</f>
        <v>2015</v>
      </c>
      <c r="Q101" s="32">
        <f>WEEKNUM('Продажи'!$M101,2)</f>
        <v>26</v>
      </c>
      <c r="R101" s="32">
        <f>IF(('Продажи'!$E101="Зеленый чай")*('Продажи'!$Q101&gt;=7)*('Продажи'!$Q101&lt;=42),'Продажи'!$K101,0)</f>
        <v>0</v>
      </c>
      <c r="S101" s="32">
        <f t="shared" si="1"/>
        <v>26888.4</v>
      </c>
    </row>
    <row r="102" ht="15.75" customHeight="1">
      <c r="C102" s="30">
        <v>17.0</v>
      </c>
      <c r="D102" s="24" t="s">
        <v>2465</v>
      </c>
      <c r="E102" s="24" t="s">
        <v>2446</v>
      </c>
      <c r="F102" s="24" t="s">
        <v>2466</v>
      </c>
      <c r="G102" s="24">
        <v>967.0</v>
      </c>
      <c r="H102" s="24" t="s">
        <v>2444</v>
      </c>
      <c r="I102" s="24">
        <v>12.0</v>
      </c>
      <c r="J102" s="24">
        <v>11604.0</v>
      </c>
      <c r="K102" s="24">
        <v>0.0</v>
      </c>
      <c r="L102" s="24">
        <v>11604.0</v>
      </c>
      <c r="M102" s="28">
        <v>43421.0</v>
      </c>
      <c r="N102" s="24">
        <f>MONTH('Продажи'!$M102)</f>
        <v>11</v>
      </c>
      <c r="O102" s="24">
        <f>WEEKDAY('Продажи'!$M102,2)</f>
        <v>6</v>
      </c>
      <c r="P102" s="24">
        <f>YEAR('Продажи'!$M102)</f>
        <v>2018</v>
      </c>
      <c r="Q102" s="32">
        <f>WEEKNUM('Продажи'!$M102,2)</f>
        <v>46</v>
      </c>
      <c r="R102" s="32">
        <f>IF(('Продажи'!$E102="Зеленый чай")*('Продажи'!$Q102&gt;=7)*('Продажи'!$Q102&lt;=42),'Продажи'!$K102,0)</f>
        <v>0</v>
      </c>
      <c r="S102" s="32" t="b">
        <f t="shared" si="1"/>
        <v>0</v>
      </c>
    </row>
    <row r="103" ht="15.75" customHeight="1">
      <c r="C103" s="30">
        <v>31.0</v>
      </c>
      <c r="D103" s="24" t="s">
        <v>2479</v>
      </c>
      <c r="E103" s="24" t="s">
        <v>2442</v>
      </c>
      <c r="F103" s="24" t="s">
        <v>2480</v>
      </c>
      <c r="G103" s="24">
        <v>1228.0</v>
      </c>
      <c r="H103" s="24" t="s">
        <v>2440</v>
      </c>
      <c r="I103" s="24">
        <v>45.0</v>
      </c>
      <c r="J103" s="24">
        <v>55260.0</v>
      </c>
      <c r="K103" s="24">
        <v>0.09</v>
      </c>
      <c r="L103" s="24">
        <v>50286.6</v>
      </c>
      <c r="M103" s="28">
        <v>43505.0</v>
      </c>
      <c r="N103" s="24">
        <f>MONTH('Продажи'!$M103)</f>
        <v>2</v>
      </c>
      <c r="O103" s="24">
        <f>WEEKDAY('Продажи'!$M103,2)</f>
        <v>6</v>
      </c>
      <c r="P103" s="24">
        <f>YEAR('Продажи'!$M103)</f>
        <v>2019</v>
      </c>
      <c r="Q103" s="32">
        <f>WEEKNUM('Продажи'!$M103,2)</f>
        <v>6</v>
      </c>
      <c r="R103" s="32">
        <f>IF(('Продажи'!$E103="Зеленый чай")*('Продажи'!$Q103&gt;=7)*('Продажи'!$Q103&lt;=42),'Продажи'!$K103,0)</f>
        <v>0</v>
      </c>
      <c r="S103" s="32" t="b">
        <f t="shared" si="1"/>
        <v>0</v>
      </c>
    </row>
    <row r="104" ht="15.75" customHeight="1">
      <c r="C104" s="30">
        <v>1.0</v>
      </c>
      <c r="D104" s="24" t="s">
        <v>2459</v>
      </c>
      <c r="E104" s="24" t="s">
        <v>2438</v>
      </c>
      <c r="F104" s="24" t="s">
        <v>2460</v>
      </c>
      <c r="G104" s="24">
        <v>876.0</v>
      </c>
      <c r="H104" s="24" t="s">
        <v>2444</v>
      </c>
      <c r="I104" s="24">
        <v>20.0</v>
      </c>
      <c r="J104" s="24">
        <v>17520.0</v>
      </c>
      <c r="K104" s="24">
        <v>0.03</v>
      </c>
      <c r="L104" s="24">
        <v>16994.4</v>
      </c>
      <c r="M104" s="28">
        <v>43544.0</v>
      </c>
      <c r="N104" s="24">
        <f>MONTH('Продажи'!$M104)</f>
        <v>3</v>
      </c>
      <c r="O104" s="24">
        <f>WEEKDAY('Продажи'!$M104,2)</f>
        <v>3</v>
      </c>
      <c r="P104" s="24">
        <f>YEAR('Продажи'!$M104)</f>
        <v>2019</v>
      </c>
      <c r="Q104" s="32">
        <f>WEEKNUM('Продажи'!$M104,2)</f>
        <v>12</v>
      </c>
      <c r="R104" s="32">
        <f>IF(('Продажи'!$E104="Зеленый чай")*('Продажи'!$Q104&gt;=7)*('Продажи'!$Q104&lt;=42),'Продажи'!$K104,0)</f>
        <v>0.03</v>
      </c>
      <c r="S104" s="32" t="b">
        <f t="shared" si="1"/>
        <v>0</v>
      </c>
    </row>
    <row r="105" ht="15.75" customHeight="1">
      <c r="C105" s="30">
        <v>2.0</v>
      </c>
      <c r="D105" s="24" t="s">
        <v>2500</v>
      </c>
      <c r="E105" s="24" t="s">
        <v>2446</v>
      </c>
      <c r="F105" s="24" t="s">
        <v>2501</v>
      </c>
      <c r="G105" s="24">
        <v>1178.0</v>
      </c>
      <c r="H105" s="24" t="s">
        <v>2444</v>
      </c>
      <c r="I105" s="24">
        <v>10.0</v>
      </c>
      <c r="J105" s="24">
        <v>11780.0</v>
      </c>
      <c r="K105" s="24">
        <v>0.0</v>
      </c>
      <c r="L105" s="24">
        <v>11780.0</v>
      </c>
      <c r="M105" s="28">
        <v>42836.0</v>
      </c>
      <c r="N105" s="24">
        <f>MONTH('Продажи'!$M105)</f>
        <v>4</v>
      </c>
      <c r="O105" s="24">
        <f>WEEKDAY('Продажи'!$M105,2)</f>
        <v>2</v>
      </c>
      <c r="P105" s="24">
        <f>YEAR('Продажи'!$M105)</f>
        <v>2017</v>
      </c>
      <c r="Q105" s="32">
        <f>WEEKNUM('Продажи'!$M105,2)</f>
        <v>16</v>
      </c>
      <c r="R105" s="32">
        <f>IF(('Продажи'!$E105="Зеленый чай")*('Продажи'!$Q105&gt;=7)*('Продажи'!$Q105&lt;=42),'Продажи'!$K105,0)</f>
        <v>0</v>
      </c>
      <c r="S105" s="32" t="b">
        <f t="shared" si="1"/>
        <v>0</v>
      </c>
    </row>
    <row r="106" ht="15.75" customHeight="1">
      <c r="C106" s="30">
        <v>38.0</v>
      </c>
      <c r="D106" s="24" t="s">
        <v>2483</v>
      </c>
      <c r="E106" s="24" t="s">
        <v>2446</v>
      </c>
      <c r="F106" s="24" t="s">
        <v>2484</v>
      </c>
      <c r="G106" s="24">
        <v>1182.0</v>
      </c>
      <c r="H106" s="24" t="s">
        <v>2440</v>
      </c>
      <c r="I106" s="24">
        <v>17.0</v>
      </c>
      <c r="J106" s="24">
        <v>20094.0</v>
      </c>
      <c r="K106" s="24">
        <v>0.03</v>
      </c>
      <c r="L106" s="24">
        <v>19491.18</v>
      </c>
      <c r="M106" s="28">
        <v>43902.0</v>
      </c>
      <c r="N106" s="24">
        <f>MONTH('Продажи'!$M106)</f>
        <v>3</v>
      </c>
      <c r="O106" s="24">
        <f>WEEKDAY('Продажи'!$M106,2)</f>
        <v>4</v>
      </c>
      <c r="P106" s="24">
        <f>YEAR('Продажи'!$M106)</f>
        <v>2020</v>
      </c>
      <c r="Q106" s="32">
        <f>WEEKNUM('Продажи'!$M106,2)</f>
        <v>11</v>
      </c>
      <c r="R106" s="32">
        <f>IF(('Продажи'!$E106="Зеленый чай")*('Продажи'!$Q106&gt;=7)*('Продажи'!$Q106&lt;=42),'Продажи'!$K106,0)</f>
        <v>0</v>
      </c>
      <c r="S106" s="32" t="b">
        <f t="shared" si="1"/>
        <v>0</v>
      </c>
    </row>
    <row r="107" ht="15.75" customHeight="1">
      <c r="C107" s="30">
        <v>37.0</v>
      </c>
      <c r="D107" s="24" t="s">
        <v>2449</v>
      </c>
      <c r="E107" s="24" t="s">
        <v>2448</v>
      </c>
      <c r="F107" s="24" t="s">
        <v>2450</v>
      </c>
      <c r="G107" s="24">
        <v>2211.0</v>
      </c>
      <c r="H107" s="24" t="s">
        <v>2444</v>
      </c>
      <c r="I107" s="24">
        <v>25.0</v>
      </c>
      <c r="J107" s="24">
        <v>55275.0</v>
      </c>
      <c r="K107" s="24">
        <v>0.09</v>
      </c>
      <c r="L107" s="24">
        <v>50300.25</v>
      </c>
      <c r="M107" s="28">
        <v>42662.0</v>
      </c>
      <c r="N107" s="24">
        <f>MONTH('Продажи'!$M107)</f>
        <v>10</v>
      </c>
      <c r="O107" s="24">
        <f>WEEKDAY('Продажи'!$M107,2)</f>
        <v>3</v>
      </c>
      <c r="P107" s="24">
        <f>YEAR('Продажи'!$M107)</f>
        <v>2016</v>
      </c>
      <c r="Q107" s="32">
        <f>WEEKNUM('Продажи'!$M107,2)</f>
        <v>43</v>
      </c>
      <c r="R107" s="32">
        <f>IF(('Продажи'!$E107="Зеленый чай")*('Продажи'!$Q107&gt;=7)*('Продажи'!$Q107&lt;=42),'Продажи'!$K107,0)</f>
        <v>0</v>
      </c>
      <c r="S107" s="32" t="b">
        <f t="shared" si="1"/>
        <v>0</v>
      </c>
    </row>
    <row r="108" ht="15.75" customHeight="1">
      <c r="C108" s="30">
        <v>15.0</v>
      </c>
      <c r="D108" s="24" t="s">
        <v>2512</v>
      </c>
      <c r="E108" s="24" t="s">
        <v>2462</v>
      </c>
      <c r="F108" s="24" t="s">
        <v>2513</v>
      </c>
      <c r="G108" s="24">
        <v>1994.0</v>
      </c>
      <c r="H108" s="24" t="s">
        <v>2444</v>
      </c>
      <c r="I108" s="24">
        <v>17.0</v>
      </c>
      <c r="J108" s="24">
        <v>33898.0</v>
      </c>
      <c r="K108" s="24">
        <v>0.06</v>
      </c>
      <c r="L108" s="24">
        <v>31864.12</v>
      </c>
      <c r="M108" s="28">
        <v>42592.0</v>
      </c>
      <c r="N108" s="24">
        <f>MONTH('Продажи'!$M108)</f>
        <v>8</v>
      </c>
      <c r="O108" s="24">
        <f>WEEKDAY('Продажи'!$M108,2)</f>
        <v>3</v>
      </c>
      <c r="P108" s="24">
        <f>YEAR('Продажи'!$M108)</f>
        <v>2016</v>
      </c>
      <c r="Q108" s="32">
        <f>WEEKNUM('Продажи'!$M108,2)</f>
        <v>33</v>
      </c>
      <c r="R108" s="32">
        <f>IF(('Продажи'!$E108="Зеленый чай")*('Продажи'!$Q108&gt;=7)*('Продажи'!$Q108&lt;=42),'Продажи'!$K108,0)</f>
        <v>0</v>
      </c>
      <c r="S108" s="32" t="b">
        <f t="shared" si="1"/>
        <v>0</v>
      </c>
    </row>
    <row r="109" ht="15.75" customHeight="1">
      <c r="C109" s="30">
        <v>11.0</v>
      </c>
      <c r="D109" s="24" t="s">
        <v>2492</v>
      </c>
      <c r="E109" s="24" t="s">
        <v>2446</v>
      </c>
      <c r="F109" s="24" t="s">
        <v>2495</v>
      </c>
      <c r="G109" s="24">
        <v>3197.0</v>
      </c>
      <c r="H109" s="24" t="s">
        <v>2444</v>
      </c>
      <c r="I109" s="24">
        <v>10.0</v>
      </c>
      <c r="J109" s="24">
        <v>31970.0</v>
      </c>
      <c r="K109" s="24">
        <v>0.0</v>
      </c>
      <c r="L109" s="24">
        <v>31970.0</v>
      </c>
      <c r="M109" s="28">
        <v>43783.0</v>
      </c>
      <c r="N109" s="24">
        <f>MONTH('Продажи'!$M109)</f>
        <v>11</v>
      </c>
      <c r="O109" s="24">
        <f>WEEKDAY('Продажи'!$M109,2)</f>
        <v>4</v>
      </c>
      <c r="P109" s="24">
        <f>YEAR('Продажи'!$M109)</f>
        <v>2019</v>
      </c>
      <c r="Q109" s="32">
        <f>WEEKNUM('Продажи'!$M109,2)</f>
        <v>46</v>
      </c>
      <c r="R109" s="32">
        <f>IF(('Продажи'!$E109="Зеленый чай")*('Продажи'!$Q109&gt;=7)*('Продажи'!$Q109&lt;=42),'Продажи'!$K109,0)</f>
        <v>0</v>
      </c>
      <c r="S109" s="32" t="b">
        <f t="shared" si="1"/>
        <v>0</v>
      </c>
    </row>
    <row r="110" ht="15.75" customHeight="1">
      <c r="C110" s="30">
        <v>44.0</v>
      </c>
      <c r="D110" s="24" t="s">
        <v>2453</v>
      </c>
      <c r="E110" s="24" t="s">
        <v>2454</v>
      </c>
      <c r="F110" s="24" t="s">
        <v>2455</v>
      </c>
      <c r="G110" s="24">
        <v>1386.0</v>
      </c>
      <c r="H110" s="24" t="s">
        <v>2440</v>
      </c>
      <c r="I110" s="24">
        <v>20.0</v>
      </c>
      <c r="J110" s="24">
        <v>27720.0</v>
      </c>
      <c r="K110" s="24">
        <v>0.03</v>
      </c>
      <c r="L110" s="24">
        <v>26888.4</v>
      </c>
      <c r="M110" s="28">
        <v>42890.0</v>
      </c>
      <c r="N110" s="24">
        <f>MONTH('Продажи'!$M110)</f>
        <v>6</v>
      </c>
      <c r="O110" s="24">
        <f>WEEKDAY('Продажи'!$M110,2)</f>
        <v>7</v>
      </c>
      <c r="P110" s="24">
        <f>YEAR('Продажи'!$M110)</f>
        <v>2017</v>
      </c>
      <c r="Q110" s="32">
        <f>WEEKNUM('Продажи'!$M110,2)</f>
        <v>23</v>
      </c>
      <c r="R110" s="32">
        <f>IF(('Продажи'!$E110="Зеленый чай")*('Продажи'!$Q110&gt;=7)*('Продажи'!$Q110&lt;=42),'Продажи'!$K110,0)</f>
        <v>0</v>
      </c>
      <c r="S110" s="32" t="b">
        <f t="shared" si="1"/>
        <v>0</v>
      </c>
    </row>
    <row r="111" ht="15.75" customHeight="1">
      <c r="C111" s="30">
        <v>17.0</v>
      </c>
      <c r="D111" s="24" t="s">
        <v>2465</v>
      </c>
      <c r="E111" s="24" t="s">
        <v>2446</v>
      </c>
      <c r="F111" s="24" t="s">
        <v>2466</v>
      </c>
      <c r="G111" s="24">
        <v>967.0</v>
      </c>
      <c r="H111" s="24" t="s">
        <v>2444</v>
      </c>
      <c r="I111" s="24">
        <v>12.0</v>
      </c>
      <c r="J111" s="24">
        <v>11604.0</v>
      </c>
      <c r="K111" s="24">
        <v>0.0</v>
      </c>
      <c r="L111" s="24">
        <v>11604.0</v>
      </c>
      <c r="M111" s="28">
        <v>42566.0</v>
      </c>
      <c r="N111" s="24">
        <f>MONTH('Продажи'!$M111)</f>
        <v>7</v>
      </c>
      <c r="O111" s="24">
        <f>WEEKDAY('Продажи'!$M111,2)</f>
        <v>5</v>
      </c>
      <c r="P111" s="24">
        <f>YEAR('Продажи'!$M111)</f>
        <v>2016</v>
      </c>
      <c r="Q111" s="32">
        <f>WEEKNUM('Продажи'!$M111,2)</f>
        <v>29</v>
      </c>
      <c r="R111" s="32">
        <f>IF(('Продажи'!$E111="Зеленый чай")*('Продажи'!$Q111&gt;=7)*('Продажи'!$Q111&lt;=42),'Продажи'!$K111,0)</f>
        <v>0</v>
      </c>
      <c r="S111" s="32" t="b">
        <f t="shared" si="1"/>
        <v>0</v>
      </c>
    </row>
    <row r="112" ht="15.75" customHeight="1">
      <c r="C112" s="30">
        <v>51.0</v>
      </c>
      <c r="D112" s="24" t="s">
        <v>2449</v>
      </c>
      <c r="E112" s="24" t="s">
        <v>2448</v>
      </c>
      <c r="F112" s="24" t="s">
        <v>2450</v>
      </c>
      <c r="G112" s="24">
        <v>2211.0</v>
      </c>
      <c r="H112" s="24" t="s">
        <v>2444</v>
      </c>
      <c r="I112" s="24">
        <v>25.0</v>
      </c>
      <c r="J112" s="24">
        <v>55275.0</v>
      </c>
      <c r="K112" s="24">
        <v>0.09</v>
      </c>
      <c r="L112" s="24">
        <v>50300.25</v>
      </c>
      <c r="M112" s="28">
        <v>43650.0</v>
      </c>
      <c r="N112" s="24">
        <f>MONTH('Продажи'!$M112)</f>
        <v>7</v>
      </c>
      <c r="O112" s="24">
        <f>WEEKDAY('Продажи'!$M112,2)</f>
        <v>4</v>
      </c>
      <c r="P112" s="24">
        <f>YEAR('Продажи'!$M112)</f>
        <v>2019</v>
      </c>
      <c r="Q112" s="32">
        <f>WEEKNUM('Продажи'!$M112,2)</f>
        <v>27</v>
      </c>
      <c r="R112" s="32">
        <f>IF(('Продажи'!$E112="Зеленый чай")*('Продажи'!$Q112&gt;=7)*('Продажи'!$Q112&lt;=42),'Продажи'!$K112,0)</f>
        <v>0</v>
      </c>
      <c r="S112" s="32" t="b">
        <f t="shared" si="1"/>
        <v>0</v>
      </c>
    </row>
    <row r="113" ht="15.75" customHeight="1">
      <c r="C113" s="30">
        <v>29.0</v>
      </c>
      <c r="D113" s="24" t="s">
        <v>2514</v>
      </c>
      <c r="E113" s="24" t="s">
        <v>2505</v>
      </c>
      <c r="F113" s="24" t="s">
        <v>2515</v>
      </c>
      <c r="G113" s="24">
        <v>843.0</v>
      </c>
      <c r="H113" s="24" t="s">
        <v>2444</v>
      </c>
      <c r="I113" s="24">
        <v>10.0</v>
      </c>
      <c r="J113" s="24">
        <v>8430.0</v>
      </c>
      <c r="K113" s="24">
        <v>0.0</v>
      </c>
      <c r="L113" s="24">
        <v>8430.0</v>
      </c>
      <c r="M113" s="28">
        <v>43505.0</v>
      </c>
      <c r="N113" s="24">
        <f>MONTH('Продажи'!$M113)</f>
        <v>2</v>
      </c>
      <c r="O113" s="24">
        <f>WEEKDAY('Продажи'!$M113,2)</f>
        <v>6</v>
      </c>
      <c r="P113" s="24">
        <f>YEAR('Продажи'!$M113)</f>
        <v>2019</v>
      </c>
      <c r="Q113" s="32">
        <f>WEEKNUM('Продажи'!$M113,2)</f>
        <v>6</v>
      </c>
      <c r="R113" s="32">
        <f>IF(('Продажи'!$E113="Зеленый чай")*('Продажи'!$Q113&gt;=7)*('Продажи'!$Q113&lt;=42),'Продажи'!$K113,0)</f>
        <v>0</v>
      </c>
      <c r="S113" s="32" t="b">
        <f t="shared" si="1"/>
        <v>0</v>
      </c>
    </row>
    <row r="114" ht="15.75" customHeight="1">
      <c r="C114" s="30">
        <v>40.0</v>
      </c>
      <c r="D114" s="24" t="s">
        <v>2477</v>
      </c>
      <c r="E114" s="24" t="s">
        <v>2454</v>
      </c>
      <c r="F114" s="24" t="s">
        <v>2478</v>
      </c>
      <c r="G114" s="24">
        <v>847.0</v>
      </c>
      <c r="H114" s="24" t="s">
        <v>2440</v>
      </c>
      <c r="I114" s="24">
        <v>15.0</v>
      </c>
      <c r="J114" s="24">
        <v>12705.0</v>
      </c>
      <c r="K114" s="24">
        <v>0.0</v>
      </c>
      <c r="L114" s="24">
        <v>12705.0</v>
      </c>
      <c r="M114" s="28">
        <v>42710.0</v>
      </c>
      <c r="N114" s="24">
        <f>MONTH('Продажи'!$M114)</f>
        <v>12</v>
      </c>
      <c r="O114" s="24">
        <f>WEEKDAY('Продажи'!$M114,2)</f>
        <v>2</v>
      </c>
      <c r="P114" s="24">
        <f>YEAR('Продажи'!$M114)</f>
        <v>2016</v>
      </c>
      <c r="Q114" s="32">
        <f>WEEKNUM('Продажи'!$M114,2)</f>
        <v>50</v>
      </c>
      <c r="R114" s="32">
        <f>IF(('Продажи'!$E114="Зеленый чай")*('Продажи'!$Q114&gt;=7)*('Продажи'!$Q114&lt;=42),'Продажи'!$K114,0)</f>
        <v>0</v>
      </c>
      <c r="S114" s="32" t="b">
        <f t="shared" si="1"/>
        <v>0</v>
      </c>
    </row>
    <row r="115" ht="15.75" customHeight="1">
      <c r="C115" s="30">
        <v>31.0</v>
      </c>
      <c r="D115" s="24" t="s">
        <v>2479</v>
      </c>
      <c r="E115" s="24" t="s">
        <v>2442</v>
      </c>
      <c r="F115" s="24" t="s">
        <v>2480</v>
      </c>
      <c r="G115" s="24">
        <v>1228.0</v>
      </c>
      <c r="H115" s="24" t="s">
        <v>2440</v>
      </c>
      <c r="I115" s="24">
        <v>45.0</v>
      </c>
      <c r="J115" s="24">
        <v>55260.0</v>
      </c>
      <c r="K115" s="24">
        <v>0.09</v>
      </c>
      <c r="L115" s="24">
        <v>50286.6</v>
      </c>
      <c r="M115" s="28">
        <v>44134.0</v>
      </c>
      <c r="N115" s="24">
        <f>MONTH('Продажи'!$M115)</f>
        <v>10</v>
      </c>
      <c r="O115" s="24">
        <f>WEEKDAY('Продажи'!$M115,2)</f>
        <v>5</v>
      </c>
      <c r="P115" s="24">
        <f>YEAR('Продажи'!$M115)</f>
        <v>2020</v>
      </c>
      <c r="Q115" s="32">
        <f>WEEKNUM('Продажи'!$M115,2)</f>
        <v>44</v>
      </c>
      <c r="R115" s="32">
        <f>IF(('Продажи'!$E115="Зеленый чай")*('Продажи'!$Q115&gt;=7)*('Продажи'!$Q115&lt;=42),'Продажи'!$K115,0)</f>
        <v>0</v>
      </c>
      <c r="S115" s="32">
        <f t="shared" si="1"/>
        <v>50286.6</v>
      </c>
    </row>
    <row r="116" ht="15.75" customHeight="1">
      <c r="C116" s="30">
        <v>8.0</v>
      </c>
      <c r="D116" s="24" t="s">
        <v>2477</v>
      </c>
      <c r="E116" s="24" t="s">
        <v>2454</v>
      </c>
      <c r="F116" s="24" t="s">
        <v>2478</v>
      </c>
      <c r="G116" s="24">
        <v>847.0</v>
      </c>
      <c r="H116" s="24" t="s">
        <v>2440</v>
      </c>
      <c r="I116" s="24">
        <v>15.0</v>
      </c>
      <c r="J116" s="24">
        <v>12705.0</v>
      </c>
      <c r="K116" s="24">
        <v>0.0</v>
      </c>
      <c r="L116" s="24">
        <v>12705.0</v>
      </c>
      <c r="M116" s="28">
        <v>43983.0</v>
      </c>
      <c r="N116" s="24">
        <f>MONTH('Продажи'!$M116)</f>
        <v>6</v>
      </c>
      <c r="O116" s="24">
        <f>WEEKDAY('Продажи'!$M116,2)</f>
        <v>1</v>
      </c>
      <c r="P116" s="24">
        <f>YEAR('Продажи'!$M116)</f>
        <v>2020</v>
      </c>
      <c r="Q116" s="32">
        <f>WEEKNUM('Продажи'!$M116,2)</f>
        <v>23</v>
      </c>
      <c r="R116" s="32">
        <f>IF(('Продажи'!$E116="Зеленый чай")*('Продажи'!$Q116&gt;=7)*('Продажи'!$Q116&lt;=42),'Продажи'!$K116,0)</f>
        <v>0</v>
      </c>
      <c r="S116" s="32" t="b">
        <f t="shared" si="1"/>
        <v>0</v>
      </c>
    </row>
    <row r="117" ht="15.75" customHeight="1">
      <c r="C117" s="30">
        <v>51.0</v>
      </c>
      <c r="D117" s="24" t="s">
        <v>2449</v>
      </c>
      <c r="E117" s="24" t="s">
        <v>2448</v>
      </c>
      <c r="F117" s="24" t="s">
        <v>2450</v>
      </c>
      <c r="G117" s="24">
        <v>2211.0</v>
      </c>
      <c r="H117" s="24" t="s">
        <v>2444</v>
      </c>
      <c r="I117" s="24">
        <v>25.0</v>
      </c>
      <c r="J117" s="24">
        <v>55275.0</v>
      </c>
      <c r="K117" s="24">
        <v>0.09</v>
      </c>
      <c r="L117" s="24">
        <v>50300.25</v>
      </c>
      <c r="M117" s="28">
        <v>43053.0</v>
      </c>
      <c r="N117" s="24">
        <f>MONTH('Продажи'!$M117)</f>
        <v>11</v>
      </c>
      <c r="O117" s="24">
        <f>WEEKDAY('Продажи'!$M117,2)</f>
        <v>2</v>
      </c>
      <c r="P117" s="24">
        <f>YEAR('Продажи'!$M117)</f>
        <v>2017</v>
      </c>
      <c r="Q117" s="32">
        <f>WEEKNUM('Продажи'!$M117,2)</f>
        <v>47</v>
      </c>
      <c r="R117" s="32">
        <f>IF(('Продажи'!$E117="Зеленый чай")*('Продажи'!$Q117&gt;=7)*('Продажи'!$Q117&lt;=42),'Продажи'!$K117,0)</f>
        <v>0</v>
      </c>
      <c r="S117" s="32" t="b">
        <f t="shared" si="1"/>
        <v>0</v>
      </c>
    </row>
    <row r="118" ht="15.75" customHeight="1">
      <c r="C118" s="30">
        <v>9.0</v>
      </c>
      <c r="D118" s="24" t="s">
        <v>2447</v>
      </c>
      <c r="E118" s="24" t="s">
        <v>2448</v>
      </c>
      <c r="F118" s="24" t="s">
        <v>2448</v>
      </c>
      <c r="G118" s="24">
        <v>699.0</v>
      </c>
      <c r="H118" s="24" t="s">
        <v>2444</v>
      </c>
      <c r="I118" s="24">
        <v>10.0</v>
      </c>
      <c r="J118" s="24">
        <v>6990.0</v>
      </c>
      <c r="K118" s="24">
        <v>0.0</v>
      </c>
      <c r="L118" s="24">
        <v>6990.0</v>
      </c>
      <c r="M118" s="28">
        <v>42957.0</v>
      </c>
      <c r="N118" s="24">
        <f>MONTH('Продажи'!$M118)</f>
        <v>8</v>
      </c>
      <c r="O118" s="24">
        <f>WEEKDAY('Продажи'!$M118,2)</f>
        <v>4</v>
      </c>
      <c r="P118" s="24">
        <f>YEAR('Продажи'!$M118)</f>
        <v>2017</v>
      </c>
      <c r="Q118" s="32">
        <f>WEEKNUM('Продажи'!$M118,2)</f>
        <v>33</v>
      </c>
      <c r="R118" s="32">
        <f>IF(('Продажи'!$E118="Зеленый чай")*('Продажи'!$Q118&gt;=7)*('Продажи'!$Q118&lt;=42),'Продажи'!$K118,0)</f>
        <v>0</v>
      </c>
      <c r="S118" s="32" t="b">
        <f t="shared" si="1"/>
        <v>0</v>
      </c>
    </row>
    <row r="119" ht="15.75" customHeight="1">
      <c r="C119" s="30">
        <v>27.0</v>
      </c>
      <c r="D119" s="24" t="s">
        <v>2499</v>
      </c>
      <c r="E119" s="24" t="s">
        <v>2462</v>
      </c>
      <c r="F119" s="24" t="s">
        <v>2463</v>
      </c>
      <c r="G119" s="24">
        <v>1994.0</v>
      </c>
      <c r="H119" s="24" t="s">
        <v>2444</v>
      </c>
      <c r="I119" s="24">
        <v>25.0</v>
      </c>
      <c r="J119" s="24">
        <v>49850.0</v>
      </c>
      <c r="K119" s="24">
        <v>0.06</v>
      </c>
      <c r="L119" s="24">
        <v>46859.0</v>
      </c>
      <c r="M119" s="28">
        <v>43545.0</v>
      </c>
      <c r="N119" s="24">
        <f>MONTH('Продажи'!$M119)</f>
        <v>3</v>
      </c>
      <c r="O119" s="24">
        <f>WEEKDAY('Продажи'!$M119,2)</f>
        <v>4</v>
      </c>
      <c r="P119" s="24">
        <f>YEAR('Продажи'!$M119)</f>
        <v>2019</v>
      </c>
      <c r="Q119" s="32">
        <f>WEEKNUM('Продажи'!$M119,2)</f>
        <v>12</v>
      </c>
      <c r="R119" s="32">
        <f>IF(('Продажи'!$E119="Зеленый чай")*('Продажи'!$Q119&gt;=7)*('Продажи'!$Q119&lt;=42),'Продажи'!$K119,0)</f>
        <v>0</v>
      </c>
      <c r="S119" s="32">
        <f t="shared" si="1"/>
        <v>46859</v>
      </c>
    </row>
    <row r="120" ht="15.75" customHeight="1">
      <c r="C120" s="30">
        <v>16.0</v>
      </c>
      <c r="D120" s="24" t="s">
        <v>2504</v>
      </c>
      <c r="E120" s="24" t="s">
        <v>2505</v>
      </c>
      <c r="F120" s="24" t="s">
        <v>2506</v>
      </c>
      <c r="G120" s="24">
        <v>843.0</v>
      </c>
      <c r="H120" s="24" t="s">
        <v>2444</v>
      </c>
      <c r="I120" s="24">
        <v>5.0</v>
      </c>
      <c r="J120" s="24">
        <v>4215.0</v>
      </c>
      <c r="K120" s="24">
        <v>0.0</v>
      </c>
      <c r="L120" s="24">
        <v>4215.0</v>
      </c>
      <c r="M120" s="28">
        <v>42474.0</v>
      </c>
      <c r="N120" s="24">
        <f>MONTH('Продажи'!$M120)</f>
        <v>4</v>
      </c>
      <c r="O120" s="24">
        <f>WEEKDAY('Продажи'!$M120,2)</f>
        <v>4</v>
      </c>
      <c r="P120" s="24">
        <f>YEAR('Продажи'!$M120)</f>
        <v>2016</v>
      </c>
      <c r="Q120" s="32">
        <f>WEEKNUM('Продажи'!$M120,2)</f>
        <v>16</v>
      </c>
      <c r="R120" s="32">
        <f>IF(('Продажи'!$E120="Зеленый чай")*('Продажи'!$Q120&gt;=7)*('Продажи'!$Q120&lt;=42),'Продажи'!$K120,0)</f>
        <v>0</v>
      </c>
      <c r="S120" s="32" t="b">
        <f t="shared" si="1"/>
        <v>0</v>
      </c>
    </row>
    <row r="121" ht="15.75" customHeight="1">
      <c r="C121" s="30">
        <v>39.0</v>
      </c>
      <c r="D121" s="24" t="s">
        <v>2437</v>
      </c>
      <c r="E121" s="24" t="s">
        <v>2438</v>
      </c>
      <c r="F121" s="24" t="s">
        <v>2439</v>
      </c>
      <c r="G121" s="24">
        <v>1923.0</v>
      </c>
      <c r="H121" s="24" t="s">
        <v>2440</v>
      </c>
      <c r="I121" s="24">
        <v>25.0</v>
      </c>
      <c r="J121" s="24">
        <v>48075.0</v>
      </c>
      <c r="K121" s="24">
        <v>0.06</v>
      </c>
      <c r="L121" s="24">
        <v>45190.5</v>
      </c>
      <c r="M121" s="28">
        <v>43464.0</v>
      </c>
      <c r="N121" s="24">
        <f>MONTH('Продажи'!$M121)</f>
        <v>12</v>
      </c>
      <c r="O121" s="24">
        <f>WEEKDAY('Продажи'!$M121,2)</f>
        <v>7</v>
      </c>
      <c r="P121" s="24">
        <f>YEAR('Продажи'!$M121)</f>
        <v>2018</v>
      </c>
      <c r="Q121" s="32">
        <f>WEEKNUM('Продажи'!$M121,2)</f>
        <v>52</v>
      </c>
      <c r="R121" s="32">
        <f>IF(('Продажи'!$E121="Зеленый чай")*('Продажи'!$Q121&gt;=7)*('Продажи'!$Q121&lt;=42),'Продажи'!$K121,0)</f>
        <v>0</v>
      </c>
      <c r="S121" s="32">
        <f t="shared" si="1"/>
        <v>45190.5</v>
      </c>
    </row>
    <row r="122" ht="15.75" customHeight="1">
      <c r="C122" s="30">
        <v>46.0</v>
      </c>
      <c r="D122" s="24" t="s">
        <v>2475</v>
      </c>
      <c r="E122" s="24" t="s">
        <v>2476</v>
      </c>
      <c r="F122" s="24" t="s">
        <v>2476</v>
      </c>
      <c r="G122" s="24">
        <v>770.0</v>
      </c>
      <c r="H122" s="24" t="s">
        <v>2440</v>
      </c>
      <c r="I122" s="24">
        <v>20.0</v>
      </c>
      <c r="J122" s="24">
        <v>15400.0</v>
      </c>
      <c r="K122" s="24">
        <v>0.03</v>
      </c>
      <c r="L122" s="24">
        <v>14938.0</v>
      </c>
      <c r="M122" s="28">
        <v>43257.0</v>
      </c>
      <c r="N122" s="24">
        <f>MONTH('Продажи'!$M122)</f>
        <v>6</v>
      </c>
      <c r="O122" s="24">
        <f>WEEKDAY('Продажи'!$M122,2)</f>
        <v>3</v>
      </c>
      <c r="P122" s="24">
        <f>YEAR('Продажи'!$M122)</f>
        <v>2018</v>
      </c>
      <c r="Q122" s="32">
        <f>WEEKNUM('Продажи'!$M122,2)</f>
        <v>23</v>
      </c>
      <c r="R122" s="32">
        <f>IF(('Продажи'!$E122="Зеленый чай")*('Продажи'!$Q122&gt;=7)*('Продажи'!$Q122&lt;=42),'Продажи'!$K122,0)</f>
        <v>0</v>
      </c>
      <c r="S122" s="32" t="b">
        <f t="shared" si="1"/>
        <v>0</v>
      </c>
    </row>
    <row r="123" ht="15.75" customHeight="1">
      <c r="C123" s="30">
        <v>28.0</v>
      </c>
      <c r="D123" s="24" t="s">
        <v>2494</v>
      </c>
      <c r="E123" s="24" t="s">
        <v>2462</v>
      </c>
      <c r="F123" s="24" t="s">
        <v>2491</v>
      </c>
      <c r="G123" s="24">
        <v>1994.0</v>
      </c>
      <c r="H123" s="24" t="s">
        <v>2444</v>
      </c>
      <c r="I123" s="24">
        <v>40.0</v>
      </c>
      <c r="J123" s="24">
        <v>79760.0</v>
      </c>
      <c r="K123" s="24">
        <v>0.12</v>
      </c>
      <c r="L123" s="24">
        <v>70188.8</v>
      </c>
      <c r="M123" s="28">
        <v>44094.0</v>
      </c>
      <c r="N123" s="24">
        <f>MONTH('Продажи'!$M123)</f>
        <v>9</v>
      </c>
      <c r="O123" s="24">
        <f>WEEKDAY('Продажи'!$M123,2)</f>
        <v>7</v>
      </c>
      <c r="P123" s="24">
        <f>YEAR('Продажи'!$M123)</f>
        <v>2020</v>
      </c>
      <c r="Q123" s="32">
        <f>WEEKNUM('Продажи'!$M123,2)</f>
        <v>38</v>
      </c>
      <c r="R123" s="32">
        <f>IF(('Продажи'!$E123="Зеленый чай")*('Продажи'!$Q123&gt;=7)*('Продажи'!$Q123&lt;=42),'Продажи'!$K123,0)</f>
        <v>0</v>
      </c>
      <c r="S123" s="32" t="b">
        <f t="shared" si="1"/>
        <v>0</v>
      </c>
    </row>
    <row r="124" ht="15.75" customHeight="1">
      <c r="C124" s="30">
        <v>0.0</v>
      </c>
      <c r="D124" s="24" t="s">
        <v>2469</v>
      </c>
      <c r="E124" s="24" t="s">
        <v>2442</v>
      </c>
      <c r="F124" s="24" t="s">
        <v>2470</v>
      </c>
      <c r="G124" s="24">
        <v>620.0</v>
      </c>
      <c r="H124" s="24" t="s">
        <v>2444</v>
      </c>
      <c r="I124" s="24">
        <v>30.0</v>
      </c>
      <c r="J124" s="24">
        <v>18600.0</v>
      </c>
      <c r="K124" s="24">
        <v>0.03</v>
      </c>
      <c r="L124" s="24">
        <v>18042.0</v>
      </c>
      <c r="M124" s="28">
        <v>43618.0</v>
      </c>
      <c r="N124" s="24">
        <f>MONTH('Продажи'!$M124)</f>
        <v>6</v>
      </c>
      <c r="O124" s="24">
        <f>WEEKDAY('Продажи'!$M124,2)</f>
        <v>7</v>
      </c>
      <c r="P124" s="24">
        <f>YEAR('Продажи'!$M124)</f>
        <v>2019</v>
      </c>
      <c r="Q124" s="32">
        <f>WEEKNUM('Продажи'!$M124,2)</f>
        <v>22</v>
      </c>
      <c r="R124" s="32">
        <f>IF(('Продажи'!$E124="Зеленый чай")*('Продажи'!$Q124&gt;=7)*('Продажи'!$Q124&lt;=42),'Продажи'!$K124,0)</f>
        <v>0</v>
      </c>
      <c r="S124" s="32" t="b">
        <f t="shared" si="1"/>
        <v>0</v>
      </c>
    </row>
    <row r="125" ht="15.75" customHeight="1">
      <c r="C125" s="30">
        <v>34.0</v>
      </c>
      <c r="D125" s="24" t="s">
        <v>2471</v>
      </c>
      <c r="E125" s="24" t="s">
        <v>2438</v>
      </c>
      <c r="F125" s="24" t="s">
        <v>2472</v>
      </c>
      <c r="G125" s="24">
        <v>2199.0</v>
      </c>
      <c r="H125" s="24" t="s">
        <v>2440</v>
      </c>
      <c r="I125" s="24">
        <v>60.0</v>
      </c>
      <c r="J125" s="24">
        <v>131940.0</v>
      </c>
      <c r="K125" s="24">
        <v>0.15</v>
      </c>
      <c r="L125" s="24">
        <v>112149.0</v>
      </c>
      <c r="M125" s="28">
        <v>42605.0</v>
      </c>
      <c r="N125" s="24">
        <f>MONTH('Продажи'!$M125)</f>
        <v>8</v>
      </c>
      <c r="O125" s="24">
        <f>WEEKDAY('Продажи'!$M125,2)</f>
        <v>2</v>
      </c>
      <c r="P125" s="24">
        <f>YEAR('Продажи'!$M125)</f>
        <v>2016</v>
      </c>
      <c r="Q125" s="32">
        <f>WEEKNUM('Продажи'!$M125,2)</f>
        <v>35</v>
      </c>
      <c r="R125" s="32">
        <f>IF(('Продажи'!$E125="Зеленый чай")*('Продажи'!$Q125&gt;=7)*('Продажи'!$Q125&lt;=42),'Продажи'!$K125,0)</f>
        <v>0.15</v>
      </c>
      <c r="S125" s="32">
        <f t="shared" si="1"/>
        <v>112149</v>
      </c>
    </row>
    <row r="126" ht="15.75" customHeight="1">
      <c r="C126" s="30">
        <v>47.0</v>
      </c>
      <c r="D126" s="24" t="s">
        <v>2461</v>
      </c>
      <c r="E126" s="24" t="s">
        <v>2462</v>
      </c>
      <c r="F126" s="24" t="s">
        <v>2463</v>
      </c>
      <c r="G126" s="24">
        <v>1994.0</v>
      </c>
      <c r="H126" s="24" t="s">
        <v>2444</v>
      </c>
      <c r="I126" s="24">
        <v>12.0</v>
      </c>
      <c r="J126" s="24">
        <v>23928.0</v>
      </c>
      <c r="K126" s="24">
        <v>0.03</v>
      </c>
      <c r="L126" s="24">
        <v>23210.16</v>
      </c>
      <c r="M126" s="28">
        <v>42208.0</v>
      </c>
      <c r="N126" s="24">
        <f>MONTH('Продажи'!$M126)</f>
        <v>7</v>
      </c>
      <c r="O126" s="24">
        <f>WEEKDAY('Продажи'!$M126,2)</f>
        <v>4</v>
      </c>
      <c r="P126" s="24">
        <f>YEAR('Продажи'!$M126)</f>
        <v>2015</v>
      </c>
      <c r="Q126" s="32">
        <f>WEEKNUM('Продажи'!$M126,2)</f>
        <v>30</v>
      </c>
      <c r="R126" s="32">
        <f>IF(('Продажи'!$E126="Зеленый чай")*('Продажи'!$Q126&gt;=7)*('Продажи'!$Q126&lt;=42),'Продажи'!$K126,0)</f>
        <v>0</v>
      </c>
      <c r="S126" s="32">
        <f t="shared" si="1"/>
        <v>23210.16</v>
      </c>
    </row>
    <row r="127" ht="15.75" customHeight="1">
      <c r="C127" s="30">
        <v>23.0</v>
      </c>
      <c r="D127" s="24" t="s">
        <v>2473</v>
      </c>
      <c r="E127" s="24" t="s">
        <v>2448</v>
      </c>
      <c r="F127" s="24" t="s">
        <v>2474</v>
      </c>
      <c r="G127" s="24">
        <v>2645.0</v>
      </c>
      <c r="H127" s="24" t="s">
        <v>2444</v>
      </c>
      <c r="I127" s="24">
        <v>50.0</v>
      </c>
      <c r="J127" s="24">
        <v>132250.0</v>
      </c>
      <c r="K127" s="24">
        <v>0.15</v>
      </c>
      <c r="L127" s="24">
        <v>112412.5</v>
      </c>
      <c r="M127" s="28">
        <v>43851.0</v>
      </c>
      <c r="N127" s="24">
        <f>MONTH('Продажи'!$M127)</f>
        <v>1</v>
      </c>
      <c r="O127" s="24">
        <f>WEEKDAY('Продажи'!$M127,2)</f>
        <v>2</v>
      </c>
      <c r="P127" s="24">
        <f>YEAR('Продажи'!$M127)</f>
        <v>2020</v>
      </c>
      <c r="Q127" s="32">
        <f>WEEKNUM('Продажи'!$M127,2)</f>
        <v>4</v>
      </c>
      <c r="R127" s="32">
        <f>IF(('Продажи'!$E127="Зеленый чай")*('Продажи'!$Q127&gt;=7)*('Продажи'!$Q127&lt;=42),'Продажи'!$K127,0)</f>
        <v>0</v>
      </c>
      <c r="S127" s="32">
        <f t="shared" si="1"/>
        <v>112412.5</v>
      </c>
    </row>
    <row r="128" ht="15.75" customHeight="1">
      <c r="C128" s="30">
        <v>35.0</v>
      </c>
      <c r="D128" s="24" t="s">
        <v>2441</v>
      </c>
      <c r="E128" s="24" t="s">
        <v>2442</v>
      </c>
      <c r="F128" s="24" t="s">
        <v>2443</v>
      </c>
      <c r="G128" s="24">
        <v>617.0</v>
      </c>
      <c r="H128" s="24" t="s">
        <v>2444</v>
      </c>
      <c r="I128" s="24">
        <v>10.0</v>
      </c>
      <c r="J128" s="24">
        <v>6170.0</v>
      </c>
      <c r="K128" s="24">
        <v>0.0</v>
      </c>
      <c r="L128" s="24">
        <v>6170.0</v>
      </c>
      <c r="M128" s="28">
        <v>42621.0</v>
      </c>
      <c r="N128" s="24">
        <f>MONTH('Продажи'!$M128)</f>
        <v>9</v>
      </c>
      <c r="O128" s="24">
        <f>WEEKDAY('Продажи'!$M128,2)</f>
        <v>4</v>
      </c>
      <c r="P128" s="24">
        <f>YEAR('Продажи'!$M128)</f>
        <v>2016</v>
      </c>
      <c r="Q128" s="32">
        <f>WEEKNUM('Продажи'!$M128,2)</f>
        <v>37</v>
      </c>
      <c r="R128" s="32">
        <f>IF(('Продажи'!$E128="Зеленый чай")*('Продажи'!$Q128&gt;=7)*('Продажи'!$Q128&lt;=42),'Продажи'!$K128,0)</f>
        <v>0</v>
      </c>
      <c r="S128" s="32" t="b">
        <f t="shared" si="1"/>
        <v>0</v>
      </c>
    </row>
    <row r="129" ht="15.75" customHeight="1">
      <c r="C129" s="30">
        <v>48.0</v>
      </c>
      <c r="D129" s="24" t="s">
        <v>2471</v>
      </c>
      <c r="E129" s="24" t="s">
        <v>2438</v>
      </c>
      <c r="F129" s="24" t="s">
        <v>2472</v>
      </c>
      <c r="G129" s="24">
        <v>2199.0</v>
      </c>
      <c r="H129" s="24" t="s">
        <v>2440</v>
      </c>
      <c r="I129" s="24">
        <v>55.0</v>
      </c>
      <c r="J129" s="24">
        <v>120945.0</v>
      </c>
      <c r="K129" s="24">
        <v>0.15</v>
      </c>
      <c r="L129" s="24">
        <v>102803.25</v>
      </c>
      <c r="M129" s="28">
        <v>43107.0</v>
      </c>
      <c r="N129" s="24">
        <f>MONTH('Продажи'!$M129)</f>
        <v>1</v>
      </c>
      <c r="O129" s="24">
        <f>WEEKDAY('Продажи'!$M129,2)</f>
        <v>7</v>
      </c>
      <c r="P129" s="24">
        <f>YEAR('Продажи'!$M129)</f>
        <v>2018</v>
      </c>
      <c r="Q129" s="32">
        <f>WEEKNUM('Продажи'!$M129,2)</f>
        <v>1</v>
      </c>
      <c r="R129" s="32">
        <f>IF(('Продажи'!$E129="Зеленый чай")*('Продажи'!$Q129&gt;=7)*('Продажи'!$Q129&lt;=42),'Продажи'!$K129,0)</f>
        <v>0</v>
      </c>
      <c r="S129" s="32" t="b">
        <f t="shared" si="1"/>
        <v>0</v>
      </c>
    </row>
    <row r="130" ht="15.75" customHeight="1">
      <c r="C130" s="30">
        <v>2.0</v>
      </c>
      <c r="D130" s="24" t="s">
        <v>2500</v>
      </c>
      <c r="E130" s="24" t="s">
        <v>2446</v>
      </c>
      <c r="F130" s="24" t="s">
        <v>2501</v>
      </c>
      <c r="G130" s="24">
        <v>1178.0</v>
      </c>
      <c r="H130" s="24" t="s">
        <v>2444</v>
      </c>
      <c r="I130" s="24">
        <v>10.0</v>
      </c>
      <c r="J130" s="24">
        <v>11780.0</v>
      </c>
      <c r="K130" s="24">
        <v>0.0</v>
      </c>
      <c r="L130" s="24">
        <v>11780.0</v>
      </c>
      <c r="M130" s="28">
        <v>42327.0</v>
      </c>
      <c r="N130" s="24">
        <f>MONTH('Продажи'!$M130)</f>
        <v>11</v>
      </c>
      <c r="O130" s="24">
        <f>WEEKDAY('Продажи'!$M130,2)</f>
        <v>4</v>
      </c>
      <c r="P130" s="24">
        <f>YEAR('Продажи'!$M130)</f>
        <v>2015</v>
      </c>
      <c r="Q130" s="32">
        <f>WEEKNUM('Продажи'!$M130,2)</f>
        <v>47</v>
      </c>
      <c r="R130" s="32">
        <f>IF(('Продажи'!$E130="Зеленый чай")*('Продажи'!$Q130&gt;=7)*('Продажи'!$Q130&lt;=42),'Продажи'!$K130,0)</f>
        <v>0</v>
      </c>
      <c r="S130" s="32" t="b">
        <f t="shared" si="1"/>
        <v>0</v>
      </c>
    </row>
    <row r="131" ht="15.75" customHeight="1">
      <c r="C131" s="30">
        <v>15.0</v>
      </c>
      <c r="D131" s="24" t="s">
        <v>2512</v>
      </c>
      <c r="E131" s="24" t="s">
        <v>2462</v>
      </c>
      <c r="F131" s="24" t="s">
        <v>2513</v>
      </c>
      <c r="G131" s="24">
        <v>1994.0</v>
      </c>
      <c r="H131" s="24" t="s">
        <v>2444</v>
      </c>
      <c r="I131" s="24">
        <v>17.0</v>
      </c>
      <c r="J131" s="24">
        <v>33898.0</v>
      </c>
      <c r="K131" s="24">
        <v>0.06</v>
      </c>
      <c r="L131" s="24">
        <v>31864.12</v>
      </c>
      <c r="M131" s="28">
        <v>43359.0</v>
      </c>
      <c r="N131" s="24">
        <f>MONTH('Продажи'!$M131)</f>
        <v>9</v>
      </c>
      <c r="O131" s="24">
        <f>WEEKDAY('Продажи'!$M131,2)</f>
        <v>7</v>
      </c>
      <c r="P131" s="24">
        <f>YEAR('Продажи'!$M131)</f>
        <v>2018</v>
      </c>
      <c r="Q131" s="32">
        <f>WEEKNUM('Продажи'!$M131,2)</f>
        <v>37</v>
      </c>
      <c r="R131" s="32">
        <f>IF(('Продажи'!$E131="Зеленый чай")*('Продажи'!$Q131&gt;=7)*('Продажи'!$Q131&lt;=42),'Продажи'!$K131,0)</f>
        <v>0</v>
      </c>
      <c r="S131" s="32" t="b">
        <f t="shared" si="1"/>
        <v>0</v>
      </c>
    </row>
    <row r="132" ht="15.75" customHeight="1">
      <c r="C132" s="30">
        <v>49.0</v>
      </c>
      <c r="D132" s="24" t="s">
        <v>2441</v>
      </c>
      <c r="E132" s="24" t="s">
        <v>2442</v>
      </c>
      <c r="F132" s="24" t="s">
        <v>2443</v>
      </c>
      <c r="G132" s="24">
        <v>617.0</v>
      </c>
      <c r="H132" s="24" t="s">
        <v>2444</v>
      </c>
      <c r="I132" s="24">
        <v>25.0</v>
      </c>
      <c r="J132" s="24">
        <v>15425.0</v>
      </c>
      <c r="K132" s="24">
        <v>0.0</v>
      </c>
      <c r="L132" s="24">
        <v>15425.0</v>
      </c>
      <c r="M132" s="28">
        <v>43974.0</v>
      </c>
      <c r="N132" s="24">
        <f>MONTH('Продажи'!$M132)</f>
        <v>5</v>
      </c>
      <c r="O132" s="24">
        <f>WEEKDAY('Продажи'!$M132,2)</f>
        <v>6</v>
      </c>
      <c r="P132" s="24">
        <f>YEAR('Продажи'!$M132)</f>
        <v>2020</v>
      </c>
      <c r="Q132" s="32">
        <f>WEEKNUM('Продажи'!$M132,2)</f>
        <v>21</v>
      </c>
      <c r="R132" s="32">
        <f>IF(('Продажи'!$E132="Зеленый чай")*('Продажи'!$Q132&gt;=7)*('Продажи'!$Q132&lt;=42),'Продажи'!$K132,0)</f>
        <v>0</v>
      </c>
      <c r="S132" s="32">
        <f t="shared" si="1"/>
        <v>15425</v>
      </c>
    </row>
    <row r="133" ht="15.75" customHeight="1">
      <c r="C133" s="30">
        <v>27.0</v>
      </c>
      <c r="D133" s="24" t="s">
        <v>2499</v>
      </c>
      <c r="E133" s="24" t="s">
        <v>2462</v>
      </c>
      <c r="F133" s="24" t="s">
        <v>2463</v>
      </c>
      <c r="G133" s="24">
        <v>1994.0</v>
      </c>
      <c r="H133" s="24" t="s">
        <v>2444</v>
      </c>
      <c r="I133" s="24">
        <v>25.0</v>
      </c>
      <c r="J133" s="24">
        <v>49850.0</v>
      </c>
      <c r="K133" s="24">
        <v>0.06</v>
      </c>
      <c r="L133" s="24">
        <v>46859.0</v>
      </c>
      <c r="M133" s="28">
        <v>44095.0</v>
      </c>
      <c r="N133" s="24">
        <f>MONTH('Продажи'!$M133)</f>
        <v>9</v>
      </c>
      <c r="O133" s="24">
        <f>WEEKDAY('Продажи'!$M133,2)</f>
        <v>1</v>
      </c>
      <c r="P133" s="24">
        <f>YEAR('Продажи'!$M133)</f>
        <v>2020</v>
      </c>
      <c r="Q133" s="32">
        <f>WEEKNUM('Продажи'!$M133,2)</f>
        <v>39</v>
      </c>
      <c r="R133" s="32">
        <f>IF(('Продажи'!$E133="Зеленый чай")*('Продажи'!$Q133&gt;=7)*('Продажи'!$Q133&lt;=42),'Продажи'!$K133,0)</f>
        <v>0</v>
      </c>
      <c r="S133" s="32">
        <f t="shared" si="1"/>
        <v>46859</v>
      </c>
    </row>
    <row r="134" ht="15.75" customHeight="1">
      <c r="C134" s="30">
        <v>4.0</v>
      </c>
      <c r="D134" s="24" t="s">
        <v>2449</v>
      </c>
      <c r="E134" s="24" t="s">
        <v>2448</v>
      </c>
      <c r="F134" s="24" t="s">
        <v>2485</v>
      </c>
      <c r="G134" s="24">
        <v>2211.0</v>
      </c>
      <c r="H134" s="24" t="s">
        <v>2444</v>
      </c>
      <c r="I134" s="24">
        <v>25.0</v>
      </c>
      <c r="J134" s="24">
        <v>55275.0</v>
      </c>
      <c r="K134" s="24">
        <v>0.09</v>
      </c>
      <c r="L134" s="24">
        <v>50300.25</v>
      </c>
      <c r="M134" s="28">
        <v>43341.0</v>
      </c>
      <c r="N134" s="24">
        <f>MONTH('Продажи'!$M134)</f>
        <v>8</v>
      </c>
      <c r="O134" s="24">
        <f>WEEKDAY('Продажи'!$M134,2)</f>
        <v>3</v>
      </c>
      <c r="P134" s="24">
        <f>YEAR('Продажи'!$M134)</f>
        <v>2018</v>
      </c>
      <c r="Q134" s="32">
        <f>WEEKNUM('Продажи'!$M134,2)</f>
        <v>35</v>
      </c>
      <c r="R134" s="32">
        <f>IF(('Продажи'!$E134="Зеленый чай")*('Продажи'!$Q134&gt;=7)*('Продажи'!$Q134&lt;=42),'Продажи'!$K134,0)</f>
        <v>0</v>
      </c>
      <c r="S134" s="32">
        <f t="shared" si="1"/>
        <v>50300.25</v>
      </c>
    </row>
    <row r="135" ht="15.75" customHeight="1">
      <c r="C135" s="30">
        <v>21.0</v>
      </c>
      <c r="D135" s="24" t="s">
        <v>2497</v>
      </c>
      <c r="E135" s="24" t="s">
        <v>2442</v>
      </c>
      <c r="F135" s="24" t="s">
        <v>2498</v>
      </c>
      <c r="G135" s="24">
        <v>887.0</v>
      </c>
      <c r="H135" s="24" t="s">
        <v>2444</v>
      </c>
      <c r="I135" s="24">
        <v>15.0</v>
      </c>
      <c r="J135" s="24">
        <v>13305.0</v>
      </c>
      <c r="K135" s="24">
        <v>0.0</v>
      </c>
      <c r="L135" s="24">
        <v>13305.0</v>
      </c>
      <c r="M135" s="28">
        <v>43885.0</v>
      </c>
      <c r="N135" s="24">
        <f>MONTH('Продажи'!$M135)</f>
        <v>2</v>
      </c>
      <c r="O135" s="24">
        <f>WEEKDAY('Продажи'!$M135,2)</f>
        <v>1</v>
      </c>
      <c r="P135" s="24">
        <f>YEAR('Продажи'!$M135)</f>
        <v>2020</v>
      </c>
      <c r="Q135" s="32">
        <f>WEEKNUM('Продажи'!$M135,2)</f>
        <v>9</v>
      </c>
      <c r="R135" s="32">
        <f>IF(('Продажи'!$E135="Зеленый чай")*('Продажи'!$Q135&gt;=7)*('Продажи'!$Q135&lt;=42),'Продажи'!$K135,0)</f>
        <v>0</v>
      </c>
      <c r="S135" s="32">
        <f t="shared" si="1"/>
        <v>13305</v>
      </c>
    </row>
    <row r="136" ht="15.75" customHeight="1">
      <c r="C136" s="30">
        <v>46.0</v>
      </c>
      <c r="D136" s="24" t="s">
        <v>2475</v>
      </c>
      <c r="E136" s="24" t="s">
        <v>2476</v>
      </c>
      <c r="F136" s="24" t="s">
        <v>2476</v>
      </c>
      <c r="G136" s="24">
        <v>770.0</v>
      </c>
      <c r="H136" s="24" t="s">
        <v>2440</v>
      </c>
      <c r="I136" s="24">
        <v>20.0</v>
      </c>
      <c r="J136" s="24">
        <v>15400.0</v>
      </c>
      <c r="K136" s="24">
        <v>0.03</v>
      </c>
      <c r="L136" s="24">
        <v>14938.0</v>
      </c>
      <c r="M136" s="28">
        <v>42429.0</v>
      </c>
      <c r="N136" s="24">
        <f>MONTH('Продажи'!$M136)</f>
        <v>2</v>
      </c>
      <c r="O136" s="24">
        <f>WEEKDAY('Продажи'!$M136,2)</f>
        <v>1</v>
      </c>
      <c r="P136" s="24">
        <f>YEAR('Продажи'!$M136)</f>
        <v>2016</v>
      </c>
      <c r="Q136" s="32">
        <f>WEEKNUM('Продажи'!$M136,2)</f>
        <v>10</v>
      </c>
      <c r="R136" s="32">
        <f>IF(('Продажи'!$E136="Зеленый чай")*('Продажи'!$Q136&gt;=7)*('Продажи'!$Q136&lt;=42),'Продажи'!$K136,0)</f>
        <v>0</v>
      </c>
      <c r="S136" s="32">
        <f t="shared" si="1"/>
        <v>14938</v>
      </c>
    </row>
    <row r="137" ht="15.75" customHeight="1">
      <c r="C137" s="30">
        <v>15.0</v>
      </c>
      <c r="D137" s="24" t="s">
        <v>2512</v>
      </c>
      <c r="E137" s="24" t="s">
        <v>2462</v>
      </c>
      <c r="F137" s="24" t="s">
        <v>2513</v>
      </c>
      <c r="G137" s="24">
        <v>1994.0</v>
      </c>
      <c r="H137" s="24" t="s">
        <v>2444</v>
      </c>
      <c r="I137" s="24">
        <v>17.0</v>
      </c>
      <c r="J137" s="24">
        <v>33898.0</v>
      </c>
      <c r="K137" s="24">
        <v>0.06</v>
      </c>
      <c r="L137" s="24">
        <v>31864.12</v>
      </c>
      <c r="M137" s="28">
        <v>42486.0</v>
      </c>
      <c r="N137" s="24">
        <f>MONTH('Продажи'!$M137)</f>
        <v>4</v>
      </c>
      <c r="O137" s="24">
        <f>WEEKDAY('Продажи'!$M137,2)</f>
        <v>2</v>
      </c>
      <c r="P137" s="24">
        <f>YEAR('Продажи'!$M137)</f>
        <v>2016</v>
      </c>
      <c r="Q137" s="32">
        <f>WEEKNUM('Продажи'!$M137,2)</f>
        <v>18</v>
      </c>
      <c r="R137" s="32">
        <f>IF(('Продажи'!$E137="Зеленый чай")*('Продажи'!$Q137&gt;=7)*('Продажи'!$Q137&lt;=42),'Продажи'!$K137,0)</f>
        <v>0</v>
      </c>
      <c r="S137" s="32">
        <f t="shared" si="1"/>
        <v>31864.12</v>
      </c>
    </row>
    <row r="138" ht="15.75" customHeight="1">
      <c r="C138" s="30">
        <v>35.0</v>
      </c>
      <c r="D138" s="24" t="s">
        <v>2441</v>
      </c>
      <c r="E138" s="24" t="s">
        <v>2442</v>
      </c>
      <c r="F138" s="24" t="s">
        <v>2443</v>
      </c>
      <c r="G138" s="24">
        <v>617.0</v>
      </c>
      <c r="H138" s="24" t="s">
        <v>2444</v>
      </c>
      <c r="I138" s="24">
        <v>10.0</v>
      </c>
      <c r="J138" s="24">
        <v>6170.0</v>
      </c>
      <c r="K138" s="24">
        <v>0.0</v>
      </c>
      <c r="L138" s="24">
        <v>6170.0</v>
      </c>
      <c r="M138" s="28">
        <v>43003.0</v>
      </c>
      <c r="N138" s="24">
        <f>MONTH('Продажи'!$M138)</f>
        <v>9</v>
      </c>
      <c r="O138" s="24">
        <f>WEEKDAY('Продажи'!$M138,2)</f>
        <v>1</v>
      </c>
      <c r="P138" s="24">
        <f>YEAR('Продажи'!$M138)</f>
        <v>2017</v>
      </c>
      <c r="Q138" s="32">
        <f>WEEKNUM('Продажи'!$M138,2)</f>
        <v>40</v>
      </c>
      <c r="R138" s="32">
        <f>IF(('Продажи'!$E138="Зеленый чай")*('Продажи'!$Q138&gt;=7)*('Продажи'!$Q138&lt;=42),'Продажи'!$K138,0)</f>
        <v>0</v>
      </c>
      <c r="S138" s="32">
        <f t="shared" si="1"/>
        <v>6170</v>
      </c>
    </row>
    <row r="139" ht="15.75" customHeight="1">
      <c r="C139" s="30">
        <v>30.0</v>
      </c>
      <c r="D139" s="24" t="s">
        <v>2486</v>
      </c>
      <c r="E139" s="24" t="s">
        <v>2476</v>
      </c>
      <c r="F139" s="24" t="s">
        <v>2487</v>
      </c>
      <c r="G139" s="24">
        <v>1730.0</v>
      </c>
      <c r="H139" s="24" t="s">
        <v>2440</v>
      </c>
      <c r="I139" s="24">
        <v>5.0</v>
      </c>
      <c r="J139" s="24">
        <v>8650.0</v>
      </c>
      <c r="K139" s="24">
        <v>0.0</v>
      </c>
      <c r="L139" s="24">
        <v>8650.0</v>
      </c>
      <c r="M139" s="28">
        <v>44189.0</v>
      </c>
      <c r="N139" s="24">
        <f>MONTH('Продажи'!$M139)</f>
        <v>12</v>
      </c>
      <c r="O139" s="24">
        <f>WEEKDAY('Продажи'!$M139,2)</f>
        <v>4</v>
      </c>
      <c r="P139" s="24">
        <f>YEAR('Продажи'!$M139)</f>
        <v>2020</v>
      </c>
      <c r="Q139" s="32">
        <f>WEEKNUM('Продажи'!$M139,2)</f>
        <v>52</v>
      </c>
      <c r="R139" s="32">
        <f>IF(('Продажи'!$E139="Зеленый чай")*('Продажи'!$Q139&gt;=7)*('Продажи'!$Q139&lt;=42),'Продажи'!$K139,0)</f>
        <v>0</v>
      </c>
      <c r="S139" s="32">
        <f t="shared" si="1"/>
        <v>8650</v>
      </c>
    </row>
    <row r="140" ht="15.75" customHeight="1">
      <c r="C140" s="30">
        <v>35.0</v>
      </c>
      <c r="D140" s="24" t="s">
        <v>2441</v>
      </c>
      <c r="E140" s="24" t="s">
        <v>2442</v>
      </c>
      <c r="F140" s="24" t="s">
        <v>2443</v>
      </c>
      <c r="G140" s="24">
        <v>617.0</v>
      </c>
      <c r="H140" s="24" t="s">
        <v>2444</v>
      </c>
      <c r="I140" s="24">
        <v>10.0</v>
      </c>
      <c r="J140" s="24">
        <v>6170.0</v>
      </c>
      <c r="K140" s="24">
        <v>0.0</v>
      </c>
      <c r="L140" s="24">
        <v>6170.0</v>
      </c>
      <c r="M140" s="28">
        <v>42783.0</v>
      </c>
      <c r="N140" s="24">
        <f>MONTH('Продажи'!$M140)</f>
        <v>2</v>
      </c>
      <c r="O140" s="24">
        <f>WEEKDAY('Продажи'!$M140,2)</f>
        <v>5</v>
      </c>
      <c r="P140" s="24">
        <f>YEAR('Продажи'!$M140)</f>
        <v>2017</v>
      </c>
      <c r="Q140" s="32">
        <f>WEEKNUM('Продажи'!$M140,2)</f>
        <v>8</v>
      </c>
      <c r="R140" s="32">
        <f>IF(('Продажи'!$E140="Зеленый чай")*('Продажи'!$Q140&gt;=7)*('Продажи'!$Q140&lt;=42),'Продажи'!$K140,0)</f>
        <v>0</v>
      </c>
      <c r="S140" s="32" t="b">
        <f t="shared" si="1"/>
        <v>0</v>
      </c>
    </row>
    <row r="141" ht="15.75" customHeight="1">
      <c r="C141" s="30">
        <v>43.0</v>
      </c>
      <c r="D141" s="24" t="s">
        <v>2492</v>
      </c>
      <c r="E141" s="24" t="s">
        <v>2446</v>
      </c>
      <c r="F141" s="24" t="s">
        <v>2493</v>
      </c>
      <c r="G141" s="24">
        <v>759.0</v>
      </c>
      <c r="H141" s="24" t="s">
        <v>2444</v>
      </c>
      <c r="I141" s="24">
        <v>10.0</v>
      </c>
      <c r="J141" s="24">
        <v>7590.0</v>
      </c>
      <c r="K141" s="24">
        <v>0.0</v>
      </c>
      <c r="L141" s="24">
        <v>7590.0</v>
      </c>
      <c r="M141" s="28">
        <v>43158.0</v>
      </c>
      <c r="N141" s="24">
        <f>MONTH('Продажи'!$M141)</f>
        <v>2</v>
      </c>
      <c r="O141" s="24">
        <f>WEEKDAY('Продажи'!$M141,2)</f>
        <v>2</v>
      </c>
      <c r="P141" s="24">
        <f>YEAR('Продажи'!$M141)</f>
        <v>2018</v>
      </c>
      <c r="Q141" s="32">
        <f>WEEKNUM('Продажи'!$M141,2)</f>
        <v>9</v>
      </c>
      <c r="R141" s="32">
        <f>IF(('Продажи'!$E141="Зеленый чай")*('Продажи'!$Q141&gt;=7)*('Продажи'!$Q141&lt;=42),'Продажи'!$K141,0)</f>
        <v>0</v>
      </c>
      <c r="S141" s="32">
        <f t="shared" si="1"/>
        <v>7590</v>
      </c>
    </row>
    <row r="142" ht="15.75" customHeight="1">
      <c r="C142" s="30">
        <v>50.0</v>
      </c>
      <c r="D142" s="24" t="s">
        <v>2481</v>
      </c>
      <c r="E142" s="24" t="s">
        <v>2454</v>
      </c>
      <c r="F142" s="24" t="s">
        <v>2482</v>
      </c>
      <c r="G142" s="24">
        <v>912.0</v>
      </c>
      <c r="H142" s="24" t="s">
        <v>2440</v>
      </c>
      <c r="I142" s="24">
        <v>20.0</v>
      </c>
      <c r="J142" s="24">
        <v>18240.0</v>
      </c>
      <c r="K142" s="24">
        <v>0.0</v>
      </c>
      <c r="L142" s="24">
        <v>18240.0</v>
      </c>
      <c r="M142" s="28">
        <v>43637.0</v>
      </c>
      <c r="N142" s="24">
        <f>MONTH('Продажи'!$M142)</f>
        <v>6</v>
      </c>
      <c r="O142" s="24">
        <f>WEEKDAY('Продажи'!$M142,2)</f>
        <v>5</v>
      </c>
      <c r="P142" s="24">
        <f>YEAR('Продажи'!$M142)</f>
        <v>2019</v>
      </c>
      <c r="Q142" s="32">
        <f>WEEKNUM('Продажи'!$M142,2)</f>
        <v>25</v>
      </c>
      <c r="R142" s="32">
        <f>IF(('Продажи'!$E142="Зеленый чай")*('Продажи'!$Q142&gt;=7)*('Продажи'!$Q142&lt;=42),'Продажи'!$K142,0)</f>
        <v>0</v>
      </c>
      <c r="S142" s="32">
        <f t="shared" si="1"/>
        <v>18240</v>
      </c>
    </row>
    <row r="143" ht="15.75" customHeight="1">
      <c r="C143" s="30">
        <v>17.0</v>
      </c>
      <c r="D143" s="24" t="s">
        <v>2465</v>
      </c>
      <c r="E143" s="24" t="s">
        <v>2446</v>
      </c>
      <c r="F143" s="24" t="s">
        <v>2466</v>
      </c>
      <c r="G143" s="24">
        <v>967.0</v>
      </c>
      <c r="H143" s="24" t="s">
        <v>2444</v>
      </c>
      <c r="I143" s="24">
        <v>12.0</v>
      </c>
      <c r="J143" s="24">
        <v>11604.0</v>
      </c>
      <c r="K143" s="24">
        <v>0.0</v>
      </c>
      <c r="L143" s="24">
        <v>11604.0</v>
      </c>
      <c r="M143" s="28">
        <v>43737.0</v>
      </c>
      <c r="N143" s="24">
        <f>MONTH('Продажи'!$M143)</f>
        <v>9</v>
      </c>
      <c r="O143" s="24">
        <f>WEEKDAY('Продажи'!$M143,2)</f>
        <v>7</v>
      </c>
      <c r="P143" s="24">
        <f>YEAR('Продажи'!$M143)</f>
        <v>2019</v>
      </c>
      <c r="Q143" s="32">
        <f>WEEKNUM('Продажи'!$M143,2)</f>
        <v>39</v>
      </c>
      <c r="R143" s="32">
        <f>IF(('Продажи'!$E143="Зеленый чай")*('Продажи'!$Q143&gt;=7)*('Продажи'!$Q143&lt;=42),'Продажи'!$K143,0)</f>
        <v>0</v>
      </c>
      <c r="S143" s="32">
        <f t="shared" si="1"/>
        <v>11604</v>
      </c>
    </row>
    <row r="144" ht="15.75" customHeight="1">
      <c r="C144" s="30">
        <v>7.0</v>
      </c>
      <c r="D144" s="24" t="s">
        <v>2437</v>
      </c>
      <c r="E144" s="24" t="s">
        <v>2438</v>
      </c>
      <c r="F144" s="24" t="s">
        <v>2439</v>
      </c>
      <c r="G144" s="24">
        <v>1923.0</v>
      </c>
      <c r="H144" s="24" t="s">
        <v>2440</v>
      </c>
      <c r="I144" s="24">
        <v>25.0</v>
      </c>
      <c r="J144" s="24">
        <v>48075.0</v>
      </c>
      <c r="K144" s="24">
        <v>0.06</v>
      </c>
      <c r="L144" s="24">
        <v>45190.5</v>
      </c>
      <c r="M144" s="28">
        <v>42447.0</v>
      </c>
      <c r="N144" s="24">
        <f>MONTH('Продажи'!$M144)</f>
        <v>3</v>
      </c>
      <c r="O144" s="24">
        <f>WEEKDAY('Продажи'!$M144,2)</f>
        <v>5</v>
      </c>
      <c r="P144" s="24">
        <f>YEAR('Продажи'!$M144)</f>
        <v>2016</v>
      </c>
      <c r="Q144" s="32">
        <f>WEEKNUM('Продажи'!$M144,2)</f>
        <v>12</v>
      </c>
      <c r="R144" s="32">
        <f>IF(('Продажи'!$E144="Зеленый чай")*('Продажи'!$Q144&gt;=7)*('Продажи'!$Q144&lt;=42),'Продажи'!$K144,0)</f>
        <v>0.06</v>
      </c>
      <c r="S144" s="32" t="b">
        <f t="shared" si="1"/>
        <v>0</v>
      </c>
    </row>
    <row r="145" ht="15.75" customHeight="1">
      <c r="C145" s="30">
        <v>51.0</v>
      </c>
      <c r="D145" s="24" t="s">
        <v>2449</v>
      </c>
      <c r="E145" s="24" t="s">
        <v>2448</v>
      </c>
      <c r="F145" s="24" t="s">
        <v>2450</v>
      </c>
      <c r="G145" s="24">
        <v>2211.0</v>
      </c>
      <c r="H145" s="24" t="s">
        <v>2444</v>
      </c>
      <c r="I145" s="24">
        <v>25.0</v>
      </c>
      <c r="J145" s="24">
        <v>55275.0</v>
      </c>
      <c r="K145" s="24">
        <v>0.09</v>
      </c>
      <c r="L145" s="24">
        <v>50300.25</v>
      </c>
      <c r="M145" s="28">
        <v>43411.0</v>
      </c>
      <c r="N145" s="24">
        <f>MONTH('Продажи'!$M145)</f>
        <v>11</v>
      </c>
      <c r="O145" s="24">
        <f>WEEKDAY('Продажи'!$M145,2)</f>
        <v>3</v>
      </c>
      <c r="P145" s="24">
        <f>YEAR('Продажи'!$M145)</f>
        <v>2018</v>
      </c>
      <c r="Q145" s="32">
        <f>WEEKNUM('Продажи'!$M145,2)</f>
        <v>45</v>
      </c>
      <c r="R145" s="32">
        <f>IF(('Продажи'!$E145="Зеленый чай")*('Продажи'!$Q145&gt;=7)*('Продажи'!$Q145&lt;=42),'Продажи'!$K145,0)</f>
        <v>0</v>
      </c>
      <c r="S145" s="32" t="b">
        <f t="shared" si="1"/>
        <v>0</v>
      </c>
    </row>
    <row r="146" ht="15.75" customHeight="1">
      <c r="C146" s="30">
        <v>23.0</v>
      </c>
      <c r="D146" s="24" t="s">
        <v>2473</v>
      </c>
      <c r="E146" s="24" t="s">
        <v>2448</v>
      </c>
      <c r="F146" s="24" t="s">
        <v>2474</v>
      </c>
      <c r="G146" s="24">
        <v>2645.0</v>
      </c>
      <c r="H146" s="24" t="s">
        <v>2444</v>
      </c>
      <c r="I146" s="24">
        <v>50.0</v>
      </c>
      <c r="J146" s="24">
        <v>132250.0</v>
      </c>
      <c r="K146" s="24">
        <v>0.15</v>
      </c>
      <c r="L146" s="24">
        <v>112412.5</v>
      </c>
      <c r="M146" s="28">
        <v>42386.0</v>
      </c>
      <c r="N146" s="24">
        <f>MONTH('Продажи'!$M146)</f>
        <v>1</v>
      </c>
      <c r="O146" s="24">
        <f>WEEKDAY('Продажи'!$M146,2)</f>
        <v>7</v>
      </c>
      <c r="P146" s="24">
        <f>YEAR('Продажи'!$M146)</f>
        <v>2016</v>
      </c>
      <c r="Q146" s="32">
        <f>WEEKNUM('Продажи'!$M146,2)</f>
        <v>3</v>
      </c>
      <c r="R146" s="32">
        <f>IF(('Продажи'!$E146="Зеленый чай")*('Продажи'!$Q146&gt;=7)*('Продажи'!$Q146&lt;=42),'Продажи'!$K146,0)</f>
        <v>0</v>
      </c>
      <c r="S146" s="32" t="b">
        <f t="shared" si="1"/>
        <v>0</v>
      </c>
    </row>
    <row r="147" ht="15.75" customHeight="1">
      <c r="C147" s="30">
        <v>38.0</v>
      </c>
      <c r="D147" s="24" t="s">
        <v>2483</v>
      </c>
      <c r="E147" s="24" t="s">
        <v>2446</v>
      </c>
      <c r="F147" s="24" t="s">
        <v>2484</v>
      </c>
      <c r="G147" s="24">
        <v>1182.0</v>
      </c>
      <c r="H147" s="24" t="s">
        <v>2440</v>
      </c>
      <c r="I147" s="24">
        <v>17.0</v>
      </c>
      <c r="J147" s="24">
        <v>20094.0</v>
      </c>
      <c r="K147" s="24">
        <v>0.03</v>
      </c>
      <c r="L147" s="24">
        <v>19491.18</v>
      </c>
      <c r="M147" s="28">
        <v>43544.0</v>
      </c>
      <c r="N147" s="24">
        <f>MONTH('Продажи'!$M147)</f>
        <v>3</v>
      </c>
      <c r="O147" s="24">
        <f>WEEKDAY('Продажи'!$M147,2)</f>
        <v>3</v>
      </c>
      <c r="P147" s="24">
        <f>YEAR('Продажи'!$M147)</f>
        <v>2019</v>
      </c>
      <c r="Q147" s="32">
        <f>WEEKNUM('Продажи'!$M147,2)</f>
        <v>12</v>
      </c>
      <c r="R147" s="32">
        <f>IF(('Продажи'!$E147="Зеленый чай")*('Продажи'!$Q147&gt;=7)*('Продажи'!$Q147&lt;=42),'Продажи'!$K147,0)</f>
        <v>0</v>
      </c>
      <c r="S147" s="32" t="b">
        <f t="shared" si="1"/>
        <v>0</v>
      </c>
    </row>
    <row r="148" ht="15.75" customHeight="1">
      <c r="C148" s="30">
        <v>28.0</v>
      </c>
      <c r="D148" s="24" t="s">
        <v>2494</v>
      </c>
      <c r="E148" s="24" t="s">
        <v>2462</v>
      </c>
      <c r="F148" s="24" t="s">
        <v>2491</v>
      </c>
      <c r="G148" s="24">
        <v>1994.0</v>
      </c>
      <c r="H148" s="24" t="s">
        <v>2444</v>
      </c>
      <c r="I148" s="24">
        <v>40.0</v>
      </c>
      <c r="J148" s="24">
        <v>79760.0</v>
      </c>
      <c r="K148" s="24">
        <v>0.12</v>
      </c>
      <c r="L148" s="24">
        <v>70188.8</v>
      </c>
      <c r="M148" s="28">
        <v>42356.0</v>
      </c>
      <c r="N148" s="24">
        <f>MONTH('Продажи'!$M148)</f>
        <v>12</v>
      </c>
      <c r="O148" s="24">
        <f>WEEKDAY('Продажи'!$M148,2)</f>
        <v>5</v>
      </c>
      <c r="P148" s="24">
        <f>YEAR('Продажи'!$M148)</f>
        <v>2015</v>
      </c>
      <c r="Q148" s="32">
        <f>WEEKNUM('Продажи'!$M148,2)</f>
        <v>51</v>
      </c>
      <c r="R148" s="32">
        <f>IF(('Продажи'!$E148="Зеленый чай")*('Продажи'!$Q148&gt;=7)*('Продажи'!$Q148&lt;=42),'Продажи'!$K148,0)</f>
        <v>0</v>
      </c>
      <c r="S148" s="32" t="b">
        <f t="shared" si="1"/>
        <v>0</v>
      </c>
    </row>
    <row r="149" ht="15.75" customHeight="1">
      <c r="C149" s="30">
        <v>15.0</v>
      </c>
      <c r="D149" s="24" t="s">
        <v>2512</v>
      </c>
      <c r="E149" s="24" t="s">
        <v>2462</v>
      </c>
      <c r="F149" s="24" t="s">
        <v>2513</v>
      </c>
      <c r="G149" s="24">
        <v>1994.0</v>
      </c>
      <c r="H149" s="24" t="s">
        <v>2444</v>
      </c>
      <c r="I149" s="24">
        <v>17.0</v>
      </c>
      <c r="J149" s="24">
        <v>33898.0</v>
      </c>
      <c r="K149" s="24">
        <v>0.06</v>
      </c>
      <c r="L149" s="24">
        <v>31864.12</v>
      </c>
      <c r="M149" s="28">
        <v>42188.0</v>
      </c>
      <c r="N149" s="24">
        <f>MONTH('Продажи'!$M149)</f>
        <v>7</v>
      </c>
      <c r="O149" s="24">
        <f>WEEKDAY('Продажи'!$M149,2)</f>
        <v>5</v>
      </c>
      <c r="P149" s="24">
        <f>YEAR('Продажи'!$M149)</f>
        <v>2015</v>
      </c>
      <c r="Q149" s="32">
        <f>WEEKNUM('Продажи'!$M149,2)</f>
        <v>27</v>
      </c>
      <c r="R149" s="32">
        <f>IF(('Продажи'!$E149="Зеленый чай")*('Продажи'!$Q149&gt;=7)*('Продажи'!$Q149&lt;=42),'Продажи'!$K149,0)</f>
        <v>0</v>
      </c>
      <c r="S149" s="32" t="b">
        <f t="shared" si="1"/>
        <v>0</v>
      </c>
    </row>
    <row r="150" ht="15.75" customHeight="1">
      <c r="C150" s="30">
        <v>1.0</v>
      </c>
      <c r="D150" s="24" t="s">
        <v>2459</v>
      </c>
      <c r="E150" s="24" t="s">
        <v>2438</v>
      </c>
      <c r="F150" s="24" t="s">
        <v>2460</v>
      </c>
      <c r="G150" s="24">
        <v>876.0</v>
      </c>
      <c r="H150" s="24" t="s">
        <v>2444</v>
      </c>
      <c r="I150" s="24">
        <v>20.0</v>
      </c>
      <c r="J150" s="24">
        <v>17520.0</v>
      </c>
      <c r="K150" s="24">
        <v>0.03</v>
      </c>
      <c r="L150" s="24">
        <v>16994.4</v>
      </c>
      <c r="M150" s="28">
        <v>42176.0</v>
      </c>
      <c r="N150" s="24">
        <f>MONTH('Продажи'!$M150)</f>
        <v>6</v>
      </c>
      <c r="O150" s="24">
        <f>WEEKDAY('Продажи'!$M150,2)</f>
        <v>7</v>
      </c>
      <c r="P150" s="24">
        <f>YEAR('Продажи'!$M150)</f>
        <v>2015</v>
      </c>
      <c r="Q150" s="32">
        <f>WEEKNUM('Продажи'!$M150,2)</f>
        <v>25</v>
      </c>
      <c r="R150" s="32">
        <f>IF(('Продажи'!$E150="Зеленый чай")*('Продажи'!$Q150&gt;=7)*('Продажи'!$Q150&lt;=42),'Продажи'!$K150,0)</f>
        <v>0.03</v>
      </c>
      <c r="S150" s="32">
        <f t="shared" si="1"/>
        <v>16994.4</v>
      </c>
    </row>
    <row r="151" ht="15.75" customHeight="1">
      <c r="C151" s="30">
        <v>8.0</v>
      </c>
      <c r="D151" s="24" t="s">
        <v>2477</v>
      </c>
      <c r="E151" s="24" t="s">
        <v>2454</v>
      </c>
      <c r="F151" s="24" t="s">
        <v>2478</v>
      </c>
      <c r="G151" s="24">
        <v>847.0</v>
      </c>
      <c r="H151" s="24" t="s">
        <v>2440</v>
      </c>
      <c r="I151" s="24">
        <v>15.0</v>
      </c>
      <c r="J151" s="24">
        <v>12705.0</v>
      </c>
      <c r="K151" s="24">
        <v>0.0</v>
      </c>
      <c r="L151" s="24">
        <v>12705.0</v>
      </c>
      <c r="M151" s="28">
        <v>42749.0</v>
      </c>
      <c r="N151" s="24">
        <f>MONTH('Продажи'!$M151)</f>
        <v>1</v>
      </c>
      <c r="O151" s="24">
        <f>WEEKDAY('Продажи'!$M151,2)</f>
        <v>6</v>
      </c>
      <c r="P151" s="24">
        <f>YEAR('Продажи'!$M151)</f>
        <v>2017</v>
      </c>
      <c r="Q151" s="32">
        <f>WEEKNUM('Продажи'!$M151,2)</f>
        <v>3</v>
      </c>
      <c r="R151" s="32">
        <f>IF(('Продажи'!$E151="Зеленый чай")*('Продажи'!$Q151&gt;=7)*('Продажи'!$Q151&lt;=42),'Продажи'!$K151,0)</f>
        <v>0</v>
      </c>
      <c r="S151" s="32" t="b">
        <f t="shared" si="1"/>
        <v>0</v>
      </c>
    </row>
    <row r="152" ht="15.75" customHeight="1">
      <c r="C152" s="30">
        <v>15.0</v>
      </c>
      <c r="D152" s="24" t="s">
        <v>2512</v>
      </c>
      <c r="E152" s="24" t="s">
        <v>2462</v>
      </c>
      <c r="F152" s="24" t="s">
        <v>2513</v>
      </c>
      <c r="G152" s="24">
        <v>1994.0</v>
      </c>
      <c r="H152" s="24" t="s">
        <v>2444</v>
      </c>
      <c r="I152" s="24">
        <v>17.0</v>
      </c>
      <c r="J152" s="24">
        <v>33898.0</v>
      </c>
      <c r="K152" s="24">
        <v>0.06</v>
      </c>
      <c r="L152" s="24">
        <v>31864.12</v>
      </c>
      <c r="M152" s="28">
        <v>42795.0</v>
      </c>
      <c r="N152" s="24">
        <f>MONTH('Продажи'!$M152)</f>
        <v>3</v>
      </c>
      <c r="O152" s="24">
        <f>WEEKDAY('Продажи'!$M152,2)</f>
        <v>3</v>
      </c>
      <c r="P152" s="24">
        <f>YEAR('Продажи'!$M152)</f>
        <v>2017</v>
      </c>
      <c r="Q152" s="32">
        <f>WEEKNUM('Продажи'!$M152,2)</f>
        <v>10</v>
      </c>
      <c r="R152" s="32">
        <f>IF(('Продажи'!$E152="Зеленый чай")*('Продажи'!$Q152&gt;=7)*('Продажи'!$Q152&lt;=42),'Продажи'!$K152,0)</f>
        <v>0</v>
      </c>
      <c r="S152" s="32" t="b">
        <f t="shared" si="1"/>
        <v>0</v>
      </c>
    </row>
    <row r="153" ht="15.75" customHeight="1">
      <c r="C153" s="30">
        <v>49.0</v>
      </c>
      <c r="D153" s="24" t="s">
        <v>2441</v>
      </c>
      <c r="E153" s="24" t="s">
        <v>2442</v>
      </c>
      <c r="F153" s="24" t="s">
        <v>2443</v>
      </c>
      <c r="G153" s="24">
        <v>617.0</v>
      </c>
      <c r="H153" s="24" t="s">
        <v>2444</v>
      </c>
      <c r="I153" s="24">
        <v>25.0</v>
      </c>
      <c r="J153" s="24">
        <v>15425.0</v>
      </c>
      <c r="K153" s="24">
        <v>0.0</v>
      </c>
      <c r="L153" s="24">
        <v>15425.0</v>
      </c>
      <c r="M153" s="28">
        <v>42251.0</v>
      </c>
      <c r="N153" s="24">
        <f>MONTH('Продажи'!$M153)</f>
        <v>9</v>
      </c>
      <c r="O153" s="24">
        <f>WEEKDAY('Продажи'!$M153,2)</f>
        <v>5</v>
      </c>
      <c r="P153" s="24">
        <f>YEAR('Продажи'!$M153)</f>
        <v>2015</v>
      </c>
      <c r="Q153" s="32">
        <f>WEEKNUM('Продажи'!$M153,2)</f>
        <v>36</v>
      </c>
      <c r="R153" s="32">
        <f>IF(('Продажи'!$E153="Зеленый чай")*('Продажи'!$Q153&gt;=7)*('Продажи'!$Q153&lt;=42),'Продажи'!$K153,0)</f>
        <v>0</v>
      </c>
      <c r="S153" s="32" t="b">
        <f t="shared" si="1"/>
        <v>0</v>
      </c>
    </row>
    <row r="154" ht="15.75" customHeight="1">
      <c r="C154" s="30">
        <v>41.0</v>
      </c>
      <c r="D154" s="24" t="s">
        <v>2447</v>
      </c>
      <c r="E154" s="24" t="s">
        <v>2448</v>
      </c>
      <c r="F154" s="24" t="s">
        <v>2448</v>
      </c>
      <c r="G154" s="24">
        <v>699.0</v>
      </c>
      <c r="H154" s="24" t="s">
        <v>2444</v>
      </c>
      <c r="I154" s="24">
        <v>10.0</v>
      </c>
      <c r="J154" s="24">
        <v>6990.0</v>
      </c>
      <c r="K154" s="24">
        <v>0.0</v>
      </c>
      <c r="L154" s="24">
        <v>6990.0</v>
      </c>
      <c r="M154" s="28">
        <v>43899.0</v>
      </c>
      <c r="N154" s="24">
        <f>MONTH('Продажи'!$M154)</f>
        <v>3</v>
      </c>
      <c r="O154" s="24">
        <f>WEEKDAY('Продажи'!$M154,2)</f>
        <v>1</v>
      </c>
      <c r="P154" s="24">
        <f>YEAR('Продажи'!$M154)</f>
        <v>2020</v>
      </c>
      <c r="Q154" s="32">
        <f>WEEKNUM('Продажи'!$M154,2)</f>
        <v>11</v>
      </c>
      <c r="R154" s="32">
        <f>IF(('Продажи'!$E154="Зеленый чай")*('Продажи'!$Q154&gt;=7)*('Продажи'!$Q154&lt;=42),'Продажи'!$K154,0)</f>
        <v>0</v>
      </c>
      <c r="S154" s="32" t="b">
        <f t="shared" si="1"/>
        <v>0</v>
      </c>
    </row>
    <row r="155" ht="15.75" customHeight="1">
      <c r="C155" s="30">
        <v>25.0</v>
      </c>
      <c r="D155" s="24" t="s">
        <v>2490</v>
      </c>
      <c r="E155" s="24" t="s">
        <v>2462</v>
      </c>
      <c r="F155" s="24" t="s">
        <v>2491</v>
      </c>
      <c r="G155" s="24">
        <v>1994.0</v>
      </c>
      <c r="H155" s="24" t="s">
        <v>2444</v>
      </c>
      <c r="I155" s="24">
        <v>10.0</v>
      </c>
      <c r="J155" s="24">
        <v>19940.0</v>
      </c>
      <c r="K155" s="24">
        <v>0.03</v>
      </c>
      <c r="L155" s="24">
        <v>19341.8</v>
      </c>
      <c r="M155" s="28">
        <v>42782.0</v>
      </c>
      <c r="N155" s="24">
        <f>MONTH('Продажи'!$M155)</f>
        <v>2</v>
      </c>
      <c r="O155" s="24">
        <f>WEEKDAY('Продажи'!$M155,2)</f>
        <v>4</v>
      </c>
      <c r="P155" s="24">
        <f>YEAR('Продажи'!$M155)</f>
        <v>2017</v>
      </c>
      <c r="Q155" s="32">
        <f>WEEKNUM('Продажи'!$M155,2)</f>
        <v>8</v>
      </c>
      <c r="R155" s="32">
        <f>IF(('Продажи'!$E155="Зеленый чай")*('Продажи'!$Q155&gt;=7)*('Продажи'!$Q155&lt;=42),'Продажи'!$K155,0)</f>
        <v>0</v>
      </c>
      <c r="S155" s="32" t="b">
        <f t="shared" si="1"/>
        <v>0</v>
      </c>
    </row>
    <row r="156" ht="15.75" customHeight="1">
      <c r="C156" s="30">
        <v>7.0</v>
      </c>
      <c r="D156" s="24" t="s">
        <v>2437</v>
      </c>
      <c r="E156" s="24" t="s">
        <v>2438</v>
      </c>
      <c r="F156" s="24" t="s">
        <v>2439</v>
      </c>
      <c r="G156" s="24">
        <v>1923.0</v>
      </c>
      <c r="H156" s="24" t="s">
        <v>2440</v>
      </c>
      <c r="I156" s="24">
        <v>25.0</v>
      </c>
      <c r="J156" s="24">
        <v>48075.0</v>
      </c>
      <c r="K156" s="24">
        <v>0.06</v>
      </c>
      <c r="L156" s="24">
        <v>45190.5</v>
      </c>
      <c r="M156" s="28">
        <v>43335.0</v>
      </c>
      <c r="N156" s="24">
        <f>MONTH('Продажи'!$M156)</f>
        <v>8</v>
      </c>
      <c r="O156" s="24">
        <f>WEEKDAY('Продажи'!$M156,2)</f>
        <v>4</v>
      </c>
      <c r="P156" s="24">
        <f>YEAR('Продажи'!$M156)</f>
        <v>2018</v>
      </c>
      <c r="Q156" s="32">
        <f>WEEKNUM('Продажи'!$M156,2)</f>
        <v>34</v>
      </c>
      <c r="R156" s="32">
        <f>IF(('Продажи'!$E156="Зеленый чай")*('Продажи'!$Q156&gt;=7)*('Продажи'!$Q156&lt;=42),'Продажи'!$K156,0)</f>
        <v>0.06</v>
      </c>
      <c r="S156" s="32">
        <f t="shared" si="1"/>
        <v>45190.5</v>
      </c>
    </row>
    <row r="157" ht="15.75" customHeight="1">
      <c r="C157" s="30">
        <v>6.0</v>
      </c>
      <c r="D157" s="24" t="s">
        <v>2502</v>
      </c>
      <c r="E157" s="24" t="s">
        <v>2446</v>
      </c>
      <c r="F157" s="24" t="s">
        <v>2503</v>
      </c>
      <c r="G157" s="24">
        <v>3197.0</v>
      </c>
      <c r="H157" s="24" t="s">
        <v>2444</v>
      </c>
      <c r="I157" s="24">
        <v>6.0</v>
      </c>
      <c r="J157" s="24">
        <v>19182.0</v>
      </c>
      <c r="K157" s="24">
        <v>0.03</v>
      </c>
      <c r="L157" s="24">
        <v>18606.54</v>
      </c>
      <c r="M157" s="28">
        <v>44040.0</v>
      </c>
      <c r="N157" s="24">
        <f>MONTH('Продажи'!$M157)</f>
        <v>7</v>
      </c>
      <c r="O157" s="24">
        <f>WEEKDAY('Продажи'!$M157,2)</f>
        <v>2</v>
      </c>
      <c r="P157" s="24">
        <f>YEAR('Продажи'!$M157)</f>
        <v>2020</v>
      </c>
      <c r="Q157" s="32">
        <f>WEEKNUM('Продажи'!$M157,2)</f>
        <v>31</v>
      </c>
      <c r="R157" s="32">
        <f>IF(('Продажи'!$E157="Зеленый чай")*('Продажи'!$Q157&gt;=7)*('Продажи'!$Q157&lt;=42),'Продажи'!$K157,0)</f>
        <v>0</v>
      </c>
      <c r="S157" s="32">
        <f t="shared" si="1"/>
        <v>18606.54</v>
      </c>
    </row>
    <row r="158" ht="15.75" customHeight="1">
      <c r="C158" s="30">
        <v>24.0</v>
      </c>
      <c r="D158" s="24" t="s">
        <v>2456</v>
      </c>
      <c r="E158" s="24" t="s">
        <v>2457</v>
      </c>
      <c r="F158" s="24" t="s">
        <v>2458</v>
      </c>
      <c r="G158" s="24">
        <v>957.0</v>
      </c>
      <c r="H158" s="24" t="s">
        <v>2440</v>
      </c>
      <c r="I158" s="24">
        <v>25.0</v>
      </c>
      <c r="J158" s="24">
        <v>23925.0</v>
      </c>
      <c r="K158" s="24">
        <v>0.03</v>
      </c>
      <c r="L158" s="24">
        <v>23207.25</v>
      </c>
      <c r="M158" s="28">
        <v>43626.0</v>
      </c>
      <c r="N158" s="24">
        <f>MONTH('Продажи'!$M158)</f>
        <v>6</v>
      </c>
      <c r="O158" s="24">
        <f>WEEKDAY('Продажи'!$M158,2)</f>
        <v>1</v>
      </c>
      <c r="P158" s="24">
        <f>YEAR('Продажи'!$M158)</f>
        <v>2019</v>
      </c>
      <c r="Q158" s="32">
        <f>WEEKNUM('Продажи'!$M158,2)</f>
        <v>24</v>
      </c>
      <c r="R158" s="32">
        <f>IF(('Продажи'!$E158="Зеленый чай")*('Продажи'!$Q158&gt;=7)*('Продажи'!$Q158&lt;=42),'Продажи'!$K158,0)</f>
        <v>0</v>
      </c>
      <c r="S158" s="32" t="b">
        <f t="shared" si="1"/>
        <v>0</v>
      </c>
    </row>
    <row r="159" ht="15.75" customHeight="1">
      <c r="C159" s="30">
        <v>3.0</v>
      </c>
      <c r="D159" s="24" t="s">
        <v>2445</v>
      </c>
      <c r="E159" s="24" t="s">
        <v>2446</v>
      </c>
      <c r="F159" s="24" t="s">
        <v>2446</v>
      </c>
      <c r="G159" s="24">
        <v>807.0</v>
      </c>
      <c r="H159" s="24" t="s">
        <v>2440</v>
      </c>
      <c r="I159" s="24">
        <v>18.0</v>
      </c>
      <c r="J159" s="24">
        <v>14526.0</v>
      </c>
      <c r="K159" s="24">
        <v>0.0</v>
      </c>
      <c r="L159" s="24">
        <v>14526.0</v>
      </c>
      <c r="M159" s="28">
        <v>42575.0</v>
      </c>
      <c r="N159" s="24">
        <f>MONTH('Продажи'!$M159)</f>
        <v>7</v>
      </c>
      <c r="O159" s="24">
        <f>WEEKDAY('Продажи'!$M159,2)</f>
        <v>7</v>
      </c>
      <c r="P159" s="24">
        <f>YEAR('Продажи'!$M159)</f>
        <v>2016</v>
      </c>
      <c r="Q159" s="32">
        <f>WEEKNUM('Продажи'!$M159,2)</f>
        <v>30</v>
      </c>
      <c r="R159" s="32">
        <f>IF(('Продажи'!$E159="Зеленый чай")*('Продажи'!$Q159&gt;=7)*('Продажи'!$Q159&lt;=42),'Продажи'!$K159,0)</f>
        <v>0</v>
      </c>
      <c r="S159" s="32">
        <f t="shared" si="1"/>
        <v>14526</v>
      </c>
    </row>
    <row r="160" ht="15.75" customHeight="1">
      <c r="C160" s="30">
        <v>10.0</v>
      </c>
      <c r="D160" s="24" t="s">
        <v>2451</v>
      </c>
      <c r="E160" s="24" t="s">
        <v>2438</v>
      </c>
      <c r="F160" s="24" t="s">
        <v>2452</v>
      </c>
      <c r="G160" s="24">
        <v>800.0</v>
      </c>
      <c r="H160" s="24" t="s">
        <v>2440</v>
      </c>
      <c r="I160" s="24">
        <v>25.0</v>
      </c>
      <c r="J160" s="24">
        <v>20000.0</v>
      </c>
      <c r="K160" s="24">
        <v>0.03</v>
      </c>
      <c r="L160" s="24">
        <v>19400.0</v>
      </c>
      <c r="M160" s="28">
        <v>44163.0</v>
      </c>
      <c r="N160" s="24">
        <f>MONTH('Продажи'!$M160)</f>
        <v>11</v>
      </c>
      <c r="O160" s="24">
        <f>WEEKDAY('Продажи'!$M160,2)</f>
        <v>6</v>
      </c>
      <c r="P160" s="24">
        <f>YEAR('Продажи'!$M160)</f>
        <v>2020</v>
      </c>
      <c r="Q160" s="32">
        <f>WEEKNUM('Продажи'!$M160,2)</f>
        <v>48</v>
      </c>
      <c r="R160" s="32">
        <f>IF(('Продажи'!$E160="Зеленый чай")*('Продажи'!$Q160&gt;=7)*('Продажи'!$Q160&lt;=42),'Продажи'!$K160,0)</f>
        <v>0</v>
      </c>
      <c r="S160" s="32">
        <f t="shared" si="1"/>
        <v>19400</v>
      </c>
    </row>
    <row r="161" ht="15.75" customHeight="1">
      <c r="C161" s="30">
        <v>5.0</v>
      </c>
      <c r="D161" s="24" t="s">
        <v>2483</v>
      </c>
      <c r="E161" s="24" t="s">
        <v>2446</v>
      </c>
      <c r="F161" s="24" t="s">
        <v>2484</v>
      </c>
      <c r="G161" s="24">
        <v>1182.0</v>
      </c>
      <c r="H161" s="24" t="s">
        <v>2440</v>
      </c>
      <c r="I161" s="24">
        <v>17.0</v>
      </c>
      <c r="J161" s="24">
        <v>20094.0</v>
      </c>
      <c r="K161" s="24">
        <v>0.03</v>
      </c>
      <c r="L161" s="24">
        <v>19491.18</v>
      </c>
      <c r="M161" s="28">
        <v>43923.0</v>
      </c>
      <c r="N161" s="24">
        <f>MONTH('Продажи'!$M161)</f>
        <v>4</v>
      </c>
      <c r="O161" s="24">
        <f>WEEKDAY('Продажи'!$M161,2)</f>
        <v>4</v>
      </c>
      <c r="P161" s="24">
        <f>YEAR('Продажи'!$M161)</f>
        <v>2020</v>
      </c>
      <c r="Q161" s="32">
        <f>WEEKNUM('Продажи'!$M161,2)</f>
        <v>14</v>
      </c>
      <c r="R161" s="32">
        <f>IF(('Продажи'!$E161="Зеленый чай")*('Продажи'!$Q161&gt;=7)*('Продажи'!$Q161&lt;=42),'Продажи'!$K161,0)</f>
        <v>0</v>
      </c>
      <c r="S161" s="32" t="b">
        <f t="shared" si="1"/>
        <v>0</v>
      </c>
    </row>
    <row r="162" ht="15.75" customHeight="1">
      <c r="C162" s="30">
        <v>6.0</v>
      </c>
      <c r="D162" s="24" t="s">
        <v>2502</v>
      </c>
      <c r="E162" s="24" t="s">
        <v>2446</v>
      </c>
      <c r="F162" s="24" t="s">
        <v>2503</v>
      </c>
      <c r="G162" s="24">
        <v>3197.0</v>
      </c>
      <c r="H162" s="24" t="s">
        <v>2444</v>
      </c>
      <c r="I162" s="24">
        <v>6.0</v>
      </c>
      <c r="J162" s="24">
        <v>19182.0</v>
      </c>
      <c r="K162" s="24">
        <v>0.03</v>
      </c>
      <c r="L162" s="24">
        <v>18606.54</v>
      </c>
      <c r="M162" s="28">
        <v>43986.0</v>
      </c>
      <c r="N162" s="24">
        <f>MONTH('Продажи'!$M162)</f>
        <v>6</v>
      </c>
      <c r="O162" s="24">
        <f>WEEKDAY('Продажи'!$M162,2)</f>
        <v>4</v>
      </c>
      <c r="P162" s="24">
        <f>YEAR('Продажи'!$M162)</f>
        <v>2020</v>
      </c>
      <c r="Q162" s="32">
        <f>WEEKNUM('Продажи'!$M162,2)</f>
        <v>23</v>
      </c>
      <c r="R162" s="32">
        <f>IF(('Продажи'!$E162="Зеленый чай")*('Продажи'!$Q162&gt;=7)*('Продажи'!$Q162&lt;=42),'Продажи'!$K162,0)</f>
        <v>0</v>
      </c>
      <c r="S162" s="32" t="b">
        <f t="shared" si="1"/>
        <v>0</v>
      </c>
    </row>
    <row r="163" ht="15.75" customHeight="1">
      <c r="C163" s="30">
        <v>44.0</v>
      </c>
      <c r="D163" s="24" t="s">
        <v>2453</v>
      </c>
      <c r="E163" s="24" t="s">
        <v>2454</v>
      </c>
      <c r="F163" s="24" t="s">
        <v>2455</v>
      </c>
      <c r="G163" s="24">
        <v>1386.0</v>
      </c>
      <c r="H163" s="24" t="s">
        <v>2440</v>
      </c>
      <c r="I163" s="24">
        <v>20.0</v>
      </c>
      <c r="J163" s="24">
        <v>27720.0</v>
      </c>
      <c r="K163" s="24">
        <v>0.03</v>
      </c>
      <c r="L163" s="24">
        <v>26888.4</v>
      </c>
      <c r="M163" s="28">
        <v>42383.0</v>
      </c>
      <c r="N163" s="24">
        <f>MONTH('Продажи'!$M163)</f>
        <v>1</v>
      </c>
      <c r="O163" s="24">
        <f>WEEKDAY('Продажи'!$M163,2)</f>
        <v>4</v>
      </c>
      <c r="P163" s="24">
        <f>YEAR('Продажи'!$M163)</f>
        <v>2016</v>
      </c>
      <c r="Q163" s="32">
        <f>WEEKNUM('Продажи'!$M163,2)</f>
        <v>3</v>
      </c>
      <c r="R163" s="32">
        <f>IF(('Продажи'!$E163="Зеленый чай")*('Продажи'!$Q163&gt;=7)*('Продажи'!$Q163&lt;=42),'Продажи'!$K163,0)</f>
        <v>0</v>
      </c>
      <c r="S163" s="32" t="b">
        <f t="shared" si="1"/>
        <v>0</v>
      </c>
    </row>
    <row r="164" ht="15.75" customHeight="1">
      <c r="C164" s="30">
        <v>12.0</v>
      </c>
      <c r="D164" s="24" t="s">
        <v>2453</v>
      </c>
      <c r="E164" s="24" t="s">
        <v>2454</v>
      </c>
      <c r="F164" s="24" t="s">
        <v>2455</v>
      </c>
      <c r="G164" s="24">
        <v>1386.0</v>
      </c>
      <c r="H164" s="24" t="s">
        <v>2440</v>
      </c>
      <c r="I164" s="24">
        <v>20.0</v>
      </c>
      <c r="J164" s="24">
        <v>27720.0</v>
      </c>
      <c r="K164" s="24">
        <v>0.03</v>
      </c>
      <c r="L164" s="24">
        <v>26888.4</v>
      </c>
      <c r="M164" s="28">
        <v>42966.0</v>
      </c>
      <c r="N164" s="24">
        <f>MONTH('Продажи'!$M164)</f>
        <v>8</v>
      </c>
      <c r="O164" s="24">
        <f>WEEKDAY('Продажи'!$M164,2)</f>
        <v>6</v>
      </c>
      <c r="P164" s="24">
        <f>YEAR('Продажи'!$M164)</f>
        <v>2017</v>
      </c>
      <c r="Q164" s="32">
        <f>WEEKNUM('Продажи'!$M164,2)</f>
        <v>34</v>
      </c>
      <c r="R164" s="32">
        <f>IF(('Продажи'!$E164="Зеленый чай")*('Продажи'!$Q164&gt;=7)*('Продажи'!$Q164&lt;=42),'Продажи'!$K164,0)</f>
        <v>0</v>
      </c>
      <c r="S164" s="32" t="b">
        <f t="shared" si="1"/>
        <v>0</v>
      </c>
    </row>
    <row r="165" ht="15.75" customHeight="1">
      <c r="C165" s="30">
        <v>26.0</v>
      </c>
      <c r="D165" s="24" t="s">
        <v>2464</v>
      </c>
      <c r="E165" s="24" t="s">
        <v>2442</v>
      </c>
      <c r="F165" s="24" t="s">
        <v>2443</v>
      </c>
      <c r="G165" s="24">
        <v>2197.0</v>
      </c>
      <c r="H165" s="24" t="s">
        <v>2440</v>
      </c>
      <c r="I165" s="24">
        <v>40.0</v>
      </c>
      <c r="J165" s="24">
        <v>87880.0</v>
      </c>
      <c r="K165" s="24">
        <v>0.12</v>
      </c>
      <c r="L165" s="24">
        <v>77334.4</v>
      </c>
      <c r="M165" s="28">
        <v>44192.0</v>
      </c>
      <c r="N165" s="24">
        <f>MONTH('Продажи'!$M165)</f>
        <v>12</v>
      </c>
      <c r="O165" s="24">
        <f>WEEKDAY('Продажи'!$M165,2)</f>
        <v>7</v>
      </c>
      <c r="P165" s="24">
        <f>YEAR('Продажи'!$M165)</f>
        <v>2020</v>
      </c>
      <c r="Q165" s="32">
        <f>WEEKNUM('Продажи'!$M165,2)</f>
        <v>52</v>
      </c>
      <c r="R165" s="32">
        <f>IF(('Продажи'!$E165="Зеленый чай")*('Продажи'!$Q165&gt;=7)*('Продажи'!$Q165&lt;=42),'Продажи'!$K165,0)</f>
        <v>0</v>
      </c>
      <c r="S165" s="32">
        <f t="shared" si="1"/>
        <v>77334.4</v>
      </c>
    </row>
    <row r="166" ht="15.75" customHeight="1">
      <c r="C166" s="30">
        <v>1.0</v>
      </c>
      <c r="D166" s="24" t="s">
        <v>2459</v>
      </c>
      <c r="E166" s="24" t="s">
        <v>2438</v>
      </c>
      <c r="F166" s="24" t="s">
        <v>2460</v>
      </c>
      <c r="G166" s="24">
        <v>876.0</v>
      </c>
      <c r="H166" s="24" t="s">
        <v>2444</v>
      </c>
      <c r="I166" s="24">
        <v>20.0</v>
      </c>
      <c r="J166" s="24">
        <v>17520.0</v>
      </c>
      <c r="K166" s="24">
        <v>0.03</v>
      </c>
      <c r="L166" s="24">
        <v>16994.4</v>
      </c>
      <c r="M166" s="28">
        <v>44095.0</v>
      </c>
      <c r="N166" s="24">
        <f>MONTH('Продажи'!$M166)</f>
        <v>9</v>
      </c>
      <c r="O166" s="24">
        <f>WEEKDAY('Продажи'!$M166,2)</f>
        <v>1</v>
      </c>
      <c r="P166" s="24">
        <f>YEAR('Продажи'!$M166)</f>
        <v>2020</v>
      </c>
      <c r="Q166" s="32">
        <f>WEEKNUM('Продажи'!$M166,2)</f>
        <v>39</v>
      </c>
      <c r="R166" s="32">
        <f>IF(('Продажи'!$E166="Зеленый чай")*('Продажи'!$Q166&gt;=7)*('Продажи'!$Q166&lt;=42),'Продажи'!$K166,0)</f>
        <v>0.03</v>
      </c>
      <c r="S166" s="32">
        <f t="shared" si="1"/>
        <v>16994.4</v>
      </c>
    </row>
    <row r="167" ht="15.75" customHeight="1">
      <c r="C167" s="30">
        <v>43.0</v>
      </c>
      <c r="D167" s="24" t="s">
        <v>2492</v>
      </c>
      <c r="E167" s="24" t="s">
        <v>2446</v>
      </c>
      <c r="F167" s="24" t="s">
        <v>2493</v>
      </c>
      <c r="G167" s="24">
        <v>759.0</v>
      </c>
      <c r="H167" s="24" t="s">
        <v>2444</v>
      </c>
      <c r="I167" s="24">
        <v>10.0</v>
      </c>
      <c r="J167" s="24">
        <v>7590.0</v>
      </c>
      <c r="K167" s="24">
        <v>0.0</v>
      </c>
      <c r="L167" s="24">
        <v>7590.0</v>
      </c>
      <c r="M167" s="28">
        <v>43364.0</v>
      </c>
      <c r="N167" s="24">
        <f>MONTH('Продажи'!$M167)</f>
        <v>9</v>
      </c>
      <c r="O167" s="24">
        <f>WEEKDAY('Продажи'!$M167,2)</f>
        <v>5</v>
      </c>
      <c r="P167" s="24">
        <f>YEAR('Продажи'!$M167)</f>
        <v>2018</v>
      </c>
      <c r="Q167" s="32">
        <f>WEEKNUM('Продажи'!$M167,2)</f>
        <v>38</v>
      </c>
      <c r="R167" s="32">
        <f>IF(('Продажи'!$E167="Зеленый чай")*('Продажи'!$Q167&gt;=7)*('Продажи'!$Q167&lt;=42),'Продажи'!$K167,0)</f>
        <v>0</v>
      </c>
      <c r="S167" s="32">
        <f t="shared" si="1"/>
        <v>7590</v>
      </c>
    </row>
    <row r="168" ht="15.75" customHeight="1">
      <c r="C168" s="30">
        <v>13.0</v>
      </c>
      <c r="D168" s="24" t="s">
        <v>2507</v>
      </c>
      <c r="E168" s="24" t="s">
        <v>2446</v>
      </c>
      <c r="F168" s="24" t="s">
        <v>2493</v>
      </c>
      <c r="G168" s="24">
        <v>759.0</v>
      </c>
      <c r="H168" s="24" t="s">
        <v>2444</v>
      </c>
      <c r="I168" s="24">
        <v>14.0</v>
      </c>
      <c r="J168" s="24">
        <v>10626.0</v>
      </c>
      <c r="K168" s="24">
        <v>0.0</v>
      </c>
      <c r="L168" s="24">
        <v>10626.0</v>
      </c>
      <c r="M168" s="28">
        <v>42958.0</v>
      </c>
      <c r="N168" s="24">
        <f>MONTH('Продажи'!$M168)</f>
        <v>8</v>
      </c>
      <c r="O168" s="24">
        <f>WEEKDAY('Продажи'!$M168,2)</f>
        <v>5</v>
      </c>
      <c r="P168" s="24">
        <f>YEAR('Продажи'!$M168)</f>
        <v>2017</v>
      </c>
      <c r="Q168" s="32">
        <f>WEEKNUM('Продажи'!$M168,2)</f>
        <v>33</v>
      </c>
      <c r="R168" s="32">
        <f>IF(('Продажи'!$E168="Зеленый чай")*('Продажи'!$Q168&gt;=7)*('Продажи'!$Q168&lt;=42),'Продажи'!$K168,0)</f>
        <v>0</v>
      </c>
      <c r="S168" s="32" t="b">
        <f t="shared" si="1"/>
        <v>0</v>
      </c>
    </row>
    <row r="169" ht="15.75" customHeight="1">
      <c r="C169" s="30">
        <v>5.0</v>
      </c>
      <c r="D169" s="24" t="s">
        <v>2483</v>
      </c>
      <c r="E169" s="24" t="s">
        <v>2446</v>
      </c>
      <c r="F169" s="24" t="s">
        <v>2484</v>
      </c>
      <c r="G169" s="24">
        <v>1182.0</v>
      </c>
      <c r="H169" s="24" t="s">
        <v>2440</v>
      </c>
      <c r="I169" s="24">
        <v>17.0</v>
      </c>
      <c r="J169" s="24">
        <v>20094.0</v>
      </c>
      <c r="K169" s="24">
        <v>0.03</v>
      </c>
      <c r="L169" s="24">
        <v>19491.18</v>
      </c>
      <c r="M169" s="28">
        <v>42810.0</v>
      </c>
      <c r="N169" s="24">
        <f>MONTH('Продажи'!$M169)</f>
        <v>3</v>
      </c>
      <c r="O169" s="24">
        <f>WEEKDAY('Продажи'!$M169,2)</f>
        <v>4</v>
      </c>
      <c r="P169" s="24">
        <f>YEAR('Продажи'!$M169)</f>
        <v>2017</v>
      </c>
      <c r="Q169" s="32">
        <f>WEEKNUM('Продажи'!$M169,2)</f>
        <v>12</v>
      </c>
      <c r="R169" s="32">
        <f>IF(('Продажи'!$E169="Зеленый чай")*('Продажи'!$Q169&gt;=7)*('Продажи'!$Q169&lt;=42),'Продажи'!$K169,0)</f>
        <v>0</v>
      </c>
      <c r="S169" s="32" t="b">
        <f t="shared" si="1"/>
        <v>0</v>
      </c>
    </row>
    <row r="170" ht="15.75" customHeight="1">
      <c r="C170" s="30">
        <v>47.0</v>
      </c>
      <c r="D170" s="24" t="s">
        <v>2461</v>
      </c>
      <c r="E170" s="24" t="s">
        <v>2462</v>
      </c>
      <c r="F170" s="24" t="s">
        <v>2463</v>
      </c>
      <c r="G170" s="24">
        <v>1994.0</v>
      </c>
      <c r="H170" s="24" t="s">
        <v>2444</v>
      </c>
      <c r="I170" s="24">
        <v>12.0</v>
      </c>
      <c r="J170" s="24">
        <v>23928.0</v>
      </c>
      <c r="K170" s="24">
        <v>0.03</v>
      </c>
      <c r="L170" s="24">
        <v>23210.16</v>
      </c>
      <c r="M170" s="28">
        <v>42987.0</v>
      </c>
      <c r="N170" s="24">
        <f>MONTH('Продажи'!$M170)</f>
        <v>9</v>
      </c>
      <c r="O170" s="24">
        <f>WEEKDAY('Продажи'!$M170,2)</f>
        <v>6</v>
      </c>
      <c r="P170" s="24">
        <f>YEAR('Продажи'!$M170)</f>
        <v>2017</v>
      </c>
      <c r="Q170" s="32">
        <f>WEEKNUM('Продажи'!$M170,2)</f>
        <v>37</v>
      </c>
      <c r="R170" s="32">
        <f>IF(('Продажи'!$E170="Зеленый чай")*('Продажи'!$Q170&gt;=7)*('Продажи'!$Q170&lt;=42),'Продажи'!$K170,0)</f>
        <v>0</v>
      </c>
      <c r="S170" s="32" t="b">
        <f t="shared" si="1"/>
        <v>0</v>
      </c>
    </row>
    <row r="171" ht="15.75" customHeight="1">
      <c r="C171" s="30">
        <v>8.0</v>
      </c>
      <c r="D171" s="24" t="s">
        <v>2477</v>
      </c>
      <c r="E171" s="24" t="s">
        <v>2454</v>
      </c>
      <c r="F171" s="24" t="s">
        <v>2478</v>
      </c>
      <c r="G171" s="24">
        <v>847.0</v>
      </c>
      <c r="H171" s="24" t="s">
        <v>2440</v>
      </c>
      <c r="I171" s="24">
        <v>15.0</v>
      </c>
      <c r="J171" s="24">
        <v>12705.0</v>
      </c>
      <c r="K171" s="24">
        <v>0.0</v>
      </c>
      <c r="L171" s="24">
        <v>12705.0</v>
      </c>
      <c r="M171" s="28">
        <v>42210.0</v>
      </c>
      <c r="N171" s="24">
        <f>MONTH('Продажи'!$M171)</f>
        <v>7</v>
      </c>
      <c r="O171" s="24">
        <f>WEEKDAY('Продажи'!$M171,2)</f>
        <v>6</v>
      </c>
      <c r="P171" s="24">
        <f>YEAR('Продажи'!$M171)</f>
        <v>2015</v>
      </c>
      <c r="Q171" s="32">
        <f>WEEKNUM('Продажи'!$M171,2)</f>
        <v>30</v>
      </c>
      <c r="R171" s="32">
        <f>IF(('Продажи'!$E171="Зеленый чай")*('Продажи'!$Q171&gt;=7)*('Продажи'!$Q171&lt;=42),'Продажи'!$K171,0)</f>
        <v>0</v>
      </c>
      <c r="S171" s="32">
        <f t="shared" si="1"/>
        <v>12705</v>
      </c>
    </row>
    <row r="172" ht="15.75" customHeight="1">
      <c r="C172" s="30">
        <v>29.0</v>
      </c>
      <c r="D172" s="24" t="s">
        <v>2514</v>
      </c>
      <c r="E172" s="24" t="s">
        <v>2505</v>
      </c>
      <c r="F172" s="24" t="s">
        <v>2515</v>
      </c>
      <c r="G172" s="24">
        <v>843.0</v>
      </c>
      <c r="H172" s="24" t="s">
        <v>2444</v>
      </c>
      <c r="I172" s="24">
        <v>10.0</v>
      </c>
      <c r="J172" s="24">
        <v>8430.0</v>
      </c>
      <c r="K172" s="24">
        <v>0.0</v>
      </c>
      <c r="L172" s="24">
        <v>8430.0</v>
      </c>
      <c r="M172" s="28">
        <v>43440.0</v>
      </c>
      <c r="N172" s="24">
        <f>MONTH('Продажи'!$M172)</f>
        <v>12</v>
      </c>
      <c r="O172" s="24">
        <f>WEEKDAY('Продажи'!$M172,2)</f>
        <v>4</v>
      </c>
      <c r="P172" s="24">
        <f>YEAR('Продажи'!$M172)</f>
        <v>2018</v>
      </c>
      <c r="Q172" s="32">
        <f>WEEKNUM('Продажи'!$M172,2)</f>
        <v>49</v>
      </c>
      <c r="R172" s="32">
        <f>IF(('Продажи'!$E172="Зеленый чай")*('Продажи'!$Q172&gt;=7)*('Продажи'!$Q172&lt;=42),'Продажи'!$K172,0)</f>
        <v>0</v>
      </c>
      <c r="S172" s="32" t="b">
        <f t="shared" si="1"/>
        <v>0</v>
      </c>
    </row>
    <row r="173" ht="15.75" customHeight="1">
      <c r="C173" s="30">
        <v>54.0</v>
      </c>
      <c r="D173" s="24" t="s">
        <v>2477</v>
      </c>
      <c r="E173" s="24" t="s">
        <v>2454</v>
      </c>
      <c r="F173" s="24" t="s">
        <v>2478</v>
      </c>
      <c r="G173" s="24">
        <v>847.0</v>
      </c>
      <c r="H173" s="24" t="s">
        <v>2440</v>
      </c>
      <c r="I173" s="24">
        <v>15.0</v>
      </c>
      <c r="J173" s="24">
        <v>12705.0</v>
      </c>
      <c r="K173" s="24">
        <v>0.0</v>
      </c>
      <c r="L173" s="24">
        <v>12705.0</v>
      </c>
      <c r="M173" s="28">
        <v>43990.0</v>
      </c>
      <c r="N173" s="24">
        <f>MONTH('Продажи'!$M173)</f>
        <v>6</v>
      </c>
      <c r="O173" s="24">
        <f>WEEKDAY('Продажи'!$M173,2)</f>
        <v>1</v>
      </c>
      <c r="P173" s="24">
        <f>YEAR('Продажи'!$M173)</f>
        <v>2020</v>
      </c>
      <c r="Q173" s="32">
        <f>WEEKNUM('Продажи'!$M173,2)</f>
        <v>24</v>
      </c>
      <c r="R173" s="32">
        <f>IF(('Продажи'!$E173="Зеленый чай")*('Продажи'!$Q173&gt;=7)*('Продажи'!$Q173&lt;=42),'Продажи'!$K173,0)</f>
        <v>0</v>
      </c>
      <c r="S173" s="32" t="b">
        <f t="shared" si="1"/>
        <v>0</v>
      </c>
    </row>
    <row r="174" ht="15.75" customHeight="1">
      <c r="C174" s="30">
        <v>3.0</v>
      </c>
      <c r="D174" s="24" t="s">
        <v>2445</v>
      </c>
      <c r="E174" s="24" t="s">
        <v>2446</v>
      </c>
      <c r="F174" s="24" t="s">
        <v>2446</v>
      </c>
      <c r="G174" s="24">
        <v>807.0</v>
      </c>
      <c r="H174" s="24" t="s">
        <v>2440</v>
      </c>
      <c r="I174" s="24">
        <v>18.0</v>
      </c>
      <c r="J174" s="24">
        <v>14526.0</v>
      </c>
      <c r="K174" s="24">
        <v>0.0</v>
      </c>
      <c r="L174" s="24">
        <v>14526.0</v>
      </c>
      <c r="M174" s="28">
        <v>43321.0</v>
      </c>
      <c r="N174" s="24">
        <f>MONTH('Продажи'!$M174)</f>
        <v>8</v>
      </c>
      <c r="O174" s="24">
        <f>WEEKDAY('Продажи'!$M174,2)</f>
        <v>4</v>
      </c>
      <c r="P174" s="24">
        <f>YEAR('Продажи'!$M174)</f>
        <v>2018</v>
      </c>
      <c r="Q174" s="32">
        <f>WEEKNUM('Продажи'!$M174,2)</f>
        <v>32</v>
      </c>
      <c r="R174" s="32">
        <f>IF(('Продажи'!$E174="Зеленый чай")*('Продажи'!$Q174&gt;=7)*('Продажи'!$Q174&lt;=42),'Продажи'!$K174,0)</f>
        <v>0</v>
      </c>
      <c r="S174" s="32" t="b">
        <f t="shared" si="1"/>
        <v>0</v>
      </c>
    </row>
    <row r="175" ht="15.75" customHeight="1">
      <c r="C175" s="30">
        <v>20.0</v>
      </c>
      <c r="D175" s="24" t="s">
        <v>2467</v>
      </c>
      <c r="E175" s="24" t="s">
        <v>2457</v>
      </c>
      <c r="F175" s="24" t="s">
        <v>2468</v>
      </c>
      <c r="G175" s="24">
        <v>2198.0</v>
      </c>
      <c r="H175" s="24" t="s">
        <v>2444</v>
      </c>
      <c r="I175" s="24">
        <v>35.0</v>
      </c>
      <c r="J175" s="24">
        <v>76930.0</v>
      </c>
      <c r="K175" s="24">
        <v>0.12</v>
      </c>
      <c r="L175" s="24">
        <v>67698.4</v>
      </c>
      <c r="M175" s="28">
        <v>43626.0</v>
      </c>
      <c r="N175" s="24">
        <f>MONTH('Продажи'!$M175)</f>
        <v>6</v>
      </c>
      <c r="O175" s="24">
        <f>WEEKDAY('Продажи'!$M175,2)</f>
        <v>1</v>
      </c>
      <c r="P175" s="24">
        <f>YEAR('Продажи'!$M175)</f>
        <v>2019</v>
      </c>
      <c r="Q175" s="32">
        <f>WEEKNUM('Продажи'!$M175,2)</f>
        <v>24</v>
      </c>
      <c r="R175" s="32">
        <f>IF(('Продажи'!$E175="Зеленый чай")*('Продажи'!$Q175&gt;=7)*('Продажи'!$Q175&lt;=42),'Продажи'!$K175,0)</f>
        <v>0</v>
      </c>
      <c r="S175" s="32" t="b">
        <f t="shared" si="1"/>
        <v>0</v>
      </c>
    </row>
    <row r="176" ht="15.75" customHeight="1">
      <c r="C176" s="30">
        <v>5.0</v>
      </c>
      <c r="D176" s="24" t="s">
        <v>2483</v>
      </c>
      <c r="E176" s="24" t="s">
        <v>2446</v>
      </c>
      <c r="F176" s="24" t="s">
        <v>2484</v>
      </c>
      <c r="G176" s="24">
        <v>1182.0</v>
      </c>
      <c r="H176" s="24" t="s">
        <v>2440</v>
      </c>
      <c r="I176" s="24">
        <v>17.0</v>
      </c>
      <c r="J176" s="24">
        <v>20094.0</v>
      </c>
      <c r="K176" s="24">
        <v>0.03</v>
      </c>
      <c r="L176" s="24">
        <v>19491.18</v>
      </c>
      <c r="M176" s="28">
        <v>42290.0</v>
      </c>
      <c r="N176" s="24">
        <f>MONTH('Продажи'!$M176)</f>
        <v>10</v>
      </c>
      <c r="O176" s="24">
        <f>WEEKDAY('Продажи'!$M176,2)</f>
        <v>2</v>
      </c>
      <c r="P176" s="24">
        <f>YEAR('Продажи'!$M176)</f>
        <v>2015</v>
      </c>
      <c r="Q176" s="32">
        <f>WEEKNUM('Продажи'!$M176,2)</f>
        <v>42</v>
      </c>
      <c r="R176" s="32">
        <f>IF(('Продажи'!$E176="Зеленый чай")*('Продажи'!$Q176&gt;=7)*('Продажи'!$Q176&lt;=42),'Продажи'!$K176,0)</f>
        <v>0</v>
      </c>
      <c r="S176" s="32" t="b">
        <f t="shared" si="1"/>
        <v>0</v>
      </c>
    </row>
    <row r="177" ht="15.75" customHeight="1">
      <c r="C177" s="30">
        <v>27.0</v>
      </c>
      <c r="D177" s="24" t="s">
        <v>2499</v>
      </c>
      <c r="E177" s="24" t="s">
        <v>2462</v>
      </c>
      <c r="F177" s="24" t="s">
        <v>2463</v>
      </c>
      <c r="G177" s="24">
        <v>1994.0</v>
      </c>
      <c r="H177" s="24" t="s">
        <v>2444</v>
      </c>
      <c r="I177" s="24">
        <v>25.0</v>
      </c>
      <c r="J177" s="24">
        <v>49850.0</v>
      </c>
      <c r="K177" s="24">
        <v>0.06</v>
      </c>
      <c r="L177" s="24">
        <v>46859.0</v>
      </c>
      <c r="M177" s="28">
        <v>42221.0</v>
      </c>
      <c r="N177" s="24">
        <f>MONTH('Продажи'!$M177)</f>
        <v>8</v>
      </c>
      <c r="O177" s="24">
        <f>WEEKDAY('Продажи'!$M177,2)</f>
        <v>3</v>
      </c>
      <c r="P177" s="24">
        <f>YEAR('Продажи'!$M177)</f>
        <v>2015</v>
      </c>
      <c r="Q177" s="32">
        <f>WEEKNUM('Продажи'!$M177,2)</f>
        <v>32</v>
      </c>
      <c r="R177" s="32">
        <f>IF(('Продажи'!$E177="Зеленый чай")*('Продажи'!$Q177&gt;=7)*('Продажи'!$Q177&lt;=42),'Продажи'!$K177,0)</f>
        <v>0</v>
      </c>
      <c r="S177" s="32" t="b">
        <f t="shared" si="1"/>
        <v>0</v>
      </c>
    </row>
    <row r="178" ht="15.75" customHeight="1">
      <c r="C178" s="30">
        <v>5.0</v>
      </c>
      <c r="D178" s="24" t="s">
        <v>2483</v>
      </c>
      <c r="E178" s="24" t="s">
        <v>2446</v>
      </c>
      <c r="F178" s="24" t="s">
        <v>2484</v>
      </c>
      <c r="G178" s="24">
        <v>1182.0</v>
      </c>
      <c r="H178" s="24" t="s">
        <v>2440</v>
      </c>
      <c r="I178" s="24">
        <v>17.0</v>
      </c>
      <c r="J178" s="24">
        <v>20094.0</v>
      </c>
      <c r="K178" s="24">
        <v>0.03</v>
      </c>
      <c r="L178" s="24">
        <v>19491.18</v>
      </c>
      <c r="M178" s="28">
        <v>43969.0</v>
      </c>
      <c r="N178" s="24">
        <f>MONTH('Продажи'!$M178)</f>
        <v>5</v>
      </c>
      <c r="O178" s="24">
        <f>WEEKDAY('Продажи'!$M178,2)</f>
        <v>1</v>
      </c>
      <c r="P178" s="24">
        <f>YEAR('Продажи'!$M178)</f>
        <v>2020</v>
      </c>
      <c r="Q178" s="32">
        <f>WEEKNUM('Продажи'!$M178,2)</f>
        <v>21</v>
      </c>
      <c r="R178" s="32">
        <f>IF(('Продажи'!$E178="Зеленый чай")*('Продажи'!$Q178&gt;=7)*('Продажи'!$Q178&lt;=42),'Продажи'!$K178,0)</f>
        <v>0</v>
      </c>
      <c r="S178" s="32" t="b">
        <f t="shared" si="1"/>
        <v>0</v>
      </c>
    </row>
    <row r="179" ht="15.75" customHeight="1">
      <c r="C179" s="30">
        <v>13.0</v>
      </c>
      <c r="D179" s="24" t="s">
        <v>2507</v>
      </c>
      <c r="E179" s="24" t="s">
        <v>2446</v>
      </c>
      <c r="F179" s="24" t="s">
        <v>2493</v>
      </c>
      <c r="G179" s="24">
        <v>759.0</v>
      </c>
      <c r="H179" s="24" t="s">
        <v>2444</v>
      </c>
      <c r="I179" s="24">
        <v>14.0</v>
      </c>
      <c r="J179" s="24">
        <v>10626.0</v>
      </c>
      <c r="K179" s="24">
        <v>0.0</v>
      </c>
      <c r="L179" s="24">
        <v>10626.0</v>
      </c>
      <c r="M179" s="28">
        <v>43947.0</v>
      </c>
      <c r="N179" s="24">
        <f>MONTH('Продажи'!$M179)</f>
        <v>4</v>
      </c>
      <c r="O179" s="24">
        <f>WEEKDAY('Продажи'!$M179,2)</f>
        <v>7</v>
      </c>
      <c r="P179" s="24">
        <f>YEAR('Продажи'!$M179)</f>
        <v>2020</v>
      </c>
      <c r="Q179" s="32">
        <f>WEEKNUM('Продажи'!$M179,2)</f>
        <v>17</v>
      </c>
      <c r="R179" s="32">
        <f>IF(('Продажи'!$E179="Зеленый чай")*('Продажи'!$Q179&gt;=7)*('Продажи'!$Q179&lt;=42),'Продажи'!$K179,0)</f>
        <v>0</v>
      </c>
      <c r="S179" s="32">
        <f t="shared" si="1"/>
        <v>10626</v>
      </c>
    </row>
    <row r="180" ht="15.75" customHeight="1">
      <c r="C180" s="30">
        <v>25.0</v>
      </c>
      <c r="D180" s="24" t="s">
        <v>2490</v>
      </c>
      <c r="E180" s="24" t="s">
        <v>2462</v>
      </c>
      <c r="F180" s="24" t="s">
        <v>2491</v>
      </c>
      <c r="G180" s="24">
        <v>1994.0</v>
      </c>
      <c r="H180" s="24" t="s">
        <v>2444</v>
      </c>
      <c r="I180" s="24">
        <v>10.0</v>
      </c>
      <c r="J180" s="24">
        <v>19940.0</v>
      </c>
      <c r="K180" s="24">
        <v>0.03</v>
      </c>
      <c r="L180" s="24">
        <v>19341.8</v>
      </c>
      <c r="M180" s="28">
        <v>43574.0</v>
      </c>
      <c r="N180" s="24">
        <f>MONTH('Продажи'!$M180)</f>
        <v>4</v>
      </c>
      <c r="O180" s="24">
        <f>WEEKDAY('Продажи'!$M180,2)</f>
        <v>5</v>
      </c>
      <c r="P180" s="24">
        <f>YEAR('Продажи'!$M180)</f>
        <v>2019</v>
      </c>
      <c r="Q180" s="32">
        <f>WEEKNUM('Продажи'!$M180,2)</f>
        <v>16</v>
      </c>
      <c r="R180" s="32">
        <f>IF(('Продажи'!$E180="Зеленый чай")*('Продажи'!$Q180&gt;=7)*('Продажи'!$Q180&lt;=42),'Продажи'!$K180,0)</f>
        <v>0</v>
      </c>
      <c r="S180" s="32" t="b">
        <f t="shared" si="1"/>
        <v>0</v>
      </c>
    </row>
    <row r="181" ht="15.75" customHeight="1">
      <c r="C181" s="30">
        <v>18.0</v>
      </c>
      <c r="D181" s="24" t="s">
        <v>2508</v>
      </c>
      <c r="E181" s="24" t="s">
        <v>2476</v>
      </c>
      <c r="F181" s="24" t="s">
        <v>2509</v>
      </c>
      <c r="G181" s="24">
        <v>1531.0</v>
      </c>
      <c r="H181" s="24" t="s">
        <v>2440</v>
      </c>
      <c r="I181" s="24">
        <v>15.0</v>
      </c>
      <c r="J181" s="24">
        <v>22965.0</v>
      </c>
      <c r="K181" s="24">
        <v>0.03</v>
      </c>
      <c r="L181" s="24">
        <v>22276.05</v>
      </c>
      <c r="M181" s="28">
        <v>44013.0</v>
      </c>
      <c r="N181" s="24">
        <f>MONTH('Продажи'!$M181)</f>
        <v>7</v>
      </c>
      <c r="O181" s="24">
        <f>WEEKDAY('Продажи'!$M181,2)</f>
        <v>3</v>
      </c>
      <c r="P181" s="24">
        <f>YEAR('Продажи'!$M181)</f>
        <v>2020</v>
      </c>
      <c r="Q181" s="32">
        <f>WEEKNUM('Продажи'!$M181,2)</f>
        <v>27</v>
      </c>
      <c r="R181" s="32">
        <f>IF(('Продажи'!$E181="Зеленый чай")*('Продажи'!$Q181&gt;=7)*('Продажи'!$Q181&lt;=42),'Продажи'!$K181,0)</f>
        <v>0</v>
      </c>
      <c r="S181" s="32" t="b">
        <f t="shared" si="1"/>
        <v>0</v>
      </c>
    </row>
    <row r="182" ht="15.75" customHeight="1">
      <c r="C182" s="30">
        <v>32.0</v>
      </c>
      <c r="D182" s="24" t="s">
        <v>2496</v>
      </c>
      <c r="E182" s="24" t="s">
        <v>2446</v>
      </c>
      <c r="F182" s="24" t="s">
        <v>2466</v>
      </c>
      <c r="G182" s="24">
        <v>967.0</v>
      </c>
      <c r="H182" s="24" t="s">
        <v>2444</v>
      </c>
      <c r="I182" s="24">
        <v>8.0</v>
      </c>
      <c r="J182" s="24">
        <v>7736.0</v>
      </c>
      <c r="K182" s="24">
        <v>0.0</v>
      </c>
      <c r="L182" s="24">
        <v>7736.0</v>
      </c>
      <c r="M182" s="28">
        <v>43723.0</v>
      </c>
      <c r="N182" s="24">
        <f>MONTH('Продажи'!$M182)</f>
        <v>9</v>
      </c>
      <c r="O182" s="24">
        <f>WEEKDAY('Продажи'!$M182,2)</f>
        <v>7</v>
      </c>
      <c r="P182" s="24">
        <f>YEAR('Продажи'!$M182)</f>
        <v>2019</v>
      </c>
      <c r="Q182" s="32">
        <f>WEEKNUM('Продажи'!$M182,2)</f>
        <v>37</v>
      </c>
      <c r="R182" s="32">
        <f>IF(('Продажи'!$E182="Зеленый чай")*('Продажи'!$Q182&gt;=7)*('Продажи'!$Q182&lt;=42),'Продажи'!$K182,0)</f>
        <v>0</v>
      </c>
      <c r="S182" s="32" t="b">
        <f t="shared" si="1"/>
        <v>0</v>
      </c>
    </row>
    <row r="183" ht="15.75" customHeight="1">
      <c r="C183" s="30">
        <v>43.0</v>
      </c>
      <c r="D183" s="24" t="s">
        <v>2492</v>
      </c>
      <c r="E183" s="24" t="s">
        <v>2446</v>
      </c>
      <c r="F183" s="24" t="s">
        <v>2493</v>
      </c>
      <c r="G183" s="24">
        <v>759.0</v>
      </c>
      <c r="H183" s="24" t="s">
        <v>2444</v>
      </c>
      <c r="I183" s="24">
        <v>10.0</v>
      </c>
      <c r="J183" s="24">
        <v>7590.0</v>
      </c>
      <c r="K183" s="24">
        <v>0.0</v>
      </c>
      <c r="L183" s="24">
        <v>7590.0</v>
      </c>
      <c r="M183" s="28">
        <v>42904.0</v>
      </c>
      <c r="N183" s="24">
        <f>MONTH('Продажи'!$M183)</f>
        <v>6</v>
      </c>
      <c r="O183" s="24">
        <f>WEEKDAY('Продажи'!$M183,2)</f>
        <v>7</v>
      </c>
      <c r="P183" s="24">
        <f>YEAR('Продажи'!$M183)</f>
        <v>2017</v>
      </c>
      <c r="Q183" s="32">
        <f>WEEKNUM('Продажи'!$M183,2)</f>
        <v>25</v>
      </c>
      <c r="R183" s="32">
        <f>IF(('Продажи'!$E183="Зеленый чай")*('Продажи'!$Q183&gt;=7)*('Продажи'!$Q183&lt;=42),'Продажи'!$K183,0)</f>
        <v>0</v>
      </c>
      <c r="S183" s="32" t="b">
        <f t="shared" si="1"/>
        <v>0</v>
      </c>
    </row>
    <row r="184" ht="15.75" customHeight="1">
      <c r="C184" s="30">
        <v>38.0</v>
      </c>
      <c r="D184" s="24" t="s">
        <v>2483</v>
      </c>
      <c r="E184" s="24" t="s">
        <v>2446</v>
      </c>
      <c r="F184" s="24" t="s">
        <v>2484</v>
      </c>
      <c r="G184" s="24">
        <v>1182.0</v>
      </c>
      <c r="H184" s="24" t="s">
        <v>2440</v>
      </c>
      <c r="I184" s="24">
        <v>17.0</v>
      </c>
      <c r="J184" s="24">
        <v>20094.0</v>
      </c>
      <c r="K184" s="24">
        <v>0.03</v>
      </c>
      <c r="L184" s="24">
        <v>19491.18</v>
      </c>
      <c r="M184" s="28">
        <v>43140.0</v>
      </c>
      <c r="N184" s="24">
        <f>MONTH('Продажи'!$M184)</f>
        <v>2</v>
      </c>
      <c r="O184" s="24">
        <f>WEEKDAY('Продажи'!$M184,2)</f>
        <v>5</v>
      </c>
      <c r="P184" s="24">
        <f>YEAR('Продажи'!$M184)</f>
        <v>2018</v>
      </c>
      <c r="Q184" s="32">
        <f>WEEKNUM('Продажи'!$M184,2)</f>
        <v>6</v>
      </c>
      <c r="R184" s="32">
        <f>IF(('Продажи'!$E184="Зеленый чай")*('Продажи'!$Q184&gt;=7)*('Продажи'!$Q184&lt;=42),'Продажи'!$K184,0)</f>
        <v>0</v>
      </c>
      <c r="S184" s="32" t="b">
        <f t="shared" si="1"/>
        <v>0</v>
      </c>
    </row>
    <row r="185" ht="15.75" customHeight="1">
      <c r="C185" s="30">
        <v>9.0</v>
      </c>
      <c r="D185" s="24" t="s">
        <v>2447</v>
      </c>
      <c r="E185" s="24" t="s">
        <v>2448</v>
      </c>
      <c r="F185" s="24" t="s">
        <v>2448</v>
      </c>
      <c r="G185" s="24">
        <v>699.0</v>
      </c>
      <c r="H185" s="24" t="s">
        <v>2444</v>
      </c>
      <c r="I185" s="24">
        <v>10.0</v>
      </c>
      <c r="J185" s="24">
        <v>6990.0</v>
      </c>
      <c r="K185" s="24">
        <v>0.0</v>
      </c>
      <c r="L185" s="24">
        <v>6990.0</v>
      </c>
      <c r="M185" s="28">
        <v>42117.0</v>
      </c>
      <c r="N185" s="24">
        <f>MONTH('Продажи'!$M185)</f>
        <v>4</v>
      </c>
      <c r="O185" s="24">
        <f>WEEKDAY('Продажи'!$M185,2)</f>
        <v>4</v>
      </c>
      <c r="P185" s="24">
        <f>YEAR('Продажи'!$M185)</f>
        <v>2015</v>
      </c>
      <c r="Q185" s="32">
        <f>WEEKNUM('Продажи'!$M185,2)</f>
        <v>17</v>
      </c>
      <c r="R185" s="32">
        <f>IF(('Продажи'!$E185="Зеленый чай")*('Продажи'!$Q185&gt;=7)*('Продажи'!$Q185&lt;=42),'Продажи'!$K185,0)</f>
        <v>0</v>
      </c>
      <c r="S185" s="32">
        <f t="shared" si="1"/>
        <v>6990</v>
      </c>
    </row>
    <row r="186" ht="15.75" customHeight="1">
      <c r="C186" s="30">
        <v>56.0</v>
      </c>
      <c r="D186" s="24" t="s">
        <v>2451</v>
      </c>
      <c r="E186" s="24" t="s">
        <v>2438</v>
      </c>
      <c r="F186" s="24" t="s">
        <v>2452</v>
      </c>
      <c r="G186" s="24">
        <v>800.0</v>
      </c>
      <c r="H186" s="24" t="s">
        <v>2440</v>
      </c>
      <c r="I186" s="24">
        <v>40.0</v>
      </c>
      <c r="J186" s="24">
        <v>32000.0</v>
      </c>
      <c r="K186" s="24">
        <v>0.03</v>
      </c>
      <c r="L186" s="24">
        <v>31040.0</v>
      </c>
      <c r="M186" s="28">
        <v>42884.0</v>
      </c>
      <c r="N186" s="24">
        <f>MONTH('Продажи'!$M186)</f>
        <v>5</v>
      </c>
      <c r="O186" s="24">
        <f>WEEKDAY('Продажи'!$M186,2)</f>
        <v>1</v>
      </c>
      <c r="P186" s="24">
        <f>YEAR('Продажи'!$M186)</f>
        <v>2017</v>
      </c>
      <c r="Q186" s="32">
        <f>WEEKNUM('Продажи'!$M186,2)</f>
        <v>23</v>
      </c>
      <c r="R186" s="32">
        <f>IF(('Продажи'!$E186="Зеленый чай")*('Продажи'!$Q186&gt;=7)*('Продажи'!$Q186&lt;=42),'Продажи'!$K186,0)</f>
        <v>0.03</v>
      </c>
      <c r="S186" s="32">
        <f t="shared" si="1"/>
        <v>31040</v>
      </c>
    </row>
    <row r="187" ht="15.75" customHeight="1">
      <c r="C187" s="30">
        <v>20.0</v>
      </c>
      <c r="D187" s="24" t="s">
        <v>2467</v>
      </c>
      <c r="E187" s="24" t="s">
        <v>2457</v>
      </c>
      <c r="F187" s="24" t="s">
        <v>2468</v>
      </c>
      <c r="G187" s="24">
        <v>2198.0</v>
      </c>
      <c r="H187" s="24" t="s">
        <v>2444</v>
      </c>
      <c r="I187" s="24">
        <v>35.0</v>
      </c>
      <c r="J187" s="24">
        <v>76930.0</v>
      </c>
      <c r="K187" s="24">
        <v>0.12</v>
      </c>
      <c r="L187" s="24">
        <v>67698.4</v>
      </c>
      <c r="M187" s="28">
        <v>43869.0</v>
      </c>
      <c r="N187" s="24">
        <f>MONTH('Продажи'!$M187)</f>
        <v>2</v>
      </c>
      <c r="O187" s="24">
        <f>WEEKDAY('Продажи'!$M187,2)</f>
        <v>6</v>
      </c>
      <c r="P187" s="24">
        <f>YEAR('Продажи'!$M187)</f>
        <v>2020</v>
      </c>
      <c r="Q187" s="32">
        <f>WEEKNUM('Продажи'!$M187,2)</f>
        <v>6</v>
      </c>
      <c r="R187" s="32">
        <f>IF(('Продажи'!$E187="Зеленый чай")*('Продажи'!$Q187&gt;=7)*('Продажи'!$Q187&lt;=42),'Продажи'!$K187,0)</f>
        <v>0</v>
      </c>
      <c r="S187" s="32" t="b">
        <f t="shared" si="1"/>
        <v>0</v>
      </c>
    </row>
    <row r="188" ht="15.75" customHeight="1">
      <c r="C188" s="30">
        <v>53.0</v>
      </c>
      <c r="D188" s="24" t="s">
        <v>2437</v>
      </c>
      <c r="E188" s="24" t="s">
        <v>2438</v>
      </c>
      <c r="F188" s="24" t="s">
        <v>2439</v>
      </c>
      <c r="G188" s="24">
        <v>1923.0</v>
      </c>
      <c r="H188" s="24" t="s">
        <v>2440</v>
      </c>
      <c r="I188" s="24">
        <v>35.0</v>
      </c>
      <c r="J188" s="24">
        <v>67305.0</v>
      </c>
      <c r="K188" s="24">
        <v>0.06</v>
      </c>
      <c r="L188" s="24">
        <v>63266.7</v>
      </c>
      <c r="M188" s="28">
        <v>42890.0</v>
      </c>
      <c r="N188" s="24">
        <f>MONTH('Продажи'!$M188)</f>
        <v>6</v>
      </c>
      <c r="O188" s="24">
        <f>WEEKDAY('Продажи'!$M188,2)</f>
        <v>7</v>
      </c>
      <c r="P188" s="24">
        <f>YEAR('Продажи'!$M188)</f>
        <v>2017</v>
      </c>
      <c r="Q188" s="32">
        <f>WEEKNUM('Продажи'!$M188,2)</f>
        <v>23</v>
      </c>
      <c r="R188" s="32">
        <f>IF(('Продажи'!$E188="Зеленый чай")*('Продажи'!$Q188&gt;=7)*('Продажи'!$Q188&lt;=42),'Продажи'!$K188,0)</f>
        <v>0.06</v>
      </c>
      <c r="S188" s="32" t="b">
        <f t="shared" si="1"/>
        <v>0</v>
      </c>
    </row>
    <row r="189" ht="15.75" customHeight="1">
      <c r="C189" s="30">
        <v>40.0</v>
      </c>
      <c r="D189" s="24" t="s">
        <v>2477</v>
      </c>
      <c r="E189" s="24" t="s">
        <v>2454</v>
      </c>
      <c r="F189" s="24" t="s">
        <v>2478</v>
      </c>
      <c r="G189" s="24">
        <v>847.0</v>
      </c>
      <c r="H189" s="24" t="s">
        <v>2440</v>
      </c>
      <c r="I189" s="24">
        <v>15.0</v>
      </c>
      <c r="J189" s="24">
        <v>12705.0</v>
      </c>
      <c r="K189" s="24">
        <v>0.0</v>
      </c>
      <c r="L189" s="24">
        <v>12705.0</v>
      </c>
      <c r="M189" s="28">
        <v>42971.0</v>
      </c>
      <c r="N189" s="24">
        <f>MONTH('Продажи'!$M189)</f>
        <v>8</v>
      </c>
      <c r="O189" s="24">
        <f>WEEKDAY('Продажи'!$M189,2)</f>
        <v>4</v>
      </c>
      <c r="P189" s="24">
        <f>YEAR('Продажи'!$M189)</f>
        <v>2017</v>
      </c>
      <c r="Q189" s="32">
        <f>WEEKNUM('Продажи'!$M189,2)</f>
        <v>35</v>
      </c>
      <c r="R189" s="32">
        <f>IF(('Продажи'!$E189="Зеленый чай")*('Продажи'!$Q189&gt;=7)*('Продажи'!$Q189&lt;=42),'Продажи'!$K189,0)</f>
        <v>0</v>
      </c>
      <c r="S189" s="32">
        <f t="shared" si="1"/>
        <v>12705</v>
      </c>
    </row>
    <row r="190" ht="15.75" customHeight="1">
      <c r="C190" s="30">
        <v>8.0</v>
      </c>
      <c r="D190" s="24" t="s">
        <v>2477</v>
      </c>
      <c r="E190" s="24" t="s">
        <v>2454</v>
      </c>
      <c r="F190" s="24" t="s">
        <v>2478</v>
      </c>
      <c r="G190" s="24">
        <v>847.0</v>
      </c>
      <c r="H190" s="24" t="s">
        <v>2440</v>
      </c>
      <c r="I190" s="24">
        <v>15.0</v>
      </c>
      <c r="J190" s="24">
        <v>12705.0</v>
      </c>
      <c r="K190" s="24">
        <v>0.0</v>
      </c>
      <c r="L190" s="24">
        <v>12705.0</v>
      </c>
      <c r="M190" s="28">
        <v>43479.0</v>
      </c>
      <c r="N190" s="24">
        <f>MONTH('Продажи'!$M190)</f>
        <v>1</v>
      </c>
      <c r="O190" s="24">
        <f>WEEKDAY('Продажи'!$M190,2)</f>
        <v>1</v>
      </c>
      <c r="P190" s="24">
        <f>YEAR('Продажи'!$M190)</f>
        <v>2019</v>
      </c>
      <c r="Q190" s="32">
        <f>WEEKNUM('Продажи'!$M190,2)</f>
        <v>3</v>
      </c>
      <c r="R190" s="32">
        <f>IF(('Продажи'!$E190="Зеленый чай")*('Продажи'!$Q190&gt;=7)*('Продажи'!$Q190&lt;=42),'Продажи'!$K190,0)</f>
        <v>0</v>
      </c>
      <c r="S190" s="32" t="b">
        <f t="shared" si="1"/>
        <v>0</v>
      </c>
    </row>
    <row r="191" ht="15.75" customHeight="1">
      <c r="C191" s="30">
        <v>14.0</v>
      </c>
      <c r="D191" s="24" t="s">
        <v>2475</v>
      </c>
      <c r="E191" s="24" t="s">
        <v>2476</v>
      </c>
      <c r="F191" s="24" t="s">
        <v>2476</v>
      </c>
      <c r="G191" s="24">
        <v>770.0</v>
      </c>
      <c r="H191" s="24" t="s">
        <v>2440</v>
      </c>
      <c r="I191" s="24">
        <v>20.0</v>
      </c>
      <c r="J191" s="24">
        <v>15400.0</v>
      </c>
      <c r="K191" s="24">
        <v>0.03</v>
      </c>
      <c r="L191" s="24">
        <v>14938.0</v>
      </c>
      <c r="M191" s="28">
        <v>43207.0</v>
      </c>
      <c r="N191" s="24">
        <f>MONTH('Продажи'!$M191)</f>
        <v>4</v>
      </c>
      <c r="O191" s="24">
        <f>WEEKDAY('Продажи'!$M191,2)</f>
        <v>2</v>
      </c>
      <c r="P191" s="24">
        <f>YEAR('Продажи'!$M191)</f>
        <v>2018</v>
      </c>
      <c r="Q191" s="32">
        <f>WEEKNUM('Продажи'!$M191,2)</f>
        <v>16</v>
      </c>
      <c r="R191" s="32">
        <f>IF(('Продажи'!$E191="Зеленый чай")*('Продажи'!$Q191&gt;=7)*('Продажи'!$Q191&lt;=42),'Продажи'!$K191,0)</f>
        <v>0</v>
      </c>
      <c r="S191" s="32" t="b">
        <f t="shared" si="1"/>
        <v>0</v>
      </c>
    </row>
    <row r="192" ht="15.75" customHeight="1">
      <c r="C192" s="30">
        <v>53.0</v>
      </c>
      <c r="D192" s="24" t="s">
        <v>2437</v>
      </c>
      <c r="E192" s="24" t="s">
        <v>2438</v>
      </c>
      <c r="F192" s="24" t="s">
        <v>2439</v>
      </c>
      <c r="G192" s="24">
        <v>1923.0</v>
      </c>
      <c r="H192" s="24" t="s">
        <v>2440</v>
      </c>
      <c r="I192" s="24">
        <v>35.0</v>
      </c>
      <c r="J192" s="24">
        <v>67305.0</v>
      </c>
      <c r="K192" s="24">
        <v>0.06</v>
      </c>
      <c r="L192" s="24">
        <v>63266.7</v>
      </c>
      <c r="M192" s="28">
        <v>42914.0</v>
      </c>
      <c r="N192" s="24">
        <f>MONTH('Продажи'!$M192)</f>
        <v>6</v>
      </c>
      <c r="O192" s="24">
        <f>WEEKDAY('Продажи'!$M192,2)</f>
        <v>3</v>
      </c>
      <c r="P192" s="24">
        <f>YEAR('Продажи'!$M192)</f>
        <v>2017</v>
      </c>
      <c r="Q192" s="32">
        <f>WEEKNUM('Продажи'!$M192,2)</f>
        <v>27</v>
      </c>
      <c r="R192" s="32">
        <f>IF(('Продажи'!$E192="Зеленый чай")*('Продажи'!$Q192&gt;=7)*('Продажи'!$Q192&lt;=42),'Продажи'!$K192,0)</f>
        <v>0.06</v>
      </c>
      <c r="S192" s="32">
        <f t="shared" si="1"/>
        <v>63266.7</v>
      </c>
    </row>
    <row r="193" ht="15.75" customHeight="1">
      <c r="C193" s="30">
        <v>32.0</v>
      </c>
      <c r="D193" s="24" t="s">
        <v>2496</v>
      </c>
      <c r="E193" s="24" t="s">
        <v>2446</v>
      </c>
      <c r="F193" s="24" t="s">
        <v>2466</v>
      </c>
      <c r="G193" s="24">
        <v>967.0</v>
      </c>
      <c r="H193" s="24" t="s">
        <v>2444</v>
      </c>
      <c r="I193" s="24">
        <v>8.0</v>
      </c>
      <c r="J193" s="24">
        <v>7736.0</v>
      </c>
      <c r="K193" s="24">
        <v>0.0</v>
      </c>
      <c r="L193" s="24">
        <v>7736.0</v>
      </c>
      <c r="M193" s="28">
        <v>44029.0</v>
      </c>
      <c r="N193" s="24">
        <f>MONTH('Продажи'!$M193)</f>
        <v>7</v>
      </c>
      <c r="O193" s="24">
        <f>WEEKDAY('Продажи'!$M193,2)</f>
        <v>5</v>
      </c>
      <c r="P193" s="24">
        <f>YEAR('Продажи'!$M193)</f>
        <v>2020</v>
      </c>
      <c r="Q193" s="32">
        <f>WEEKNUM('Продажи'!$M193,2)</f>
        <v>29</v>
      </c>
      <c r="R193" s="32">
        <f>IF(('Продажи'!$E193="Зеленый чай")*('Продажи'!$Q193&gt;=7)*('Продажи'!$Q193&lt;=42),'Продажи'!$K193,0)</f>
        <v>0</v>
      </c>
      <c r="S193" s="32" t="b">
        <f t="shared" si="1"/>
        <v>0</v>
      </c>
    </row>
    <row r="194" ht="15.75" customHeight="1">
      <c r="C194" s="30">
        <v>25.0</v>
      </c>
      <c r="D194" s="24" t="s">
        <v>2490</v>
      </c>
      <c r="E194" s="24" t="s">
        <v>2462</v>
      </c>
      <c r="F194" s="24" t="s">
        <v>2491</v>
      </c>
      <c r="G194" s="24">
        <v>1994.0</v>
      </c>
      <c r="H194" s="24" t="s">
        <v>2444</v>
      </c>
      <c r="I194" s="24">
        <v>10.0</v>
      </c>
      <c r="J194" s="24">
        <v>19940.0</v>
      </c>
      <c r="K194" s="24">
        <v>0.03</v>
      </c>
      <c r="L194" s="24">
        <v>19341.8</v>
      </c>
      <c r="M194" s="28">
        <v>42017.0</v>
      </c>
      <c r="N194" s="24">
        <f>MONTH('Продажи'!$M194)</f>
        <v>1</v>
      </c>
      <c r="O194" s="24">
        <f>WEEKDAY('Продажи'!$M194,2)</f>
        <v>2</v>
      </c>
      <c r="P194" s="24">
        <f>YEAR('Продажи'!$M194)</f>
        <v>2015</v>
      </c>
      <c r="Q194" s="32">
        <f>WEEKNUM('Продажи'!$M194,2)</f>
        <v>3</v>
      </c>
      <c r="R194" s="32">
        <f>IF(('Продажи'!$E194="Зеленый чай")*('Продажи'!$Q194&gt;=7)*('Продажи'!$Q194&lt;=42),'Продажи'!$K194,0)</f>
        <v>0</v>
      </c>
      <c r="S194" s="32" t="b">
        <f t="shared" si="1"/>
        <v>0</v>
      </c>
    </row>
    <row r="195" ht="15.75" customHeight="1">
      <c r="C195" s="30">
        <v>42.0</v>
      </c>
      <c r="D195" s="24" t="s">
        <v>2451</v>
      </c>
      <c r="E195" s="24" t="s">
        <v>2438</v>
      </c>
      <c r="F195" s="24" t="s">
        <v>2452</v>
      </c>
      <c r="G195" s="24">
        <v>800.0</v>
      </c>
      <c r="H195" s="24" t="s">
        <v>2440</v>
      </c>
      <c r="I195" s="24">
        <v>25.0</v>
      </c>
      <c r="J195" s="24">
        <v>20000.0</v>
      </c>
      <c r="K195" s="24">
        <v>0.03</v>
      </c>
      <c r="L195" s="24">
        <v>19400.0</v>
      </c>
      <c r="M195" s="28">
        <v>43418.0</v>
      </c>
      <c r="N195" s="24">
        <f>MONTH('Продажи'!$M195)</f>
        <v>11</v>
      </c>
      <c r="O195" s="24">
        <f>WEEKDAY('Продажи'!$M195,2)</f>
        <v>3</v>
      </c>
      <c r="P195" s="24">
        <f>YEAR('Продажи'!$M195)</f>
        <v>2018</v>
      </c>
      <c r="Q195" s="32">
        <f>WEEKNUM('Продажи'!$M195,2)</f>
        <v>46</v>
      </c>
      <c r="R195" s="32">
        <f>IF(('Продажи'!$E195="Зеленый чай")*('Продажи'!$Q195&gt;=7)*('Продажи'!$Q195&lt;=42),'Продажи'!$K195,0)</f>
        <v>0</v>
      </c>
      <c r="S195" s="32" t="b">
        <f t="shared" si="1"/>
        <v>0</v>
      </c>
    </row>
    <row r="196" ht="15.75" customHeight="1">
      <c r="C196" s="30">
        <v>23.0</v>
      </c>
      <c r="D196" s="24" t="s">
        <v>2473</v>
      </c>
      <c r="E196" s="24" t="s">
        <v>2448</v>
      </c>
      <c r="F196" s="24" t="s">
        <v>2474</v>
      </c>
      <c r="G196" s="24">
        <v>2645.0</v>
      </c>
      <c r="H196" s="24" t="s">
        <v>2444</v>
      </c>
      <c r="I196" s="24">
        <v>50.0</v>
      </c>
      <c r="J196" s="24">
        <v>132250.0</v>
      </c>
      <c r="K196" s="24">
        <v>0.15</v>
      </c>
      <c r="L196" s="24">
        <v>112412.5</v>
      </c>
      <c r="M196" s="28">
        <v>42055.0</v>
      </c>
      <c r="N196" s="24">
        <f>MONTH('Продажи'!$M196)</f>
        <v>2</v>
      </c>
      <c r="O196" s="24">
        <f>WEEKDAY('Продажи'!$M196,2)</f>
        <v>5</v>
      </c>
      <c r="P196" s="24">
        <f>YEAR('Продажи'!$M196)</f>
        <v>2015</v>
      </c>
      <c r="Q196" s="32">
        <f>WEEKNUM('Продажи'!$M196,2)</f>
        <v>8</v>
      </c>
      <c r="R196" s="32">
        <f>IF(('Продажи'!$E196="Зеленый чай")*('Продажи'!$Q196&gt;=7)*('Продажи'!$Q196&lt;=42),'Продажи'!$K196,0)</f>
        <v>0</v>
      </c>
      <c r="S196" s="32" t="b">
        <f t="shared" si="1"/>
        <v>0</v>
      </c>
    </row>
    <row r="197" ht="15.75" customHeight="1">
      <c r="C197" s="30">
        <v>39.0</v>
      </c>
      <c r="D197" s="24" t="s">
        <v>2437</v>
      </c>
      <c r="E197" s="24" t="s">
        <v>2438</v>
      </c>
      <c r="F197" s="24" t="s">
        <v>2439</v>
      </c>
      <c r="G197" s="24">
        <v>1923.0</v>
      </c>
      <c r="H197" s="24" t="s">
        <v>2440</v>
      </c>
      <c r="I197" s="24">
        <v>25.0</v>
      </c>
      <c r="J197" s="24">
        <v>48075.0</v>
      </c>
      <c r="K197" s="24">
        <v>0.06</v>
      </c>
      <c r="L197" s="24">
        <v>45190.5</v>
      </c>
      <c r="M197" s="28">
        <v>43020.0</v>
      </c>
      <c r="N197" s="24">
        <f>MONTH('Продажи'!$M197)</f>
        <v>10</v>
      </c>
      <c r="O197" s="24">
        <f>WEEKDAY('Продажи'!$M197,2)</f>
        <v>4</v>
      </c>
      <c r="P197" s="24">
        <f>YEAR('Продажи'!$M197)</f>
        <v>2017</v>
      </c>
      <c r="Q197" s="32">
        <f>WEEKNUM('Продажи'!$M197,2)</f>
        <v>42</v>
      </c>
      <c r="R197" s="32">
        <f>IF(('Продажи'!$E197="Зеленый чай")*('Продажи'!$Q197&gt;=7)*('Продажи'!$Q197&lt;=42),'Продажи'!$K197,0)</f>
        <v>0.06</v>
      </c>
      <c r="S197" s="32" t="b">
        <f t="shared" si="1"/>
        <v>0</v>
      </c>
    </row>
    <row r="198" ht="15.75" customHeight="1">
      <c r="C198" s="30">
        <v>37.0</v>
      </c>
      <c r="D198" s="24" t="s">
        <v>2449</v>
      </c>
      <c r="E198" s="24" t="s">
        <v>2448</v>
      </c>
      <c r="F198" s="24" t="s">
        <v>2450</v>
      </c>
      <c r="G198" s="24">
        <v>2211.0</v>
      </c>
      <c r="H198" s="24" t="s">
        <v>2444</v>
      </c>
      <c r="I198" s="24">
        <v>25.0</v>
      </c>
      <c r="J198" s="24">
        <v>55275.0</v>
      </c>
      <c r="K198" s="24">
        <v>0.09</v>
      </c>
      <c r="L198" s="24">
        <v>50300.25</v>
      </c>
      <c r="M198" s="28">
        <v>43684.0</v>
      </c>
      <c r="N198" s="24">
        <f>MONTH('Продажи'!$M198)</f>
        <v>8</v>
      </c>
      <c r="O198" s="24">
        <f>WEEKDAY('Продажи'!$M198,2)</f>
        <v>3</v>
      </c>
      <c r="P198" s="24">
        <f>YEAR('Продажи'!$M198)</f>
        <v>2019</v>
      </c>
      <c r="Q198" s="32">
        <f>WEEKNUM('Продажи'!$M198,2)</f>
        <v>32</v>
      </c>
      <c r="R198" s="32">
        <f>IF(('Продажи'!$E198="Зеленый чай")*('Продажи'!$Q198&gt;=7)*('Продажи'!$Q198&lt;=42),'Продажи'!$K198,0)</f>
        <v>0</v>
      </c>
      <c r="S198" s="32" t="b">
        <f t="shared" si="1"/>
        <v>0</v>
      </c>
    </row>
    <row r="199" ht="15.75" customHeight="1">
      <c r="C199" s="30">
        <v>2.0</v>
      </c>
      <c r="D199" s="24" t="s">
        <v>2500</v>
      </c>
      <c r="E199" s="24" t="s">
        <v>2446</v>
      </c>
      <c r="F199" s="24" t="s">
        <v>2501</v>
      </c>
      <c r="G199" s="24">
        <v>1178.0</v>
      </c>
      <c r="H199" s="24" t="s">
        <v>2444</v>
      </c>
      <c r="I199" s="24">
        <v>10.0</v>
      </c>
      <c r="J199" s="24">
        <v>11780.0</v>
      </c>
      <c r="K199" s="24">
        <v>0.0</v>
      </c>
      <c r="L199" s="24">
        <v>11780.0</v>
      </c>
      <c r="M199" s="28">
        <v>42672.0</v>
      </c>
      <c r="N199" s="24">
        <f>MONTH('Продажи'!$M199)</f>
        <v>10</v>
      </c>
      <c r="O199" s="24">
        <f>WEEKDAY('Продажи'!$M199,2)</f>
        <v>6</v>
      </c>
      <c r="P199" s="24">
        <f>YEAR('Продажи'!$M199)</f>
        <v>2016</v>
      </c>
      <c r="Q199" s="32">
        <f>WEEKNUM('Продажи'!$M199,2)</f>
        <v>44</v>
      </c>
      <c r="R199" s="32">
        <f>IF(('Продажи'!$E199="Зеленый чай")*('Продажи'!$Q199&gt;=7)*('Продажи'!$Q199&lt;=42),'Продажи'!$K199,0)</f>
        <v>0</v>
      </c>
      <c r="S199" s="32">
        <f t="shared" si="1"/>
        <v>11780</v>
      </c>
    </row>
    <row r="200" ht="15.75" customHeight="1">
      <c r="C200" s="30">
        <v>53.0</v>
      </c>
      <c r="D200" s="24" t="s">
        <v>2437</v>
      </c>
      <c r="E200" s="24" t="s">
        <v>2438</v>
      </c>
      <c r="F200" s="24" t="s">
        <v>2439</v>
      </c>
      <c r="G200" s="24">
        <v>1923.0</v>
      </c>
      <c r="H200" s="24" t="s">
        <v>2440</v>
      </c>
      <c r="I200" s="24">
        <v>35.0</v>
      </c>
      <c r="J200" s="24">
        <v>67305.0</v>
      </c>
      <c r="K200" s="24">
        <v>0.06</v>
      </c>
      <c r="L200" s="24">
        <v>63266.7</v>
      </c>
      <c r="M200" s="28">
        <v>43476.0</v>
      </c>
      <c r="N200" s="24">
        <f>MONTH('Продажи'!$M200)</f>
        <v>1</v>
      </c>
      <c r="O200" s="24">
        <f>WEEKDAY('Продажи'!$M200,2)</f>
        <v>5</v>
      </c>
      <c r="P200" s="24">
        <f>YEAR('Продажи'!$M200)</f>
        <v>2019</v>
      </c>
      <c r="Q200" s="32">
        <f>WEEKNUM('Продажи'!$M200,2)</f>
        <v>2</v>
      </c>
      <c r="R200" s="32">
        <f>IF(('Продажи'!$E200="Зеленый чай")*('Продажи'!$Q200&gt;=7)*('Продажи'!$Q200&lt;=42),'Продажи'!$K200,0)</f>
        <v>0</v>
      </c>
      <c r="S200" s="32" t="b">
        <f t="shared" si="1"/>
        <v>0</v>
      </c>
    </row>
    <row r="201" ht="15.75" customHeight="1">
      <c r="C201" s="30">
        <v>0.0</v>
      </c>
      <c r="D201" s="24" t="s">
        <v>2469</v>
      </c>
      <c r="E201" s="24" t="s">
        <v>2442</v>
      </c>
      <c r="F201" s="24" t="s">
        <v>2470</v>
      </c>
      <c r="G201" s="24">
        <v>620.0</v>
      </c>
      <c r="H201" s="24" t="s">
        <v>2444</v>
      </c>
      <c r="I201" s="24">
        <v>30.0</v>
      </c>
      <c r="J201" s="24">
        <v>18600.0</v>
      </c>
      <c r="K201" s="24">
        <v>0.03</v>
      </c>
      <c r="L201" s="24">
        <v>18042.0</v>
      </c>
      <c r="M201" s="28">
        <v>42840.0</v>
      </c>
      <c r="N201" s="24">
        <f>MONTH('Продажи'!$M201)</f>
        <v>4</v>
      </c>
      <c r="O201" s="24">
        <f>WEEKDAY('Продажи'!$M201,2)</f>
        <v>6</v>
      </c>
      <c r="P201" s="24">
        <f>YEAR('Продажи'!$M201)</f>
        <v>2017</v>
      </c>
      <c r="Q201" s="32">
        <f>WEEKNUM('Продажи'!$M201,2)</f>
        <v>16</v>
      </c>
      <c r="R201" s="32">
        <f>IF(('Продажи'!$E201="Зеленый чай")*('Продажи'!$Q201&gt;=7)*('Продажи'!$Q201&lt;=42),'Продажи'!$K201,0)</f>
        <v>0</v>
      </c>
      <c r="S201" s="32" t="b">
        <f t="shared" si="1"/>
        <v>0</v>
      </c>
    </row>
    <row r="202" ht="15.75" customHeight="1">
      <c r="C202" s="30">
        <v>17.0</v>
      </c>
      <c r="D202" s="24" t="s">
        <v>2465</v>
      </c>
      <c r="E202" s="24" t="s">
        <v>2446</v>
      </c>
      <c r="F202" s="24" t="s">
        <v>2466</v>
      </c>
      <c r="G202" s="24">
        <v>967.0</v>
      </c>
      <c r="H202" s="24" t="s">
        <v>2444</v>
      </c>
      <c r="I202" s="24">
        <v>12.0</v>
      </c>
      <c r="J202" s="24">
        <v>11604.0</v>
      </c>
      <c r="K202" s="24">
        <v>0.0</v>
      </c>
      <c r="L202" s="24">
        <v>11604.0</v>
      </c>
      <c r="M202" s="28">
        <v>44161.0</v>
      </c>
      <c r="N202" s="24">
        <f>MONTH('Продажи'!$M202)</f>
        <v>11</v>
      </c>
      <c r="O202" s="24">
        <f>WEEKDAY('Продажи'!$M202,2)</f>
        <v>4</v>
      </c>
      <c r="P202" s="24">
        <f>YEAR('Продажи'!$M202)</f>
        <v>2020</v>
      </c>
      <c r="Q202" s="32">
        <f>WEEKNUM('Продажи'!$M202,2)</f>
        <v>48</v>
      </c>
      <c r="R202" s="32">
        <f>IF(('Продажи'!$E202="Зеленый чай")*('Продажи'!$Q202&gt;=7)*('Продажи'!$Q202&lt;=42),'Продажи'!$K202,0)</f>
        <v>0</v>
      </c>
      <c r="S202" s="32">
        <f t="shared" si="1"/>
        <v>11604</v>
      </c>
    </row>
    <row r="203" ht="15.75" customHeight="1">
      <c r="C203" s="30">
        <v>52.0</v>
      </c>
      <c r="D203" s="24" t="s">
        <v>2483</v>
      </c>
      <c r="E203" s="24" t="s">
        <v>2446</v>
      </c>
      <c r="F203" s="24" t="s">
        <v>2484</v>
      </c>
      <c r="G203" s="24">
        <v>1182.0</v>
      </c>
      <c r="H203" s="24" t="s">
        <v>2440</v>
      </c>
      <c r="I203" s="24">
        <v>17.0</v>
      </c>
      <c r="J203" s="24">
        <v>20094.0</v>
      </c>
      <c r="K203" s="24">
        <v>0.03</v>
      </c>
      <c r="L203" s="24">
        <v>19491.18</v>
      </c>
      <c r="M203" s="28">
        <v>42313.0</v>
      </c>
      <c r="N203" s="24">
        <f>MONTH('Продажи'!$M203)</f>
        <v>11</v>
      </c>
      <c r="O203" s="24">
        <f>WEEKDAY('Продажи'!$M203,2)</f>
        <v>4</v>
      </c>
      <c r="P203" s="24">
        <f>YEAR('Продажи'!$M203)</f>
        <v>2015</v>
      </c>
      <c r="Q203" s="32">
        <f>WEEKNUM('Продажи'!$M203,2)</f>
        <v>45</v>
      </c>
      <c r="R203" s="32">
        <f>IF(('Продажи'!$E203="Зеленый чай")*('Продажи'!$Q203&gt;=7)*('Продажи'!$Q203&lt;=42),'Продажи'!$K203,0)</f>
        <v>0</v>
      </c>
      <c r="S203" s="32" t="b">
        <f t="shared" si="1"/>
        <v>0</v>
      </c>
    </row>
    <row r="204" ht="15.75" customHeight="1">
      <c r="C204" s="30">
        <v>16.0</v>
      </c>
      <c r="D204" s="24" t="s">
        <v>2504</v>
      </c>
      <c r="E204" s="24" t="s">
        <v>2505</v>
      </c>
      <c r="F204" s="24" t="s">
        <v>2506</v>
      </c>
      <c r="G204" s="24">
        <v>843.0</v>
      </c>
      <c r="H204" s="24" t="s">
        <v>2444</v>
      </c>
      <c r="I204" s="24">
        <v>5.0</v>
      </c>
      <c r="J204" s="24">
        <v>4215.0</v>
      </c>
      <c r="K204" s="24">
        <v>0.0</v>
      </c>
      <c r="L204" s="24">
        <v>4215.0</v>
      </c>
      <c r="M204" s="28">
        <v>42794.0</v>
      </c>
      <c r="N204" s="24">
        <f>MONTH('Продажи'!$M204)</f>
        <v>2</v>
      </c>
      <c r="O204" s="24">
        <f>WEEKDAY('Продажи'!$M204,2)</f>
        <v>2</v>
      </c>
      <c r="P204" s="24">
        <f>YEAR('Продажи'!$M204)</f>
        <v>2017</v>
      </c>
      <c r="Q204" s="32">
        <f>WEEKNUM('Продажи'!$M204,2)</f>
        <v>10</v>
      </c>
      <c r="R204" s="32">
        <f>IF(('Продажи'!$E204="Зеленый чай")*('Продажи'!$Q204&gt;=7)*('Продажи'!$Q204&lt;=42),'Продажи'!$K204,0)</f>
        <v>0</v>
      </c>
      <c r="S204" s="32">
        <f t="shared" si="1"/>
        <v>4215</v>
      </c>
    </row>
    <row r="205" ht="15.75" customHeight="1">
      <c r="C205" s="30">
        <v>12.0</v>
      </c>
      <c r="D205" s="24" t="s">
        <v>2453</v>
      </c>
      <c r="E205" s="24" t="s">
        <v>2454</v>
      </c>
      <c r="F205" s="24" t="s">
        <v>2455</v>
      </c>
      <c r="G205" s="24">
        <v>1386.0</v>
      </c>
      <c r="H205" s="24" t="s">
        <v>2440</v>
      </c>
      <c r="I205" s="24">
        <v>20.0</v>
      </c>
      <c r="J205" s="24">
        <v>27720.0</v>
      </c>
      <c r="K205" s="24">
        <v>0.03</v>
      </c>
      <c r="L205" s="24">
        <v>26888.4</v>
      </c>
      <c r="M205" s="28">
        <v>42667.0</v>
      </c>
      <c r="N205" s="24">
        <f>MONTH('Продажи'!$M205)</f>
        <v>10</v>
      </c>
      <c r="O205" s="24">
        <f>WEEKDAY('Продажи'!$M205,2)</f>
        <v>1</v>
      </c>
      <c r="P205" s="24">
        <f>YEAR('Продажи'!$M205)</f>
        <v>2016</v>
      </c>
      <c r="Q205" s="32">
        <f>WEEKNUM('Продажи'!$M205,2)</f>
        <v>44</v>
      </c>
      <c r="R205" s="32">
        <f>IF(('Продажи'!$E205="Зеленый чай")*('Продажи'!$Q205&gt;=7)*('Продажи'!$Q205&lt;=42),'Продажи'!$K205,0)</f>
        <v>0</v>
      </c>
      <c r="S205" s="32">
        <f t="shared" si="1"/>
        <v>26888.4</v>
      </c>
    </row>
    <row r="206" ht="15.75" customHeight="1">
      <c r="C206" s="30">
        <v>3.0</v>
      </c>
      <c r="D206" s="24" t="s">
        <v>2445</v>
      </c>
      <c r="E206" s="24" t="s">
        <v>2446</v>
      </c>
      <c r="F206" s="24" t="s">
        <v>2446</v>
      </c>
      <c r="G206" s="24">
        <v>807.0</v>
      </c>
      <c r="H206" s="24" t="s">
        <v>2440</v>
      </c>
      <c r="I206" s="24">
        <v>18.0</v>
      </c>
      <c r="J206" s="24">
        <v>14526.0</v>
      </c>
      <c r="K206" s="24">
        <v>0.0</v>
      </c>
      <c r="L206" s="24">
        <v>14526.0</v>
      </c>
      <c r="M206" s="28">
        <v>43604.0</v>
      </c>
      <c r="N206" s="24">
        <f>MONTH('Продажи'!$M206)</f>
        <v>5</v>
      </c>
      <c r="O206" s="24">
        <f>WEEKDAY('Продажи'!$M206,2)</f>
        <v>7</v>
      </c>
      <c r="P206" s="24">
        <f>YEAR('Продажи'!$M206)</f>
        <v>2019</v>
      </c>
      <c r="Q206" s="32">
        <f>WEEKNUM('Продажи'!$M206,2)</f>
        <v>20</v>
      </c>
      <c r="R206" s="32">
        <f>IF(('Продажи'!$E206="Зеленый чай")*('Продажи'!$Q206&gt;=7)*('Продажи'!$Q206&lt;=42),'Продажи'!$K206,0)</f>
        <v>0</v>
      </c>
      <c r="S206" s="32" t="b">
        <f t="shared" si="1"/>
        <v>0</v>
      </c>
    </row>
    <row r="207" ht="15.75" customHeight="1">
      <c r="C207" s="30">
        <v>3.0</v>
      </c>
      <c r="D207" s="24" t="s">
        <v>2445</v>
      </c>
      <c r="E207" s="24" t="s">
        <v>2446</v>
      </c>
      <c r="F207" s="24" t="s">
        <v>2446</v>
      </c>
      <c r="G207" s="24">
        <v>807.0</v>
      </c>
      <c r="H207" s="24" t="s">
        <v>2440</v>
      </c>
      <c r="I207" s="24">
        <v>18.0</v>
      </c>
      <c r="J207" s="24">
        <v>14526.0</v>
      </c>
      <c r="K207" s="24">
        <v>0.0</v>
      </c>
      <c r="L207" s="24">
        <v>14526.0</v>
      </c>
      <c r="M207" s="28">
        <v>43478.0</v>
      </c>
      <c r="N207" s="24">
        <f>MONTH('Продажи'!$M207)</f>
        <v>1</v>
      </c>
      <c r="O207" s="24">
        <f>WEEKDAY('Продажи'!$M207,2)</f>
        <v>7</v>
      </c>
      <c r="P207" s="24">
        <f>YEAR('Продажи'!$M207)</f>
        <v>2019</v>
      </c>
      <c r="Q207" s="32">
        <f>WEEKNUM('Продажи'!$M207,2)</f>
        <v>2</v>
      </c>
      <c r="R207" s="32">
        <f>IF(('Продажи'!$E207="Зеленый чай")*('Продажи'!$Q207&gt;=7)*('Продажи'!$Q207&lt;=42),'Продажи'!$K207,0)</f>
        <v>0</v>
      </c>
      <c r="S207" s="32" t="b">
        <f t="shared" si="1"/>
        <v>0</v>
      </c>
    </row>
    <row r="208" ht="15.75" customHeight="1">
      <c r="C208" s="30">
        <v>5.0</v>
      </c>
      <c r="D208" s="24" t="s">
        <v>2483</v>
      </c>
      <c r="E208" s="24" t="s">
        <v>2446</v>
      </c>
      <c r="F208" s="24" t="s">
        <v>2484</v>
      </c>
      <c r="G208" s="24">
        <v>1182.0</v>
      </c>
      <c r="H208" s="24" t="s">
        <v>2440</v>
      </c>
      <c r="I208" s="24">
        <v>17.0</v>
      </c>
      <c r="J208" s="24">
        <v>20094.0</v>
      </c>
      <c r="K208" s="24">
        <v>0.03</v>
      </c>
      <c r="L208" s="24">
        <v>19491.18</v>
      </c>
      <c r="M208" s="28">
        <v>43690.0</v>
      </c>
      <c r="N208" s="24">
        <f>MONTH('Продажи'!$M208)</f>
        <v>8</v>
      </c>
      <c r="O208" s="24">
        <f>WEEKDAY('Продажи'!$M208,2)</f>
        <v>2</v>
      </c>
      <c r="P208" s="24">
        <f>YEAR('Продажи'!$M208)</f>
        <v>2019</v>
      </c>
      <c r="Q208" s="32">
        <f>WEEKNUM('Продажи'!$M208,2)</f>
        <v>33</v>
      </c>
      <c r="R208" s="32">
        <f>IF(('Продажи'!$E208="Зеленый чай")*('Продажи'!$Q208&gt;=7)*('Продажи'!$Q208&lt;=42),'Продажи'!$K208,0)</f>
        <v>0</v>
      </c>
      <c r="S208" s="32" t="b">
        <f t="shared" si="1"/>
        <v>0</v>
      </c>
    </row>
    <row r="209" ht="15.75" customHeight="1">
      <c r="C209" s="30">
        <v>45.0</v>
      </c>
      <c r="D209" s="24" t="s">
        <v>2507</v>
      </c>
      <c r="E209" s="24" t="s">
        <v>2446</v>
      </c>
      <c r="F209" s="24" t="s">
        <v>2493</v>
      </c>
      <c r="G209" s="24">
        <v>759.0</v>
      </c>
      <c r="H209" s="24" t="s">
        <v>2444</v>
      </c>
      <c r="I209" s="24">
        <v>14.0</v>
      </c>
      <c r="J209" s="24">
        <v>10626.0</v>
      </c>
      <c r="K209" s="24">
        <v>0.0</v>
      </c>
      <c r="L209" s="24">
        <v>10626.0</v>
      </c>
      <c r="M209" s="28">
        <v>42181.0</v>
      </c>
      <c r="N209" s="24">
        <f>MONTH('Продажи'!$M209)</f>
        <v>6</v>
      </c>
      <c r="O209" s="24">
        <f>WEEKDAY('Продажи'!$M209,2)</f>
        <v>5</v>
      </c>
      <c r="P209" s="24">
        <f>YEAR('Продажи'!$M209)</f>
        <v>2015</v>
      </c>
      <c r="Q209" s="32">
        <f>WEEKNUM('Продажи'!$M209,2)</f>
        <v>26</v>
      </c>
      <c r="R209" s="32">
        <f>IF(('Продажи'!$E209="Зеленый чай")*('Продажи'!$Q209&gt;=7)*('Продажи'!$Q209&lt;=42),'Продажи'!$K209,0)</f>
        <v>0</v>
      </c>
      <c r="S209" s="32">
        <f t="shared" si="1"/>
        <v>10626</v>
      </c>
    </row>
    <row r="210" ht="15.75" customHeight="1">
      <c r="C210" s="30">
        <v>2.0</v>
      </c>
      <c r="D210" s="24" t="s">
        <v>2500</v>
      </c>
      <c r="E210" s="24" t="s">
        <v>2446</v>
      </c>
      <c r="F210" s="24" t="s">
        <v>2501</v>
      </c>
      <c r="G210" s="24">
        <v>1178.0</v>
      </c>
      <c r="H210" s="24" t="s">
        <v>2444</v>
      </c>
      <c r="I210" s="24">
        <v>10.0</v>
      </c>
      <c r="J210" s="24">
        <v>11780.0</v>
      </c>
      <c r="K210" s="24">
        <v>0.0</v>
      </c>
      <c r="L210" s="24">
        <v>11780.0</v>
      </c>
      <c r="M210" s="28">
        <v>42804.0</v>
      </c>
      <c r="N210" s="24">
        <f>MONTH('Продажи'!$M210)</f>
        <v>3</v>
      </c>
      <c r="O210" s="24">
        <f>WEEKDAY('Продажи'!$M210,2)</f>
        <v>5</v>
      </c>
      <c r="P210" s="24">
        <f>YEAR('Продажи'!$M210)</f>
        <v>2017</v>
      </c>
      <c r="Q210" s="32">
        <f>WEEKNUM('Продажи'!$M210,2)</f>
        <v>11</v>
      </c>
      <c r="R210" s="32">
        <f>IF(('Продажи'!$E210="Зеленый чай")*('Продажи'!$Q210&gt;=7)*('Продажи'!$Q210&lt;=42),'Продажи'!$K210,0)</f>
        <v>0</v>
      </c>
      <c r="S210" s="32" t="b">
        <f t="shared" si="1"/>
        <v>0</v>
      </c>
    </row>
    <row r="211" ht="15.75" customHeight="1">
      <c r="C211" s="30">
        <v>28.0</v>
      </c>
      <c r="D211" s="24" t="s">
        <v>2494</v>
      </c>
      <c r="E211" s="24" t="s">
        <v>2462</v>
      </c>
      <c r="F211" s="24" t="s">
        <v>2491</v>
      </c>
      <c r="G211" s="24">
        <v>1994.0</v>
      </c>
      <c r="H211" s="24" t="s">
        <v>2444</v>
      </c>
      <c r="I211" s="24">
        <v>40.0</v>
      </c>
      <c r="J211" s="24">
        <v>79760.0</v>
      </c>
      <c r="K211" s="24">
        <v>0.12</v>
      </c>
      <c r="L211" s="24">
        <v>70188.8</v>
      </c>
      <c r="M211" s="28">
        <v>43107.0</v>
      </c>
      <c r="N211" s="24">
        <f>MONTH('Продажи'!$M211)</f>
        <v>1</v>
      </c>
      <c r="O211" s="24">
        <f>WEEKDAY('Продажи'!$M211,2)</f>
        <v>7</v>
      </c>
      <c r="P211" s="24">
        <f>YEAR('Продажи'!$M211)</f>
        <v>2018</v>
      </c>
      <c r="Q211" s="32">
        <f>WEEKNUM('Продажи'!$M211,2)</f>
        <v>1</v>
      </c>
      <c r="R211" s="32">
        <f>IF(('Продажи'!$E211="Зеленый чай")*('Продажи'!$Q211&gt;=7)*('Продажи'!$Q211&lt;=42),'Продажи'!$K211,0)</f>
        <v>0</v>
      </c>
      <c r="S211" s="32" t="b">
        <f t="shared" si="1"/>
        <v>0</v>
      </c>
    </row>
    <row r="212" ht="15.75" customHeight="1">
      <c r="C212" s="30">
        <v>54.0</v>
      </c>
      <c r="D212" s="24" t="s">
        <v>2477</v>
      </c>
      <c r="E212" s="24" t="s">
        <v>2454</v>
      </c>
      <c r="F212" s="24" t="s">
        <v>2478</v>
      </c>
      <c r="G212" s="24">
        <v>847.0</v>
      </c>
      <c r="H212" s="24" t="s">
        <v>2440</v>
      </c>
      <c r="I212" s="24">
        <v>15.0</v>
      </c>
      <c r="J212" s="24">
        <v>12705.0</v>
      </c>
      <c r="K212" s="24">
        <v>0.0</v>
      </c>
      <c r="L212" s="24">
        <v>12705.0</v>
      </c>
      <c r="M212" s="28">
        <v>42760.0</v>
      </c>
      <c r="N212" s="24">
        <f>MONTH('Продажи'!$M212)</f>
        <v>1</v>
      </c>
      <c r="O212" s="24">
        <f>WEEKDAY('Продажи'!$M212,2)</f>
        <v>3</v>
      </c>
      <c r="P212" s="24">
        <f>YEAR('Продажи'!$M212)</f>
        <v>2017</v>
      </c>
      <c r="Q212" s="32">
        <f>WEEKNUM('Продажи'!$M212,2)</f>
        <v>5</v>
      </c>
      <c r="R212" s="32">
        <f>IF(('Продажи'!$E212="Зеленый чай")*('Продажи'!$Q212&gt;=7)*('Продажи'!$Q212&lt;=42),'Продажи'!$K212,0)</f>
        <v>0</v>
      </c>
      <c r="S212" s="32">
        <f t="shared" si="1"/>
        <v>12705</v>
      </c>
    </row>
    <row r="213" ht="15.75" customHeight="1">
      <c r="C213" s="30">
        <v>22.0</v>
      </c>
      <c r="D213" s="24" t="s">
        <v>2510</v>
      </c>
      <c r="E213" s="24" t="s">
        <v>2511</v>
      </c>
      <c r="F213" s="24" t="s">
        <v>2511</v>
      </c>
      <c r="G213" s="24">
        <v>4889.0</v>
      </c>
      <c r="H213" s="24" t="s">
        <v>2444</v>
      </c>
      <c r="I213" s="24">
        <v>18.0</v>
      </c>
      <c r="J213" s="24">
        <v>88002.0</v>
      </c>
      <c r="K213" s="24">
        <v>0.12</v>
      </c>
      <c r="L213" s="24">
        <v>77441.76</v>
      </c>
      <c r="M213" s="28">
        <v>44038.0</v>
      </c>
      <c r="N213" s="24">
        <f>MONTH('Продажи'!$M213)</f>
        <v>7</v>
      </c>
      <c r="O213" s="24">
        <f>WEEKDAY('Продажи'!$M213,2)</f>
        <v>7</v>
      </c>
      <c r="P213" s="24">
        <f>YEAR('Продажи'!$M213)</f>
        <v>2020</v>
      </c>
      <c r="Q213" s="32">
        <f>WEEKNUM('Продажи'!$M213,2)</f>
        <v>30</v>
      </c>
      <c r="R213" s="32">
        <f>IF(('Продажи'!$E213="Зеленый чай")*('Продажи'!$Q213&gt;=7)*('Продажи'!$Q213&lt;=42),'Продажи'!$K213,0)</f>
        <v>0</v>
      </c>
      <c r="S213" s="32">
        <f t="shared" si="1"/>
        <v>77441.76</v>
      </c>
    </row>
    <row r="214" ht="15.75" customHeight="1">
      <c r="C214" s="30">
        <v>0.0</v>
      </c>
      <c r="D214" s="24" t="s">
        <v>2469</v>
      </c>
      <c r="E214" s="24" t="s">
        <v>2442</v>
      </c>
      <c r="F214" s="24" t="s">
        <v>2470</v>
      </c>
      <c r="G214" s="24">
        <v>620.0</v>
      </c>
      <c r="H214" s="24" t="s">
        <v>2444</v>
      </c>
      <c r="I214" s="24">
        <v>30.0</v>
      </c>
      <c r="J214" s="24">
        <v>18600.0</v>
      </c>
      <c r="K214" s="24">
        <v>0.03</v>
      </c>
      <c r="L214" s="24">
        <v>18042.0</v>
      </c>
      <c r="M214" s="28">
        <v>44006.0</v>
      </c>
      <c r="N214" s="24">
        <f>MONTH('Продажи'!$M214)</f>
        <v>6</v>
      </c>
      <c r="O214" s="24">
        <f>WEEKDAY('Продажи'!$M214,2)</f>
        <v>3</v>
      </c>
      <c r="P214" s="24">
        <f>YEAR('Продажи'!$M214)</f>
        <v>2020</v>
      </c>
      <c r="Q214" s="32">
        <f>WEEKNUM('Продажи'!$M214,2)</f>
        <v>26</v>
      </c>
      <c r="R214" s="32">
        <f>IF(('Продажи'!$E214="Зеленый чай")*('Продажи'!$Q214&gt;=7)*('Продажи'!$Q214&lt;=42),'Продажи'!$K214,0)</f>
        <v>0</v>
      </c>
      <c r="S214" s="32">
        <f t="shared" si="1"/>
        <v>18042</v>
      </c>
    </row>
    <row r="215" ht="15.75" customHeight="1">
      <c r="C215" s="30">
        <v>11.0</v>
      </c>
      <c r="D215" s="24" t="s">
        <v>2492</v>
      </c>
      <c r="E215" s="24" t="s">
        <v>2446</v>
      </c>
      <c r="F215" s="24" t="s">
        <v>2495</v>
      </c>
      <c r="G215" s="24">
        <v>3197.0</v>
      </c>
      <c r="H215" s="24" t="s">
        <v>2444</v>
      </c>
      <c r="I215" s="24">
        <v>10.0</v>
      </c>
      <c r="J215" s="24">
        <v>31970.0</v>
      </c>
      <c r="K215" s="24">
        <v>0.0</v>
      </c>
      <c r="L215" s="24">
        <v>31970.0</v>
      </c>
      <c r="M215" s="28">
        <v>42177.0</v>
      </c>
      <c r="N215" s="24">
        <f>MONTH('Продажи'!$M215)</f>
        <v>6</v>
      </c>
      <c r="O215" s="24">
        <f>WEEKDAY('Продажи'!$M215,2)</f>
        <v>1</v>
      </c>
      <c r="P215" s="24">
        <f>YEAR('Продажи'!$M215)</f>
        <v>2015</v>
      </c>
      <c r="Q215" s="32">
        <f>WEEKNUM('Продажи'!$M215,2)</f>
        <v>26</v>
      </c>
      <c r="R215" s="32">
        <f>IF(('Продажи'!$E215="Зеленый чай")*('Продажи'!$Q215&gt;=7)*('Продажи'!$Q215&lt;=42),'Продажи'!$K215,0)</f>
        <v>0</v>
      </c>
      <c r="S215" s="32">
        <f t="shared" si="1"/>
        <v>31970</v>
      </c>
    </row>
    <row r="216" ht="15.75" customHeight="1">
      <c r="C216" s="30">
        <v>8.0</v>
      </c>
      <c r="D216" s="24" t="s">
        <v>2477</v>
      </c>
      <c r="E216" s="24" t="s">
        <v>2454</v>
      </c>
      <c r="F216" s="24" t="s">
        <v>2478</v>
      </c>
      <c r="G216" s="24">
        <v>847.0</v>
      </c>
      <c r="H216" s="24" t="s">
        <v>2440</v>
      </c>
      <c r="I216" s="24">
        <v>15.0</v>
      </c>
      <c r="J216" s="24">
        <v>12705.0</v>
      </c>
      <c r="K216" s="24">
        <v>0.0</v>
      </c>
      <c r="L216" s="24">
        <v>12705.0</v>
      </c>
      <c r="M216" s="28">
        <v>43445.0</v>
      </c>
      <c r="N216" s="24">
        <f>MONTH('Продажи'!$M216)</f>
        <v>12</v>
      </c>
      <c r="O216" s="24">
        <f>WEEKDAY('Продажи'!$M216,2)</f>
        <v>2</v>
      </c>
      <c r="P216" s="24">
        <f>YEAR('Продажи'!$M216)</f>
        <v>2018</v>
      </c>
      <c r="Q216" s="32">
        <f>WEEKNUM('Продажи'!$M216,2)</f>
        <v>50</v>
      </c>
      <c r="R216" s="32">
        <f>IF(('Продажи'!$E216="Зеленый чай")*('Продажи'!$Q216&gt;=7)*('Продажи'!$Q216&lt;=42),'Продажи'!$K216,0)</f>
        <v>0</v>
      </c>
      <c r="S216" s="32" t="b">
        <f t="shared" si="1"/>
        <v>0</v>
      </c>
    </row>
    <row r="217" ht="15.75" customHeight="1">
      <c r="C217" s="30">
        <v>7.0</v>
      </c>
      <c r="D217" s="24" t="s">
        <v>2437</v>
      </c>
      <c r="E217" s="24" t="s">
        <v>2438</v>
      </c>
      <c r="F217" s="24" t="s">
        <v>2439</v>
      </c>
      <c r="G217" s="24">
        <v>1923.0</v>
      </c>
      <c r="H217" s="24" t="s">
        <v>2440</v>
      </c>
      <c r="I217" s="24">
        <v>25.0</v>
      </c>
      <c r="J217" s="24">
        <v>48075.0</v>
      </c>
      <c r="K217" s="24">
        <v>0.06</v>
      </c>
      <c r="L217" s="24">
        <v>45190.5</v>
      </c>
      <c r="M217" s="28">
        <v>44019.0</v>
      </c>
      <c r="N217" s="24">
        <f>MONTH('Продажи'!$M217)</f>
        <v>7</v>
      </c>
      <c r="O217" s="24">
        <f>WEEKDAY('Продажи'!$M217,2)</f>
        <v>2</v>
      </c>
      <c r="P217" s="24">
        <f>YEAR('Продажи'!$M217)</f>
        <v>2020</v>
      </c>
      <c r="Q217" s="32">
        <f>WEEKNUM('Продажи'!$M217,2)</f>
        <v>28</v>
      </c>
      <c r="R217" s="32">
        <f>IF(('Продажи'!$E217="Зеленый чай")*('Продажи'!$Q217&gt;=7)*('Продажи'!$Q217&lt;=42),'Продажи'!$K217,0)</f>
        <v>0.06</v>
      </c>
      <c r="S217" s="32" t="b">
        <f t="shared" si="1"/>
        <v>0</v>
      </c>
    </row>
    <row r="218" ht="15.75" customHeight="1">
      <c r="C218" s="30">
        <v>23.0</v>
      </c>
      <c r="D218" s="24" t="s">
        <v>2473</v>
      </c>
      <c r="E218" s="24" t="s">
        <v>2448</v>
      </c>
      <c r="F218" s="24" t="s">
        <v>2474</v>
      </c>
      <c r="G218" s="24">
        <v>2645.0</v>
      </c>
      <c r="H218" s="24" t="s">
        <v>2444</v>
      </c>
      <c r="I218" s="24">
        <v>50.0</v>
      </c>
      <c r="J218" s="24">
        <v>132250.0</v>
      </c>
      <c r="K218" s="24">
        <v>0.15</v>
      </c>
      <c r="L218" s="24">
        <v>112412.5</v>
      </c>
      <c r="M218" s="28">
        <v>43255.0</v>
      </c>
      <c r="N218" s="24">
        <f>MONTH('Продажи'!$M218)</f>
        <v>6</v>
      </c>
      <c r="O218" s="24">
        <f>WEEKDAY('Продажи'!$M218,2)</f>
        <v>1</v>
      </c>
      <c r="P218" s="24">
        <f>YEAR('Продажи'!$M218)</f>
        <v>2018</v>
      </c>
      <c r="Q218" s="32">
        <f>WEEKNUM('Продажи'!$M218,2)</f>
        <v>23</v>
      </c>
      <c r="R218" s="32">
        <f>IF(('Продажи'!$E218="Зеленый чай")*('Продажи'!$Q218&gt;=7)*('Продажи'!$Q218&lt;=42),'Продажи'!$K218,0)</f>
        <v>0</v>
      </c>
      <c r="S218" s="32" t="b">
        <f t="shared" si="1"/>
        <v>0</v>
      </c>
    </row>
    <row r="219" ht="15.75" customHeight="1">
      <c r="C219" s="30">
        <v>2.0</v>
      </c>
      <c r="D219" s="24" t="s">
        <v>2500</v>
      </c>
      <c r="E219" s="24" t="s">
        <v>2446</v>
      </c>
      <c r="F219" s="24" t="s">
        <v>2501</v>
      </c>
      <c r="G219" s="24">
        <v>1178.0</v>
      </c>
      <c r="H219" s="24" t="s">
        <v>2444</v>
      </c>
      <c r="I219" s="24">
        <v>10.0</v>
      </c>
      <c r="J219" s="24">
        <v>11780.0</v>
      </c>
      <c r="K219" s="24">
        <v>0.0</v>
      </c>
      <c r="L219" s="24">
        <v>11780.0</v>
      </c>
      <c r="M219" s="28">
        <v>42236.0</v>
      </c>
      <c r="N219" s="24">
        <f>MONTH('Продажи'!$M219)</f>
        <v>8</v>
      </c>
      <c r="O219" s="24">
        <f>WEEKDAY('Продажи'!$M219,2)</f>
        <v>4</v>
      </c>
      <c r="P219" s="24">
        <f>YEAR('Продажи'!$M219)</f>
        <v>2015</v>
      </c>
      <c r="Q219" s="32">
        <f>WEEKNUM('Продажи'!$M219,2)</f>
        <v>34</v>
      </c>
      <c r="R219" s="32">
        <f>IF(('Продажи'!$E219="Зеленый чай")*('Продажи'!$Q219&gt;=7)*('Продажи'!$Q219&lt;=42),'Продажи'!$K219,0)</f>
        <v>0</v>
      </c>
      <c r="S219" s="32" t="b">
        <f t="shared" si="1"/>
        <v>0</v>
      </c>
    </row>
    <row r="220" ht="15.75" customHeight="1">
      <c r="C220" s="30">
        <v>10.0</v>
      </c>
      <c r="D220" s="24" t="s">
        <v>2451</v>
      </c>
      <c r="E220" s="24" t="s">
        <v>2438</v>
      </c>
      <c r="F220" s="24" t="s">
        <v>2452</v>
      </c>
      <c r="G220" s="24">
        <v>800.0</v>
      </c>
      <c r="H220" s="24" t="s">
        <v>2440</v>
      </c>
      <c r="I220" s="24">
        <v>25.0</v>
      </c>
      <c r="J220" s="24">
        <v>20000.0</v>
      </c>
      <c r="K220" s="24">
        <v>0.03</v>
      </c>
      <c r="L220" s="24">
        <v>19400.0</v>
      </c>
      <c r="M220" s="28">
        <v>42543.0</v>
      </c>
      <c r="N220" s="24">
        <f>MONTH('Продажи'!$M220)</f>
        <v>6</v>
      </c>
      <c r="O220" s="24">
        <f>WEEKDAY('Продажи'!$M220,2)</f>
        <v>3</v>
      </c>
      <c r="P220" s="24">
        <f>YEAR('Продажи'!$M220)</f>
        <v>2016</v>
      </c>
      <c r="Q220" s="32">
        <f>WEEKNUM('Продажи'!$M220,2)</f>
        <v>26</v>
      </c>
      <c r="R220" s="32">
        <f>IF(('Продажи'!$E220="Зеленый чай")*('Продажи'!$Q220&gt;=7)*('Продажи'!$Q220&lt;=42),'Продажи'!$K220,0)</f>
        <v>0.03</v>
      </c>
      <c r="S220" s="32">
        <f t="shared" si="1"/>
        <v>19400</v>
      </c>
    </row>
    <row r="221" ht="15.75" customHeight="1">
      <c r="C221" s="30">
        <v>52.0</v>
      </c>
      <c r="D221" s="24" t="s">
        <v>2483</v>
      </c>
      <c r="E221" s="24" t="s">
        <v>2446</v>
      </c>
      <c r="F221" s="24" t="s">
        <v>2484</v>
      </c>
      <c r="G221" s="24">
        <v>1182.0</v>
      </c>
      <c r="H221" s="24" t="s">
        <v>2440</v>
      </c>
      <c r="I221" s="24">
        <v>17.0</v>
      </c>
      <c r="J221" s="24">
        <v>20094.0</v>
      </c>
      <c r="K221" s="24">
        <v>0.03</v>
      </c>
      <c r="L221" s="24">
        <v>19491.18</v>
      </c>
      <c r="M221" s="28">
        <v>43925.0</v>
      </c>
      <c r="N221" s="24">
        <f>MONTH('Продажи'!$M221)</f>
        <v>4</v>
      </c>
      <c r="O221" s="24">
        <f>WEEKDAY('Продажи'!$M221,2)</f>
        <v>6</v>
      </c>
      <c r="P221" s="24">
        <f>YEAR('Продажи'!$M221)</f>
        <v>2020</v>
      </c>
      <c r="Q221" s="32">
        <f>WEEKNUM('Продажи'!$M221,2)</f>
        <v>14</v>
      </c>
      <c r="R221" s="32">
        <f>IF(('Продажи'!$E221="Зеленый чай")*('Продажи'!$Q221&gt;=7)*('Продажи'!$Q221&lt;=42),'Продажи'!$K221,0)</f>
        <v>0</v>
      </c>
      <c r="S221" s="32" t="b">
        <f t="shared" si="1"/>
        <v>0</v>
      </c>
    </row>
    <row r="222" ht="15.75" customHeight="1">
      <c r="C222" s="30">
        <v>16.0</v>
      </c>
      <c r="D222" s="24" t="s">
        <v>2504</v>
      </c>
      <c r="E222" s="24" t="s">
        <v>2505</v>
      </c>
      <c r="F222" s="24" t="s">
        <v>2506</v>
      </c>
      <c r="G222" s="24">
        <v>843.0</v>
      </c>
      <c r="H222" s="24" t="s">
        <v>2444</v>
      </c>
      <c r="I222" s="24">
        <v>5.0</v>
      </c>
      <c r="J222" s="24">
        <v>4215.0</v>
      </c>
      <c r="K222" s="24">
        <v>0.0</v>
      </c>
      <c r="L222" s="24">
        <v>4215.0</v>
      </c>
      <c r="M222" s="28">
        <v>42194.0</v>
      </c>
      <c r="N222" s="24">
        <f>MONTH('Продажи'!$M222)</f>
        <v>7</v>
      </c>
      <c r="O222" s="24">
        <f>WEEKDAY('Продажи'!$M222,2)</f>
        <v>4</v>
      </c>
      <c r="P222" s="24">
        <f>YEAR('Продажи'!$M222)</f>
        <v>2015</v>
      </c>
      <c r="Q222" s="32">
        <f>WEEKNUM('Продажи'!$M222,2)</f>
        <v>28</v>
      </c>
      <c r="R222" s="32">
        <f>IF(('Продажи'!$E222="Зеленый чай")*('Продажи'!$Q222&gt;=7)*('Продажи'!$Q222&lt;=42),'Продажи'!$K222,0)</f>
        <v>0</v>
      </c>
      <c r="S222" s="32" t="b">
        <f t="shared" si="1"/>
        <v>0</v>
      </c>
    </row>
    <row r="223" ht="15.75" customHeight="1">
      <c r="C223" s="30">
        <v>56.0</v>
      </c>
      <c r="D223" s="24" t="s">
        <v>2451</v>
      </c>
      <c r="E223" s="24" t="s">
        <v>2438</v>
      </c>
      <c r="F223" s="24" t="s">
        <v>2452</v>
      </c>
      <c r="G223" s="24">
        <v>800.0</v>
      </c>
      <c r="H223" s="24" t="s">
        <v>2440</v>
      </c>
      <c r="I223" s="24">
        <v>40.0</v>
      </c>
      <c r="J223" s="24">
        <v>32000.0</v>
      </c>
      <c r="K223" s="24">
        <v>0.03</v>
      </c>
      <c r="L223" s="24">
        <v>31040.0</v>
      </c>
      <c r="M223" s="28">
        <v>42528.0</v>
      </c>
      <c r="N223" s="24">
        <f>MONTH('Продажи'!$M223)</f>
        <v>6</v>
      </c>
      <c r="O223" s="24">
        <f>WEEKDAY('Продажи'!$M223,2)</f>
        <v>2</v>
      </c>
      <c r="P223" s="24">
        <f>YEAR('Продажи'!$M223)</f>
        <v>2016</v>
      </c>
      <c r="Q223" s="32">
        <f>WEEKNUM('Продажи'!$M223,2)</f>
        <v>24</v>
      </c>
      <c r="R223" s="32">
        <f>IF(('Продажи'!$E223="Зеленый чай")*('Продажи'!$Q223&gt;=7)*('Продажи'!$Q223&lt;=42),'Продажи'!$K223,0)</f>
        <v>0.03</v>
      </c>
      <c r="S223" s="32" t="b">
        <f t="shared" si="1"/>
        <v>0</v>
      </c>
    </row>
    <row r="224" ht="15.75" customHeight="1">
      <c r="C224" s="30">
        <v>9.0</v>
      </c>
      <c r="D224" s="24" t="s">
        <v>2447</v>
      </c>
      <c r="E224" s="24" t="s">
        <v>2448</v>
      </c>
      <c r="F224" s="24" t="s">
        <v>2448</v>
      </c>
      <c r="G224" s="24">
        <v>699.0</v>
      </c>
      <c r="H224" s="24" t="s">
        <v>2444</v>
      </c>
      <c r="I224" s="24">
        <v>10.0</v>
      </c>
      <c r="J224" s="24">
        <v>6990.0</v>
      </c>
      <c r="K224" s="24">
        <v>0.0</v>
      </c>
      <c r="L224" s="24">
        <v>6990.0</v>
      </c>
      <c r="M224" s="28">
        <v>43329.0</v>
      </c>
      <c r="N224" s="24">
        <f>MONTH('Продажи'!$M224)</f>
        <v>8</v>
      </c>
      <c r="O224" s="24">
        <f>WEEKDAY('Продажи'!$M224,2)</f>
        <v>5</v>
      </c>
      <c r="P224" s="24">
        <f>YEAR('Продажи'!$M224)</f>
        <v>2018</v>
      </c>
      <c r="Q224" s="32">
        <f>WEEKNUM('Продажи'!$M224,2)</f>
        <v>33</v>
      </c>
      <c r="R224" s="32">
        <f>IF(('Продажи'!$E224="Зеленый чай")*('Продажи'!$Q224&gt;=7)*('Продажи'!$Q224&lt;=42),'Продажи'!$K224,0)</f>
        <v>0</v>
      </c>
      <c r="S224" s="32" t="b">
        <f t="shared" si="1"/>
        <v>0</v>
      </c>
    </row>
    <row r="225" ht="15.75" customHeight="1">
      <c r="C225" s="30">
        <v>3.0</v>
      </c>
      <c r="D225" s="24" t="s">
        <v>2445</v>
      </c>
      <c r="E225" s="24" t="s">
        <v>2446</v>
      </c>
      <c r="F225" s="24" t="s">
        <v>2446</v>
      </c>
      <c r="G225" s="24">
        <v>807.0</v>
      </c>
      <c r="H225" s="24" t="s">
        <v>2440</v>
      </c>
      <c r="I225" s="24">
        <v>18.0</v>
      </c>
      <c r="J225" s="24">
        <v>14526.0</v>
      </c>
      <c r="K225" s="24">
        <v>0.0</v>
      </c>
      <c r="L225" s="24">
        <v>14526.0</v>
      </c>
      <c r="M225" s="28">
        <v>42352.0</v>
      </c>
      <c r="N225" s="24">
        <f>MONTH('Продажи'!$M225)</f>
        <v>12</v>
      </c>
      <c r="O225" s="24">
        <f>WEEKDAY('Продажи'!$M225,2)</f>
        <v>1</v>
      </c>
      <c r="P225" s="24">
        <f>YEAR('Продажи'!$M225)</f>
        <v>2015</v>
      </c>
      <c r="Q225" s="32">
        <f>WEEKNUM('Продажи'!$M225,2)</f>
        <v>51</v>
      </c>
      <c r="R225" s="32">
        <f>IF(('Продажи'!$E225="Зеленый чай")*('Продажи'!$Q225&gt;=7)*('Продажи'!$Q225&lt;=42),'Продажи'!$K225,0)</f>
        <v>0</v>
      </c>
      <c r="S225" s="32" t="b">
        <f t="shared" si="1"/>
        <v>0</v>
      </c>
    </row>
    <row r="226" ht="15.75" customHeight="1">
      <c r="C226" s="30">
        <v>23.0</v>
      </c>
      <c r="D226" s="24" t="s">
        <v>2473</v>
      </c>
      <c r="E226" s="24" t="s">
        <v>2448</v>
      </c>
      <c r="F226" s="24" t="s">
        <v>2474</v>
      </c>
      <c r="G226" s="24">
        <v>2645.0</v>
      </c>
      <c r="H226" s="24" t="s">
        <v>2444</v>
      </c>
      <c r="I226" s="24">
        <v>50.0</v>
      </c>
      <c r="J226" s="24">
        <v>132250.0</v>
      </c>
      <c r="K226" s="24">
        <v>0.15</v>
      </c>
      <c r="L226" s="24">
        <v>112412.5</v>
      </c>
      <c r="M226" s="28">
        <v>43471.0</v>
      </c>
      <c r="N226" s="24">
        <f>MONTH('Продажи'!$M226)</f>
        <v>1</v>
      </c>
      <c r="O226" s="24">
        <f>WEEKDAY('Продажи'!$M226,2)</f>
        <v>7</v>
      </c>
      <c r="P226" s="24">
        <f>YEAR('Продажи'!$M226)</f>
        <v>2019</v>
      </c>
      <c r="Q226" s="32">
        <f>WEEKNUM('Продажи'!$M226,2)</f>
        <v>1</v>
      </c>
      <c r="R226" s="32">
        <f>IF(('Продажи'!$E226="Зеленый чай")*('Продажи'!$Q226&gt;=7)*('Продажи'!$Q226&lt;=42),'Продажи'!$K226,0)</f>
        <v>0</v>
      </c>
      <c r="S226" s="32" t="b">
        <f t="shared" si="1"/>
        <v>0</v>
      </c>
    </row>
    <row r="227" ht="15.75" customHeight="1">
      <c r="C227" s="30">
        <v>8.0</v>
      </c>
      <c r="D227" s="24" t="s">
        <v>2477</v>
      </c>
      <c r="E227" s="24" t="s">
        <v>2454</v>
      </c>
      <c r="F227" s="24" t="s">
        <v>2478</v>
      </c>
      <c r="G227" s="24">
        <v>847.0</v>
      </c>
      <c r="H227" s="24" t="s">
        <v>2440</v>
      </c>
      <c r="I227" s="24">
        <v>15.0</v>
      </c>
      <c r="J227" s="24">
        <v>12705.0</v>
      </c>
      <c r="K227" s="24">
        <v>0.0</v>
      </c>
      <c r="L227" s="24">
        <v>12705.0</v>
      </c>
      <c r="M227" s="28">
        <v>42946.0</v>
      </c>
      <c r="N227" s="24">
        <f>MONTH('Продажи'!$M227)</f>
        <v>7</v>
      </c>
      <c r="O227" s="24">
        <f>WEEKDAY('Продажи'!$M227,2)</f>
        <v>7</v>
      </c>
      <c r="P227" s="24">
        <f>YEAR('Продажи'!$M227)</f>
        <v>2017</v>
      </c>
      <c r="Q227" s="32">
        <f>WEEKNUM('Продажи'!$M227,2)</f>
        <v>31</v>
      </c>
      <c r="R227" s="32">
        <f>IF(('Продажи'!$E227="Зеленый чай")*('Продажи'!$Q227&gt;=7)*('Продажи'!$Q227&lt;=42),'Продажи'!$K227,0)</f>
        <v>0</v>
      </c>
      <c r="S227" s="32">
        <f t="shared" si="1"/>
        <v>12705</v>
      </c>
    </row>
    <row r="228" ht="15.75" customHeight="1">
      <c r="C228" s="30">
        <v>54.0</v>
      </c>
      <c r="D228" s="24" t="s">
        <v>2477</v>
      </c>
      <c r="E228" s="24" t="s">
        <v>2454</v>
      </c>
      <c r="F228" s="24" t="s">
        <v>2478</v>
      </c>
      <c r="G228" s="24">
        <v>847.0</v>
      </c>
      <c r="H228" s="24" t="s">
        <v>2440</v>
      </c>
      <c r="I228" s="24">
        <v>15.0</v>
      </c>
      <c r="J228" s="24">
        <v>12705.0</v>
      </c>
      <c r="K228" s="24">
        <v>0.0</v>
      </c>
      <c r="L228" s="24">
        <v>12705.0</v>
      </c>
      <c r="M228" s="28">
        <v>43670.0</v>
      </c>
      <c r="N228" s="24">
        <f>MONTH('Продажи'!$M228)</f>
        <v>7</v>
      </c>
      <c r="O228" s="24">
        <f>WEEKDAY('Продажи'!$M228,2)</f>
        <v>3</v>
      </c>
      <c r="P228" s="24">
        <f>YEAR('Продажи'!$M228)</f>
        <v>2019</v>
      </c>
      <c r="Q228" s="32">
        <f>WEEKNUM('Продажи'!$M228,2)</f>
        <v>30</v>
      </c>
      <c r="R228" s="32">
        <f>IF(('Продажи'!$E228="Зеленый чай")*('Продажи'!$Q228&gt;=7)*('Продажи'!$Q228&lt;=42),'Продажи'!$K228,0)</f>
        <v>0</v>
      </c>
      <c r="S228" s="32">
        <f t="shared" si="1"/>
        <v>12705</v>
      </c>
    </row>
    <row r="229" ht="15.75" customHeight="1">
      <c r="C229" s="30">
        <v>14.0</v>
      </c>
      <c r="D229" s="24" t="s">
        <v>2475</v>
      </c>
      <c r="E229" s="24" t="s">
        <v>2476</v>
      </c>
      <c r="F229" s="24" t="s">
        <v>2476</v>
      </c>
      <c r="G229" s="24">
        <v>770.0</v>
      </c>
      <c r="H229" s="24" t="s">
        <v>2440</v>
      </c>
      <c r="I229" s="24">
        <v>20.0</v>
      </c>
      <c r="J229" s="24">
        <v>15400.0</v>
      </c>
      <c r="K229" s="24">
        <v>0.03</v>
      </c>
      <c r="L229" s="24">
        <v>14938.0</v>
      </c>
      <c r="M229" s="28">
        <v>43319.0</v>
      </c>
      <c r="N229" s="24">
        <f>MONTH('Продажи'!$M229)</f>
        <v>8</v>
      </c>
      <c r="O229" s="24">
        <f>WEEKDAY('Продажи'!$M229,2)</f>
        <v>2</v>
      </c>
      <c r="P229" s="24">
        <f>YEAR('Продажи'!$M229)</f>
        <v>2018</v>
      </c>
      <c r="Q229" s="32">
        <f>WEEKNUM('Продажи'!$M229,2)</f>
        <v>32</v>
      </c>
      <c r="R229" s="32">
        <f>IF(('Продажи'!$E229="Зеленый чай")*('Продажи'!$Q229&gt;=7)*('Продажи'!$Q229&lt;=42),'Продажи'!$K229,0)</f>
        <v>0</v>
      </c>
      <c r="S229" s="32" t="b">
        <f t="shared" si="1"/>
        <v>0</v>
      </c>
    </row>
    <row r="230" ht="15.75" customHeight="1">
      <c r="C230" s="30">
        <v>47.0</v>
      </c>
      <c r="D230" s="24" t="s">
        <v>2461</v>
      </c>
      <c r="E230" s="24" t="s">
        <v>2462</v>
      </c>
      <c r="F230" s="24" t="s">
        <v>2463</v>
      </c>
      <c r="G230" s="24">
        <v>1994.0</v>
      </c>
      <c r="H230" s="24" t="s">
        <v>2444</v>
      </c>
      <c r="I230" s="24">
        <v>12.0</v>
      </c>
      <c r="J230" s="24">
        <v>23928.0</v>
      </c>
      <c r="K230" s="24">
        <v>0.03</v>
      </c>
      <c r="L230" s="24">
        <v>23210.16</v>
      </c>
      <c r="M230" s="28">
        <v>43091.0</v>
      </c>
      <c r="N230" s="24">
        <f>MONTH('Продажи'!$M230)</f>
        <v>12</v>
      </c>
      <c r="O230" s="24">
        <f>WEEKDAY('Продажи'!$M230,2)</f>
        <v>5</v>
      </c>
      <c r="P230" s="24">
        <f>YEAR('Продажи'!$M230)</f>
        <v>2017</v>
      </c>
      <c r="Q230" s="32">
        <f>WEEKNUM('Продажи'!$M230,2)</f>
        <v>52</v>
      </c>
      <c r="R230" s="32">
        <f>IF(('Продажи'!$E230="Зеленый чай")*('Продажи'!$Q230&gt;=7)*('Продажи'!$Q230&lt;=42),'Продажи'!$K230,0)</f>
        <v>0</v>
      </c>
      <c r="S230" s="32">
        <f t="shared" si="1"/>
        <v>23210.16</v>
      </c>
    </row>
    <row r="231" ht="15.75" customHeight="1">
      <c r="C231" s="30">
        <v>19.0</v>
      </c>
      <c r="D231" s="24" t="s">
        <v>2488</v>
      </c>
      <c r="E231" s="24" t="s">
        <v>2454</v>
      </c>
      <c r="F231" s="24" t="s">
        <v>2489</v>
      </c>
      <c r="G231" s="24">
        <v>1879.0</v>
      </c>
      <c r="H231" s="24" t="s">
        <v>2440</v>
      </c>
      <c r="I231" s="24">
        <v>15.0</v>
      </c>
      <c r="J231" s="24">
        <v>28185.0</v>
      </c>
      <c r="K231" s="24">
        <v>0.03</v>
      </c>
      <c r="L231" s="24">
        <v>27339.45</v>
      </c>
      <c r="M231" s="28">
        <v>42475.0</v>
      </c>
      <c r="N231" s="24">
        <f>MONTH('Продажи'!$M231)</f>
        <v>4</v>
      </c>
      <c r="O231" s="24">
        <f>WEEKDAY('Продажи'!$M231,2)</f>
        <v>5</v>
      </c>
      <c r="P231" s="24">
        <f>YEAR('Продажи'!$M231)</f>
        <v>2016</v>
      </c>
      <c r="Q231" s="32">
        <f>WEEKNUM('Продажи'!$M231,2)</f>
        <v>16</v>
      </c>
      <c r="R231" s="32">
        <f>IF(('Продажи'!$E231="Зеленый чай")*('Продажи'!$Q231&gt;=7)*('Продажи'!$Q231&lt;=42),'Продажи'!$K231,0)</f>
        <v>0</v>
      </c>
      <c r="S231" s="32" t="b">
        <f t="shared" si="1"/>
        <v>0</v>
      </c>
    </row>
    <row r="232" ht="15.75" customHeight="1">
      <c r="C232" s="30">
        <v>50.0</v>
      </c>
      <c r="D232" s="24" t="s">
        <v>2481</v>
      </c>
      <c r="E232" s="24" t="s">
        <v>2454</v>
      </c>
      <c r="F232" s="24" t="s">
        <v>2482</v>
      </c>
      <c r="G232" s="24">
        <v>912.0</v>
      </c>
      <c r="H232" s="24" t="s">
        <v>2440</v>
      </c>
      <c r="I232" s="24">
        <v>20.0</v>
      </c>
      <c r="J232" s="24">
        <v>18240.0</v>
      </c>
      <c r="K232" s="24">
        <v>0.0</v>
      </c>
      <c r="L232" s="24">
        <v>18240.0</v>
      </c>
      <c r="M232" s="28">
        <v>43511.0</v>
      </c>
      <c r="N232" s="24">
        <f>MONTH('Продажи'!$M232)</f>
        <v>2</v>
      </c>
      <c r="O232" s="24">
        <f>WEEKDAY('Продажи'!$M232,2)</f>
        <v>5</v>
      </c>
      <c r="P232" s="24">
        <f>YEAR('Продажи'!$M232)</f>
        <v>2019</v>
      </c>
      <c r="Q232" s="32">
        <f>WEEKNUM('Продажи'!$M232,2)</f>
        <v>7</v>
      </c>
      <c r="R232" s="32">
        <f>IF(('Продажи'!$E232="Зеленый чай")*('Продажи'!$Q232&gt;=7)*('Продажи'!$Q232&lt;=42),'Продажи'!$K232,0)</f>
        <v>0</v>
      </c>
      <c r="S232" s="32" t="b">
        <f t="shared" si="1"/>
        <v>0</v>
      </c>
    </row>
    <row r="233" ht="15.75" customHeight="1">
      <c r="C233" s="30">
        <v>5.0</v>
      </c>
      <c r="D233" s="24" t="s">
        <v>2483</v>
      </c>
      <c r="E233" s="24" t="s">
        <v>2446</v>
      </c>
      <c r="F233" s="24" t="s">
        <v>2484</v>
      </c>
      <c r="G233" s="24">
        <v>1182.0</v>
      </c>
      <c r="H233" s="24" t="s">
        <v>2440</v>
      </c>
      <c r="I233" s="24">
        <v>17.0</v>
      </c>
      <c r="J233" s="24">
        <v>20094.0</v>
      </c>
      <c r="K233" s="24">
        <v>0.03</v>
      </c>
      <c r="L233" s="24">
        <v>19491.18</v>
      </c>
      <c r="M233" s="28">
        <v>43330.0</v>
      </c>
      <c r="N233" s="24">
        <f>MONTH('Продажи'!$M233)</f>
        <v>8</v>
      </c>
      <c r="O233" s="24">
        <f>WEEKDAY('Продажи'!$M233,2)</f>
        <v>6</v>
      </c>
      <c r="P233" s="24">
        <f>YEAR('Продажи'!$M233)</f>
        <v>2018</v>
      </c>
      <c r="Q233" s="32">
        <f>WEEKNUM('Продажи'!$M233,2)</f>
        <v>33</v>
      </c>
      <c r="R233" s="32">
        <f>IF(('Продажи'!$E233="Зеленый чай")*('Продажи'!$Q233&gt;=7)*('Продажи'!$Q233&lt;=42),'Продажи'!$K233,0)</f>
        <v>0</v>
      </c>
      <c r="S233" s="32" t="b">
        <f t="shared" si="1"/>
        <v>0</v>
      </c>
    </row>
    <row r="234" ht="15.75" customHeight="1">
      <c r="C234" s="30">
        <v>13.0</v>
      </c>
      <c r="D234" s="24" t="s">
        <v>2507</v>
      </c>
      <c r="E234" s="24" t="s">
        <v>2446</v>
      </c>
      <c r="F234" s="24" t="s">
        <v>2493</v>
      </c>
      <c r="G234" s="24">
        <v>759.0</v>
      </c>
      <c r="H234" s="24" t="s">
        <v>2444</v>
      </c>
      <c r="I234" s="24">
        <v>14.0</v>
      </c>
      <c r="J234" s="24">
        <v>10626.0</v>
      </c>
      <c r="K234" s="24">
        <v>0.0</v>
      </c>
      <c r="L234" s="24">
        <v>10626.0</v>
      </c>
      <c r="M234" s="28">
        <v>42818.0</v>
      </c>
      <c r="N234" s="24">
        <f>MONTH('Продажи'!$M234)</f>
        <v>3</v>
      </c>
      <c r="O234" s="24">
        <f>WEEKDAY('Продажи'!$M234,2)</f>
        <v>5</v>
      </c>
      <c r="P234" s="24">
        <f>YEAR('Продажи'!$M234)</f>
        <v>2017</v>
      </c>
      <c r="Q234" s="32">
        <f>WEEKNUM('Продажи'!$M234,2)</f>
        <v>13</v>
      </c>
      <c r="R234" s="32">
        <f>IF(('Продажи'!$E234="Зеленый чай")*('Продажи'!$Q234&gt;=7)*('Продажи'!$Q234&lt;=42),'Продажи'!$K234,0)</f>
        <v>0</v>
      </c>
      <c r="S234" s="32">
        <f t="shared" si="1"/>
        <v>10626</v>
      </c>
    </row>
    <row r="235" ht="15.75" customHeight="1">
      <c r="C235" s="30">
        <v>11.0</v>
      </c>
      <c r="D235" s="24" t="s">
        <v>2492</v>
      </c>
      <c r="E235" s="24" t="s">
        <v>2446</v>
      </c>
      <c r="F235" s="24" t="s">
        <v>2495</v>
      </c>
      <c r="G235" s="24">
        <v>3197.0</v>
      </c>
      <c r="H235" s="24" t="s">
        <v>2444</v>
      </c>
      <c r="I235" s="24">
        <v>10.0</v>
      </c>
      <c r="J235" s="24">
        <v>31970.0</v>
      </c>
      <c r="K235" s="24">
        <v>0.0</v>
      </c>
      <c r="L235" s="24">
        <v>31970.0</v>
      </c>
      <c r="M235" s="28">
        <v>42741.0</v>
      </c>
      <c r="N235" s="24">
        <f>MONTH('Продажи'!$M235)</f>
        <v>1</v>
      </c>
      <c r="O235" s="24">
        <f>WEEKDAY('Продажи'!$M235,2)</f>
        <v>5</v>
      </c>
      <c r="P235" s="24">
        <f>YEAR('Продажи'!$M235)</f>
        <v>2017</v>
      </c>
      <c r="Q235" s="32">
        <f>WEEKNUM('Продажи'!$M235,2)</f>
        <v>2</v>
      </c>
      <c r="R235" s="32">
        <f>IF(('Продажи'!$E235="Зеленый чай")*('Продажи'!$Q235&gt;=7)*('Продажи'!$Q235&lt;=42),'Продажи'!$K235,0)</f>
        <v>0</v>
      </c>
      <c r="S235" s="32" t="b">
        <f t="shared" si="1"/>
        <v>0</v>
      </c>
    </row>
    <row r="236" ht="15.75" customHeight="1">
      <c r="C236" s="30">
        <v>5.0</v>
      </c>
      <c r="D236" s="24" t="s">
        <v>2483</v>
      </c>
      <c r="E236" s="24" t="s">
        <v>2446</v>
      </c>
      <c r="F236" s="24" t="s">
        <v>2484</v>
      </c>
      <c r="G236" s="24">
        <v>1182.0</v>
      </c>
      <c r="H236" s="24" t="s">
        <v>2440</v>
      </c>
      <c r="I236" s="24">
        <v>17.0</v>
      </c>
      <c r="J236" s="24">
        <v>20094.0</v>
      </c>
      <c r="K236" s="24">
        <v>0.03</v>
      </c>
      <c r="L236" s="24">
        <v>19491.18</v>
      </c>
      <c r="M236" s="28">
        <v>43693.0</v>
      </c>
      <c r="N236" s="24">
        <f>MONTH('Продажи'!$M236)</f>
        <v>8</v>
      </c>
      <c r="O236" s="24">
        <f>WEEKDAY('Продажи'!$M236,2)</f>
        <v>5</v>
      </c>
      <c r="P236" s="24">
        <f>YEAR('Продажи'!$M236)</f>
        <v>2019</v>
      </c>
      <c r="Q236" s="32">
        <f>WEEKNUM('Продажи'!$M236,2)</f>
        <v>33</v>
      </c>
      <c r="R236" s="32">
        <f>IF(('Продажи'!$E236="Зеленый чай")*('Продажи'!$Q236&gt;=7)*('Продажи'!$Q236&lt;=42),'Продажи'!$K236,0)</f>
        <v>0</v>
      </c>
      <c r="S236" s="32" t="b">
        <f t="shared" si="1"/>
        <v>0</v>
      </c>
    </row>
    <row r="237" ht="15.75" customHeight="1">
      <c r="C237" s="30">
        <v>37.0</v>
      </c>
      <c r="D237" s="24" t="s">
        <v>2449</v>
      </c>
      <c r="E237" s="24" t="s">
        <v>2448</v>
      </c>
      <c r="F237" s="24" t="s">
        <v>2450</v>
      </c>
      <c r="G237" s="24">
        <v>2211.0</v>
      </c>
      <c r="H237" s="24" t="s">
        <v>2444</v>
      </c>
      <c r="I237" s="24">
        <v>25.0</v>
      </c>
      <c r="J237" s="24">
        <v>55275.0</v>
      </c>
      <c r="K237" s="24">
        <v>0.09</v>
      </c>
      <c r="L237" s="24">
        <v>50300.25</v>
      </c>
      <c r="M237" s="28">
        <v>42370.0</v>
      </c>
      <c r="N237" s="24">
        <f>MONTH('Продажи'!$M237)</f>
        <v>1</v>
      </c>
      <c r="O237" s="24">
        <f>WEEKDAY('Продажи'!$M237,2)</f>
        <v>5</v>
      </c>
      <c r="P237" s="24">
        <f>YEAR('Продажи'!$M237)</f>
        <v>2016</v>
      </c>
      <c r="Q237" s="32">
        <f>WEEKNUM('Продажи'!$M237,2)</f>
        <v>1</v>
      </c>
      <c r="R237" s="32">
        <f>IF(('Продажи'!$E237="Зеленый чай")*('Продажи'!$Q237&gt;=7)*('Продажи'!$Q237&lt;=42),'Продажи'!$K237,0)</f>
        <v>0</v>
      </c>
      <c r="S237" s="32" t="b">
        <f t="shared" si="1"/>
        <v>0</v>
      </c>
    </row>
    <row r="238" ht="15.75" customHeight="1">
      <c r="C238" s="30">
        <v>20.0</v>
      </c>
      <c r="D238" s="24" t="s">
        <v>2467</v>
      </c>
      <c r="E238" s="24" t="s">
        <v>2457</v>
      </c>
      <c r="F238" s="24" t="s">
        <v>2468</v>
      </c>
      <c r="G238" s="24">
        <v>2198.0</v>
      </c>
      <c r="H238" s="24" t="s">
        <v>2444</v>
      </c>
      <c r="I238" s="24">
        <v>35.0</v>
      </c>
      <c r="J238" s="24">
        <v>76930.0</v>
      </c>
      <c r="K238" s="24">
        <v>0.12</v>
      </c>
      <c r="L238" s="24">
        <v>67698.4</v>
      </c>
      <c r="M238" s="28">
        <v>42675.0</v>
      </c>
      <c r="N238" s="24">
        <f>MONTH('Продажи'!$M238)</f>
        <v>11</v>
      </c>
      <c r="O238" s="24">
        <f>WEEKDAY('Продажи'!$M238,2)</f>
        <v>2</v>
      </c>
      <c r="P238" s="24">
        <f>YEAR('Продажи'!$M238)</f>
        <v>2016</v>
      </c>
      <c r="Q238" s="32">
        <f>WEEKNUM('Продажи'!$M238,2)</f>
        <v>45</v>
      </c>
      <c r="R238" s="32">
        <f>IF(('Продажи'!$E238="Зеленый чай")*('Продажи'!$Q238&gt;=7)*('Продажи'!$Q238&lt;=42),'Продажи'!$K238,0)</f>
        <v>0</v>
      </c>
      <c r="S238" s="32" t="b">
        <f t="shared" si="1"/>
        <v>0</v>
      </c>
    </row>
    <row r="239" ht="15.75" customHeight="1">
      <c r="C239" s="30">
        <v>16.0</v>
      </c>
      <c r="D239" s="24" t="s">
        <v>2504</v>
      </c>
      <c r="E239" s="24" t="s">
        <v>2505</v>
      </c>
      <c r="F239" s="24" t="s">
        <v>2506</v>
      </c>
      <c r="G239" s="24">
        <v>843.0</v>
      </c>
      <c r="H239" s="24" t="s">
        <v>2444</v>
      </c>
      <c r="I239" s="24">
        <v>5.0</v>
      </c>
      <c r="J239" s="24">
        <v>4215.0</v>
      </c>
      <c r="K239" s="24">
        <v>0.0</v>
      </c>
      <c r="L239" s="24">
        <v>4215.0</v>
      </c>
      <c r="M239" s="28">
        <v>42776.0</v>
      </c>
      <c r="N239" s="24">
        <f>MONTH('Продажи'!$M239)</f>
        <v>2</v>
      </c>
      <c r="O239" s="24">
        <f>WEEKDAY('Продажи'!$M239,2)</f>
        <v>5</v>
      </c>
      <c r="P239" s="24">
        <f>YEAR('Продажи'!$M239)</f>
        <v>2017</v>
      </c>
      <c r="Q239" s="32">
        <f>WEEKNUM('Продажи'!$M239,2)</f>
        <v>7</v>
      </c>
      <c r="R239" s="32">
        <f>IF(('Продажи'!$E239="Зеленый чай")*('Продажи'!$Q239&gt;=7)*('Продажи'!$Q239&lt;=42),'Продажи'!$K239,0)</f>
        <v>0</v>
      </c>
      <c r="S239" s="32" t="b">
        <f t="shared" si="1"/>
        <v>0</v>
      </c>
    </row>
    <row r="240" ht="15.75" customHeight="1">
      <c r="C240" s="30">
        <v>16.0</v>
      </c>
      <c r="D240" s="24" t="s">
        <v>2504</v>
      </c>
      <c r="E240" s="24" t="s">
        <v>2505</v>
      </c>
      <c r="F240" s="24" t="s">
        <v>2506</v>
      </c>
      <c r="G240" s="24">
        <v>843.0</v>
      </c>
      <c r="H240" s="24" t="s">
        <v>2444</v>
      </c>
      <c r="I240" s="24">
        <v>5.0</v>
      </c>
      <c r="J240" s="24">
        <v>4215.0</v>
      </c>
      <c r="K240" s="24">
        <v>0.0</v>
      </c>
      <c r="L240" s="24">
        <v>4215.0</v>
      </c>
      <c r="M240" s="28">
        <v>43220.0</v>
      </c>
      <c r="N240" s="24">
        <f>MONTH('Продажи'!$M240)</f>
        <v>4</v>
      </c>
      <c r="O240" s="24">
        <f>WEEKDAY('Продажи'!$M240,2)</f>
        <v>1</v>
      </c>
      <c r="P240" s="24">
        <f>YEAR('Продажи'!$M240)</f>
        <v>2018</v>
      </c>
      <c r="Q240" s="32">
        <f>WEEKNUM('Продажи'!$M240,2)</f>
        <v>18</v>
      </c>
      <c r="R240" s="32">
        <f>IF(('Продажи'!$E240="Зеленый чай")*('Продажи'!$Q240&gt;=7)*('Продажи'!$Q240&lt;=42),'Продажи'!$K240,0)</f>
        <v>0</v>
      </c>
      <c r="S240" s="32">
        <f t="shared" si="1"/>
        <v>4215</v>
      </c>
    </row>
    <row r="241" ht="15.75" customHeight="1">
      <c r="C241" s="30">
        <v>13.0</v>
      </c>
      <c r="D241" s="24" t="s">
        <v>2507</v>
      </c>
      <c r="E241" s="24" t="s">
        <v>2446</v>
      </c>
      <c r="F241" s="24" t="s">
        <v>2493</v>
      </c>
      <c r="G241" s="24">
        <v>759.0</v>
      </c>
      <c r="H241" s="24" t="s">
        <v>2444</v>
      </c>
      <c r="I241" s="24">
        <v>14.0</v>
      </c>
      <c r="J241" s="24">
        <v>10626.0</v>
      </c>
      <c r="K241" s="24">
        <v>0.0</v>
      </c>
      <c r="L241" s="24">
        <v>10626.0</v>
      </c>
      <c r="M241" s="28">
        <v>43105.0</v>
      </c>
      <c r="N241" s="24">
        <f>MONTH('Продажи'!$M241)</f>
        <v>1</v>
      </c>
      <c r="O241" s="24">
        <f>WEEKDAY('Продажи'!$M241,2)</f>
        <v>5</v>
      </c>
      <c r="P241" s="24">
        <f>YEAR('Продажи'!$M241)</f>
        <v>2018</v>
      </c>
      <c r="Q241" s="32">
        <f>WEEKNUM('Продажи'!$M241,2)</f>
        <v>1</v>
      </c>
      <c r="R241" s="32">
        <f>IF(('Продажи'!$E241="Зеленый чай")*('Продажи'!$Q241&gt;=7)*('Продажи'!$Q241&lt;=42),'Продажи'!$K241,0)</f>
        <v>0</v>
      </c>
      <c r="S241" s="32" t="b">
        <f t="shared" si="1"/>
        <v>0</v>
      </c>
    </row>
    <row r="242" ht="15.75" customHeight="1">
      <c r="C242" s="30">
        <v>17.0</v>
      </c>
      <c r="D242" s="24" t="s">
        <v>2465</v>
      </c>
      <c r="E242" s="24" t="s">
        <v>2446</v>
      </c>
      <c r="F242" s="24" t="s">
        <v>2466</v>
      </c>
      <c r="G242" s="24">
        <v>967.0</v>
      </c>
      <c r="H242" s="24" t="s">
        <v>2444</v>
      </c>
      <c r="I242" s="24">
        <v>12.0</v>
      </c>
      <c r="J242" s="24">
        <v>11604.0</v>
      </c>
      <c r="K242" s="24">
        <v>0.0</v>
      </c>
      <c r="L242" s="24">
        <v>11604.0</v>
      </c>
      <c r="M242" s="28">
        <v>43695.0</v>
      </c>
      <c r="N242" s="24">
        <f>MONTH('Продажи'!$M242)</f>
        <v>8</v>
      </c>
      <c r="O242" s="24">
        <f>WEEKDAY('Продажи'!$M242,2)</f>
        <v>7</v>
      </c>
      <c r="P242" s="24">
        <f>YEAR('Продажи'!$M242)</f>
        <v>2019</v>
      </c>
      <c r="Q242" s="32">
        <f>WEEKNUM('Продажи'!$M242,2)</f>
        <v>33</v>
      </c>
      <c r="R242" s="32">
        <f>IF(('Продажи'!$E242="Зеленый чай")*('Продажи'!$Q242&gt;=7)*('Продажи'!$Q242&lt;=42),'Продажи'!$K242,0)</f>
        <v>0</v>
      </c>
      <c r="S242" s="32" t="b">
        <f t="shared" si="1"/>
        <v>0</v>
      </c>
    </row>
    <row r="243" ht="15.75" customHeight="1">
      <c r="C243" s="30">
        <v>55.0</v>
      </c>
      <c r="D243" s="24" t="s">
        <v>2447</v>
      </c>
      <c r="E243" s="24" t="s">
        <v>2448</v>
      </c>
      <c r="F243" s="24" t="s">
        <v>2448</v>
      </c>
      <c r="G243" s="24">
        <v>699.0</v>
      </c>
      <c r="H243" s="24" t="s">
        <v>2444</v>
      </c>
      <c r="I243" s="24">
        <v>10.0</v>
      </c>
      <c r="J243" s="24">
        <v>6990.0</v>
      </c>
      <c r="K243" s="24">
        <v>0.0</v>
      </c>
      <c r="L243" s="24">
        <v>6990.0</v>
      </c>
      <c r="M243" s="28">
        <v>42101.0</v>
      </c>
      <c r="N243" s="24">
        <f>MONTH('Продажи'!$M243)</f>
        <v>4</v>
      </c>
      <c r="O243" s="24">
        <f>WEEKDAY('Продажи'!$M243,2)</f>
        <v>2</v>
      </c>
      <c r="P243" s="24">
        <f>YEAR('Продажи'!$M243)</f>
        <v>2015</v>
      </c>
      <c r="Q243" s="32">
        <f>WEEKNUM('Продажи'!$M243,2)</f>
        <v>15</v>
      </c>
      <c r="R243" s="32">
        <f>IF(('Продажи'!$E243="Зеленый чай")*('Продажи'!$Q243&gt;=7)*('Продажи'!$Q243&lt;=42),'Продажи'!$K243,0)</f>
        <v>0</v>
      </c>
      <c r="S243" s="32" t="b">
        <f t="shared" si="1"/>
        <v>0</v>
      </c>
    </row>
    <row r="244" ht="15.75" customHeight="1">
      <c r="C244" s="30">
        <v>44.0</v>
      </c>
      <c r="D244" s="24" t="s">
        <v>2453</v>
      </c>
      <c r="E244" s="24" t="s">
        <v>2454</v>
      </c>
      <c r="F244" s="24" t="s">
        <v>2455</v>
      </c>
      <c r="G244" s="24">
        <v>1386.0</v>
      </c>
      <c r="H244" s="24" t="s">
        <v>2440</v>
      </c>
      <c r="I244" s="24">
        <v>20.0</v>
      </c>
      <c r="J244" s="24">
        <v>27720.0</v>
      </c>
      <c r="K244" s="24">
        <v>0.03</v>
      </c>
      <c r="L244" s="24">
        <v>26888.4</v>
      </c>
      <c r="M244" s="28">
        <v>43633.0</v>
      </c>
      <c r="N244" s="24">
        <f>MONTH('Продажи'!$M244)</f>
        <v>6</v>
      </c>
      <c r="O244" s="24">
        <f>WEEKDAY('Продажи'!$M244,2)</f>
        <v>1</v>
      </c>
      <c r="P244" s="24">
        <f>YEAR('Продажи'!$M244)</f>
        <v>2019</v>
      </c>
      <c r="Q244" s="32">
        <f>WEEKNUM('Продажи'!$M244,2)</f>
        <v>25</v>
      </c>
      <c r="R244" s="32">
        <f>IF(('Продажи'!$E244="Зеленый чай")*('Продажи'!$Q244&gt;=7)*('Продажи'!$Q244&lt;=42),'Продажи'!$K244,0)</f>
        <v>0</v>
      </c>
      <c r="S244" s="32" t="b">
        <f t="shared" si="1"/>
        <v>0</v>
      </c>
    </row>
    <row r="245" ht="15.75" customHeight="1">
      <c r="C245" s="30">
        <v>9.0</v>
      </c>
      <c r="D245" s="24" t="s">
        <v>2447</v>
      </c>
      <c r="E245" s="24" t="s">
        <v>2448</v>
      </c>
      <c r="F245" s="24" t="s">
        <v>2448</v>
      </c>
      <c r="G245" s="24">
        <v>699.0</v>
      </c>
      <c r="H245" s="24" t="s">
        <v>2444</v>
      </c>
      <c r="I245" s="24">
        <v>10.0</v>
      </c>
      <c r="J245" s="24">
        <v>6990.0</v>
      </c>
      <c r="K245" s="24">
        <v>0.0</v>
      </c>
      <c r="L245" s="24">
        <v>6990.0</v>
      </c>
      <c r="M245" s="28">
        <v>43694.0</v>
      </c>
      <c r="N245" s="24">
        <f>MONTH('Продажи'!$M245)</f>
        <v>8</v>
      </c>
      <c r="O245" s="24">
        <f>WEEKDAY('Продажи'!$M245,2)</f>
        <v>6</v>
      </c>
      <c r="P245" s="24">
        <f>YEAR('Продажи'!$M245)</f>
        <v>2019</v>
      </c>
      <c r="Q245" s="32">
        <f>WEEKNUM('Продажи'!$M245,2)</f>
        <v>33</v>
      </c>
      <c r="R245" s="32">
        <f>IF(('Продажи'!$E245="Зеленый чай")*('Продажи'!$Q245&gt;=7)*('Продажи'!$Q245&lt;=42),'Продажи'!$K245,0)</f>
        <v>0</v>
      </c>
      <c r="S245" s="32" t="b">
        <f t="shared" si="1"/>
        <v>0</v>
      </c>
    </row>
    <row r="246" ht="15.75" customHeight="1">
      <c r="C246" s="30">
        <v>53.0</v>
      </c>
      <c r="D246" s="24" t="s">
        <v>2437</v>
      </c>
      <c r="E246" s="24" t="s">
        <v>2438</v>
      </c>
      <c r="F246" s="24" t="s">
        <v>2439</v>
      </c>
      <c r="G246" s="24">
        <v>1923.0</v>
      </c>
      <c r="H246" s="24" t="s">
        <v>2440</v>
      </c>
      <c r="I246" s="24">
        <v>35.0</v>
      </c>
      <c r="J246" s="24">
        <v>67305.0</v>
      </c>
      <c r="K246" s="24">
        <v>0.06</v>
      </c>
      <c r="L246" s="24">
        <v>63266.7</v>
      </c>
      <c r="M246" s="28">
        <v>42085.0</v>
      </c>
      <c r="N246" s="24">
        <f>MONTH('Продажи'!$M246)</f>
        <v>3</v>
      </c>
      <c r="O246" s="24">
        <f>WEEKDAY('Продажи'!$M246,2)</f>
        <v>7</v>
      </c>
      <c r="P246" s="24">
        <f>YEAR('Продажи'!$M246)</f>
        <v>2015</v>
      </c>
      <c r="Q246" s="32">
        <f>WEEKNUM('Продажи'!$M246,2)</f>
        <v>12</v>
      </c>
      <c r="R246" s="32">
        <f>IF(('Продажи'!$E246="Зеленый чай")*('Продажи'!$Q246&gt;=7)*('Продажи'!$Q246&lt;=42),'Продажи'!$K246,0)</f>
        <v>0.06</v>
      </c>
      <c r="S246" s="32">
        <f t="shared" si="1"/>
        <v>63266.7</v>
      </c>
    </row>
    <row r="247" ht="15.75" customHeight="1">
      <c r="C247" s="30">
        <v>21.0</v>
      </c>
      <c r="D247" s="24" t="s">
        <v>2497</v>
      </c>
      <c r="E247" s="24" t="s">
        <v>2442</v>
      </c>
      <c r="F247" s="24" t="s">
        <v>2498</v>
      </c>
      <c r="G247" s="24">
        <v>887.0</v>
      </c>
      <c r="H247" s="24" t="s">
        <v>2444</v>
      </c>
      <c r="I247" s="24">
        <v>15.0</v>
      </c>
      <c r="J247" s="24">
        <v>13305.0</v>
      </c>
      <c r="K247" s="24">
        <v>0.0</v>
      </c>
      <c r="L247" s="24">
        <v>13305.0</v>
      </c>
      <c r="M247" s="28">
        <v>42242.0</v>
      </c>
      <c r="N247" s="24">
        <f>MONTH('Продажи'!$M247)</f>
        <v>8</v>
      </c>
      <c r="O247" s="24">
        <f>WEEKDAY('Продажи'!$M247,2)</f>
        <v>3</v>
      </c>
      <c r="P247" s="24">
        <f>YEAR('Продажи'!$M247)</f>
        <v>2015</v>
      </c>
      <c r="Q247" s="32">
        <f>WEEKNUM('Продажи'!$M247,2)</f>
        <v>35</v>
      </c>
      <c r="R247" s="32">
        <f>IF(('Продажи'!$E247="Зеленый чай")*('Продажи'!$Q247&gt;=7)*('Продажи'!$Q247&lt;=42),'Продажи'!$K247,0)</f>
        <v>0</v>
      </c>
      <c r="S247" s="32">
        <f t="shared" si="1"/>
        <v>13305</v>
      </c>
    </row>
    <row r="248" ht="15.75" customHeight="1">
      <c r="C248" s="30">
        <v>20.0</v>
      </c>
      <c r="D248" s="24" t="s">
        <v>2467</v>
      </c>
      <c r="E248" s="24" t="s">
        <v>2457</v>
      </c>
      <c r="F248" s="24" t="s">
        <v>2468</v>
      </c>
      <c r="G248" s="24">
        <v>2198.0</v>
      </c>
      <c r="H248" s="24" t="s">
        <v>2444</v>
      </c>
      <c r="I248" s="24">
        <v>35.0</v>
      </c>
      <c r="J248" s="24">
        <v>76930.0</v>
      </c>
      <c r="K248" s="24">
        <v>0.12</v>
      </c>
      <c r="L248" s="24">
        <v>67698.4</v>
      </c>
      <c r="M248" s="28">
        <v>43211.0</v>
      </c>
      <c r="N248" s="24">
        <f>MONTH('Продажи'!$M248)</f>
        <v>4</v>
      </c>
      <c r="O248" s="24">
        <f>WEEKDAY('Продажи'!$M248,2)</f>
        <v>6</v>
      </c>
      <c r="P248" s="24">
        <f>YEAR('Продажи'!$M248)</f>
        <v>2018</v>
      </c>
      <c r="Q248" s="32">
        <f>WEEKNUM('Продажи'!$M248,2)</f>
        <v>16</v>
      </c>
      <c r="R248" s="32">
        <f>IF(('Продажи'!$E248="Зеленый чай")*('Продажи'!$Q248&gt;=7)*('Продажи'!$Q248&lt;=42),'Продажи'!$K248,0)</f>
        <v>0</v>
      </c>
      <c r="S248" s="32">
        <f t="shared" si="1"/>
        <v>67698.4</v>
      </c>
    </row>
    <row r="249" ht="15.75" customHeight="1">
      <c r="C249" s="30">
        <v>46.0</v>
      </c>
      <c r="D249" s="24" t="s">
        <v>2475</v>
      </c>
      <c r="E249" s="24" t="s">
        <v>2476</v>
      </c>
      <c r="F249" s="24" t="s">
        <v>2476</v>
      </c>
      <c r="G249" s="24">
        <v>770.0</v>
      </c>
      <c r="H249" s="24" t="s">
        <v>2440</v>
      </c>
      <c r="I249" s="24">
        <v>20.0</v>
      </c>
      <c r="J249" s="24">
        <v>15400.0</v>
      </c>
      <c r="K249" s="24">
        <v>0.03</v>
      </c>
      <c r="L249" s="24">
        <v>14938.0</v>
      </c>
      <c r="M249" s="28">
        <v>43200.0</v>
      </c>
      <c r="N249" s="24">
        <f>MONTH('Продажи'!$M249)</f>
        <v>4</v>
      </c>
      <c r="O249" s="24">
        <f>WEEKDAY('Продажи'!$M249,2)</f>
        <v>2</v>
      </c>
      <c r="P249" s="24">
        <f>YEAR('Продажи'!$M249)</f>
        <v>2018</v>
      </c>
      <c r="Q249" s="32">
        <f>WEEKNUM('Продажи'!$M249,2)</f>
        <v>15</v>
      </c>
      <c r="R249" s="32">
        <f>IF(('Продажи'!$E249="Зеленый чай")*('Продажи'!$Q249&gt;=7)*('Продажи'!$Q249&lt;=42),'Продажи'!$K249,0)</f>
        <v>0</v>
      </c>
      <c r="S249" s="32" t="b">
        <f t="shared" si="1"/>
        <v>0</v>
      </c>
    </row>
    <row r="250" ht="15.75" customHeight="1">
      <c r="C250" s="30">
        <v>1.0</v>
      </c>
      <c r="D250" s="24" t="s">
        <v>2459</v>
      </c>
      <c r="E250" s="24" t="s">
        <v>2438</v>
      </c>
      <c r="F250" s="24" t="s">
        <v>2460</v>
      </c>
      <c r="G250" s="24">
        <v>876.0</v>
      </c>
      <c r="H250" s="24" t="s">
        <v>2444</v>
      </c>
      <c r="I250" s="24">
        <v>20.0</v>
      </c>
      <c r="J250" s="24">
        <v>17520.0</v>
      </c>
      <c r="K250" s="24">
        <v>0.03</v>
      </c>
      <c r="L250" s="24">
        <v>16994.4</v>
      </c>
      <c r="M250" s="28">
        <v>43427.0</v>
      </c>
      <c r="N250" s="24">
        <f>MONTH('Продажи'!$M250)</f>
        <v>11</v>
      </c>
      <c r="O250" s="24">
        <f>WEEKDAY('Продажи'!$M250,2)</f>
        <v>5</v>
      </c>
      <c r="P250" s="24">
        <f>YEAR('Продажи'!$M250)</f>
        <v>2018</v>
      </c>
      <c r="Q250" s="32">
        <f>WEEKNUM('Продажи'!$M250,2)</f>
        <v>47</v>
      </c>
      <c r="R250" s="32">
        <f>IF(('Продажи'!$E250="Зеленый чай")*('Продажи'!$Q250&gt;=7)*('Продажи'!$Q250&lt;=42),'Продажи'!$K250,0)</f>
        <v>0</v>
      </c>
      <c r="S250" s="32">
        <f t="shared" si="1"/>
        <v>16994.4</v>
      </c>
    </row>
    <row r="251" ht="15.75" customHeight="1">
      <c r="C251" s="30">
        <v>28.0</v>
      </c>
      <c r="D251" s="24" t="s">
        <v>2494</v>
      </c>
      <c r="E251" s="24" t="s">
        <v>2462</v>
      </c>
      <c r="F251" s="24" t="s">
        <v>2491</v>
      </c>
      <c r="G251" s="24">
        <v>1994.0</v>
      </c>
      <c r="H251" s="24" t="s">
        <v>2444</v>
      </c>
      <c r="I251" s="24">
        <v>40.0</v>
      </c>
      <c r="J251" s="24">
        <v>79760.0</v>
      </c>
      <c r="K251" s="24">
        <v>0.12</v>
      </c>
      <c r="L251" s="24">
        <v>70188.8</v>
      </c>
      <c r="M251" s="28">
        <v>42297.0</v>
      </c>
      <c r="N251" s="24">
        <f>MONTH('Продажи'!$M251)</f>
        <v>10</v>
      </c>
      <c r="O251" s="24">
        <f>WEEKDAY('Продажи'!$M251,2)</f>
        <v>2</v>
      </c>
      <c r="P251" s="24">
        <f>YEAR('Продажи'!$M251)</f>
        <v>2015</v>
      </c>
      <c r="Q251" s="32">
        <f>WEEKNUM('Продажи'!$M251,2)</f>
        <v>43</v>
      </c>
      <c r="R251" s="32">
        <f>IF(('Продажи'!$E251="Зеленый чай")*('Продажи'!$Q251&gt;=7)*('Продажи'!$Q251&lt;=42),'Продажи'!$K251,0)</f>
        <v>0</v>
      </c>
      <c r="S251" s="32" t="b">
        <f t="shared" si="1"/>
        <v>0</v>
      </c>
    </row>
    <row r="252" ht="15.75" customHeight="1">
      <c r="C252" s="30">
        <v>19.0</v>
      </c>
      <c r="D252" s="24" t="s">
        <v>2488</v>
      </c>
      <c r="E252" s="24" t="s">
        <v>2454</v>
      </c>
      <c r="F252" s="24" t="s">
        <v>2489</v>
      </c>
      <c r="G252" s="24">
        <v>1879.0</v>
      </c>
      <c r="H252" s="24" t="s">
        <v>2440</v>
      </c>
      <c r="I252" s="24">
        <v>15.0</v>
      </c>
      <c r="J252" s="24">
        <v>28185.0</v>
      </c>
      <c r="K252" s="24">
        <v>0.03</v>
      </c>
      <c r="L252" s="24">
        <v>27339.45</v>
      </c>
      <c r="M252" s="28">
        <v>42256.0</v>
      </c>
      <c r="N252" s="24">
        <f>MONTH('Продажи'!$M252)</f>
        <v>9</v>
      </c>
      <c r="O252" s="24">
        <f>WEEKDAY('Продажи'!$M252,2)</f>
        <v>3</v>
      </c>
      <c r="P252" s="24">
        <f>YEAR('Продажи'!$M252)</f>
        <v>2015</v>
      </c>
      <c r="Q252" s="32">
        <f>WEEKNUM('Продажи'!$M252,2)</f>
        <v>37</v>
      </c>
      <c r="R252" s="32">
        <f>IF(('Продажи'!$E252="Зеленый чай")*('Продажи'!$Q252&gt;=7)*('Продажи'!$Q252&lt;=42),'Продажи'!$K252,0)</f>
        <v>0</v>
      </c>
      <c r="S252" s="32" t="b">
        <f t="shared" si="1"/>
        <v>0</v>
      </c>
    </row>
    <row r="253" ht="15.75" customHeight="1">
      <c r="C253" s="30">
        <v>16.0</v>
      </c>
      <c r="D253" s="24" t="s">
        <v>2504</v>
      </c>
      <c r="E253" s="24" t="s">
        <v>2505</v>
      </c>
      <c r="F253" s="24" t="s">
        <v>2506</v>
      </c>
      <c r="G253" s="24">
        <v>843.0</v>
      </c>
      <c r="H253" s="24" t="s">
        <v>2444</v>
      </c>
      <c r="I253" s="24">
        <v>5.0</v>
      </c>
      <c r="J253" s="24">
        <v>4215.0</v>
      </c>
      <c r="K253" s="24">
        <v>0.0</v>
      </c>
      <c r="L253" s="24">
        <v>4215.0</v>
      </c>
      <c r="M253" s="28">
        <v>42639.0</v>
      </c>
      <c r="N253" s="24">
        <f>MONTH('Продажи'!$M253)</f>
        <v>9</v>
      </c>
      <c r="O253" s="24">
        <f>WEEKDAY('Продажи'!$M253,2)</f>
        <v>1</v>
      </c>
      <c r="P253" s="24">
        <f>YEAR('Продажи'!$M253)</f>
        <v>2016</v>
      </c>
      <c r="Q253" s="32">
        <f>WEEKNUM('Продажи'!$M253,2)</f>
        <v>40</v>
      </c>
      <c r="R253" s="32">
        <f>IF(('Продажи'!$E253="Зеленый чай")*('Продажи'!$Q253&gt;=7)*('Продажи'!$Q253&lt;=42),'Продажи'!$K253,0)</f>
        <v>0</v>
      </c>
      <c r="S253" s="32">
        <f t="shared" si="1"/>
        <v>4215</v>
      </c>
    </row>
    <row r="254" ht="15.75" customHeight="1">
      <c r="C254" s="30">
        <v>44.0</v>
      </c>
      <c r="D254" s="24" t="s">
        <v>2453</v>
      </c>
      <c r="E254" s="24" t="s">
        <v>2454</v>
      </c>
      <c r="F254" s="24" t="s">
        <v>2455</v>
      </c>
      <c r="G254" s="24">
        <v>1386.0</v>
      </c>
      <c r="H254" s="24" t="s">
        <v>2440</v>
      </c>
      <c r="I254" s="24">
        <v>20.0</v>
      </c>
      <c r="J254" s="24">
        <v>27720.0</v>
      </c>
      <c r="K254" s="24">
        <v>0.03</v>
      </c>
      <c r="L254" s="24">
        <v>26888.4</v>
      </c>
      <c r="M254" s="28">
        <v>42224.0</v>
      </c>
      <c r="N254" s="24">
        <f>MONTH('Продажи'!$M254)</f>
        <v>8</v>
      </c>
      <c r="O254" s="24">
        <f>WEEKDAY('Продажи'!$M254,2)</f>
        <v>6</v>
      </c>
      <c r="P254" s="24">
        <f>YEAR('Продажи'!$M254)</f>
        <v>2015</v>
      </c>
      <c r="Q254" s="32">
        <f>WEEKNUM('Продажи'!$M254,2)</f>
        <v>32</v>
      </c>
      <c r="R254" s="32">
        <f>IF(('Продажи'!$E254="Зеленый чай")*('Продажи'!$Q254&gt;=7)*('Продажи'!$Q254&lt;=42),'Продажи'!$K254,0)</f>
        <v>0</v>
      </c>
      <c r="S254" s="32" t="b">
        <f t="shared" si="1"/>
        <v>0</v>
      </c>
    </row>
    <row r="255" ht="15.75" customHeight="1">
      <c r="C255" s="30">
        <v>20.0</v>
      </c>
      <c r="D255" s="24" t="s">
        <v>2467</v>
      </c>
      <c r="E255" s="24" t="s">
        <v>2457</v>
      </c>
      <c r="F255" s="24" t="s">
        <v>2468</v>
      </c>
      <c r="G255" s="24">
        <v>2198.0</v>
      </c>
      <c r="H255" s="24" t="s">
        <v>2444</v>
      </c>
      <c r="I255" s="24">
        <v>35.0</v>
      </c>
      <c r="J255" s="24">
        <v>76930.0</v>
      </c>
      <c r="K255" s="24">
        <v>0.12</v>
      </c>
      <c r="L255" s="24">
        <v>67698.4</v>
      </c>
      <c r="M255" s="28">
        <v>42448.0</v>
      </c>
      <c r="N255" s="24">
        <f>MONTH('Продажи'!$M255)</f>
        <v>3</v>
      </c>
      <c r="O255" s="24">
        <f>WEEKDAY('Продажи'!$M255,2)</f>
        <v>6</v>
      </c>
      <c r="P255" s="24">
        <f>YEAR('Продажи'!$M255)</f>
        <v>2016</v>
      </c>
      <c r="Q255" s="32">
        <f>WEEKNUM('Продажи'!$M255,2)</f>
        <v>12</v>
      </c>
      <c r="R255" s="32">
        <f>IF(('Продажи'!$E255="Зеленый чай")*('Продажи'!$Q255&gt;=7)*('Продажи'!$Q255&lt;=42),'Продажи'!$K255,0)</f>
        <v>0</v>
      </c>
      <c r="S255" s="32" t="b">
        <f t="shared" si="1"/>
        <v>0</v>
      </c>
    </row>
    <row r="256" ht="15.75" customHeight="1">
      <c r="C256" s="30">
        <v>53.0</v>
      </c>
      <c r="D256" s="24" t="s">
        <v>2437</v>
      </c>
      <c r="E256" s="24" t="s">
        <v>2438</v>
      </c>
      <c r="F256" s="24" t="s">
        <v>2439</v>
      </c>
      <c r="G256" s="24">
        <v>1923.0</v>
      </c>
      <c r="H256" s="24" t="s">
        <v>2440</v>
      </c>
      <c r="I256" s="24">
        <v>35.0</v>
      </c>
      <c r="J256" s="24">
        <v>67305.0</v>
      </c>
      <c r="K256" s="24">
        <v>0.06</v>
      </c>
      <c r="L256" s="24">
        <v>63266.7</v>
      </c>
      <c r="M256" s="28">
        <v>42177.0</v>
      </c>
      <c r="N256" s="24">
        <f>MONTH('Продажи'!$M256)</f>
        <v>6</v>
      </c>
      <c r="O256" s="24">
        <f>WEEKDAY('Продажи'!$M256,2)</f>
        <v>1</v>
      </c>
      <c r="P256" s="24">
        <f>YEAR('Продажи'!$M256)</f>
        <v>2015</v>
      </c>
      <c r="Q256" s="32">
        <f>WEEKNUM('Продажи'!$M256,2)</f>
        <v>26</v>
      </c>
      <c r="R256" s="32">
        <f>IF(('Продажи'!$E256="Зеленый чай")*('Продажи'!$Q256&gt;=7)*('Продажи'!$Q256&lt;=42),'Продажи'!$K256,0)</f>
        <v>0.06</v>
      </c>
      <c r="S256" s="32">
        <f t="shared" si="1"/>
        <v>63266.7</v>
      </c>
    </row>
    <row r="257" ht="15.75" customHeight="1">
      <c r="C257" s="30">
        <v>40.0</v>
      </c>
      <c r="D257" s="24" t="s">
        <v>2477</v>
      </c>
      <c r="E257" s="24" t="s">
        <v>2454</v>
      </c>
      <c r="F257" s="24" t="s">
        <v>2478</v>
      </c>
      <c r="G257" s="24">
        <v>847.0</v>
      </c>
      <c r="H257" s="24" t="s">
        <v>2440</v>
      </c>
      <c r="I257" s="24">
        <v>15.0</v>
      </c>
      <c r="J257" s="24">
        <v>12705.0</v>
      </c>
      <c r="K257" s="24">
        <v>0.0</v>
      </c>
      <c r="L257" s="24">
        <v>12705.0</v>
      </c>
      <c r="M257" s="28">
        <v>42351.0</v>
      </c>
      <c r="N257" s="24">
        <f>MONTH('Продажи'!$M257)</f>
        <v>12</v>
      </c>
      <c r="O257" s="24">
        <f>WEEKDAY('Продажи'!$M257,2)</f>
        <v>7</v>
      </c>
      <c r="P257" s="24">
        <f>YEAR('Продажи'!$M257)</f>
        <v>2015</v>
      </c>
      <c r="Q257" s="32">
        <f>WEEKNUM('Продажи'!$M257,2)</f>
        <v>50</v>
      </c>
      <c r="R257" s="32">
        <f>IF(('Продажи'!$E257="Зеленый чай")*('Продажи'!$Q257&gt;=7)*('Продажи'!$Q257&lt;=42),'Продажи'!$K257,0)</f>
        <v>0</v>
      </c>
      <c r="S257" s="32" t="b">
        <f t="shared" si="1"/>
        <v>0</v>
      </c>
    </row>
    <row r="258" ht="15.75" customHeight="1">
      <c r="C258" s="30">
        <v>46.0</v>
      </c>
      <c r="D258" s="24" t="s">
        <v>2475</v>
      </c>
      <c r="E258" s="24" t="s">
        <v>2476</v>
      </c>
      <c r="F258" s="24" t="s">
        <v>2476</v>
      </c>
      <c r="G258" s="24">
        <v>770.0</v>
      </c>
      <c r="H258" s="24" t="s">
        <v>2440</v>
      </c>
      <c r="I258" s="24">
        <v>20.0</v>
      </c>
      <c r="J258" s="24">
        <v>15400.0</v>
      </c>
      <c r="K258" s="24">
        <v>0.03</v>
      </c>
      <c r="L258" s="24">
        <v>14938.0</v>
      </c>
      <c r="M258" s="28">
        <v>43314.0</v>
      </c>
      <c r="N258" s="24">
        <f>MONTH('Продажи'!$M258)</f>
        <v>8</v>
      </c>
      <c r="O258" s="24">
        <f>WEEKDAY('Продажи'!$M258,2)</f>
        <v>4</v>
      </c>
      <c r="P258" s="24">
        <f>YEAR('Продажи'!$M258)</f>
        <v>2018</v>
      </c>
      <c r="Q258" s="32">
        <f>WEEKNUM('Продажи'!$M258,2)</f>
        <v>31</v>
      </c>
      <c r="R258" s="32">
        <f>IF(('Продажи'!$E258="Зеленый чай")*('Продажи'!$Q258&gt;=7)*('Продажи'!$Q258&lt;=42),'Продажи'!$K258,0)</f>
        <v>0</v>
      </c>
      <c r="S258" s="32" t="b">
        <f t="shared" si="1"/>
        <v>0</v>
      </c>
    </row>
    <row r="259" ht="15.75" customHeight="1">
      <c r="C259" s="30">
        <v>3.0</v>
      </c>
      <c r="D259" s="24" t="s">
        <v>2445</v>
      </c>
      <c r="E259" s="24" t="s">
        <v>2446</v>
      </c>
      <c r="F259" s="24" t="s">
        <v>2446</v>
      </c>
      <c r="G259" s="24">
        <v>807.0</v>
      </c>
      <c r="H259" s="24" t="s">
        <v>2440</v>
      </c>
      <c r="I259" s="24">
        <v>18.0</v>
      </c>
      <c r="J259" s="24">
        <v>14526.0</v>
      </c>
      <c r="K259" s="24">
        <v>0.0</v>
      </c>
      <c r="L259" s="24">
        <v>14526.0</v>
      </c>
      <c r="M259" s="28">
        <v>44037.0</v>
      </c>
      <c r="N259" s="24">
        <f>MONTH('Продажи'!$M259)</f>
        <v>7</v>
      </c>
      <c r="O259" s="24">
        <f>WEEKDAY('Продажи'!$M259,2)</f>
        <v>6</v>
      </c>
      <c r="P259" s="24">
        <f>YEAR('Продажи'!$M259)</f>
        <v>2020</v>
      </c>
      <c r="Q259" s="32">
        <f>WEEKNUM('Продажи'!$M259,2)</f>
        <v>30</v>
      </c>
      <c r="R259" s="32">
        <f>IF(('Продажи'!$E259="Зеленый чай")*('Продажи'!$Q259&gt;=7)*('Продажи'!$Q259&lt;=42),'Продажи'!$K259,0)</f>
        <v>0</v>
      </c>
      <c r="S259" s="32">
        <f t="shared" si="1"/>
        <v>14526</v>
      </c>
    </row>
    <row r="260" ht="15.75" customHeight="1">
      <c r="C260" s="30">
        <v>46.0</v>
      </c>
      <c r="D260" s="24" t="s">
        <v>2475</v>
      </c>
      <c r="E260" s="24" t="s">
        <v>2476</v>
      </c>
      <c r="F260" s="24" t="s">
        <v>2476</v>
      </c>
      <c r="G260" s="24">
        <v>770.0</v>
      </c>
      <c r="H260" s="24" t="s">
        <v>2440</v>
      </c>
      <c r="I260" s="24">
        <v>20.0</v>
      </c>
      <c r="J260" s="24">
        <v>15400.0</v>
      </c>
      <c r="K260" s="24">
        <v>0.03</v>
      </c>
      <c r="L260" s="24">
        <v>14938.0</v>
      </c>
      <c r="M260" s="28">
        <v>43404.0</v>
      </c>
      <c r="N260" s="24">
        <f>MONTH('Продажи'!$M260)</f>
        <v>10</v>
      </c>
      <c r="O260" s="24">
        <f>WEEKDAY('Продажи'!$M260,2)</f>
        <v>3</v>
      </c>
      <c r="P260" s="24">
        <f>YEAR('Продажи'!$M260)</f>
        <v>2018</v>
      </c>
      <c r="Q260" s="32">
        <f>WEEKNUM('Продажи'!$M260,2)</f>
        <v>44</v>
      </c>
      <c r="R260" s="32">
        <f>IF(('Продажи'!$E260="Зеленый чай")*('Продажи'!$Q260&gt;=7)*('Продажи'!$Q260&lt;=42),'Продажи'!$K260,0)</f>
        <v>0</v>
      </c>
      <c r="S260" s="32">
        <f t="shared" si="1"/>
        <v>14938</v>
      </c>
    </row>
    <row r="261" ht="15.75" customHeight="1">
      <c r="C261" s="30">
        <v>16.0</v>
      </c>
      <c r="D261" s="24" t="s">
        <v>2504</v>
      </c>
      <c r="E261" s="24" t="s">
        <v>2505</v>
      </c>
      <c r="F261" s="24" t="s">
        <v>2506</v>
      </c>
      <c r="G261" s="24">
        <v>843.0</v>
      </c>
      <c r="H261" s="24" t="s">
        <v>2444</v>
      </c>
      <c r="I261" s="24">
        <v>5.0</v>
      </c>
      <c r="J261" s="24">
        <v>4215.0</v>
      </c>
      <c r="K261" s="24">
        <v>0.0</v>
      </c>
      <c r="L261" s="24">
        <v>4215.0</v>
      </c>
      <c r="M261" s="28">
        <v>43326.0</v>
      </c>
      <c r="N261" s="24">
        <f>MONTH('Продажи'!$M261)</f>
        <v>8</v>
      </c>
      <c r="O261" s="24">
        <f>WEEKDAY('Продажи'!$M261,2)</f>
        <v>2</v>
      </c>
      <c r="P261" s="24">
        <f>YEAR('Продажи'!$M261)</f>
        <v>2018</v>
      </c>
      <c r="Q261" s="32">
        <f>WEEKNUM('Продажи'!$M261,2)</f>
        <v>33</v>
      </c>
      <c r="R261" s="32">
        <f>IF(('Продажи'!$E261="Зеленый чай")*('Продажи'!$Q261&gt;=7)*('Продажи'!$Q261&lt;=42),'Продажи'!$K261,0)</f>
        <v>0</v>
      </c>
      <c r="S261" s="32" t="b">
        <f t="shared" si="1"/>
        <v>0</v>
      </c>
    </row>
    <row r="262" ht="15.75" customHeight="1">
      <c r="C262" s="30">
        <v>4.0</v>
      </c>
      <c r="D262" s="24" t="s">
        <v>2449</v>
      </c>
      <c r="E262" s="24" t="s">
        <v>2448</v>
      </c>
      <c r="F262" s="24" t="s">
        <v>2485</v>
      </c>
      <c r="G262" s="24">
        <v>2211.0</v>
      </c>
      <c r="H262" s="24" t="s">
        <v>2444</v>
      </c>
      <c r="I262" s="24">
        <v>25.0</v>
      </c>
      <c r="J262" s="24">
        <v>55275.0</v>
      </c>
      <c r="K262" s="24">
        <v>0.09</v>
      </c>
      <c r="L262" s="24">
        <v>50300.25</v>
      </c>
      <c r="M262" s="28">
        <v>43422.0</v>
      </c>
      <c r="N262" s="24">
        <f>MONTH('Продажи'!$M262)</f>
        <v>11</v>
      </c>
      <c r="O262" s="24">
        <f>WEEKDAY('Продажи'!$M262,2)</f>
        <v>7</v>
      </c>
      <c r="P262" s="24">
        <f>YEAR('Продажи'!$M262)</f>
        <v>2018</v>
      </c>
      <c r="Q262" s="32">
        <f>WEEKNUM('Продажи'!$M262,2)</f>
        <v>46</v>
      </c>
      <c r="R262" s="32">
        <f>IF(('Продажи'!$E262="Зеленый чай")*('Продажи'!$Q262&gt;=7)*('Продажи'!$Q262&lt;=42),'Продажи'!$K262,0)</f>
        <v>0</v>
      </c>
      <c r="S262" s="32" t="b">
        <f t="shared" si="1"/>
        <v>0</v>
      </c>
    </row>
    <row r="263" ht="15.75" customHeight="1">
      <c r="C263" s="30">
        <v>26.0</v>
      </c>
      <c r="D263" s="24" t="s">
        <v>2464</v>
      </c>
      <c r="E263" s="24" t="s">
        <v>2442</v>
      </c>
      <c r="F263" s="24" t="s">
        <v>2443</v>
      </c>
      <c r="G263" s="24">
        <v>2197.0</v>
      </c>
      <c r="H263" s="24" t="s">
        <v>2440</v>
      </c>
      <c r="I263" s="24">
        <v>40.0</v>
      </c>
      <c r="J263" s="24">
        <v>87880.0</v>
      </c>
      <c r="K263" s="24">
        <v>0.12</v>
      </c>
      <c r="L263" s="24">
        <v>77334.4</v>
      </c>
      <c r="M263" s="28">
        <v>42893.0</v>
      </c>
      <c r="N263" s="24">
        <f>MONTH('Продажи'!$M263)</f>
        <v>6</v>
      </c>
      <c r="O263" s="24">
        <f>WEEKDAY('Продажи'!$M263,2)</f>
        <v>3</v>
      </c>
      <c r="P263" s="24">
        <f>YEAR('Продажи'!$M263)</f>
        <v>2017</v>
      </c>
      <c r="Q263" s="32">
        <f>WEEKNUM('Продажи'!$M263,2)</f>
        <v>24</v>
      </c>
      <c r="R263" s="32">
        <f>IF(('Продажи'!$E263="Зеленый чай")*('Продажи'!$Q263&gt;=7)*('Продажи'!$Q263&lt;=42),'Продажи'!$K263,0)</f>
        <v>0</v>
      </c>
      <c r="S263" s="32" t="b">
        <f t="shared" si="1"/>
        <v>0</v>
      </c>
    </row>
    <row r="264" ht="15.75" customHeight="1">
      <c r="C264" s="30">
        <v>6.0</v>
      </c>
      <c r="D264" s="24" t="s">
        <v>2502</v>
      </c>
      <c r="E264" s="24" t="s">
        <v>2446</v>
      </c>
      <c r="F264" s="24" t="s">
        <v>2503</v>
      </c>
      <c r="G264" s="24">
        <v>3197.0</v>
      </c>
      <c r="H264" s="24" t="s">
        <v>2444</v>
      </c>
      <c r="I264" s="24">
        <v>6.0</v>
      </c>
      <c r="J264" s="24">
        <v>19182.0</v>
      </c>
      <c r="K264" s="24">
        <v>0.03</v>
      </c>
      <c r="L264" s="24">
        <v>18606.54</v>
      </c>
      <c r="M264" s="28">
        <v>42489.0</v>
      </c>
      <c r="N264" s="24">
        <f>MONTH('Продажи'!$M264)</f>
        <v>4</v>
      </c>
      <c r="O264" s="24">
        <f>WEEKDAY('Продажи'!$M264,2)</f>
        <v>5</v>
      </c>
      <c r="P264" s="24">
        <f>YEAR('Продажи'!$M264)</f>
        <v>2016</v>
      </c>
      <c r="Q264" s="32">
        <f>WEEKNUM('Продажи'!$M264,2)</f>
        <v>18</v>
      </c>
      <c r="R264" s="32">
        <f>IF(('Продажи'!$E264="Зеленый чай")*('Продажи'!$Q264&gt;=7)*('Продажи'!$Q264&lt;=42),'Продажи'!$K264,0)</f>
        <v>0</v>
      </c>
      <c r="S264" s="32">
        <f t="shared" si="1"/>
        <v>18606.54</v>
      </c>
    </row>
    <row r="265" ht="15.75" customHeight="1">
      <c r="C265" s="30">
        <v>50.0</v>
      </c>
      <c r="D265" s="24" t="s">
        <v>2481</v>
      </c>
      <c r="E265" s="24" t="s">
        <v>2454</v>
      </c>
      <c r="F265" s="24" t="s">
        <v>2482</v>
      </c>
      <c r="G265" s="24">
        <v>912.0</v>
      </c>
      <c r="H265" s="24" t="s">
        <v>2440</v>
      </c>
      <c r="I265" s="24">
        <v>20.0</v>
      </c>
      <c r="J265" s="24">
        <v>18240.0</v>
      </c>
      <c r="K265" s="24">
        <v>0.0</v>
      </c>
      <c r="L265" s="24">
        <v>18240.0</v>
      </c>
      <c r="M265" s="28">
        <v>42098.0</v>
      </c>
      <c r="N265" s="24">
        <f>MONTH('Продажи'!$M265)</f>
        <v>4</v>
      </c>
      <c r="O265" s="24">
        <f>WEEKDAY('Продажи'!$M265,2)</f>
        <v>6</v>
      </c>
      <c r="P265" s="24">
        <f>YEAR('Продажи'!$M265)</f>
        <v>2015</v>
      </c>
      <c r="Q265" s="32">
        <f>WEEKNUM('Продажи'!$M265,2)</f>
        <v>14</v>
      </c>
      <c r="R265" s="32">
        <f>IF(('Продажи'!$E265="Зеленый чай")*('Продажи'!$Q265&gt;=7)*('Продажи'!$Q265&lt;=42),'Продажи'!$K265,0)</f>
        <v>0</v>
      </c>
      <c r="S265" s="32" t="b">
        <f t="shared" si="1"/>
        <v>0</v>
      </c>
    </row>
    <row r="266" ht="15.75" customHeight="1">
      <c r="C266" s="30">
        <v>43.0</v>
      </c>
      <c r="D266" s="24" t="s">
        <v>2492</v>
      </c>
      <c r="E266" s="24" t="s">
        <v>2446</v>
      </c>
      <c r="F266" s="24" t="s">
        <v>2493</v>
      </c>
      <c r="G266" s="24">
        <v>759.0</v>
      </c>
      <c r="H266" s="24" t="s">
        <v>2444</v>
      </c>
      <c r="I266" s="24">
        <v>10.0</v>
      </c>
      <c r="J266" s="24">
        <v>7590.0</v>
      </c>
      <c r="K266" s="24">
        <v>0.0</v>
      </c>
      <c r="L266" s="24">
        <v>7590.0</v>
      </c>
      <c r="M266" s="28">
        <v>42545.0</v>
      </c>
      <c r="N266" s="24">
        <f>MONTH('Продажи'!$M266)</f>
        <v>6</v>
      </c>
      <c r="O266" s="24">
        <f>WEEKDAY('Продажи'!$M266,2)</f>
        <v>5</v>
      </c>
      <c r="P266" s="24">
        <f>YEAR('Продажи'!$M266)</f>
        <v>2016</v>
      </c>
      <c r="Q266" s="32">
        <f>WEEKNUM('Продажи'!$M266,2)</f>
        <v>26</v>
      </c>
      <c r="R266" s="32">
        <f>IF(('Продажи'!$E266="Зеленый чай")*('Продажи'!$Q266&gt;=7)*('Продажи'!$Q266&lt;=42),'Продажи'!$K266,0)</f>
        <v>0</v>
      </c>
      <c r="S266" s="32">
        <f t="shared" si="1"/>
        <v>7590</v>
      </c>
    </row>
    <row r="267" ht="15.75" customHeight="1">
      <c r="C267" s="30">
        <v>45.0</v>
      </c>
      <c r="D267" s="24" t="s">
        <v>2507</v>
      </c>
      <c r="E267" s="24" t="s">
        <v>2446</v>
      </c>
      <c r="F267" s="24" t="s">
        <v>2493</v>
      </c>
      <c r="G267" s="24">
        <v>759.0</v>
      </c>
      <c r="H267" s="24" t="s">
        <v>2444</v>
      </c>
      <c r="I267" s="24">
        <v>14.0</v>
      </c>
      <c r="J267" s="24">
        <v>10626.0</v>
      </c>
      <c r="K267" s="24">
        <v>0.0</v>
      </c>
      <c r="L267" s="24">
        <v>10626.0</v>
      </c>
      <c r="M267" s="28">
        <v>43758.0</v>
      </c>
      <c r="N267" s="24">
        <f>MONTH('Продажи'!$M267)</f>
        <v>10</v>
      </c>
      <c r="O267" s="24">
        <f>WEEKDAY('Продажи'!$M267,2)</f>
        <v>7</v>
      </c>
      <c r="P267" s="24">
        <f>YEAR('Продажи'!$M267)</f>
        <v>2019</v>
      </c>
      <c r="Q267" s="32">
        <f>WEEKNUM('Продажи'!$M267,2)</f>
        <v>42</v>
      </c>
      <c r="R267" s="32">
        <f>IF(('Продажи'!$E267="Зеленый чай")*('Продажи'!$Q267&gt;=7)*('Продажи'!$Q267&lt;=42),'Продажи'!$K267,0)</f>
        <v>0</v>
      </c>
      <c r="S267" s="32" t="b">
        <f t="shared" si="1"/>
        <v>0</v>
      </c>
    </row>
    <row r="268" ht="15.75" customHeight="1">
      <c r="C268" s="30">
        <v>20.0</v>
      </c>
      <c r="D268" s="24" t="s">
        <v>2467</v>
      </c>
      <c r="E268" s="24" t="s">
        <v>2457</v>
      </c>
      <c r="F268" s="24" t="s">
        <v>2468</v>
      </c>
      <c r="G268" s="24">
        <v>2198.0</v>
      </c>
      <c r="H268" s="24" t="s">
        <v>2444</v>
      </c>
      <c r="I268" s="24">
        <v>35.0</v>
      </c>
      <c r="J268" s="24">
        <v>76930.0</v>
      </c>
      <c r="K268" s="24">
        <v>0.12</v>
      </c>
      <c r="L268" s="24">
        <v>67698.4</v>
      </c>
      <c r="M268" s="28">
        <v>44014.0</v>
      </c>
      <c r="N268" s="24">
        <f>MONTH('Продажи'!$M268)</f>
        <v>7</v>
      </c>
      <c r="O268" s="24">
        <f>WEEKDAY('Продажи'!$M268,2)</f>
        <v>4</v>
      </c>
      <c r="P268" s="24">
        <f>YEAR('Продажи'!$M268)</f>
        <v>2020</v>
      </c>
      <c r="Q268" s="32">
        <f>WEEKNUM('Продажи'!$M268,2)</f>
        <v>27</v>
      </c>
      <c r="R268" s="32">
        <f>IF(('Продажи'!$E268="Зеленый чай")*('Продажи'!$Q268&gt;=7)*('Продажи'!$Q268&lt;=42),'Продажи'!$K268,0)</f>
        <v>0</v>
      </c>
      <c r="S268" s="32" t="b">
        <f t="shared" si="1"/>
        <v>0</v>
      </c>
    </row>
    <row r="269" ht="15.75" customHeight="1">
      <c r="C269" s="30">
        <v>56.0</v>
      </c>
      <c r="D269" s="24" t="s">
        <v>2451</v>
      </c>
      <c r="E269" s="24" t="s">
        <v>2438</v>
      </c>
      <c r="F269" s="24" t="s">
        <v>2452</v>
      </c>
      <c r="G269" s="24">
        <v>800.0</v>
      </c>
      <c r="H269" s="24" t="s">
        <v>2440</v>
      </c>
      <c r="I269" s="24">
        <v>40.0</v>
      </c>
      <c r="J269" s="24">
        <v>32000.0</v>
      </c>
      <c r="K269" s="24">
        <v>0.03</v>
      </c>
      <c r="L269" s="24">
        <v>31040.0</v>
      </c>
      <c r="M269" s="28">
        <v>42953.0</v>
      </c>
      <c r="N269" s="24">
        <f>MONTH('Продажи'!$M269)</f>
        <v>8</v>
      </c>
      <c r="O269" s="24">
        <f>WEEKDAY('Продажи'!$M269,2)</f>
        <v>7</v>
      </c>
      <c r="P269" s="24">
        <f>YEAR('Продажи'!$M269)</f>
        <v>2017</v>
      </c>
      <c r="Q269" s="32">
        <f>WEEKNUM('Продажи'!$M269,2)</f>
        <v>32</v>
      </c>
      <c r="R269" s="32">
        <f>IF(('Продажи'!$E269="Зеленый чай")*('Продажи'!$Q269&gt;=7)*('Продажи'!$Q269&lt;=42),'Продажи'!$K269,0)</f>
        <v>0.03</v>
      </c>
      <c r="S269" s="32" t="b">
        <f t="shared" si="1"/>
        <v>0</v>
      </c>
    </row>
    <row r="270" ht="15.75" customHeight="1">
      <c r="C270" s="30">
        <v>46.0</v>
      </c>
      <c r="D270" s="24" t="s">
        <v>2475</v>
      </c>
      <c r="E270" s="24" t="s">
        <v>2476</v>
      </c>
      <c r="F270" s="24" t="s">
        <v>2476</v>
      </c>
      <c r="G270" s="24">
        <v>770.0</v>
      </c>
      <c r="H270" s="24" t="s">
        <v>2440</v>
      </c>
      <c r="I270" s="24">
        <v>20.0</v>
      </c>
      <c r="J270" s="24">
        <v>15400.0</v>
      </c>
      <c r="K270" s="24">
        <v>0.03</v>
      </c>
      <c r="L270" s="24">
        <v>14938.0</v>
      </c>
      <c r="M270" s="28">
        <v>42265.0</v>
      </c>
      <c r="N270" s="24">
        <f>MONTH('Продажи'!$M270)</f>
        <v>9</v>
      </c>
      <c r="O270" s="24">
        <f>WEEKDAY('Продажи'!$M270,2)</f>
        <v>5</v>
      </c>
      <c r="P270" s="24">
        <f>YEAR('Продажи'!$M270)</f>
        <v>2015</v>
      </c>
      <c r="Q270" s="32">
        <f>WEEKNUM('Продажи'!$M270,2)</f>
        <v>38</v>
      </c>
      <c r="R270" s="32">
        <f>IF(('Продажи'!$E270="Зеленый чай")*('Продажи'!$Q270&gt;=7)*('Продажи'!$Q270&lt;=42),'Продажи'!$K270,0)</f>
        <v>0</v>
      </c>
      <c r="S270" s="32" t="b">
        <f t="shared" si="1"/>
        <v>0</v>
      </c>
    </row>
    <row r="271" ht="15.75" customHeight="1">
      <c r="C271" s="30">
        <v>56.0</v>
      </c>
      <c r="D271" s="24" t="s">
        <v>2451</v>
      </c>
      <c r="E271" s="24" t="s">
        <v>2438</v>
      </c>
      <c r="F271" s="24" t="s">
        <v>2452</v>
      </c>
      <c r="G271" s="24">
        <v>800.0</v>
      </c>
      <c r="H271" s="24" t="s">
        <v>2440</v>
      </c>
      <c r="I271" s="24">
        <v>40.0</v>
      </c>
      <c r="J271" s="24">
        <v>32000.0</v>
      </c>
      <c r="K271" s="24">
        <v>0.03</v>
      </c>
      <c r="L271" s="24">
        <v>31040.0</v>
      </c>
      <c r="M271" s="28">
        <v>42138.0</v>
      </c>
      <c r="N271" s="24">
        <f>MONTH('Продажи'!$M271)</f>
        <v>5</v>
      </c>
      <c r="O271" s="24">
        <f>WEEKDAY('Продажи'!$M271,2)</f>
        <v>4</v>
      </c>
      <c r="P271" s="24">
        <f>YEAR('Продажи'!$M271)</f>
        <v>2015</v>
      </c>
      <c r="Q271" s="32">
        <f>WEEKNUM('Продажи'!$M271,2)</f>
        <v>20</v>
      </c>
      <c r="R271" s="32">
        <f>IF(('Продажи'!$E271="Зеленый чай")*('Продажи'!$Q271&gt;=7)*('Продажи'!$Q271&lt;=42),'Продажи'!$K271,0)</f>
        <v>0.03</v>
      </c>
      <c r="S271" s="32" t="b">
        <f t="shared" si="1"/>
        <v>0</v>
      </c>
    </row>
    <row r="272" ht="15.75" customHeight="1">
      <c r="C272" s="30">
        <v>23.0</v>
      </c>
      <c r="D272" s="24" t="s">
        <v>2473</v>
      </c>
      <c r="E272" s="24" t="s">
        <v>2448</v>
      </c>
      <c r="F272" s="24" t="s">
        <v>2474</v>
      </c>
      <c r="G272" s="24">
        <v>2645.0</v>
      </c>
      <c r="H272" s="24" t="s">
        <v>2444</v>
      </c>
      <c r="I272" s="24">
        <v>50.0</v>
      </c>
      <c r="J272" s="24">
        <v>132250.0</v>
      </c>
      <c r="K272" s="24">
        <v>0.15</v>
      </c>
      <c r="L272" s="24">
        <v>112412.5</v>
      </c>
      <c r="M272" s="28">
        <v>42356.0</v>
      </c>
      <c r="N272" s="24">
        <f>MONTH('Продажи'!$M272)</f>
        <v>12</v>
      </c>
      <c r="O272" s="24">
        <f>WEEKDAY('Продажи'!$M272,2)</f>
        <v>5</v>
      </c>
      <c r="P272" s="24">
        <f>YEAR('Продажи'!$M272)</f>
        <v>2015</v>
      </c>
      <c r="Q272" s="32">
        <f>WEEKNUM('Продажи'!$M272,2)</f>
        <v>51</v>
      </c>
      <c r="R272" s="32">
        <f>IF(('Продажи'!$E272="Зеленый чай")*('Продажи'!$Q272&gt;=7)*('Продажи'!$Q272&lt;=42),'Продажи'!$K272,0)</f>
        <v>0</v>
      </c>
      <c r="S272" s="32" t="b">
        <f t="shared" si="1"/>
        <v>0</v>
      </c>
    </row>
    <row r="273" ht="15.75" customHeight="1">
      <c r="C273" s="30">
        <v>48.0</v>
      </c>
      <c r="D273" s="24" t="s">
        <v>2471</v>
      </c>
      <c r="E273" s="24" t="s">
        <v>2438</v>
      </c>
      <c r="F273" s="24" t="s">
        <v>2472</v>
      </c>
      <c r="G273" s="24">
        <v>2199.0</v>
      </c>
      <c r="H273" s="24" t="s">
        <v>2440</v>
      </c>
      <c r="I273" s="24">
        <v>55.0</v>
      </c>
      <c r="J273" s="24">
        <v>120945.0</v>
      </c>
      <c r="K273" s="24">
        <v>0.15</v>
      </c>
      <c r="L273" s="24">
        <v>102803.25</v>
      </c>
      <c r="M273" s="28">
        <v>42201.0</v>
      </c>
      <c r="N273" s="24">
        <f>MONTH('Продажи'!$M273)</f>
        <v>7</v>
      </c>
      <c r="O273" s="24">
        <f>WEEKDAY('Продажи'!$M273,2)</f>
        <v>4</v>
      </c>
      <c r="P273" s="24">
        <f>YEAR('Продажи'!$M273)</f>
        <v>2015</v>
      </c>
      <c r="Q273" s="32">
        <f>WEEKNUM('Продажи'!$M273,2)</f>
        <v>29</v>
      </c>
      <c r="R273" s="32">
        <f>IF(('Продажи'!$E273="Зеленый чай")*('Продажи'!$Q273&gt;=7)*('Продажи'!$Q273&lt;=42),'Продажи'!$K273,0)</f>
        <v>0.15</v>
      </c>
      <c r="S273" s="32" t="b">
        <f t="shared" si="1"/>
        <v>0</v>
      </c>
    </row>
    <row r="274" ht="15.75" customHeight="1">
      <c r="C274" s="30">
        <v>10.0</v>
      </c>
      <c r="D274" s="24" t="s">
        <v>2451</v>
      </c>
      <c r="E274" s="24" t="s">
        <v>2438</v>
      </c>
      <c r="F274" s="24" t="s">
        <v>2452</v>
      </c>
      <c r="G274" s="24">
        <v>800.0</v>
      </c>
      <c r="H274" s="24" t="s">
        <v>2440</v>
      </c>
      <c r="I274" s="24">
        <v>25.0</v>
      </c>
      <c r="J274" s="24">
        <v>20000.0</v>
      </c>
      <c r="K274" s="24">
        <v>0.03</v>
      </c>
      <c r="L274" s="24">
        <v>19400.0</v>
      </c>
      <c r="M274" s="28">
        <v>43381.0</v>
      </c>
      <c r="N274" s="24">
        <f>MONTH('Продажи'!$M274)</f>
        <v>10</v>
      </c>
      <c r="O274" s="24">
        <f>WEEKDAY('Продажи'!$M274,2)</f>
        <v>1</v>
      </c>
      <c r="P274" s="24">
        <f>YEAR('Продажи'!$M274)</f>
        <v>2018</v>
      </c>
      <c r="Q274" s="32">
        <f>WEEKNUM('Продажи'!$M274,2)</f>
        <v>41</v>
      </c>
      <c r="R274" s="32">
        <f>IF(('Продажи'!$E274="Зеленый чай")*('Продажи'!$Q274&gt;=7)*('Продажи'!$Q274&lt;=42),'Продажи'!$K274,0)</f>
        <v>0.03</v>
      </c>
      <c r="S274" s="32" t="b">
        <f t="shared" si="1"/>
        <v>0</v>
      </c>
    </row>
    <row r="275" ht="15.75" customHeight="1">
      <c r="C275" s="30">
        <v>31.0</v>
      </c>
      <c r="D275" s="24" t="s">
        <v>2479</v>
      </c>
      <c r="E275" s="24" t="s">
        <v>2442</v>
      </c>
      <c r="F275" s="24" t="s">
        <v>2480</v>
      </c>
      <c r="G275" s="24">
        <v>1228.0</v>
      </c>
      <c r="H275" s="24" t="s">
        <v>2440</v>
      </c>
      <c r="I275" s="24">
        <v>45.0</v>
      </c>
      <c r="J275" s="24">
        <v>55260.0</v>
      </c>
      <c r="K275" s="24">
        <v>0.09</v>
      </c>
      <c r="L275" s="24">
        <v>50286.6</v>
      </c>
      <c r="M275" s="28">
        <v>43780.0</v>
      </c>
      <c r="N275" s="24">
        <f>MONTH('Продажи'!$M275)</f>
        <v>11</v>
      </c>
      <c r="O275" s="24">
        <f>WEEKDAY('Продажи'!$M275,2)</f>
        <v>1</v>
      </c>
      <c r="P275" s="24">
        <f>YEAR('Продажи'!$M275)</f>
        <v>2019</v>
      </c>
      <c r="Q275" s="32">
        <f>WEEKNUM('Продажи'!$M275,2)</f>
        <v>46</v>
      </c>
      <c r="R275" s="32">
        <f>IF(('Продажи'!$E275="Зеленый чай")*('Продажи'!$Q275&gt;=7)*('Продажи'!$Q275&lt;=42),'Продажи'!$K275,0)</f>
        <v>0</v>
      </c>
      <c r="S275" s="32" t="b">
        <f t="shared" si="1"/>
        <v>0</v>
      </c>
    </row>
    <row r="276" ht="15.75" customHeight="1">
      <c r="C276" s="30">
        <v>45.0</v>
      </c>
      <c r="D276" s="24" t="s">
        <v>2507</v>
      </c>
      <c r="E276" s="24" t="s">
        <v>2446</v>
      </c>
      <c r="F276" s="24" t="s">
        <v>2493</v>
      </c>
      <c r="G276" s="24">
        <v>759.0</v>
      </c>
      <c r="H276" s="24" t="s">
        <v>2444</v>
      </c>
      <c r="I276" s="24">
        <v>14.0</v>
      </c>
      <c r="J276" s="24">
        <v>10626.0</v>
      </c>
      <c r="K276" s="24">
        <v>0.0</v>
      </c>
      <c r="L276" s="24">
        <v>10626.0</v>
      </c>
      <c r="M276" s="28">
        <v>43404.0</v>
      </c>
      <c r="N276" s="24">
        <f>MONTH('Продажи'!$M276)</f>
        <v>10</v>
      </c>
      <c r="O276" s="24">
        <f>WEEKDAY('Продажи'!$M276,2)</f>
        <v>3</v>
      </c>
      <c r="P276" s="24">
        <f>YEAR('Продажи'!$M276)</f>
        <v>2018</v>
      </c>
      <c r="Q276" s="32">
        <f>WEEKNUM('Продажи'!$M276,2)</f>
        <v>44</v>
      </c>
      <c r="R276" s="32">
        <f>IF(('Продажи'!$E276="Зеленый чай")*('Продажи'!$Q276&gt;=7)*('Продажи'!$Q276&lt;=42),'Продажи'!$K276,0)</f>
        <v>0</v>
      </c>
      <c r="S276" s="32">
        <f t="shared" si="1"/>
        <v>10626</v>
      </c>
    </row>
    <row r="277" ht="15.75" customHeight="1">
      <c r="C277" s="30">
        <v>3.0</v>
      </c>
      <c r="D277" s="24" t="s">
        <v>2445</v>
      </c>
      <c r="E277" s="24" t="s">
        <v>2446</v>
      </c>
      <c r="F277" s="24" t="s">
        <v>2446</v>
      </c>
      <c r="G277" s="24">
        <v>807.0</v>
      </c>
      <c r="H277" s="24" t="s">
        <v>2440</v>
      </c>
      <c r="I277" s="24">
        <v>18.0</v>
      </c>
      <c r="J277" s="24">
        <v>14526.0</v>
      </c>
      <c r="K277" s="24">
        <v>0.0</v>
      </c>
      <c r="L277" s="24">
        <v>14526.0</v>
      </c>
      <c r="M277" s="28">
        <v>42713.0</v>
      </c>
      <c r="N277" s="24">
        <f>MONTH('Продажи'!$M277)</f>
        <v>12</v>
      </c>
      <c r="O277" s="24">
        <f>WEEKDAY('Продажи'!$M277,2)</f>
        <v>5</v>
      </c>
      <c r="P277" s="24">
        <f>YEAR('Продажи'!$M277)</f>
        <v>2016</v>
      </c>
      <c r="Q277" s="32">
        <f>WEEKNUM('Продажи'!$M277,2)</f>
        <v>50</v>
      </c>
      <c r="R277" s="32">
        <f>IF(('Продажи'!$E277="Зеленый чай")*('Продажи'!$Q277&gt;=7)*('Продажи'!$Q277&lt;=42),'Продажи'!$K277,0)</f>
        <v>0</v>
      </c>
      <c r="S277" s="32" t="b">
        <f t="shared" si="1"/>
        <v>0</v>
      </c>
    </row>
    <row r="278" ht="15.75" customHeight="1">
      <c r="C278" s="30">
        <v>51.0</v>
      </c>
      <c r="D278" s="24" t="s">
        <v>2449</v>
      </c>
      <c r="E278" s="24" t="s">
        <v>2448</v>
      </c>
      <c r="F278" s="24" t="s">
        <v>2450</v>
      </c>
      <c r="G278" s="24">
        <v>2211.0</v>
      </c>
      <c r="H278" s="24" t="s">
        <v>2444</v>
      </c>
      <c r="I278" s="24">
        <v>25.0</v>
      </c>
      <c r="J278" s="24">
        <v>55275.0</v>
      </c>
      <c r="K278" s="24">
        <v>0.09</v>
      </c>
      <c r="L278" s="24">
        <v>50300.25</v>
      </c>
      <c r="M278" s="28">
        <v>42673.0</v>
      </c>
      <c r="N278" s="24">
        <f>MONTH('Продажи'!$M278)</f>
        <v>10</v>
      </c>
      <c r="O278" s="24">
        <f>WEEKDAY('Продажи'!$M278,2)</f>
        <v>7</v>
      </c>
      <c r="P278" s="24">
        <f>YEAR('Продажи'!$M278)</f>
        <v>2016</v>
      </c>
      <c r="Q278" s="32">
        <f>WEEKNUM('Продажи'!$M278,2)</f>
        <v>44</v>
      </c>
      <c r="R278" s="32">
        <f>IF(('Продажи'!$E278="Зеленый чай")*('Продажи'!$Q278&gt;=7)*('Продажи'!$Q278&lt;=42),'Продажи'!$K278,0)</f>
        <v>0</v>
      </c>
      <c r="S278" s="32">
        <f t="shared" si="1"/>
        <v>50300.25</v>
      </c>
    </row>
    <row r="279" ht="15.75" customHeight="1">
      <c r="C279" s="30">
        <v>21.0</v>
      </c>
      <c r="D279" s="24" t="s">
        <v>2497</v>
      </c>
      <c r="E279" s="24" t="s">
        <v>2442</v>
      </c>
      <c r="F279" s="24" t="s">
        <v>2498</v>
      </c>
      <c r="G279" s="24">
        <v>887.0</v>
      </c>
      <c r="H279" s="24" t="s">
        <v>2444</v>
      </c>
      <c r="I279" s="24">
        <v>15.0</v>
      </c>
      <c r="J279" s="24">
        <v>13305.0</v>
      </c>
      <c r="K279" s="24">
        <v>0.0</v>
      </c>
      <c r="L279" s="24">
        <v>13305.0</v>
      </c>
      <c r="M279" s="28">
        <v>42352.0</v>
      </c>
      <c r="N279" s="24">
        <f>MONTH('Продажи'!$M279)</f>
        <v>12</v>
      </c>
      <c r="O279" s="24">
        <f>WEEKDAY('Продажи'!$M279,2)</f>
        <v>1</v>
      </c>
      <c r="P279" s="24">
        <f>YEAR('Продажи'!$M279)</f>
        <v>2015</v>
      </c>
      <c r="Q279" s="32">
        <f>WEEKNUM('Продажи'!$M279,2)</f>
        <v>51</v>
      </c>
      <c r="R279" s="32">
        <f>IF(('Продажи'!$E279="Зеленый чай")*('Продажи'!$Q279&gt;=7)*('Продажи'!$Q279&lt;=42),'Продажи'!$K279,0)</f>
        <v>0</v>
      </c>
      <c r="S279" s="32" t="b">
        <f t="shared" si="1"/>
        <v>0</v>
      </c>
    </row>
    <row r="280" ht="15.75" customHeight="1">
      <c r="C280" s="30">
        <v>27.0</v>
      </c>
      <c r="D280" s="24" t="s">
        <v>2499</v>
      </c>
      <c r="E280" s="24" t="s">
        <v>2462</v>
      </c>
      <c r="F280" s="24" t="s">
        <v>2463</v>
      </c>
      <c r="G280" s="24">
        <v>1994.0</v>
      </c>
      <c r="H280" s="24" t="s">
        <v>2444</v>
      </c>
      <c r="I280" s="24">
        <v>25.0</v>
      </c>
      <c r="J280" s="24">
        <v>49850.0</v>
      </c>
      <c r="K280" s="24">
        <v>0.06</v>
      </c>
      <c r="L280" s="24">
        <v>46859.0</v>
      </c>
      <c r="M280" s="28">
        <v>43724.0</v>
      </c>
      <c r="N280" s="24">
        <f>MONTH('Продажи'!$M280)</f>
        <v>9</v>
      </c>
      <c r="O280" s="24">
        <f>WEEKDAY('Продажи'!$M280,2)</f>
        <v>1</v>
      </c>
      <c r="P280" s="24">
        <f>YEAR('Продажи'!$M280)</f>
        <v>2019</v>
      </c>
      <c r="Q280" s="32">
        <f>WEEKNUM('Продажи'!$M280,2)</f>
        <v>38</v>
      </c>
      <c r="R280" s="32">
        <f>IF(('Продажи'!$E280="Зеленый чай")*('Продажи'!$Q280&gt;=7)*('Продажи'!$Q280&lt;=42),'Продажи'!$K280,0)</f>
        <v>0</v>
      </c>
      <c r="S280" s="32" t="b">
        <f t="shared" si="1"/>
        <v>0</v>
      </c>
    </row>
    <row r="281" ht="15.75" customHeight="1">
      <c r="C281" s="30">
        <v>24.0</v>
      </c>
      <c r="D281" s="24" t="s">
        <v>2456</v>
      </c>
      <c r="E281" s="24" t="s">
        <v>2457</v>
      </c>
      <c r="F281" s="24" t="s">
        <v>2458</v>
      </c>
      <c r="G281" s="24">
        <v>957.0</v>
      </c>
      <c r="H281" s="24" t="s">
        <v>2440</v>
      </c>
      <c r="I281" s="24">
        <v>25.0</v>
      </c>
      <c r="J281" s="24">
        <v>23925.0</v>
      </c>
      <c r="K281" s="24">
        <v>0.03</v>
      </c>
      <c r="L281" s="24">
        <v>23207.25</v>
      </c>
      <c r="M281" s="28">
        <v>42564.0</v>
      </c>
      <c r="N281" s="24">
        <f>MONTH('Продажи'!$M281)</f>
        <v>7</v>
      </c>
      <c r="O281" s="24">
        <f>WEEKDAY('Продажи'!$M281,2)</f>
        <v>3</v>
      </c>
      <c r="P281" s="24">
        <f>YEAR('Продажи'!$M281)</f>
        <v>2016</v>
      </c>
      <c r="Q281" s="32">
        <f>WEEKNUM('Продажи'!$M281,2)</f>
        <v>29</v>
      </c>
      <c r="R281" s="32">
        <f>IF(('Продажи'!$E281="Зеленый чай")*('Продажи'!$Q281&gt;=7)*('Продажи'!$Q281&lt;=42),'Продажи'!$K281,0)</f>
        <v>0</v>
      </c>
      <c r="S281" s="32" t="b">
        <f t="shared" si="1"/>
        <v>0</v>
      </c>
    </row>
    <row r="282" ht="15.75" customHeight="1">
      <c r="C282" s="30">
        <v>8.0</v>
      </c>
      <c r="D282" s="24" t="s">
        <v>2477</v>
      </c>
      <c r="E282" s="24" t="s">
        <v>2454</v>
      </c>
      <c r="F282" s="24" t="s">
        <v>2478</v>
      </c>
      <c r="G282" s="24">
        <v>847.0</v>
      </c>
      <c r="H282" s="24" t="s">
        <v>2440</v>
      </c>
      <c r="I282" s="24">
        <v>15.0</v>
      </c>
      <c r="J282" s="24">
        <v>12705.0</v>
      </c>
      <c r="K282" s="24">
        <v>0.0</v>
      </c>
      <c r="L282" s="24">
        <v>12705.0</v>
      </c>
      <c r="M282" s="28">
        <v>42014.0</v>
      </c>
      <c r="N282" s="24">
        <f>MONTH('Продажи'!$M282)</f>
        <v>1</v>
      </c>
      <c r="O282" s="24">
        <f>WEEKDAY('Продажи'!$M282,2)</f>
        <v>6</v>
      </c>
      <c r="P282" s="24">
        <f>YEAR('Продажи'!$M282)</f>
        <v>2015</v>
      </c>
      <c r="Q282" s="32">
        <f>WEEKNUM('Продажи'!$M282,2)</f>
        <v>2</v>
      </c>
      <c r="R282" s="32">
        <f>IF(('Продажи'!$E282="Зеленый чай")*('Продажи'!$Q282&gt;=7)*('Продажи'!$Q282&lt;=42),'Продажи'!$K282,0)</f>
        <v>0</v>
      </c>
      <c r="S282" s="32" t="b">
        <f t="shared" si="1"/>
        <v>0</v>
      </c>
    </row>
    <row r="283" ht="15.75" customHeight="1">
      <c r="C283" s="30">
        <v>25.0</v>
      </c>
      <c r="D283" s="24" t="s">
        <v>2490</v>
      </c>
      <c r="E283" s="24" t="s">
        <v>2462</v>
      </c>
      <c r="F283" s="24" t="s">
        <v>2491</v>
      </c>
      <c r="G283" s="24">
        <v>1994.0</v>
      </c>
      <c r="H283" s="24" t="s">
        <v>2444</v>
      </c>
      <c r="I283" s="24">
        <v>10.0</v>
      </c>
      <c r="J283" s="24">
        <v>19940.0</v>
      </c>
      <c r="K283" s="24">
        <v>0.03</v>
      </c>
      <c r="L283" s="24">
        <v>19341.8</v>
      </c>
      <c r="M283" s="28">
        <v>43435.0</v>
      </c>
      <c r="N283" s="24">
        <f>MONTH('Продажи'!$M283)</f>
        <v>12</v>
      </c>
      <c r="O283" s="24">
        <f>WEEKDAY('Продажи'!$M283,2)</f>
        <v>6</v>
      </c>
      <c r="P283" s="24">
        <f>YEAR('Продажи'!$M283)</f>
        <v>2018</v>
      </c>
      <c r="Q283" s="32">
        <f>WEEKNUM('Продажи'!$M283,2)</f>
        <v>48</v>
      </c>
      <c r="R283" s="32">
        <f>IF(('Продажи'!$E283="Зеленый чай")*('Продажи'!$Q283&gt;=7)*('Продажи'!$Q283&lt;=42),'Продажи'!$K283,0)</f>
        <v>0</v>
      </c>
      <c r="S283" s="32" t="b">
        <f t="shared" si="1"/>
        <v>0</v>
      </c>
    </row>
    <row r="284" ht="15.75" customHeight="1">
      <c r="C284" s="30">
        <v>15.0</v>
      </c>
      <c r="D284" s="24" t="s">
        <v>2512</v>
      </c>
      <c r="E284" s="24" t="s">
        <v>2462</v>
      </c>
      <c r="F284" s="24" t="s">
        <v>2513</v>
      </c>
      <c r="G284" s="24">
        <v>1994.0</v>
      </c>
      <c r="H284" s="24" t="s">
        <v>2444</v>
      </c>
      <c r="I284" s="24">
        <v>17.0</v>
      </c>
      <c r="J284" s="24">
        <v>33898.0</v>
      </c>
      <c r="K284" s="24">
        <v>0.06</v>
      </c>
      <c r="L284" s="24">
        <v>31864.12</v>
      </c>
      <c r="M284" s="28">
        <v>44180.0</v>
      </c>
      <c r="N284" s="24">
        <f>MONTH('Продажи'!$M284)</f>
        <v>12</v>
      </c>
      <c r="O284" s="24">
        <f>WEEKDAY('Продажи'!$M284,2)</f>
        <v>2</v>
      </c>
      <c r="P284" s="24">
        <f>YEAR('Продажи'!$M284)</f>
        <v>2020</v>
      </c>
      <c r="Q284" s="32">
        <f>WEEKNUM('Продажи'!$M284,2)</f>
        <v>51</v>
      </c>
      <c r="R284" s="32">
        <f>IF(('Продажи'!$E284="Зеленый чай")*('Продажи'!$Q284&gt;=7)*('Продажи'!$Q284&lt;=42),'Продажи'!$K284,0)</f>
        <v>0</v>
      </c>
      <c r="S284" s="32" t="b">
        <f t="shared" si="1"/>
        <v>0</v>
      </c>
    </row>
    <row r="285" ht="15.75" customHeight="1">
      <c r="C285" s="30">
        <v>55.0</v>
      </c>
      <c r="D285" s="24" t="s">
        <v>2447</v>
      </c>
      <c r="E285" s="24" t="s">
        <v>2448</v>
      </c>
      <c r="F285" s="24" t="s">
        <v>2448</v>
      </c>
      <c r="G285" s="24">
        <v>699.0</v>
      </c>
      <c r="H285" s="24" t="s">
        <v>2444</v>
      </c>
      <c r="I285" s="24">
        <v>10.0</v>
      </c>
      <c r="J285" s="24">
        <v>6990.0</v>
      </c>
      <c r="K285" s="24">
        <v>0.0</v>
      </c>
      <c r="L285" s="24">
        <v>6990.0</v>
      </c>
      <c r="M285" s="28">
        <v>42861.0</v>
      </c>
      <c r="N285" s="24">
        <f>MONTH('Продажи'!$M285)</f>
        <v>5</v>
      </c>
      <c r="O285" s="24">
        <f>WEEKDAY('Продажи'!$M285,2)</f>
        <v>6</v>
      </c>
      <c r="P285" s="24">
        <f>YEAR('Продажи'!$M285)</f>
        <v>2017</v>
      </c>
      <c r="Q285" s="32">
        <f>WEEKNUM('Продажи'!$M285,2)</f>
        <v>19</v>
      </c>
      <c r="R285" s="32">
        <f>IF(('Продажи'!$E285="Зеленый чай")*('Продажи'!$Q285&gt;=7)*('Продажи'!$Q285&lt;=42),'Продажи'!$K285,0)</f>
        <v>0</v>
      </c>
      <c r="S285" s="32" t="b">
        <f t="shared" si="1"/>
        <v>0</v>
      </c>
    </row>
    <row r="286" ht="15.75" customHeight="1">
      <c r="C286" s="30">
        <v>16.0</v>
      </c>
      <c r="D286" s="24" t="s">
        <v>2504</v>
      </c>
      <c r="E286" s="24" t="s">
        <v>2505</v>
      </c>
      <c r="F286" s="24" t="s">
        <v>2506</v>
      </c>
      <c r="G286" s="24">
        <v>843.0</v>
      </c>
      <c r="H286" s="24" t="s">
        <v>2444</v>
      </c>
      <c r="I286" s="24">
        <v>5.0</v>
      </c>
      <c r="J286" s="24">
        <v>4215.0</v>
      </c>
      <c r="K286" s="24">
        <v>0.0</v>
      </c>
      <c r="L286" s="24">
        <v>4215.0</v>
      </c>
      <c r="M286" s="28">
        <v>42736.0</v>
      </c>
      <c r="N286" s="24">
        <f>MONTH('Продажи'!$M286)</f>
        <v>1</v>
      </c>
      <c r="O286" s="24">
        <f>WEEKDAY('Продажи'!$M286,2)</f>
        <v>7</v>
      </c>
      <c r="P286" s="24">
        <f>YEAR('Продажи'!$M286)</f>
        <v>2017</v>
      </c>
      <c r="Q286" s="32">
        <f>WEEKNUM('Продажи'!$M286,2)</f>
        <v>1</v>
      </c>
      <c r="R286" s="32">
        <f>IF(('Продажи'!$E286="Зеленый чай")*('Продажи'!$Q286&gt;=7)*('Продажи'!$Q286&lt;=42),'Продажи'!$K286,0)</f>
        <v>0</v>
      </c>
      <c r="S286" s="32" t="b">
        <f t="shared" si="1"/>
        <v>0</v>
      </c>
    </row>
    <row r="287" ht="15.75" customHeight="1">
      <c r="C287" s="30">
        <v>25.0</v>
      </c>
      <c r="D287" s="24" t="s">
        <v>2490</v>
      </c>
      <c r="E287" s="24" t="s">
        <v>2462</v>
      </c>
      <c r="F287" s="24" t="s">
        <v>2491</v>
      </c>
      <c r="G287" s="24">
        <v>1994.0</v>
      </c>
      <c r="H287" s="24" t="s">
        <v>2444</v>
      </c>
      <c r="I287" s="24">
        <v>10.0</v>
      </c>
      <c r="J287" s="24">
        <v>19940.0</v>
      </c>
      <c r="K287" s="24">
        <v>0.03</v>
      </c>
      <c r="L287" s="24">
        <v>19341.8</v>
      </c>
      <c r="M287" s="28">
        <v>44099.0</v>
      </c>
      <c r="N287" s="24">
        <f>MONTH('Продажи'!$M287)</f>
        <v>9</v>
      </c>
      <c r="O287" s="24">
        <f>WEEKDAY('Продажи'!$M287,2)</f>
        <v>5</v>
      </c>
      <c r="P287" s="24">
        <f>YEAR('Продажи'!$M287)</f>
        <v>2020</v>
      </c>
      <c r="Q287" s="32">
        <f>WEEKNUM('Продажи'!$M287,2)</f>
        <v>39</v>
      </c>
      <c r="R287" s="32">
        <f>IF(('Продажи'!$E287="Зеленый чай")*('Продажи'!$Q287&gt;=7)*('Продажи'!$Q287&lt;=42),'Продажи'!$K287,0)</f>
        <v>0</v>
      </c>
      <c r="S287" s="32">
        <f t="shared" si="1"/>
        <v>19341.8</v>
      </c>
    </row>
    <row r="288" ht="15.75" customHeight="1">
      <c r="C288" s="30">
        <v>10.0</v>
      </c>
      <c r="D288" s="24" t="s">
        <v>2451</v>
      </c>
      <c r="E288" s="24" t="s">
        <v>2438</v>
      </c>
      <c r="F288" s="24" t="s">
        <v>2452</v>
      </c>
      <c r="G288" s="24">
        <v>800.0</v>
      </c>
      <c r="H288" s="24" t="s">
        <v>2440</v>
      </c>
      <c r="I288" s="24">
        <v>25.0</v>
      </c>
      <c r="J288" s="24">
        <v>20000.0</v>
      </c>
      <c r="K288" s="24">
        <v>0.03</v>
      </c>
      <c r="L288" s="24">
        <v>19400.0</v>
      </c>
      <c r="M288" s="28">
        <v>42183.0</v>
      </c>
      <c r="N288" s="24">
        <f>MONTH('Продажи'!$M288)</f>
        <v>6</v>
      </c>
      <c r="O288" s="24">
        <f>WEEKDAY('Продажи'!$M288,2)</f>
        <v>7</v>
      </c>
      <c r="P288" s="24">
        <f>YEAR('Продажи'!$M288)</f>
        <v>2015</v>
      </c>
      <c r="Q288" s="32">
        <f>WEEKNUM('Продажи'!$M288,2)</f>
        <v>26</v>
      </c>
      <c r="R288" s="32">
        <f>IF(('Продажи'!$E288="Зеленый чай")*('Продажи'!$Q288&gt;=7)*('Продажи'!$Q288&lt;=42),'Продажи'!$K288,0)</f>
        <v>0.03</v>
      </c>
      <c r="S288" s="32">
        <f t="shared" si="1"/>
        <v>19400</v>
      </c>
    </row>
    <row r="289" ht="15.75" customHeight="1">
      <c r="C289" s="30">
        <v>46.0</v>
      </c>
      <c r="D289" s="24" t="s">
        <v>2475</v>
      </c>
      <c r="E289" s="24" t="s">
        <v>2476</v>
      </c>
      <c r="F289" s="24" t="s">
        <v>2476</v>
      </c>
      <c r="G289" s="24">
        <v>770.0</v>
      </c>
      <c r="H289" s="24" t="s">
        <v>2440</v>
      </c>
      <c r="I289" s="24">
        <v>20.0</v>
      </c>
      <c r="J289" s="24">
        <v>15400.0</v>
      </c>
      <c r="K289" s="24">
        <v>0.03</v>
      </c>
      <c r="L289" s="24">
        <v>14938.0</v>
      </c>
      <c r="M289" s="28">
        <v>42893.0</v>
      </c>
      <c r="N289" s="24">
        <f>MONTH('Продажи'!$M289)</f>
        <v>6</v>
      </c>
      <c r="O289" s="24">
        <f>WEEKDAY('Продажи'!$M289,2)</f>
        <v>3</v>
      </c>
      <c r="P289" s="24">
        <f>YEAR('Продажи'!$M289)</f>
        <v>2017</v>
      </c>
      <c r="Q289" s="32">
        <f>WEEKNUM('Продажи'!$M289,2)</f>
        <v>24</v>
      </c>
      <c r="R289" s="32">
        <f>IF(('Продажи'!$E289="Зеленый чай")*('Продажи'!$Q289&gt;=7)*('Продажи'!$Q289&lt;=42),'Продажи'!$K289,0)</f>
        <v>0</v>
      </c>
      <c r="S289" s="32" t="b">
        <f t="shared" si="1"/>
        <v>0</v>
      </c>
    </row>
    <row r="290" ht="15.75" customHeight="1">
      <c r="C290" s="30">
        <v>6.0</v>
      </c>
      <c r="D290" s="24" t="s">
        <v>2502</v>
      </c>
      <c r="E290" s="24" t="s">
        <v>2446</v>
      </c>
      <c r="F290" s="24" t="s">
        <v>2503</v>
      </c>
      <c r="G290" s="24">
        <v>3197.0</v>
      </c>
      <c r="H290" s="24" t="s">
        <v>2444</v>
      </c>
      <c r="I290" s="24">
        <v>6.0</v>
      </c>
      <c r="J290" s="24">
        <v>19182.0</v>
      </c>
      <c r="K290" s="24">
        <v>0.03</v>
      </c>
      <c r="L290" s="24">
        <v>18606.54</v>
      </c>
      <c r="M290" s="28">
        <v>43839.0</v>
      </c>
      <c r="N290" s="24">
        <f>MONTH('Продажи'!$M290)</f>
        <v>1</v>
      </c>
      <c r="O290" s="24">
        <f>WEEKDAY('Продажи'!$M290,2)</f>
        <v>4</v>
      </c>
      <c r="P290" s="24">
        <f>YEAR('Продажи'!$M290)</f>
        <v>2020</v>
      </c>
      <c r="Q290" s="32">
        <f>WEEKNUM('Продажи'!$M290,2)</f>
        <v>2</v>
      </c>
      <c r="R290" s="32">
        <f>IF(('Продажи'!$E290="Зеленый чай")*('Продажи'!$Q290&gt;=7)*('Продажи'!$Q290&lt;=42),'Продажи'!$K290,0)</f>
        <v>0</v>
      </c>
      <c r="S290" s="32" t="b">
        <f t="shared" si="1"/>
        <v>0</v>
      </c>
    </row>
    <row r="291" ht="15.75" customHeight="1">
      <c r="C291" s="30">
        <v>15.0</v>
      </c>
      <c r="D291" s="24" t="s">
        <v>2512</v>
      </c>
      <c r="E291" s="24" t="s">
        <v>2462</v>
      </c>
      <c r="F291" s="24" t="s">
        <v>2513</v>
      </c>
      <c r="G291" s="24">
        <v>1994.0</v>
      </c>
      <c r="H291" s="24" t="s">
        <v>2444</v>
      </c>
      <c r="I291" s="24">
        <v>17.0</v>
      </c>
      <c r="J291" s="24">
        <v>33898.0</v>
      </c>
      <c r="K291" s="24">
        <v>0.06</v>
      </c>
      <c r="L291" s="24">
        <v>31864.12</v>
      </c>
      <c r="M291" s="28">
        <v>42081.0</v>
      </c>
      <c r="N291" s="24">
        <f>MONTH('Продажи'!$M291)</f>
        <v>3</v>
      </c>
      <c r="O291" s="24">
        <f>WEEKDAY('Продажи'!$M291,2)</f>
        <v>3</v>
      </c>
      <c r="P291" s="24">
        <f>YEAR('Продажи'!$M291)</f>
        <v>2015</v>
      </c>
      <c r="Q291" s="32">
        <f>WEEKNUM('Продажи'!$M291,2)</f>
        <v>12</v>
      </c>
      <c r="R291" s="32">
        <f>IF(('Продажи'!$E291="Зеленый чай")*('Продажи'!$Q291&gt;=7)*('Продажи'!$Q291&lt;=42),'Продажи'!$K291,0)</f>
        <v>0</v>
      </c>
      <c r="S291" s="32" t="b">
        <f t="shared" si="1"/>
        <v>0</v>
      </c>
    </row>
    <row r="292" ht="15.75" customHeight="1">
      <c r="C292" s="30">
        <v>15.0</v>
      </c>
      <c r="D292" s="24" t="s">
        <v>2512</v>
      </c>
      <c r="E292" s="24" t="s">
        <v>2462</v>
      </c>
      <c r="F292" s="24" t="s">
        <v>2513</v>
      </c>
      <c r="G292" s="24">
        <v>1994.0</v>
      </c>
      <c r="H292" s="24" t="s">
        <v>2444</v>
      </c>
      <c r="I292" s="24">
        <v>17.0</v>
      </c>
      <c r="J292" s="24">
        <v>33898.0</v>
      </c>
      <c r="K292" s="24">
        <v>0.06</v>
      </c>
      <c r="L292" s="24">
        <v>31864.12</v>
      </c>
      <c r="M292" s="28">
        <v>43984.0</v>
      </c>
      <c r="N292" s="24">
        <f>MONTH('Продажи'!$M292)</f>
        <v>6</v>
      </c>
      <c r="O292" s="24">
        <f>WEEKDAY('Продажи'!$M292,2)</f>
        <v>2</v>
      </c>
      <c r="P292" s="24">
        <f>YEAR('Продажи'!$M292)</f>
        <v>2020</v>
      </c>
      <c r="Q292" s="32">
        <f>WEEKNUM('Продажи'!$M292,2)</f>
        <v>23</v>
      </c>
      <c r="R292" s="32">
        <f>IF(('Продажи'!$E292="Зеленый чай")*('Продажи'!$Q292&gt;=7)*('Продажи'!$Q292&lt;=42),'Продажи'!$K292,0)</f>
        <v>0</v>
      </c>
      <c r="S292" s="32" t="b">
        <f t="shared" si="1"/>
        <v>0</v>
      </c>
    </row>
    <row r="293" ht="15.75" customHeight="1">
      <c r="C293" s="30">
        <v>56.0</v>
      </c>
      <c r="D293" s="24" t="s">
        <v>2451</v>
      </c>
      <c r="E293" s="24" t="s">
        <v>2438</v>
      </c>
      <c r="F293" s="24" t="s">
        <v>2452</v>
      </c>
      <c r="G293" s="24">
        <v>800.0</v>
      </c>
      <c r="H293" s="24" t="s">
        <v>2440</v>
      </c>
      <c r="I293" s="24">
        <v>40.0</v>
      </c>
      <c r="J293" s="24">
        <v>32000.0</v>
      </c>
      <c r="K293" s="24">
        <v>0.03</v>
      </c>
      <c r="L293" s="24">
        <v>31040.0</v>
      </c>
      <c r="M293" s="28">
        <v>43099.0</v>
      </c>
      <c r="N293" s="24">
        <f>MONTH('Продажи'!$M293)</f>
        <v>12</v>
      </c>
      <c r="O293" s="24">
        <f>WEEKDAY('Продажи'!$M293,2)</f>
        <v>6</v>
      </c>
      <c r="P293" s="24">
        <f>YEAR('Продажи'!$M293)</f>
        <v>2017</v>
      </c>
      <c r="Q293" s="32">
        <f>WEEKNUM('Продажи'!$M293,2)</f>
        <v>53</v>
      </c>
      <c r="R293" s="32">
        <f>IF(('Продажи'!$E293="Зеленый чай")*('Продажи'!$Q293&gt;=7)*('Продажи'!$Q293&lt;=42),'Продажи'!$K293,0)</f>
        <v>0</v>
      </c>
      <c r="S293" s="32">
        <f t="shared" si="1"/>
        <v>31040</v>
      </c>
    </row>
    <row r="294" ht="15.75" customHeight="1">
      <c r="C294" s="30">
        <v>25.0</v>
      </c>
      <c r="D294" s="24" t="s">
        <v>2490</v>
      </c>
      <c r="E294" s="24" t="s">
        <v>2462</v>
      </c>
      <c r="F294" s="24" t="s">
        <v>2491</v>
      </c>
      <c r="G294" s="24">
        <v>1994.0</v>
      </c>
      <c r="H294" s="24" t="s">
        <v>2444</v>
      </c>
      <c r="I294" s="24">
        <v>10.0</v>
      </c>
      <c r="J294" s="24">
        <v>19940.0</v>
      </c>
      <c r="K294" s="24">
        <v>0.03</v>
      </c>
      <c r="L294" s="24">
        <v>19341.8</v>
      </c>
      <c r="M294" s="28">
        <v>42605.0</v>
      </c>
      <c r="N294" s="24">
        <f>MONTH('Продажи'!$M294)</f>
        <v>8</v>
      </c>
      <c r="O294" s="24">
        <f>WEEKDAY('Продажи'!$M294,2)</f>
        <v>2</v>
      </c>
      <c r="P294" s="24">
        <f>YEAR('Продажи'!$M294)</f>
        <v>2016</v>
      </c>
      <c r="Q294" s="32">
        <f>WEEKNUM('Продажи'!$M294,2)</f>
        <v>35</v>
      </c>
      <c r="R294" s="32">
        <f>IF(('Продажи'!$E294="Зеленый чай")*('Продажи'!$Q294&gt;=7)*('Продажи'!$Q294&lt;=42),'Продажи'!$K294,0)</f>
        <v>0</v>
      </c>
      <c r="S294" s="32">
        <f t="shared" si="1"/>
        <v>19341.8</v>
      </c>
    </row>
    <row r="295" ht="15.75" customHeight="1">
      <c r="C295" s="30">
        <v>16.0</v>
      </c>
      <c r="D295" s="24" t="s">
        <v>2504</v>
      </c>
      <c r="E295" s="24" t="s">
        <v>2505</v>
      </c>
      <c r="F295" s="24" t="s">
        <v>2506</v>
      </c>
      <c r="G295" s="24">
        <v>843.0</v>
      </c>
      <c r="H295" s="24" t="s">
        <v>2444</v>
      </c>
      <c r="I295" s="24">
        <v>5.0</v>
      </c>
      <c r="J295" s="24">
        <v>4215.0</v>
      </c>
      <c r="K295" s="24">
        <v>0.0</v>
      </c>
      <c r="L295" s="24">
        <v>4215.0</v>
      </c>
      <c r="M295" s="28">
        <v>42022.0</v>
      </c>
      <c r="N295" s="24">
        <f>MONTH('Продажи'!$M295)</f>
        <v>1</v>
      </c>
      <c r="O295" s="24">
        <f>WEEKDAY('Продажи'!$M295,2)</f>
        <v>7</v>
      </c>
      <c r="P295" s="24">
        <f>YEAR('Продажи'!$M295)</f>
        <v>2015</v>
      </c>
      <c r="Q295" s="32">
        <f>WEEKNUM('Продажи'!$M295,2)</f>
        <v>3</v>
      </c>
      <c r="R295" s="32">
        <f>IF(('Продажи'!$E295="Зеленый чай")*('Продажи'!$Q295&gt;=7)*('Продажи'!$Q295&lt;=42),'Продажи'!$K295,0)</f>
        <v>0</v>
      </c>
      <c r="S295" s="32" t="b">
        <f t="shared" si="1"/>
        <v>0</v>
      </c>
    </row>
    <row r="296" ht="15.75" customHeight="1">
      <c r="C296" s="30">
        <v>7.0</v>
      </c>
      <c r="D296" s="24" t="s">
        <v>2437</v>
      </c>
      <c r="E296" s="24" t="s">
        <v>2438</v>
      </c>
      <c r="F296" s="24" t="s">
        <v>2439</v>
      </c>
      <c r="G296" s="24">
        <v>1923.0</v>
      </c>
      <c r="H296" s="24" t="s">
        <v>2440</v>
      </c>
      <c r="I296" s="24">
        <v>25.0</v>
      </c>
      <c r="J296" s="24">
        <v>48075.0</v>
      </c>
      <c r="K296" s="24">
        <v>0.06</v>
      </c>
      <c r="L296" s="24">
        <v>45190.5</v>
      </c>
      <c r="M296" s="28">
        <v>42353.0</v>
      </c>
      <c r="N296" s="24">
        <f>MONTH('Продажи'!$M296)</f>
        <v>12</v>
      </c>
      <c r="O296" s="24">
        <f>WEEKDAY('Продажи'!$M296,2)</f>
        <v>2</v>
      </c>
      <c r="P296" s="24">
        <f>YEAR('Продажи'!$M296)</f>
        <v>2015</v>
      </c>
      <c r="Q296" s="32">
        <f>WEEKNUM('Продажи'!$M296,2)</f>
        <v>51</v>
      </c>
      <c r="R296" s="32">
        <f>IF(('Продажи'!$E296="Зеленый чай")*('Продажи'!$Q296&gt;=7)*('Продажи'!$Q296&lt;=42),'Продажи'!$K296,0)</f>
        <v>0</v>
      </c>
      <c r="S296" s="32" t="b">
        <f t="shared" si="1"/>
        <v>0</v>
      </c>
    </row>
    <row r="297" ht="15.75" customHeight="1">
      <c r="C297" s="30">
        <v>32.0</v>
      </c>
      <c r="D297" s="24" t="s">
        <v>2496</v>
      </c>
      <c r="E297" s="24" t="s">
        <v>2446</v>
      </c>
      <c r="F297" s="24" t="s">
        <v>2466</v>
      </c>
      <c r="G297" s="24">
        <v>967.0</v>
      </c>
      <c r="H297" s="24" t="s">
        <v>2444</v>
      </c>
      <c r="I297" s="24">
        <v>8.0</v>
      </c>
      <c r="J297" s="24">
        <v>7736.0</v>
      </c>
      <c r="K297" s="24">
        <v>0.0</v>
      </c>
      <c r="L297" s="24">
        <v>7736.0</v>
      </c>
      <c r="M297" s="28">
        <v>43795.0</v>
      </c>
      <c r="N297" s="24">
        <f>MONTH('Продажи'!$M297)</f>
        <v>11</v>
      </c>
      <c r="O297" s="24">
        <f>WEEKDAY('Продажи'!$M297,2)</f>
        <v>2</v>
      </c>
      <c r="P297" s="24">
        <f>YEAR('Продажи'!$M297)</f>
        <v>2019</v>
      </c>
      <c r="Q297" s="32">
        <f>WEEKNUM('Продажи'!$M297,2)</f>
        <v>48</v>
      </c>
      <c r="R297" s="32">
        <f>IF(('Продажи'!$E297="Зеленый чай")*('Продажи'!$Q297&gt;=7)*('Продажи'!$Q297&lt;=42),'Продажи'!$K297,0)</f>
        <v>0</v>
      </c>
      <c r="S297" s="32">
        <f t="shared" si="1"/>
        <v>7736</v>
      </c>
    </row>
    <row r="298" ht="15.75" customHeight="1">
      <c r="C298" s="30">
        <v>35.0</v>
      </c>
      <c r="D298" s="24" t="s">
        <v>2441</v>
      </c>
      <c r="E298" s="24" t="s">
        <v>2442</v>
      </c>
      <c r="F298" s="24" t="s">
        <v>2443</v>
      </c>
      <c r="G298" s="24">
        <v>617.0</v>
      </c>
      <c r="H298" s="24" t="s">
        <v>2444</v>
      </c>
      <c r="I298" s="24">
        <v>10.0</v>
      </c>
      <c r="J298" s="24">
        <v>6170.0</v>
      </c>
      <c r="K298" s="24">
        <v>0.0</v>
      </c>
      <c r="L298" s="24">
        <v>6170.0</v>
      </c>
      <c r="M298" s="28">
        <v>42161.0</v>
      </c>
      <c r="N298" s="24">
        <f>MONTH('Продажи'!$M298)</f>
        <v>6</v>
      </c>
      <c r="O298" s="24">
        <f>WEEKDAY('Продажи'!$M298,2)</f>
        <v>6</v>
      </c>
      <c r="P298" s="24">
        <f>YEAR('Продажи'!$M298)</f>
        <v>2015</v>
      </c>
      <c r="Q298" s="32">
        <f>WEEKNUM('Продажи'!$M298,2)</f>
        <v>23</v>
      </c>
      <c r="R298" s="32">
        <f>IF(('Продажи'!$E298="Зеленый чай")*('Продажи'!$Q298&gt;=7)*('Продажи'!$Q298&lt;=42),'Продажи'!$K298,0)</f>
        <v>0</v>
      </c>
      <c r="S298" s="32" t="b">
        <f t="shared" si="1"/>
        <v>0</v>
      </c>
    </row>
    <row r="299" ht="15.75" customHeight="1">
      <c r="C299" s="30">
        <v>32.0</v>
      </c>
      <c r="D299" s="24" t="s">
        <v>2496</v>
      </c>
      <c r="E299" s="24" t="s">
        <v>2446</v>
      </c>
      <c r="F299" s="24" t="s">
        <v>2466</v>
      </c>
      <c r="G299" s="24">
        <v>967.0</v>
      </c>
      <c r="H299" s="24" t="s">
        <v>2444</v>
      </c>
      <c r="I299" s="24">
        <v>8.0</v>
      </c>
      <c r="J299" s="24">
        <v>7736.0</v>
      </c>
      <c r="K299" s="24">
        <v>0.0</v>
      </c>
      <c r="L299" s="24">
        <v>7736.0</v>
      </c>
      <c r="M299" s="28">
        <v>44020.0</v>
      </c>
      <c r="N299" s="24">
        <f>MONTH('Продажи'!$M299)</f>
        <v>7</v>
      </c>
      <c r="O299" s="24">
        <f>WEEKDAY('Продажи'!$M299,2)</f>
        <v>3</v>
      </c>
      <c r="P299" s="24">
        <f>YEAR('Продажи'!$M299)</f>
        <v>2020</v>
      </c>
      <c r="Q299" s="32">
        <f>WEEKNUM('Продажи'!$M299,2)</f>
        <v>28</v>
      </c>
      <c r="R299" s="32">
        <f>IF(('Продажи'!$E299="Зеленый чай")*('Продажи'!$Q299&gt;=7)*('Продажи'!$Q299&lt;=42),'Продажи'!$K299,0)</f>
        <v>0</v>
      </c>
      <c r="S299" s="32" t="b">
        <f t="shared" si="1"/>
        <v>0</v>
      </c>
    </row>
    <row r="300" ht="15.75" customHeight="1">
      <c r="C300" s="30">
        <v>27.0</v>
      </c>
      <c r="D300" s="24" t="s">
        <v>2499</v>
      </c>
      <c r="E300" s="24" t="s">
        <v>2462</v>
      </c>
      <c r="F300" s="24" t="s">
        <v>2463</v>
      </c>
      <c r="G300" s="24">
        <v>1994.0</v>
      </c>
      <c r="H300" s="24" t="s">
        <v>2444</v>
      </c>
      <c r="I300" s="24">
        <v>25.0</v>
      </c>
      <c r="J300" s="24">
        <v>49850.0</v>
      </c>
      <c r="K300" s="24">
        <v>0.06</v>
      </c>
      <c r="L300" s="24">
        <v>46859.0</v>
      </c>
      <c r="M300" s="28">
        <v>43949.0</v>
      </c>
      <c r="N300" s="24">
        <f>MONTH('Продажи'!$M300)</f>
        <v>4</v>
      </c>
      <c r="O300" s="24">
        <f>WEEKDAY('Продажи'!$M300,2)</f>
        <v>2</v>
      </c>
      <c r="P300" s="24">
        <f>YEAR('Продажи'!$M300)</f>
        <v>2020</v>
      </c>
      <c r="Q300" s="32">
        <f>WEEKNUM('Продажи'!$M300,2)</f>
        <v>18</v>
      </c>
      <c r="R300" s="32">
        <f>IF(('Продажи'!$E300="Зеленый чай")*('Продажи'!$Q300&gt;=7)*('Продажи'!$Q300&lt;=42),'Продажи'!$K300,0)</f>
        <v>0</v>
      </c>
      <c r="S300" s="32">
        <f t="shared" si="1"/>
        <v>46859</v>
      </c>
    </row>
    <row r="301" ht="15.75" customHeight="1">
      <c r="C301" s="30">
        <v>12.0</v>
      </c>
      <c r="D301" s="24" t="s">
        <v>2453</v>
      </c>
      <c r="E301" s="24" t="s">
        <v>2454</v>
      </c>
      <c r="F301" s="24" t="s">
        <v>2455</v>
      </c>
      <c r="G301" s="24">
        <v>1386.0</v>
      </c>
      <c r="H301" s="24" t="s">
        <v>2440</v>
      </c>
      <c r="I301" s="24">
        <v>20.0</v>
      </c>
      <c r="J301" s="24">
        <v>27720.0</v>
      </c>
      <c r="K301" s="24">
        <v>0.03</v>
      </c>
      <c r="L301" s="24">
        <v>26888.4</v>
      </c>
      <c r="M301" s="28">
        <v>42258.0</v>
      </c>
      <c r="N301" s="24">
        <f>MONTH('Продажи'!$M301)</f>
        <v>9</v>
      </c>
      <c r="O301" s="24">
        <f>WEEKDAY('Продажи'!$M301,2)</f>
        <v>5</v>
      </c>
      <c r="P301" s="24">
        <f>YEAR('Продажи'!$M301)</f>
        <v>2015</v>
      </c>
      <c r="Q301" s="32">
        <f>WEEKNUM('Продажи'!$M301,2)</f>
        <v>37</v>
      </c>
      <c r="R301" s="32">
        <f>IF(('Продажи'!$E301="Зеленый чай")*('Продажи'!$Q301&gt;=7)*('Продажи'!$Q301&lt;=42),'Продажи'!$K301,0)</f>
        <v>0</v>
      </c>
      <c r="S301" s="32" t="b">
        <f t="shared" si="1"/>
        <v>0</v>
      </c>
    </row>
    <row r="302" ht="15.75" customHeight="1">
      <c r="C302" s="30">
        <v>17.0</v>
      </c>
      <c r="D302" s="24" t="s">
        <v>2465</v>
      </c>
      <c r="E302" s="24" t="s">
        <v>2446</v>
      </c>
      <c r="F302" s="24" t="s">
        <v>2466</v>
      </c>
      <c r="G302" s="24">
        <v>967.0</v>
      </c>
      <c r="H302" s="24" t="s">
        <v>2444</v>
      </c>
      <c r="I302" s="24">
        <v>12.0</v>
      </c>
      <c r="J302" s="24">
        <v>11604.0</v>
      </c>
      <c r="K302" s="24">
        <v>0.0</v>
      </c>
      <c r="L302" s="24">
        <v>11604.0</v>
      </c>
      <c r="M302" s="28">
        <v>42807.0</v>
      </c>
      <c r="N302" s="24">
        <f>MONTH('Продажи'!$M302)</f>
        <v>3</v>
      </c>
      <c r="O302" s="24">
        <f>WEEKDAY('Продажи'!$M302,2)</f>
        <v>1</v>
      </c>
      <c r="P302" s="24">
        <f>YEAR('Продажи'!$M302)</f>
        <v>2017</v>
      </c>
      <c r="Q302" s="32">
        <f>WEEKNUM('Продажи'!$M302,2)</f>
        <v>12</v>
      </c>
      <c r="R302" s="32">
        <f>IF(('Продажи'!$E302="Зеленый чай")*('Продажи'!$Q302&gt;=7)*('Продажи'!$Q302&lt;=42),'Продажи'!$K302,0)</f>
        <v>0</v>
      </c>
      <c r="S302" s="32" t="b">
        <f t="shared" si="1"/>
        <v>0</v>
      </c>
    </row>
    <row r="303" ht="15.75" customHeight="1">
      <c r="C303" s="30">
        <v>29.0</v>
      </c>
      <c r="D303" s="24" t="s">
        <v>2514</v>
      </c>
      <c r="E303" s="24" t="s">
        <v>2505</v>
      </c>
      <c r="F303" s="24" t="s">
        <v>2515</v>
      </c>
      <c r="G303" s="24">
        <v>843.0</v>
      </c>
      <c r="H303" s="24" t="s">
        <v>2444</v>
      </c>
      <c r="I303" s="24">
        <v>10.0</v>
      </c>
      <c r="J303" s="24">
        <v>8430.0</v>
      </c>
      <c r="K303" s="24">
        <v>0.0</v>
      </c>
      <c r="L303" s="24">
        <v>8430.0</v>
      </c>
      <c r="M303" s="28">
        <v>43682.0</v>
      </c>
      <c r="N303" s="24">
        <f>MONTH('Продажи'!$M303)</f>
        <v>8</v>
      </c>
      <c r="O303" s="24">
        <f>WEEKDAY('Продажи'!$M303,2)</f>
        <v>1</v>
      </c>
      <c r="P303" s="24">
        <f>YEAR('Продажи'!$M303)</f>
        <v>2019</v>
      </c>
      <c r="Q303" s="32">
        <f>WEEKNUM('Продажи'!$M303,2)</f>
        <v>32</v>
      </c>
      <c r="R303" s="32">
        <f>IF(('Продажи'!$E303="Зеленый чай")*('Продажи'!$Q303&gt;=7)*('Продажи'!$Q303&lt;=42),'Продажи'!$K303,0)</f>
        <v>0</v>
      </c>
      <c r="S303" s="32" t="b">
        <f t="shared" si="1"/>
        <v>0</v>
      </c>
    </row>
    <row r="304" ht="15.75" customHeight="1">
      <c r="C304" s="30">
        <v>33.0</v>
      </c>
      <c r="D304" s="24" t="s">
        <v>2461</v>
      </c>
      <c r="E304" s="24" t="s">
        <v>2462</v>
      </c>
      <c r="F304" s="24" t="s">
        <v>2463</v>
      </c>
      <c r="G304" s="24">
        <v>1994.0</v>
      </c>
      <c r="H304" s="24" t="s">
        <v>2444</v>
      </c>
      <c r="I304" s="24">
        <v>12.0</v>
      </c>
      <c r="J304" s="24">
        <v>23928.0</v>
      </c>
      <c r="K304" s="24">
        <v>0.03</v>
      </c>
      <c r="L304" s="24">
        <v>23210.16</v>
      </c>
      <c r="M304" s="28">
        <v>43613.0</v>
      </c>
      <c r="N304" s="24">
        <f>MONTH('Продажи'!$M304)</f>
        <v>5</v>
      </c>
      <c r="O304" s="24">
        <f>WEEKDAY('Продажи'!$M304,2)</f>
        <v>2</v>
      </c>
      <c r="P304" s="24">
        <f>YEAR('Продажи'!$M304)</f>
        <v>2019</v>
      </c>
      <c r="Q304" s="32">
        <f>WEEKNUM('Продажи'!$M304,2)</f>
        <v>22</v>
      </c>
      <c r="R304" s="32">
        <f>IF(('Продажи'!$E304="Зеленый чай")*('Продажи'!$Q304&gt;=7)*('Продажи'!$Q304&lt;=42),'Продажи'!$K304,0)</f>
        <v>0</v>
      </c>
      <c r="S304" s="32">
        <f t="shared" si="1"/>
        <v>23210.16</v>
      </c>
    </row>
    <row r="305" ht="15.75" customHeight="1">
      <c r="C305" s="30">
        <v>21.0</v>
      </c>
      <c r="D305" s="24" t="s">
        <v>2497</v>
      </c>
      <c r="E305" s="24" t="s">
        <v>2442</v>
      </c>
      <c r="F305" s="24" t="s">
        <v>2498</v>
      </c>
      <c r="G305" s="24">
        <v>887.0</v>
      </c>
      <c r="H305" s="24" t="s">
        <v>2444</v>
      </c>
      <c r="I305" s="24">
        <v>15.0</v>
      </c>
      <c r="J305" s="24">
        <v>13305.0</v>
      </c>
      <c r="K305" s="24">
        <v>0.0</v>
      </c>
      <c r="L305" s="24">
        <v>13305.0</v>
      </c>
      <c r="M305" s="28">
        <v>42158.0</v>
      </c>
      <c r="N305" s="24">
        <f>MONTH('Продажи'!$M305)</f>
        <v>6</v>
      </c>
      <c r="O305" s="24">
        <f>WEEKDAY('Продажи'!$M305,2)</f>
        <v>3</v>
      </c>
      <c r="P305" s="24">
        <f>YEAR('Продажи'!$M305)</f>
        <v>2015</v>
      </c>
      <c r="Q305" s="32">
        <f>WEEKNUM('Продажи'!$M305,2)</f>
        <v>23</v>
      </c>
      <c r="R305" s="32">
        <f>IF(('Продажи'!$E305="Зеленый чай")*('Продажи'!$Q305&gt;=7)*('Продажи'!$Q305&lt;=42),'Продажи'!$K305,0)</f>
        <v>0</v>
      </c>
      <c r="S305" s="32" t="b">
        <f t="shared" si="1"/>
        <v>0</v>
      </c>
    </row>
    <row r="306" ht="15.75" customHeight="1">
      <c r="C306" s="30">
        <v>49.0</v>
      </c>
      <c r="D306" s="24" t="s">
        <v>2441</v>
      </c>
      <c r="E306" s="24" t="s">
        <v>2442</v>
      </c>
      <c r="F306" s="24" t="s">
        <v>2443</v>
      </c>
      <c r="G306" s="24">
        <v>617.0</v>
      </c>
      <c r="H306" s="24" t="s">
        <v>2444</v>
      </c>
      <c r="I306" s="24">
        <v>25.0</v>
      </c>
      <c r="J306" s="24">
        <v>15425.0</v>
      </c>
      <c r="K306" s="24">
        <v>0.0</v>
      </c>
      <c r="L306" s="24">
        <v>15425.0</v>
      </c>
      <c r="M306" s="28">
        <v>42098.0</v>
      </c>
      <c r="N306" s="24">
        <f>MONTH('Продажи'!$M306)</f>
        <v>4</v>
      </c>
      <c r="O306" s="24">
        <f>WEEKDAY('Продажи'!$M306,2)</f>
        <v>6</v>
      </c>
      <c r="P306" s="24">
        <f>YEAR('Продажи'!$M306)</f>
        <v>2015</v>
      </c>
      <c r="Q306" s="32">
        <f>WEEKNUM('Продажи'!$M306,2)</f>
        <v>14</v>
      </c>
      <c r="R306" s="32">
        <f>IF(('Продажи'!$E306="Зеленый чай")*('Продажи'!$Q306&gt;=7)*('Продажи'!$Q306&lt;=42),'Продажи'!$K306,0)</f>
        <v>0</v>
      </c>
      <c r="S306" s="32" t="b">
        <f t="shared" si="1"/>
        <v>0</v>
      </c>
    </row>
    <row r="307" ht="15.75" customHeight="1">
      <c r="C307" s="30">
        <v>40.0</v>
      </c>
      <c r="D307" s="24" t="s">
        <v>2477</v>
      </c>
      <c r="E307" s="24" t="s">
        <v>2454</v>
      </c>
      <c r="F307" s="24" t="s">
        <v>2478</v>
      </c>
      <c r="G307" s="24">
        <v>847.0</v>
      </c>
      <c r="H307" s="24" t="s">
        <v>2440</v>
      </c>
      <c r="I307" s="24">
        <v>15.0</v>
      </c>
      <c r="J307" s="24">
        <v>12705.0</v>
      </c>
      <c r="K307" s="24">
        <v>0.0</v>
      </c>
      <c r="L307" s="24">
        <v>12705.0</v>
      </c>
      <c r="M307" s="28">
        <v>43704.0</v>
      </c>
      <c r="N307" s="24">
        <f>MONTH('Продажи'!$M307)</f>
        <v>8</v>
      </c>
      <c r="O307" s="24">
        <f>WEEKDAY('Продажи'!$M307,2)</f>
        <v>2</v>
      </c>
      <c r="P307" s="24">
        <f>YEAR('Продажи'!$M307)</f>
        <v>2019</v>
      </c>
      <c r="Q307" s="32">
        <f>WEEKNUM('Продажи'!$M307,2)</f>
        <v>35</v>
      </c>
      <c r="R307" s="32">
        <f>IF(('Продажи'!$E307="Зеленый чай")*('Продажи'!$Q307&gt;=7)*('Продажи'!$Q307&lt;=42),'Продажи'!$K307,0)</f>
        <v>0</v>
      </c>
      <c r="S307" s="32">
        <f t="shared" si="1"/>
        <v>12705</v>
      </c>
    </row>
    <row r="308" ht="15.75" customHeight="1">
      <c r="C308" s="30">
        <v>4.0</v>
      </c>
      <c r="D308" s="24" t="s">
        <v>2449</v>
      </c>
      <c r="E308" s="24" t="s">
        <v>2448</v>
      </c>
      <c r="F308" s="24" t="s">
        <v>2485</v>
      </c>
      <c r="G308" s="24">
        <v>2211.0</v>
      </c>
      <c r="H308" s="24" t="s">
        <v>2444</v>
      </c>
      <c r="I308" s="24">
        <v>25.0</v>
      </c>
      <c r="J308" s="24">
        <v>55275.0</v>
      </c>
      <c r="K308" s="24">
        <v>0.09</v>
      </c>
      <c r="L308" s="24">
        <v>50300.25</v>
      </c>
      <c r="M308" s="28">
        <v>43763.0</v>
      </c>
      <c r="N308" s="24">
        <f>MONTH('Продажи'!$M308)</f>
        <v>10</v>
      </c>
      <c r="O308" s="24">
        <f>WEEKDAY('Продажи'!$M308,2)</f>
        <v>5</v>
      </c>
      <c r="P308" s="24">
        <f>YEAR('Продажи'!$M308)</f>
        <v>2019</v>
      </c>
      <c r="Q308" s="32">
        <f>WEEKNUM('Продажи'!$M308,2)</f>
        <v>43</v>
      </c>
      <c r="R308" s="32">
        <f>IF(('Продажи'!$E308="Зеленый чай")*('Продажи'!$Q308&gt;=7)*('Продажи'!$Q308&lt;=42),'Продажи'!$K308,0)</f>
        <v>0</v>
      </c>
      <c r="S308" s="32">
        <f t="shared" si="1"/>
        <v>50300.25</v>
      </c>
    </row>
    <row r="309" ht="15.75" customHeight="1">
      <c r="C309" s="30">
        <v>47.0</v>
      </c>
      <c r="D309" s="24" t="s">
        <v>2461</v>
      </c>
      <c r="E309" s="24" t="s">
        <v>2462</v>
      </c>
      <c r="F309" s="24" t="s">
        <v>2463</v>
      </c>
      <c r="G309" s="24">
        <v>1994.0</v>
      </c>
      <c r="H309" s="24" t="s">
        <v>2444</v>
      </c>
      <c r="I309" s="24">
        <v>12.0</v>
      </c>
      <c r="J309" s="24">
        <v>23928.0</v>
      </c>
      <c r="K309" s="24">
        <v>0.03</v>
      </c>
      <c r="L309" s="24">
        <v>23210.16</v>
      </c>
      <c r="M309" s="28">
        <v>42897.0</v>
      </c>
      <c r="N309" s="24">
        <f>MONTH('Продажи'!$M309)</f>
        <v>6</v>
      </c>
      <c r="O309" s="24">
        <f>WEEKDAY('Продажи'!$M309,2)</f>
        <v>7</v>
      </c>
      <c r="P309" s="24">
        <f>YEAR('Продажи'!$M309)</f>
        <v>2017</v>
      </c>
      <c r="Q309" s="32">
        <f>WEEKNUM('Продажи'!$M309,2)</f>
        <v>24</v>
      </c>
      <c r="R309" s="32">
        <f>IF(('Продажи'!$E309="Зеленый чай")*('Продажи'!$Q309&gt;=7)*('Продажи'!$Q309&lt;=42),'Продажи'!$K309,0)</f>
        <v>0</v>
      </c>
      <c r="S309" s="32" t="b">
        <f t="shared" si="1"/>
        <v>0</v>
      </c>
    </row>
    <row r="310" ht="15.75" customHeight="1">
      <c r="C310" s="30">
        <v>52.0</v>
      </c>
      <c r="D310" s="24" t="s">
        <v>2483</v>
      </c>
      <c r="E310" s="24" t="s">
        <v>2446</v>
      </c>
      <c r="F310" s="24" t="s">
        <v>2484</v>
      </c>
      <c r="G310" s="24">
        <v>1182.0</v>
      </c>
      <c r="H310" s="24" t="s">
        <v>2440</v>
      </c>
      <c r="I310" s="24">
        <v>17.0</v>
      </c>
      <c r="J310" s="24">
        <v>20094.0</v>
      </c>
      <c r="K310" s="24">
        <v>0.03</v>
      </c>
      <c r="L310" s="24">
        <v>19491.18</v>
      </c>
      <c r="M310" s="28">
        <v>42985.0</v>
      </c>
      <c r="N310" s="24">
        <f>MONTH('Продажи'!$M310)</f>
        <v>9</v>
      </c>
      <c r="O310" s="24">
        <f>WEEKDAY('Продажи'!$M310,2)</f>
        <v>4</v>
      </c>
      <c r="P310" s="24">
        <f>YEAR('Продажи'!$M310)</f>
        <v>2017</v>
      </c>
      <c r="Q310" s="32">
        <f>WEEKNUM('Продажи'!$M310,2)</f>
        <v>37</v>
      </c>
      <c r="R310" s="32">
        <f>IF(('Продажи'!$E310="Зеленый чай")*('Продажи'!$Q310&gt;=7)*('Продажи'!$Q310&lt;=42),'Продажи'!$K310,0)</f>
        <v>0</v>
      </c>
      <c r="S310" s="32" t="b">
        <f t="shared" si="1"/>
        <v>0</v>
      </c>
    </row>
    <row r="311" ht="15.75" customHeight="1">
      <c r="C311" s="30">
        <v>53.0</v>
      </c>
      <c r="D311" s="24" t="s">
        <v>2437</v>
      </c>
      <c r="E311" s="24" t="s">
        <v>2438</v>
      </c>
      <c r="F311" s="24" t="s">
        <v>2439</v>
      </c>
      <c r="G311" s="24">
        <v>1923.0</v>
      </c>
      <c r="H311" s="24" t="s">
        <v>2440</v>
      </c>
      <c r="I311" s="24">
        <v>35.0</v>
      </c>
      <c r="J311" s="24">
        <v>67305.0</v>
      </c>
      <c r="K311" s="24">
        <v>0.06</v>
      </c>
      <c r="L311" s="24">
        <v>63266.7</v>
      </c>
      <c r="M311" s="28">
        <v>43619.0</v>
      </c>
      <c r="N311" s="24">
        <f>MONTH('Продажи'!$M311)</f>
        <v>6</v>
      </c>
      <c r="O311" s="24">
        <f>WEEKDAY('Продажи'!$M311,2)</f>
        <v>1</v>
      </c>
      <c r="P311" s="24">
        <f>YEAR('Продажи'!$M311)</f>
        <v>2019</v>
      </c>
      <c r="Q311" s="32">
        <f>WEEKNUM('Продажи'!$M311,2)</f>
        <v>23</v>
      </c>
      <c r="R311" s="32">
        <f>IF(('Продажи'!$E311="Зеленый чай")*('Продажи'!$Q311&gt;=7)*('Продажи'!$Q311&lt;=42),'Продажи'!$K311,0)</f>
        <v>0.06</v>
      </c>
      <c r="S311" s="32" t="b">
        <f t="shared" si="1"/>
        <v>0</v>
      </c>
    </row>
    <row r="312" ht="15.75" customHeight="1">
      <c r="C312" s="30">
        <v>38.0</v>
      </c>
      <c r="D312" s="24" t="s">
        <v>2483</v>
      </c>
      <c r="E312" s="24" t="s">
        <v>2446</v>
      </c>
      <c r="F312" s="24" t="s">
        <v>2484</v>
      </c>
      <c r="G312" s="24">
        <v>1182.0</v>
      </c>
      <c r="H312" s="24" t="s">
        <v>2440</v>
      </c>
      <c r="I312" s="24">
        <v>17.0</v>
      </c>
      <c r="J312" s="24">
        <v>20094.0</v>
      </c>
      <c r="K312" s="24">
        <v>0.03</v>
      </c>
      <c r="L312" s="24">
        <v>19491.18</v>
      </c>
      <c r="M312" s="28">
        <v>43546.0</v>
      </c>
      <c r="N312" s="24">
        <f>MONTH('Продажи'!$M312)</f>
        <v>3</v>
      </c>
      <c r="O312" s="24">
        <f>WEEKDAY('Продажи'!$M312,2)</f>
        <v>5</v>
      </c>
      <c r="P312" s="24">
        <f>YEAR('Продажи'!$M312)</f>
        <v>2019</v>
      </c>
      <c r="Q312" s="32">
        <f>WEEKNUM('Продажи'!$M312,2)</f>
        <v>12</v>
      </c>
      <c r="R312" s="32">
        <f>IF(('Продажи'!$E312="Зеленый чай")*('Продажи'!$Q312&gt;=7)*('Продажи'!$Q312&lt;=42),'Продажи'!$K312,0)</f>
        <v>0</v>
      </c>
      <c r="S312" s="32">
        <f t="shared" si="1"/>
        <v>19491.18</v>
      </c>
    </row>
    <row r="313" ht="15.75" customHeight="1">
      <c r="C313" s="30">
        <v>20.0</v>
      </c>
      <c r="D313" s="24" t="s">
        <v>2467</v>
      </c>
      <c r="E313" s="24" t="s">
        <v>2457</v>
      </c>
      <c r="F313" s="24" t="s">
        <v>2468</v>
      </c>
      <c r="G313" s="24">
        <v>2198.0</v>
      </c>
      <c r="H313" s="24" t="s">
        <v>2444</v>
      </c>
      <c r="I313" s="24">
        <v>35.0</v>
      </c>
      <c r="J313" s="24">
        <v>76930.0</v>
      </c>
      <c r="K313" s="24">
        <v>0.12</v>
      </c>
      <c r="L313" s="24">
        <v>67698.4</v>
      </c>
      <c r="M313" s="28">
        <v>43116.0</v>
      </c>
      <c r="N313" s="24">
        <f>MONTH('Продажи'!$M313)</f>
        <v>1</v>
      </c>
      <c r="O313" s="24">
        <f>WEEKDAY('Продажи'!$M313,2)</f>
        <v>2</v>
      </c>
      <c r="P313" s="24">
        <f>YEAR('Продажи'!$M313)</f>
        <v>2018</v>
      </c>
      <c r="Q313" s="32">
        <f>WEEKNUM('Продажи'!$M313,2)</f>
        <v>3</v>
      </c>
      <c r="R313" s="32">
        <f>IF(('Продажи'!$E313="Зеленый чай")*('Продажи'!$Q313&gt;=7)*('Продажи'!$Q313&lt;=42),'Продажи'!$K313,0)</f>
        <v>0</v>
      </c>
      <c r="S313" s="32" t="b">
        <f t="shared" si="1"/>
        <v>0</v>
      </c>
    </row>
    <row r="314" ht="15.75" customHeight="1">
      <c r="C314" s="30">
        <v>23.0</v>
      </c>
      <c r="D314" s="24" t="s">
        <v>2473</v>
      </c>
      <c r="E314" s="24" t="s">
        <v>2448</v>
      </c>
      <c r="F314" s="24" t="s">
        <v>2474</v>
      </c>
      <c r="G314" s="24">
        <v>2645.0</v>
      </c>
      <c r="H314" s="24" t="s">
        <v>2444</v>
      </c>
      <c r="I314" s="24">
        <v>50.0</v>
      </c>
      <c r="J314" s="24">
        <v>132250.0</v>
      </c>
      <c r="K314" s="24">
        <v>0.15</v>
      </c>
      <c r="L314" s="24">
        <v>112412.5</v>
      </c>
      <c r="M314" s="28">
        <v>42345.0</v>
      </c>
      <c r="N314" s="24">
        <f>MONTH('Продажи'!$M314)</f>
        <v>12</v>
      </c>
      <c r="O314" s="24">
        <f>WEEKDAY('Продажи'!$M314,2)</f>
        <v>1</v>
      </c>
      <c r="P314" s="24">
        <f>YEAR('Продажи'!$M314)</f>
        <v>2015</v>
      </c>
      <c r="Q314" s="32">
        <f>WEEKNUM('Продажи'!$M314,2)</f>
        <v>50</v>
      </c>
      <c r="R314" s="32">
        <f>IF(('Продажи'!$E314="Зеленый чай")*('Продажи'!$Q314&gt;=7)*('Продажи'!$Q314&lt;=42),'Продажи'!$K314,0)</f>
        <v>0</v>
      </c>
      <c r="S314" s="32" t="b">
        <f t="shared" si="1"/>
        <v>0</v>
      </c>
    </row>
    <row r="315" ht="15.75" customHeight="1">
      <c r="C315" s="30">
        <v>16.0</v>
      </c>
      <c r="D315" s="24" t="s">
        <v>2504</v>
      </c>
      <c r="E315" s="24" t="s">
        <v>2505</v>
      </c>
      <c r="F315" s="24" t="s">
        <v>2506</v>
      </c>
      <c r="G315" s="24">
        <v>843.0</v>
      </c>
      <c r="H315" s="24" t="s">
        <v>2444</v>
      </c>
      <c r="I315" s="24">
        <v>5.0</v>
      </c>
      <c r="J315" s="24">
        <v>4215.0</v>
      </c>
      <c r="K315" s="24">
        <v>0.0</v>
      </c>
      <c r="L315" s="24">
        <v>4215.0</v>
      </c>
      <c r="M315" s="28">
        <v>44032.0</v>
      </c>
      <c r="N315" s="24">
        <f>MONTH('Продажи'!$M315)</f>
        <v>7</v>
      </c>
      <c r="O315" s="24">
        <f>WEEKDAY('Продажи'!$M315,2)</f>
        <v>1</v>
      </c>
      <c r="P315" s="24">
        <f>YEAR('Продажи'!$M315)</f>
        <v>2020</v>
      </c>
      <c r="Q315" s="32">
        <f>WEEKNUM('Продажи'!$M315,2)</f>
        <v>30</v>
      </c>
      <c r="R315" s="32">
        <f>IF(('Продажи'!$E315="Зеленый чай")*('Продажи'!$Q315&gt;=7)*('Продажи'!$Q315&lt;=42),'Продажи'!$K315,0)</f>
        <v>0</v>
      </c>
      <c r="S315" s="32" t="b">
        <f t="shared" si="1"/>
        <v>0</v>
      </c>
    </row>
    <row r="316" ht="15.75" customHeight="1">
      <c r="C316" s="30">
        <v>1.0</v>
      </c>
      <c r="D316" s="24" t="s">
        <v>2459</v>
      </c>
      <c r="E316" s="24" t="s">
        <v>2438</v>
      </c>
      <c r="F316" s="24" t="s">
        <v>2460</v>
      </c>
      <c r="G316" s="24">
        <v>876.0</v>
      </c>
      <c r="H316" s="24" t="s">
        <v>2444</v>
      </c>
      <c r="I316" s="24">
        <v>20.0</v>
      </c>
      <c r="J316" s="24">
        <v>17520.0</v>
      </c>
      <c r="K316" s="24">
        <v>0.03</v>
      </c>
      <c r="L316" s="24">
        <v>16994.4</v>
      </c>
      <c r="M316" s="28">
        <v>44064.0</v>
      </c>
      <c r="N316" s="24">
        <f>MONTH('Продажи'!$M316)</f>
        <v>8</v>
      </c>
      <c r="O316" s="24">
        <f>WEEKDAY('Продажи'!$M316,2)</f>
        <v>5</v>
      </c>
      <c r="P316" s="24">
        <f>YEAR('Продажи'!$M316)</f>
        <v>2020</v>
      </c>
      <c r="Q316" s="32">
        <f>WEEKNUM('Продажи'!$M316,2)</f>
        <v>34</v>
      </c>
      <c r="R316" s="32">
        <f>IF(('Продажи'!$E316="Зеленый чай")*('Продажи'!$Q316&gt;=7)*('Продажи'!$Q316&lt;=42),'Продажи'!$K316,0)</f>
        <v>0.03</v>
      </c>
      <c r="S316" s="32">
        <f t="shared" si="1"/>
        <v>16994.4</v>
      </c>
    </row>
    <row r="317" ht="15.75" customHeight="1">
      <c r="C317" s="30">
        <v>41.0</v>
      </c>
      <c r="D317" s="24" t="s">
        <v>2447</v>
      </c>
      <c r="E317" s="24" t="s">
        <v>2448</v>
      </c>
      <c r="F317" s="24" t="s">
        <v>2448</v>
      </c>
      <c r="G317" s="24">
        <v>699.0</v>
      </c>
      <c r="H317" s="24" t="s">
        <v>2444</v>
      </c>
      <c r="I317" s="24">
        <v>10.0</v>
      </c>
      <c r="J317" s="24">
        <v>6990.0</v>
      </c>
      <c r="K317" s="24">
        <v>0.0</v>
      </c>
      <c r="L317" s="24">
        <v>6990.0</v>
      </c>
      <c r="M317" s="28">
        <v>43428.0</v>
      </c>
      <c r="N317" s="24">
        <f>MONTH('Продажи'!$M317)</f>
        <v>11</v>
      </c>
      <c r="O317" s="24">
        <f>WEEKDAY('Продажи'!$M317,2)</f>
        <v>6</v>
      </c>
      <c r="P317" s="24">
        <f>YEAR('Продажи'!$M317)</f>
        <v>2018</v>
      </c>
      <c r="Q317" s="32">
        <f>WEEKNUM('Продажи'!$M317,2)</f>
        <v>47</v>
      </c>
      <c r="R317" s="32">
        <f>IF(('Продажи'!$E317="Зеленый чай")*('Продажи'!$Q317&gt;=7)*('Продажи'!$Q317&lt;=42),'Продажи'!$K317,0)</f>
        <v>0</v>
      </c>
      <c r="S317" s="32">
        <f t="shared" si="1"/>
        <v>6990</v>
      </c>
    </row>
    <row r="318" ht="15.75" customHeight="1">
      <c r="C318" s="30">
        <v>35.0</v>
      </c>
      <c r="D318" s="24" t="s">
        <v>2441</v>
      </c>
      <c r="E318" s="24" t="s">
        <v>2442</v>
      </c>
      <c r="F318" s="24" t="s">
        <v>2443</v>
      </c>
      <c r="G318" s="24">
        <v>617.0</v>
      </c>
      <c r="H318" s="24" t="s">
        <v>2444</v>
      </c>
      <c r="I318" s="24">
        <v>10.0</v>
      </c>
      <c r="J318" s="24">
        <v>6170.0</v>
      </c>
      <c r="K318" s="24">
        <v>0.0</v>
      </c>
      <c r="L318" s="24">
        <v>6170.0</v>
      </c>
      <c r="M318" s="28">
        <v>44193.0</v>
      </c>
      <c r="N318" s="24">
        <f>MONTH('Продажи'!$M318)</f>
        <v>12</v>
      </c>
      <c r="O318" s="24">
        <f>WEEKDAY('Продажи'!$M318,2)</f>
        <v>1</v>
      </c>
      <c r="P318" s="24">
        <f>YEAR('Продажи'!$M318)</f>
        <v>2020</v>
      </c>
      <c r="Q318" s="32">
        <f>WEEKNUM('Продажи'!$M318,2)</f>
        <v>53</v>
      </c>
      <c r="R318" s="32">
        <f>IF(('Продажи'!$E318="Зеленый чай")*('Продажи'!$Q318&gt;=7)*('Продажи'!$Q318&lt;=42),'Продажи'!$K318,0)</f>
        <v>0</v>
      </c>
      <c r="S318" s="32">
        <f t="shared" si="1"/>
        <v>6170</v>
      </c>
    </row>
    <row r="319" ht="15.75" customHeight="1">
      <c r="C319" s="30">
        <v>22.0</v>
      </c>
      <c r="D319" s="24" t="s">
        <v>2510</v>
      </c>
      <c r="E319" s="24" t="s">
        <v>2511</v>
      </c>
      <c r="F319" s="24" t="s">
        <v>2511</v>
      </c>
      <c r="G319" s="24">
        <v>4889.0</v>
      </c>
      <c r="H319" s="24" t="s">
        <v>2444</v>
      </c>
      <c r="I319" s="24">
        <v>18.0</v>
      </c>
      <c r="J319" s="24">
        <v>88002.0</v>
      </c>
      <c r="K319" s="24">
        <v>0.12</v>
      </c>
      <c r="L319" s="24">
        <v>77441.76</v>
      </c>
      <c r="M319" s="28">
        <v>42963.0</v>
      </c>
      <c r="N319" s="24">
        <f>MONTH('Продажи'!$M319)</f>
        <v>8</v>
      </c>
      <c r="O319" s="24">
        <f>WEEKDAY('Продажи'!$M319,2)</f>
        <v>3</v>
      </c>
      <c r="P319" s="24">
        <f>YEAR('Продажи'!$M319)</f>
        <v>2017</v>
      </c>
      <c r="Q319" s="32">
        <f>WEEKNUM('Продажи'!$M319,2)</f>
        <v>34</v>
      </c>
      <c r="R319" s="32">
        <f>IF(('Продажи'!$E319="Зеленый чай")*('Продажи'!$Q319&gt;=7)*('Продажи'!$Q319&lt;=42),'Продажи'!$K319,0)</f>
        <v>0</v>
      </c>
      <c r="S319" s="32" t="b">
        <f t="shared" si="1"/>
        <v>0</v>
      </c>
    </row>
    <row r="320" ht="15.75" customHeight="1">
      <c r="C320" s="30">
        <v>19.0</v>
      </c>
      <c r="D320" s="24" t="s">
        <v>2488</v>
      </c>
      <c r="E320" s="24" t="s">
        <v>2454</v>
      </c>
      <c r="F320" s="24" t="s">
        <v>2489</v>
      </c>
      <c r="G320" s="24">
        <v>1879.0</v>
      </c>
      <c r="H320" s="24" t="s">
        <v>2440</v>
      </c>
      <c r="I320" s="24">
        <v>15.0</v>
      </c>
      <c r="J320" s="24">
        <v>28185.0</v>
      </c>
      <c r="K320" s="24">
        <v>0.03</v>
      </c>
      <c r="L320" s="24">
        <v>27339.45</v>
      </c>
      <c r="M320" s="28">
        <v>43609.0</v>
      </c>
      <c r="N320" s="24">
        <f>MONTH('Продажи'!$M320)</f>
        <v>5</v>
      </c>
      <c r="O320" s="24">
        <f>WEEKDAY('Продажи'!$M320,2)</f>
        <v>5</v>
      </c>
      <c r="P320" s="24">
        <f>YEAR('Продажи'!$M320)</f>
        <v>2019</v>
      </c>
      <c r="Q320" s="32">
        <f>WEEKNUM('Продажи'!$M320,2)</f>
        <v>21</v>
      </c>
      <c r="R320" s="32">
        <f>IF(('Продажи'!$E320="Зеленый чай")*('Продажи'!$Q320&gt;=7)*('Продажи'!$Q320&lt;=42),'Продажи'!$K320,0)</f>
        <v>0</v>
      </c>
      <c r="S320" s="32">
        <f t="shared" si="1"/>
        <v>27339.45</v>
      </c>
    </row>
    <row r="321" ht="15.75" customHeight="1">
      <c r="C321" s="30">
        <v>5.0</v>
      </c>
      <c r="D321" s="24" t="s">
        <v>2483</v>
      </c>
      <c r="E321" s="24" t="s">
        <v>2446</v>
      </c>
      <c r="F321" s="24" t="s">
        <v>2484</v>
      </c>
      <c r="G321" s="24">
        <v>1182.0</v>
      </c>
      <c r="H321" s="24" t="s">
        <v>2440</v>
      </c>
      <c r="I321" s="24">
        <v>17.0</v>
      </c>
      <c r="J321" s="24">
        <v>20094.0</v>
      </c>
      <c r="K321" s="24">
        <v>0.03</v>
      </c>
      <c r="L321" s="24">
        <v>19491.18</v>
      </c>
      <c r="M321" s="28">
        <v>42687.0</v>
      </c>
      <c r="N321" s="24">
        <f>MONTH('Продажи'!$M321)</f>
        <v>11</v>
      </c>
      <c r="O321" s="24">
        <f>WEEKDAY('Продажи'!$M321,2)</f>
        <v>7</v>
      </c>
      <c r="P321" s="24">
        <f>YEAR('Продажи'!$M321)</f>
        <v>2016</v>
      </c>
      <c r="Q321" s="32">
        <f>WEEKNUM('Продажи'!$M321,2)</f>
        <v>46</v>
      </c>
      <c r="R321" s="32">
        <f>IF(('Продажи'!$E321="Зеленый чай")*('Продажи'!$Q321&gt;=7)*('Продажи'!$Q321&lt;=42),'Продажи'!$K321,0)</f>
        <v>0</v>
      </c>
      <c r="S321" s="32" t="b">
        <f t="shared" si="1"/>
        <v>0</v>
      </c>
    </row>
    <row r="322" ht="15.75" customHeight="1">
      <c r="C322" s="30">
        <v>49.0</v>
      </c>
      <c r="D322" s="24" t="s">
        <v>2441</v>
      </c>
      <c r="E322" s="24" t="s">
        <v>2442</v>
      </c>
      <c r="F322" s="24" t="s">
        <v>2443</v>
      </c>
      <c r="G322" s="24">
        <v>617.0</v>
      </c>
      <c r="H322" s="24" t="s">
        <v>2444</v>
      </c>
      <c r="I322" s="24">
        <v>25.0</v>
      </c>
      <c r="J322" s="24">
        <v>15425.0</v>
      </c>
      <c r="K322" s="24">
        <v>0.0</v>
      </c>
      <c r="L322" s="24">
        <v>15425.0</v>
      </c>
      <c r="M322" s="28">
        <v>43056.0</v>
      </c>
      <c r="N322" s="24">
        <f>MONTH('Продажи'!$M322)</f>
        <v>11</v>
      </c>
      <c r="O322" s="24">
        <f>WEEKDAY('Продажи'!$M322,2)</f>
        <v>5</v>
      </c>
      <c r="P322" s="24">
        <f>YEAR('Продажи'!$M322)</f>
        <v>2017</v>
      </c>
      <c r="Q322" s="32">
        <f>WEEKNUM('Продажи'!$M322,2)</f>
        <v>47</v>
      </c>
      <c r="R322" s="32">
        <f>IF(('Продажи'!$E322="Зеленый чай")*('Продажи'!$Q322&gt;=7)*('Продажи'!$Q322&lt;=42),'Продажи'!$K322,0)</f>
        <v>0</v>
      </c>
      <c r="S322" s="32" t="b">
        <f t="shared" si="1"/>
        <v>0</v>
      </c>
    </row>
    <row r="323" ht="15.75" customHeight="1">
      <c r="C323" s="30">
        <v>37.0</v>
      </c>
      <c r="D323" s="24" t="s">
        <v>2449</v>
      </c>
      <c r="E323" s="24" t="s">
        <v>2448</v>
      </c>
      <c r="F323" s="24" t="s">
        <v>2450</v>
      </c>
      <c r="G323" s="24">
        <v>2211.0</v>
      </c>
      <c r="H323" s="24" t="s">
        <v>2444</v>
      </c>
      <c r="I323" s="24">
        <v>25.0</v>
      </c>
      <c r="J323" s="24">
        <v>55275.0</v>
      </c>
      <c r="K323" s="24">
        <v>0.09</v>
      </c>
      <c r="L323" s="24">
        <v>50300.25</v>
      </c>
      <c r="M323" s="28">
        <v>43551.0</v>
      </c>
      <c r="N323" s="24">
        <f>MONTH('Продажи'!$M323)</f>
        <v>3</v>
      </c>
      <c r="O323" s="24">
        <f>WEEKDAY('Продажи'!$M323,2)</f>
        <v>3</v>
      </c>
      <c r="P323" s="24">
        <f>YEAR('Продажи'!$M323)</f>
        <v>2019</v>
      </c>
      <c r="Q323" s="32">
        <f>WEEKNUM('Продажи'!$M323,2)</f>
        <v>13</v>
      </c>
      <c r="R323" s="32">
        <f>IF(('Продажи'!$E323="Зеленый чай")*('Продажи'!$Q323&gt;=7)*('Продажи'!$Q323&lt;=42),'Продажи'!$K323,0)</f>
        <v>0</v>
      </c>
      <c r="S323" s="32">
        <f t="shared" si="1"/>
        <v>50300.25</v>
      </c>
    </row>
    <row r="324" ht="15.75" customHeight="1">
      <c r="C324" s="30">
        <v>18.0</v>
      </c>
      <c r="D324" s="24" t="s">
        <v>2508</v>
      </c>
      <c r="E324" s="24" t="s">
        <v>2476</v>
      </c>
      <c r="F324" s="24" t="s">
        <v>2509</v>
      </c>
      <c r="G324" s="24">
        <v>1531.0</v>
      </c>
      <c r="H324" s="24" t="s">
        <v>2440</v>
      </c>
      <c r="I324" s="24">
        <v>15.0</v>
      </c>
      <c r="J324" s="24">
        <v>22965.0</v>
      </c>
      <c r="K324" s="24">
        <v>0.03</v>
      </c>
      <c r="L324" s="24">
        <v>22276.05</v>
      </c>
      <c r="M324" s="28">
        <v>42368.0</v>
      </c>
      <c r="N324" s="24">
        <f>MONTH('Продажи'!$M324)</f>
        <v>12</v>
      </c>
      <c r="O324" s="24">
        <f>WEEKDAY('Продажи'!$M324,2)</f>
        <v>3</v>
      </c>
      <c r="P324" s="24">
        <f>YEAR('Продажи'!$M324)</f>
        <v>2015</v>
      </c>
      <c r="Q324" s="32">
        <f>WEEKNUM('Продажи'!$M324,2)</f>
        <v>53</v>
      </c>
      <c r="R324" s="32">
        <f>IF(('Продажи'!$E324="Зеленый чай")*('Продажи'!$Q324&gt;=7)*('Продажи'!$Q324&lt;=42),'Продажи'!$K324,0)</f>
        <v>0</v>
      </c>
      <c r="S324" s="32">
        <f t="shared" si="1"/>
        <v>22276.05</v>
      </c>
    </row>
    <row r="325" ht="15.75" customHeight="1">
      <c r="C325" s="30">
        <v>31.0</v>
      </c>
      <c r="D325" s="24" t="s">
        <v>2479</v>
      </c>
      <c r="E325" s="24" t="s">
        <v>2442</v>
      </c>
      <c r="F325" s="24" t="s">
        <v>2480</v>
      </c>
      <c r="G325" s="24">
        <v>1228.0</v>
      </c>
      <c r="H325" s="24" t="s">
        <v>2440</v>
      </c>
      <c r="I325" s="24">
        <v>45.0</v>
      </c>
      <c r="J325" s="24">
        <v>55260.0</v>
      </c>
      <c r="K325" s="24">
        <v>0.09</v>
      </c>
      <c r="L325" s="24">
        <v>50286.6</v>
      </c>
      <c r="M325" s="28">
        <v>42294.0</v>
      </c>
      <c r="N325" s="24">
        <f>MONTH('Продажи'!$M325)</f>
        <v>10</v>
      </c>
      <c r="O325" s="24">
        <f>WEEKDAY('Продажи'!$M325,2)</f>
        <v>6</v>
      </c>
      <c r="P325" s="24">
        <f>YEAR('Продажи'!$M325)</f>
        <v>2015</v>
      </c>
      <c r="Q325" s="32">
        <f>WEEKNUM('Продажи'!$M325,2)</f>
        <v>42</v>
      </c>
      <c r="R325" s="32">
        <f>IF(('Продажи'!$E325="Зеленый чай")*('Продажи'!$Q325&gt;=7)*('Продажи'!$Q325&lt;=42),'Продажи'!$K325,0)</f>
        <v>0</v>
      </c>
      <c r="S325" s="32" t="b">
        <f t="shared" si="1"/>
        <v>0</v>
      </c>
    </row>
    <row r="326" ht="15.75" customHeight="1">
      <c r="C326" s="30">
        <v>43.0</v>
      </c>
      <c r="D326" s="24" t="s">
        <v>2492</v>
      </c>
      <c r="E326" s="24" t="s">
        <v>2446</v>
      </c>
      <c r="F326" s="24" t="s">
        <v>2493</v>
      </c>
      <c r="G326" s="24">
        <v>759.0</v>
      </c>
      <c r="H326" s="24" t="s">
        <v>2444</v>
      </c>
      <c r="I326" s="24">
        <v>10.0</v>
      </c>
      <c r="J326" s="24">
        <v>7590.0</v>
      </c>
      <c r="K326" s="24">
        <v>0.0</v>
      </c>
      <c r="L326" s="24">
        <v>7590.0</v>
      </c>
      <c r="M326" s="28">
        <v>42544.0</v>
      </c>
      <c r="N326" s="24">
        <f>MONTH('Продажи'!$M326)</f>
        <v>6</v>
      </c>
      <c r="O326" s="24">
        <f>WEEKDAY('Продажи'!$M326,2)</f>
        <v>4</v>
      </c>
      <c r="P326" s="24">
        <f>YEAR('Продажи'!$M326)</f>
        <v>2016</v>
      </c>
      <c r="Q326" s="32">
        <f>WEEKNUM('Продажи'!$M326,2)</f>
        <v>26</v>
      </c>
      <c r="R326" s="32">
        <f>IF(('Продажи'!$E326="Зеленый чай")*('Продажи'!$Q326&gt;=7)*('Продажи'!$Q326&lt;=42),'Продажи'!$K326,0)</f>
        <v>0</v>
      </c>
      <c r="S326" s="32">
        <f t="shared" si="1"/>
        <v>7590</v>
      </c>
    </row>
    <row r="327" ht="15.75" customHeight="1">
      <c r="C327" s="30">
        <v>31.0</v>
      </c>
      <c r="D327" s="24" t="s">
        <v>2479</v>
      </c>
      <c r="E327" s="24" t="s">
        <v>2442</v>
      </c>
      <c r="F327" s="24" t="s">
        <v>2480</v>
      </c>
      <c r="G327" s="24">
        <v>1228.0</v>
      </c>
      <c r="H327" s="24" t="s">
        <v>2440</v>
      </c>
      <c r="I327" s="24">
        <v>45.0</v>
      </c>
      <c r="J327" s="24">
        <v>55260.0</v>
      </c>
      <c r="K327" s="24">
        <v>0.09</v>
      </c>
      <c r="L327" s="24">
        <v>50286.6</v>
      </c>
      <c r="M327" s="28">
        <v>43329.0</v>
      </c>
      <c r="N327" s="24">
        <f>MONTH('Продажи'!$M327)</f>
        <v>8</v>
      </c>
      <c r="O327" s="24">
        <f>WEEKDAY('Продажи'!$M327,2)</f>
        <v>5</v>
      </c>
      <c r="P327" s="24">
        <f>YEAR('Продажи'!$M327)</f>
        <v>2018</v>
      </c>
      <c r="Q327" s="32">
        <f>WEEKNUM('Продажи'!$M327,2)</f>
        <v>33</v>
      </c>
      <c r="R327" s="32">
        <f>IF(('Продажи'!$E327="Зеленый чай")*('Продажи'!$Q327&gt;=7)*('Продажи'!$Q327&lt;=42),'Продажи'!$K327,0)</f>
        <v>0</v>
      </c>
      <c r="S327" s="32" t="b">
        <f t="shared" si="1"/>
        <v>0</v>
      </c>
    </row>
    <row r="328" ht="15.75" customHeight="1">
      <c r="C328" s="30">
        <v>18.0</v>
      </c>
      <c r="D328" s="24" t="s">
        <v>2508</v>
      </c>
      <c r="E328" s="24" t="s">
        <v>2476</v>
      </c>
      <c r="F328" s="24" t="s">
        <v>2509</v>
      </c>
      <c r="G328" s="24">
        <v>1531.0</v>
      </c>
      <c r="H328" s="24" t="s">
        <v>2440</v>
      </c>
      <c r="I328" s="24">
        <v>15.0</v>
      </c>
      <c r="J328" s="24">
        <v>22965.0</v>
      </c>
      <c r="K328" s="24">
        <v>0.03</v>
      </c>
      <c r="L328" s="24">
        <v>22276.05</v>
      </c>
      <c r="M328" s="28">
        <v>42797.0</v>
      </c>
      <c r="N328" s="24">
        <f>MONTH('Продажи'!$M328)</f>
        <v>3</v>
      </c>
      <c r="O328" s="24">
        <f>WEEKDAY('Продажи'!$M328,2)</f>
        <v>5</v>
      </c>
      <c r="P328" s="24">
        <f>YEAR('Продажи'!$M328)</f>
        <v>2017</v>
      </c>
      <c r="Q328" s="32">
        <f>WEEKNUM('Продажи'!$M328,2)</f>
        <v>10</v>
      </c>
      <c r="R328" s="32">
        <f>IF(('Продажи'!$E328="Зеленый чай")*('Продажи'!$Q328&gt;=7)*('Продажи'!$Q328&lt;=42),'Продажи'!$K328,0)</f>
        <v>0</v>
      </c>
      <c r="S328" s="32" t="b">
        <f t="shared" si="1"/>
        <v>0</v>
      </c>
    </row>
    <row r="329" ht="15.75" customHeight="1">
      <c r="C329" s="30">
        <v>24.0</v>
      </c>
      <c r="D329" s="24" t="s">
        <v>2456</v>
      </c>
      <c r="E329" s="24" t="s">
        <v>2457</v>
      </c>
      <c r="F329" s="24" t="s">
        <v>2458</v>
      </c>
      <c r="G329" s="24">
        <v>957.0</v>
      </c>
      <c r="H329" s="24" t="s">
        <v>2440</v>
      </c>
      <c r="I329" s="24">
        <v>25.0</v>
      </c>
      <c r="J329" s="24">
        <v>23925.0</v>
      </c>
      <c r="K329" s="24">
        <v>0.03</v>
      </c>
      <c r="L329" s="24">
        <v>23207.25</v>
      </c>
      <c r="M329" s="28">
        <v>44081.0</v>
      </c>
      <c r="N329" s="24">
        <f>MONTH('Продажи'!$M329)</f>
        <v>9</v>
      </c>
      <c r="O329" s="24">
        <f>WEEKDAY('Продажи'!$M329,2)</f>
        <v>1</v>
      </c>
      <c r="P329" s="24">
        <f>YEAR('Продажи'!$M329)</f>
        <v>2020</v>
      </c>
      <c r="Q329" s="32">
        <f>WEEKNUM('Продажи'!$M329,2)</f>
        <v>37</v>
      </c>
      <c r="R329" s="32">
        <f>IF(('Продажи'!$E329="Зеленый чай")*('Продажи'!$Q329&gt;=7)*('Продажи'!$Q329&lt;=42),'Продажи'!$K329,0)</f>
        <v>0</v>
      </c>
      <c r="S329" s="32" t="b">
        <f t="shared" si="1"/>
        <v>0</v>
      </c>
    </row>
    <row r="330" ht="15.75" customHeight="1">
      <c r="C330" s="30">
        <v>17.0</v>
      </c>
      <c r="D330" s="24" t="s">
        <v>2465</v>
      </c>
      <c r="E330" s="24" t="s">
        <v>2446</v>
      </c>
      <c r="F330" s="24" t="s">
        <v>2466</v>
      </c>
      <c r="G330" s="24">
        <v>967.0</v>
      </c>
      <c r="H330" s="24" t="s">
        <v>2444</v>
      </c>
      <c r="I330" s="24">
        <v>12.0</v>
      </c>
      <c r="J330" s="24">
        <v>11604.0</v>
      </c>
      <c r="K330" s="24">
        <v>0.0</v>
      </c>
      <c r="L330" s="24">
        <v>11604.0</v>
      </c>
      <c r="M330" s="28">
        <v>42777.0</v>
      </c>
      <c r="N330" s="24">
        <f>MONTH('Продажи'!$M330)</f>
        <v>2</v>
      </c>
      <c r="O330" s="24">
        <f>WEEKDAY('Продажи'!$M330,2)</f>
        <v>6</v>
      </c>
      <c r="P330" s="24">
        <f>YEAR('Продажи'!$M330)</f>
        <v>2017</v>
      </c>
      <c r="Q330" s="32">
        <f>WEEKNUM('Продажи'!$M330,2)</f>
        <v>7</v>
      </c>
      <c r="R330" s="32">
        <f>IF(('Продажи'!$E330="Зеленый чай")*('Продажи'!$Q330&gt;=7)*('Продажи'!$Q330&lt;=42),'Продажи'!$K330,0)</f>
        <v>0</v>
      </c>
      <c r="S330" s="32" t="b">
        <f t="shared" si="1"/>
        <v>0</v>
      </c>
    </row>
    <row r="331" ht="15.75" customHeight="1">
      <c r="C331" s="30">
        <v>50.0</v>
      </c>
      <c r="D331" s="24" t="s">
        <v>2481</v>
      </c>
      <c r="E331" s="24" t="s">
        <v>2454</v>
      </c>
      <c r="F331" s="24" t="s">
        <v>2482</v>
      </c>
      <c r="G331" s="24">
        <v>912.0</v>
      </c>
      <c r="H331" s="24" t="s">
        <v>2440</v>
      </c>
      <c r="I331" s="24">
        <v>20.0</v>
      </c>
      <c r="J331" s="24">
        <v>18240.0</v>
      </c>
      <c r="K331" s="24">
        <v>0.0</v>
      </c>
      <c r="L331" s="24">
        <v>18240.0</v>
      </c>
      <c r="M331" s="28">
        <v>43192.0</v>
      </c>
      <c r="N331" s="24">
        <f>MONTH('Продажи'!$M331)</f>
        <v>4</v>
      </c>
      <c r="O331" s="24">
        <f>WEEKDAY('Продажи'!$M331,2)</f>
        <v>1</v>
      </c>
      <c r="P331" s="24">
        <f>YEAR('Продажи'!$M331)</f>
        <v>2018</v>
      </c>
      <c r="Q331" s="32">
        <f>WEEKNUM('Продажи'!$M331,2)</f>
        <v>14</v>
      </c>
      <c r="R331" s="32">
        <f>IF(('Продажи'!$E331="Зеленый чай")*('Продажи'!$Q331&gt;=7)*('Продажи'!$Q331&lt;=42),'Продажи'!$K331,0)</f>
        <v>0</v>
      </c>
      <c r="S331" s="32" t="b">
        <f t="shared" si="1"/>
        <v>0</v>
      </c>
    </row>
    <row r="332" ht="15.75" customHeight="1">
      <c r="C332" s="30">
        <v>0.0</v>
      </c>
      <c r="D332" s="24" t="s">
        <v>2469</v>
      </c>
      <c r="E332" s="24" t="s">
        <v>2442</v>
      </c>
      <c r="F332" s="24" t="s">
        <v>2470</v>
      </c>
      <c r="G332" s="24">
        <v>620.0</v>
      </c>
      <c r="H332" s="24" t="s">
        <v>2444</v>
      </c>
      <c r="I332" s="24">
        <v>30.0</v>
      </c>
      <c r="J332" s="24">
        <v>18600.0</v>
      </c>
      <c r="K332" s="24">
        <v>0.03</v>
      </c>
      <c r="L332" s="24">
        <v>18042.0</v>
      </c>
      <c r="M332" s="28">
        <v>42631.0</v>
      </c>
      <c r="N332" s="24">
        <f>MONTH('Продажи'!$M332)</f>
        <v>9</v>
      </c>
      <c r="O332" s="24">
        <f>WEEKDAY('Продажи'!$M332,2)</f>
        <v>7</v>
      </c>
      <c r="P332" s="24">
        <f>YEAR('Продажи'!$M332)</f>
        <v>2016</v>
      </c>
      <c r="Q332" s="32">
        <f>WEEKNUM('Продажи'!$M332,2)</f>
        <v>38</v>
      </c>
      <c r="R332" s="32">
        <f>IF(('Продажи'!$E332="Зеленый чай")*('Продажи'!$Q332&gt;=7)*('Продажи'!$Q332&lt;=42),'Продажи'!$K332,0)</f>
        <v>0</v>
      </c>
      <c r="S332" s="32" t="b">
        <f t="shared" si="1"/>
        <v>0</v>
      </c>
    </row>
    <row r="333" ht="15.75" customHeight="1">
      <c r="C333" s="30">
        <v>45.0</v>
      </c>
      <c r="D333" s="24" t="s">
        <v>2507</v>
      </c>
      <c r="E333" s="24" t="s">
        <v>2446</v>
      </c>
      <c r="F333" s="24" t="s">
        <v>2493</v>
      </c>
      <c r="G333" s="24">
        <v>759.0</v>
      </c>
      <c r="H333" s="24" t="s">
        <v>2444</v>
      </c>
      <c r="I333" s="24">
        <v>14.0</v>
      </c>
      <c r="J333" s="24">
        <v>10626.0</v>
      </c>
      <c r="K333" s="24">
        <v>0.0</v>
      </c>
      <c r="L333" s="24">
        <v>10626.0</v>
      </c>
      <c r="M333" s="28">
        <v>42852.0</v>
      </c>
      <c r="N333" s="24">
        <f>MONTH('Продажи'!$M333)</f>
        <v>4</v>
      </c>
      <c r="O333" s="24">
        <f>WEEKDAY('Продажи'!$M333,2)</f>
        <v>4</v>
      </c>
      <c r="P333" s="24">
        <f>YEAR('Продажи'!$M333)</f>
        <v>2017</v>
      </c>
      <c r="Q333" s="32">
        <f>WEEKNUM('Продажи'!$M333,2)</f>
        <v>18</v>
      </c>
      <c r="R333" s="32">
        <f>IF(('Продажи'!$E333="Зеленый чай")*('Продажи'!$Q333&gt;=7)*('Продажи'!$Q333&lt;=42),'Продажи'!$K333,0)</f>
        <v>0</v>
      </c>
      <c r="S333" s="32">
        <f t="shared" si="1"/>
        <v>10626</v>
      </c>
    </row>
    <row r="334" ht="15.75" customHeight="1">
      <c r="C334" s="30">
        <v>45.0</v>
      </c>
      <c r="D334" s="24" t="s">
        <v>2507</v>
      </c>
      <c r="E334" s="24" t="s">
        <v>2446</v>
      </c>
      <c r="F334" s="24" t="s">
        <v>2493</v>
      </c>
      <c r="G334" s="24">
        <v>759.0</v>
      </c>
      <c r="H334" s="24" t="s">
        <v>2444</v>
      </c>
      <c r="I334" s="24">
        <v>14.0</v>
      </c>
      <c r="J334" s="24">
        <v>10626.0</v>
      </c>
      <c r="K334" s="24">
        <v>0.0</v>
      </c>
      <c r="L334" s="24">
        <v>10626.0</v>
      </c>
      <c r="M334" s="28">
        <v>43725.0</v>
      </c>
      <c r="N334" s="24">
        <f>MONTH('Продажи'!$M334)</f>
        <v>9</v>
      </c>
      <c r="O334" s="24">
        <f>WEEKDAY('Продажи'!$M334,2)</f>
        <v>2</v>
      </c>
      <c r="P334" s="24">
        <f>YEAR('Продажи'!$M334)</f>
        <v>2019</v>
      </c>
      <c r="Q334" s="32">
        <f>WEEKNUM('Продажи'!$M334,2)</f>
        <v>38</v>
      </c>
      <c r="R334" s="32">
        <f>IF(('Продажи'!$E334="Зеленый чай")*('Продажи'!$Q334&gt;=7)*('Продажи'!$Q334&lt;=42),'Продажи'!$K334,0)</f>
        <v>0</v>
      </c>
      <c r="S334" s="32" t="b">
        <f t="shared" si="1"/>
        <v>0</v>
      </c>
    </row>
    <row r="335" ht="15.75" customHeight="1">
      <c r="C335" s="30">
        <v>36.0</v>
      </c>
      <c r="D335" s="24" t="s">
        <v>2481</v>
      </c>
      <c r="E335" s="24" t="s">
        <v>2454</v>
      </c>
      <c r="F335" s="24" t="s">
        <v>2482</v>
      </c>
      <c r="G335" s="24">
        <v>912.0</v>
      </c>
      <c r="H335" s="24" t="s">
        <v>2440</v>
      </c>
      <c r="I335" s="24">
        <v>15.0</v>
      </c>
      <c r="J335" s="24">
        <v>13680.0</v>
      </c>
      <c r="K335" s="24">
        <v>0.0</v>
      </c>
      <c r="L335" s="24">
        <v>13680.0</v>
      </c>
      <c r="M335" s="28">
        <v>43828.0</v>
      </c>
      <c r="N335" s="24">
        <f>MONTH('Продажи'!$M335)</f>
        <v>12</v>
      </c>
      <c r="O335" s="24">
        <f>WEEKDAY('Продажи'!$M335,2)</f>
        <v>7</v>
      </c>
      <c r="P335" s="24">
        <f>YEAR('Продажи'!$M335)</f>
        <v>2019</v>
      </c>
      <c r="Q335" s="32">
        <f>WEEKNUM('Продажи'!$M335,2)</f>
        <v>52</v>
      </c>
      <c r="R335" s="32">
        <f>IF(('Продажи'!$E335="Зеленый чай")*('Продажи'!$Q335&gt;=7)*('Продажи'!$Q335&lt;=42),'Продажи'!$K335,0)</f>
        <v>0</v>
      </c>
      <c r="S335" s="32">
        <f t="shared" si="1"/>
        <v>13680</v>
      </c>
    </row>
    <row r="336" ht="15.75" customHeight="1">
      <c r="C336" s="30">
        <v>28.0</v>
      </c>
      <c r="D336" s="24" t="s">
        <v>2494</v>
      </c>
      <c r="E336" s="24" t="s">
        <v>2462</v>
      </c>
      <c r="F336" s="24" t="s">
        <v>2491</v>
      </c>
      <c r="G336" s="24">
        <v>1994.0</v>
      </c>
      <c r="H336" s="24" t="s">
        <v>2444</v>
      </c>
      <c r="I336" s="24">
        <v>40.0</v>
      </c>
      <c r="J336" s="24">
        <v>79760.0</v>
      </c>
      <c r="K336" s="24">
        <v>0.12</v>
      </c>
      <c r="L336" s="24">
        <v>70188.8</v>
      </c>
      <c r="M336" s="28">
        <v>43070.0</v>
      </c>
      <c r="N336" s="24">
        <f>MONTH('Продажи'!$M336)</f>
        <v>12</v>
      </c>
      <c r="O336" s="24">
        <f>WEEKDAY('Продажи'!$M336,2)</f>
        <v>5</v>
      </c>
      <c r="P336" s="24">
        <f>YEAR('Продажи'!$M336)</f>
        <v>2017</v>
      </c>
      <c r="Q336" s="32">
        <f>WEEKNUM('Продажи'!$M336,2)</f>
        <v>49</v>
      </c>
      <c r="R336" s="32">
        <f>IF(('Продажи'!$E336="Зеленый чай")*('Продажи'!$Q336&gt;=7)*('Продажи'!$Q336&lt;=42),'Продажи'!$K336,0)</f>
        <v>0</v>
      </c>
      <c r="S336" s="32" t="b">
        <f t="shared" si="1"/>
        <v>0</v>
      </c>
    </row>
    <row r="337" ht="15.75" customHeight="1">
      <c r="C337" s="30">
        <v>47.0</v>
      </c>
      <c r="D337" s="24" t="s">
        <v>2461</v>
      </c>
      <c r="E337" s="24" t="s">
        <v>2462</v>
      </c>
      <c r="F337" s="24" t="s">
        <v>2463</v>
      </c>
      <c r="G337" s="24">
        <v>1994.0</v>
      </c>
      <c r="H337" s="24" t="s">
        <v>2444</v>
      </c>
      <c r="I337" s="24">
        <v>12.0</v>
      </c>
      <c r="J337" s="24">
        <v>23928.0</v>
      </c>
      <c r="K337" s="24">
        <v>0.03</v>
      </c>
      <c r="L337" s="24">
        <v>23210.16</v>
      </c>
      <c r="M337" s="28">
        <v>43937.0</v>
      </c>
      <c r="N337" s="24">
        <f>MONTH('Продажи'!$M337)</f>
        <v>4</v>
      </c>
      <c r="O337" s="24">
        <f>WEEKDAY('Продажи'!$M337,2)</f>
        <v>4</v>
      </c>
      <c r="P337" s="24">
        <f>YEAR('Продажи'!$M337)</f>
        <v>2020</v>
      </c>
      <c r="Q337" s="32">
        <f>WEEKNUM('Продажи'!$M337,2)</f>
        <v>16</v>
      </c>
      <c r="R337" s="32">
        <f>IF(('Продажи'!$E337="Зеленый чай")*('Продажи'!$Q337&gt;=7)*('Продажи'!$Q337&lt;=42),'Продажи'!$K337,0)</f>
        <v>0</v>
      </c>
      <c r="S337" s="32" t="b">
        <f t="shared" si="1"/>
        <v>0</v>
      </c>
    </row>
    <row r="338" ht="15.75" customHeight="1">
      <c r="C338" s="30">
        <v>12.0</v>
      </c>
      <c r="D338" s="24" t="s">
        <v>2453</v>
      </c>
      <c r="E338" s="24" t="s">
        <v>2454</v>
      </c>
      <c r="F338" s="24" t="s">
        <v>2455</v>
      </c>
      <c r="G338" s="24">
        <v>1386.0</v>
      </c>
      <c r="H338" s="24" t="s">
        <v>2440</v>
      </c>
      <c r="I338" s="24">
        <v>20.0</v>
      </c>
      <c r="J338" s="24">
        <v>27720.0</v>
      </c>
      <c r="K338" s="24">
        <v>0.03</v>
      </c>
      <c r="L338" s="24">
        <v>26888.4</v>
      </c>
      <c r="M338" s="28">
        <v>43584.0</v>
      </c>
      <c r="N338" s="24">
        <f>MONTH('Продажи'!$M338)</f>
        <v>4</v>
      </c>
      <c r="O338" s="24">
        <f>WEEKDAY('Продажи'!$M338,2)</f>
        <v>1</v>
      </c>
      <c r="P338" s="24">
        <f>YEAR('Продажи'!$M338)</f>
        <v>2019</v>
      </c>
      <c r="Q338" s="32">
        <f>WEEKNUM('Продажи'!$M338,2)</f>
        <v>18</v>
      </c>
      <c r="R338" s="32">
        <f>IF(('Продажи'!$E338="Зеленый чай")*('Продажи'!$Q338&gt;=7)*('Продажи'!$Q338&lt;=42),'Продажи'!$K338,0)</f>
        <v>0</v>
      </c>
      <c r="S338" s="32">
        <f t="shared" si="1"/>
        <v>26888.4</v>
      </c>
    </row>
    <row r="339" ht="15.75" customHeight="1">
      <c r="C339" s="30">
        <v>11.0</v>
      </c>
      <c r="D339" s="24" t="s">
        <v>2492</v>
      </c>
      <c r="E339" s="24" t="s">
        <v>2446</v>
      </c>
      <c r="F339" s="24" t="s">
        <v>2495</v>
      </c>
      <c r="G339" s="24">
        <v>3197.0</v>
      </c>
      <c r="H339" s="24" t="s">
        <v>2444</v>
      </c>
      <c r="I339" s="24">
        <v>10.0</v>
      </c>
      <c r="J339" s="24">
        <v>31970.0</v>
      </c>
      <c r="K339" s="24">
        <v>0.0</v>
      </c>
      <c r="L339" s="24">
        <v>31970.0</v>
      </c>
      <c r="M339" s="28">
        <v>42465.0</v>
      </c>
      <c r="N339" s="24">
        <f>MONTH('Продажи'!$M339)</f>
        <v>4</v>
      </c>
      <c r="O339" s="24">
        <f>WEEKDAY('Продажи'!$M339,2)</f>
        <v>2</v>
      </c>
      <c r="P339" s="24">
        <f>YEAR('Продажи'!$M339)</f>
        <v>2016</v>
      </c>
      <c r="Q339" s="32">
        <f>WEEKNUM('Продажи'!$M339,2)</f>
        <v>15</v>
      </c>
      <c r="R339" s="32">
        <f>IF(('Продажи'!$E339="Зеленый чай")*('Продажи'!$Q339&gt;=7)*('Продажи'!$Q339&lt;=42),'Продажи'!$K339,0)</f>
        <v>0</v>
      </c>
      <c r="S339" s="32" t="b">
        <f t="shared" si="1"/>
        <v>0</v>
      </c>
    </row>
    <row r="340" ht="15.75" customHeight="1">
      <c r="C340" s="30">
        <v>3.0</v>
      </c>
      <c r="D340" s="24" t="s">
        <v>2445</v>
      </c>
      <c r="E340" s="24" t="s">
        <v>2446</v>
      </c>
      <c r="F340" s="24" t="s">
        <v>2446</v>
      </c>
      <c r="G340" s="24">
        <v>807.0</v>
      </c>
      <c r="H340" s="24" t="s">
        <v>2440</v>
      </c>
      <c r="I340" s="24">
        <v>18.0</v>
      </c>
      <c r="J340" s="24">
        <v>14526.0</v>
      </c>
      <c r="K340" s="24">
        <v>0.0</v>
      </c>
      <c r="L340" s="24">
        <v>14526.0</v>
      </c>
      <c r="M340" s="28">
        <v>43159.0</v>
      </c>
      <c r="N340" s="24">
        <f>MONTH('Продажи'!$M340)</f>
        <v>2</v>
      </c>
      <c r="O340" s="24">
        <f>WEEKDAY('Продажи'!$M340,2)</f>
        <v>3</v>
      </c>
      <c r="P340" s="24">
        <f>YEAR('Продажи'!$M340)</f>
        <v>2018</v>
      </c>
      <c r="Q340" s="32">
        <f>WEEKNUM('Продажи'!$M340,2)</f>
        <v>9</v>
      </c>
      <c r="R340" s="32">
        <f>IF(('Продажи'!$E340="Зеленый чай")*('Продажи'!$Q340&gt;=7)*('Продажи'!$Q340&lt;=42),'Продажи'!$K340,0)</f>
        <v>0</v>
      </c>
      <c r="S340" s="32">
        <f t="shared" si="1"/>
        <v>14526</v>
      </c>
    </row>
    <row r="341" ht="15.75" customHeight="1">
      <c r="C341" s="30">
        <v>6.0</v>
      </c>
      <c r="D341" s="24" t="s">
        <v>2502</v>
      </c>
      <c r="E341" s="24" t="s">
        <v>2446</v>
      </c>
      <c r="F341" s="24" t="s">
        <v>2503</v>
      </c>
      <c r="G341" s="24">
        <v>3197.0</v>
      </c>
      <c r="H341" s="24" t="s">
        <v>2444</v>
      </c>
      <c r="I341" s="24">
        <v>6.0</v>
      </c>
      <c r="J341" s="24">
        <v>19182.0</v>
      </c>
      <c r="K341" s="24">
        <v>0.03</v>
      </c>
      <c r="L341" s="24">
        <v>18606.54</v>
      </c>
      <c r="M341" s="28">
        <v>44061.0</v>
      </c>
      <c r="N341" s="24">
        <f>MONTH('Продажи'!$M341)</f>
        <v>8</v>
      </c>
      <c r="O341" s="24">
        <f>WEEKDAY('Продажи'!$M341,2)</f>
        <v>2</v>
      </c>
      <c r="P341" s="24">
        <f>YEAR('Продажи'!$M341)</f>
        <v>2020</v>
      </c>
      <c r="Q341" s="32">
        <f>WEEKNUM('Продажи'!$M341,2)</f>
        <v>34</v>
      </c>
      <c r="R341" s="32">
        <f>IF(('Продажи'!$E341="Зеленый чай")*('Продажи'!$Q341&gt;=7)*('Продажи'!$Q341&lt;=42),'Продажи'!$K341,0)</f>
        <v>0</v>
      </c>
      <c r="S341" s="32" t="b">
        <f t="shared" si="1"/>
        <v>0</v>
      </c>
    </row>
    <row r="342" ht="15.75" customHeight="1">
      <c r="C342" s="30">
        <v>12.0</v>
      </c>
      <c r="D342" s="24" t="s">
        <v>2453</v>
      </c>
      <c r="E342" s="24" t="s">
        <v>2454</v>
      </c>
      <c r="F342" s="24" t="s">
        <v>2455</v>
      </c>
      <c r="G342" s="24">
        <v>1386.0</v>
      </c>
      <c r="H342" s="24" t="s">
        <v>2440</v>
      </c>
      <c r="I342" s="24">
        <v>20.0</v>
      </c>
      <c r="J342" s="24">
        <v>27720.0</v>
      </c>
      <c r="K342" s="24">
        <v>0.03</v>
      </c>
      <c r="L342" s="24">
        <v>26888.4</v>
      </c>
      <c r="M342" s="28">
        <v>43952.0</v>
      </c>
      <c r="N342" s="24">
        <f>MONTH('Продажи'!$M342)</f>
        <v>5</v>
      </c>
      <c r="O342" s="24">
        <f>WEEKDAY('Продажи'!$M342,2)</f>
        <v>5</v>
      </c>
      <c r="P342" s="24">
        <f>YEAR('Продажи'!$M342)</f>
        <v>2020</v>
      </c>
      <c r="Q342" s="32">
        <f>WEEKNUM('Продажи'!$M342,2)</f>
        <v>18</v>
      </c>
      <c r="R342" s="32">
        <f>IF(('Продажи'!$E342="Зеленый чай")*('Продажи'!$Q342&gt;=7)*('Продажи'!$Q342&lt;=42),'Продажи'!$K342,0)</f>
        <v>0</v>
      </c>
      <c r="S342" s="32" t="b">
        <f t="shared" si="1"/>
        <v>0</v>
      </c>
    </row>
    <row r="343" ht="15.75" customHeight="1">
      <c r="C343" s="30">
        <v>38.0</v>
      </c>
      <c r="D343" s="24" t="s">
        <v>2483</v>
      </c>
      <c r="E343" s="24" t="s">
        <v>2446</v>
      </c>
      <c r="F343" s="24" t="s">
        <v>2484</v>
      </c>
      <c r="G343" s="24">
        <v>1182.0</v>
      </c>
      <c r="H343" s="24" t="s">
        <v>2440</v>
      </c>
      <c r="I343" s="24">
        <v>17.0</v>
      </c>
      <c r="J343" s="24">
        <v>20094.0</v>
      </c>
      <c r="K343" s="24">
        <v>0.03</v>
      </c>
      <c r="L343" s="24">
        <v>19491.18</v>
      </c>
      <c r="M343" s="28">
        <v>43596.0</v>
      </c>
      <c r="N343" s="24">
        <f>MONTH('Продажи'!$M343)</f>
        <v>5</v>
      </c>
      <c r="O343" s="24">
        <f>WEEKDAY('Продажи'!$M343,2)</f>
        <v>6</v>
      </c>
      <c r="P343" s="24">
        <f>YEAR('Продажи'!$M343)</f>
        <v>2019</v>
      </c>
      <c r="Q343" s="32">
        <f>WEEKNUM('Продажи'!$M343,2)</f>
        <v>19</v>
      </c>
      <c r="R343" s="32">
        <f>IF(('Продажи'!$E343="Зеленый чай")*('Продажи'!$Q343&gt;=7)*('Продажи'!$Q343&lt;=42),'Продажи'!$K343,0)</f>
        <v>0</v>
      </c>
      <c r="S343" s="32" t="b">
        <f t="shared" si="1"/>
        <v>0</v>
      </c>
    </row>
    <row r="344" ht="15.75" customHeight="1">
      <c r="C344" s="30">
        <v>56.0</v>
      </c>
      <c r="D344" s="24" t="s">
        <v>2451</v>
      </c>
      <c r="E344" s="24" t="s">
        <v>2438</v>
      </c>
      <c r="F344" s="24" t="s">
        <v>2452</v>
      </c>
      <c r="G344" s="24">
        <v>800.0</v>
      </c>
      <c r="H344" s="24" t="s">
        <v>2440</v>
      </c>
      <c r="I344" s="24">
        <v>40.0</v>
      </c>
      <c r="J344" s="24">
        <v>32000.0</v>
      </c>
      <c r="K344" s="24">
        <v>0.03</v>
      </c>
      <c r="L344" s="24">
        <v>31040.0</v>
      </c>
      <c r="M344" s="28">
        <v>42751.0</v>
      </c>
      <c r="N344" s="24">
        <f>MONTH('Продажи'!$M344)</f>
        <v>1</v>
      </c>
      <c r="O344" s="24">
        <f>WEEKDAY('Продажи'!$M344,2)</f>
        <v>1</v>
      </c>
      <c r="P344" s="24">
        <f>YEAR('Продажи'!$M344)</f>
        <v>2017</v>
      </c>
      <c r="Q344" s="32">
        <f>WEEKNUM('Продажи'!$M344,2)</f>
        <v>4</v>
      </c>
      <c r="R344" s="32">
        <f>IF(('Продажи'!$E344="Зеленый чай")*('Продажи'!$Q344&gt;=7)*('Продажи'!$Q344&lt;=42),'Продажи'!$K344,0)</f>
        <v>0</v>
      </c>
      <c r="S344" s="32" t="b">
        <f t="shared" si="1"/>
        <v>0</v>
      </c>
    </row>
    <row r="345" ht="15.75" customHeight="1">
      <c r="C345" s="30">
        <v>9.0</v>
      </c>
      <c r="D345" s="24" t="s">
        <v>2447</v>
      </c>
      <c r="E345" s="24" t="s">
        <v>2448</v>
      </c>
      <c r="F345" s="24" t="s">
        <v>2448</v>
      </c>
      <c r="G345" s="24">
        <v>699.0</v>
      </c>
      <c r="H345" s="24" t="s">
        <v>2444</v>
      </c>
      <c r="I345" s="24">
        <v>10.0</v>
      </c>
      <c r="J345" s="24">
        <v>6990.0</v>
      </c>
      <c r="K345" s="24">
        <v>0.0</v>
      </c>
      <c r="L345" s="24">
        <v>6990.0</v>
      </c>
      <c r="M345" s="28">
        <v>42085.0</v>
      </c>
      <c r="N345" s="24">
        <f>MONTH('Продажи'!$M345)</f>
        <v>3</v>
      </c>
      <c r="O345" s="24">
        <f>WEEKDAY('Продажи'!$M345,2)</f>
        <v>7</v>
      </c>
      <c r="P345" s="24">
        <f>YEAR('Продажи'!$M345)</f>
        <v>2015</v>
      </c>
      <c r="Q345" s="32">
        <f>WEEKNUM('Продажи'!$M345,2)</f>
        <v>12</v>
      </c>
      <c r="R345" s="32">
        <f>IF(('Продажи'!$E345="Зеленый чай")*('Продажи'!$Q345&gt;=7)*('Продажи'!$Q345&lt;=42),'Продажи'!$K345,0)</f>
        <v>0</v>
      </c>
      <c r="S345" s="32">
        <f t="shared" si="1"/>
        <v>6990</v>
      </c>
    </row>
    <row r="346" ht="15.75" customHeight="1">
      <c r="C346" s="30">
        <v>32.0</v>
      </c>
      <c r="D346" s="24" t="s">
        <v>2496</v>
      </c>
      <c r="E346" s="24" t="s">
        <v>2446</v>
      </c>
      <c r="F346" s="24" t="s">
        <v>2466</v>
      </c>
      <c r="G346" s="24">
        <v>967.0</v>
      </c>
      <c r="H346" s="24" t="s">
        <v>2444</v>
      </c>
      <c r="I346" s="24">
        <v>8.0</v>
      </c>
      <c r="J346" s="24">
        <v>7736.0</v>
      </c>
      <c r="K346" s="24">
        <v>0.0</v>
      </c>
      <c r="L346" s="24">
        <v>7736.0</v>
      </c>
      <c r="M346" s="28">
        <v>43035.0</v>
      </c>
      <c r="N346" s="24">
        <f>MONTH('Продажи'!$M346)</f>
        <v>10</v>
      </c>
      <c r="O346" s="24">
        <f>WEEKDAY('Продажи'!$M346,2)</f>
        <v>5</v>
      </c>
      <c r="P346" s="24">
        <f>YEAR('Продажи'!$M346)</f>
        <v>2017</v>
      </c>
      <c r="Q346" s="32">
        <f>WEEKNUM('Продажи'!$M346,2)</f>
        <v>44</v>
      </c>
      <c r="R346" s="32">
        <f>IF(('Продажи'!$E346="Зеленый чай")*('Продажи'!$Q346&gt;=7)*('Продажи'!$Q346&lt;=42),'Продажи'!$K346,0)</f>
        <v>0</v>
      </c>
      <c r="S346" s="32">
        <f t="shared" si="1"/>
        <v>7736</v>
      </c>
    </row>
    <row r="347" ht="15.75" customHeight="1">
      <c r="C347" s="30">
        <v>15.0</v>
      </c>
      <c r="D347" s="24" t="s">
        <v>2512</v>
      </c>
      <c r="E347" s="24" t="s">
        <v>2462</v>
      </c>
      <c r="F347" s="24" t="s">
        <v>2513</v>
      </c>
      <c r="G347" s="24">
        <v>1994.0</v>
      </c>
      <c r="H347" s="24" t="s">
        <v>2444</v>
      </c>
      <c r="I347" s="24">
        <v>17.0</v>
      </c>
      <c r="J347" s="24">
        <v>33898.0</v>
      </c>
      <c r="K347" s="24">
        <v>0.06</v>
      </c>
      <c r="L347" s="24">
        <v>31864.12</v>
      </c>
      <c r="M347" s="28">
        <v>43942.0</v>
      </c>
      <c r="N347" s="24">
        <f>MONTH('Продажи'!$M347)</f>
        <v>4</v>
      </c>
      <c r="O347" s="24">
        <f>WEEKDAY('Продажи'!$M347,2)</f>
        <v>2</v>
      </c>
      <c r="P347" s="24">
        <f>YEAR('Продажи'!$M347)</f>
        <v>2020</v>
      </c>
      <c r="Q347" s="32">
        <f>WEEKNUM('Продажи'!$M347,2)</f>
        <v>17</v>
      </c>
      <c r="R347" s="32">
        <f>IF(('Продажи'!$E347="Зеленый чай")*('Продажи'!$Q347&gt;=7)*('Продажи'!$Q347&lt;=42),'Продажи'!$K347,0)</f>
        <v>0</v>
      </c>
      <c r="S347" s="32">
        <f t="shared" si="1"/>
        <v>31864.12</v>
      </c>
    </row>
    <row r="348" ht="15.75" customHeight="1">
      <c r="C348" s="30">
        <v>4.0</v>
      </c>
      <c r="D348" s="24" t="s">
        <v>2449</v>
      </c>
      <c r="E348" s="24" t="s">
        <v>2448</v>
      </c>
      <c r="F348" s="24" t="s">
        <v>2485</v>
      </c>
      <c r="G348" s="24">
        <v>2211.0</v>
      </c>
      <c r="H348" s="24" t="s">
        <v>2444</v>
      </c>
      <c r="I348" s="24">
        <v>25.0</v>
      </c>
      <c r="J348" s="24">
        <v>55275.0</v>
      </c>
      <c r="K348" s="24">
        <v>0.09</v>
      </c>
      <c r="L348" s="24">
        <v>50300.25</v>
      </c>
      <c r="M348" s="28">
        <v>42926.0</v>
      </c>
      <c r="N348" s="24">
        <f>MONTH('Продажи'!$M348)</f>
        <v>7</v>
      </c>
      <c r="O348" s="24">
        <f>WEEKDAY('Продажи'!$M348,2)</f>
        <v>1</v>
      </c>
      <c r="P348" s="24">
        <f>YEAR('Продажи'!$M348)</f>
        <v>2017</v>
      </c>
      <c r="Q348" s="32">
        <f>WEEKNUM('Продажи'!$M348,2)</f>
        <v>29</v>
      </c>
      <c r="R348" s="32">
        <f>IF(('Продажи'!$E348="Зеленый чай")*('Продажи'!$Q348&gt;=7)*('Продажи'!$Q348&lt;=42),'Продажи'!$K348,0)</f>
        <v>0</v>
      </c>
      <c r="S348" s="32" t="b">
        <f t="shared" si="1"/>
        <v>0</v>
      </c>
    </row>
    <row r="349" ht="15.75" customHeight="1">
      <c r="C349" s="30">
        <v>32.0</v>
      </c>
      <c r="D349" s="24" t="s">
        <v>2496</v>
      </c>
      <c r="E349" s="24" t="s">
        <v>2446</v>
      </c>
      <c r="F349" s="24" t="s">
        <v>2466</v>
      </c>
      <c r="G349" s="24">
        <v>967.0</v>
      </c>
      <c r="H349" s="24" t="s">
        <v>2444</v>
      </c>
      <c r="I349" s="24">
        <v>8.0</v>
      </c>
      <c r="J349" s="24">
        <v>7736.0</v>
      </c>
      <c r="K349" s="24">
        <v>0.0</v>
      </c>
      <c r="L349" s="24">
        <v>7736.0</v>
      </c>
      <c r="M349" s="28">
        <v>42494.0</v>
      </c>
      <c r="N349" s="24">
        <f>MONTH('Продажи'!$M349)</f>
        <v>5</v>
      </c>
      <c r="O349" s="24">
        <f>WEEKDAY('Продажи'!$M349,2)</f>
        <v>3</v>
      </c>
      <c r="P349" s="24">
        <f>YEAR('Продажи'!$M349)</f>
        <v>2016</v>
      </c>
      <c r="Q349" s="32">
        <f>WEEKNUM('Продажи'!$M349,2)</f>
        <v>19</v>
      </c>
      <c r="R349" s="32">
        <f>IF(('Продажи'!$E349="Зеленый чай")*('Продажи'!$Q349&gt;=7)*('Продажи'!$Q349&lt;=42),'Продажи'!$K349,0)</f>
        <v>0</v>
      </c>
      <c r="S349" s="32" t="b">
        <f t="shared" si="1"/>
        <v>0</v>
      </c>
    </row>
    <row r="350" ht="15.75" customHeight="1">
      <c r="C350" s="30">
        <v>37.0</v>
      </c>
      <c r="D350" s="24" t="s">
        <v>2449</v>
      </c>
      <c r="E350" s="24" t="s">
        <v>2448</v>
      </c>
      <c r="F350" s="24" t="s">
        <v>2450</v>
      </c>
      <c r="G350" s="24">
        <v>2211.0</v>
      </c>
      <c r="H350" s="24" t="s">
        <v>2444</v>
      </c>
      <c r="I350" s="24">
        <v>25.0</v>
      </c>
      <c r="J350" s="24">
        <v>55275.0</v>
      </c>
      <c r="K350" s="24">
        <v>0.09</v>
      </c>
      <c r="L350" s="24">
        <v>50300.25</v>
      </c>
      <c r="M350" s="28">
        <v>43634.0</v>
      </c>
      <c r="N350" s="24">
        <f>MONTH('Продажи'!$M350)</f>
        <v>6</v>
      </c>
      <c r="O350" s="24">
        <f>WEEKDAY('Продажи'!$M350,2)</f>
        <v>2</v>
      </c>
      <c r="P350" s="24">
        <f>YEAR('Продажи'!$M350)</f>
        <v>2019</v>
      </c>
      <c r="Q350" s="32">
        <f>WEEKNUM('Продажи'!$M350,2)</f>
        <v>25</v>
      </c>
      <c r="R350" s="32">
        <f>IF(('Продажи'!$E350="Зеленый чай")*('Продажи'!$Q350&gt;=7)*('Продажи'!$Q350&lt;=42),'Продажи'!$K350,0)</f>
        <v>0</v>
      </c>
      <c r="S350" s="32" t="b">
        <f t="shared" si="1"/>
        <v>0</v>
      </c>
    </row>
    <row r="351" ht="15.75" customHeight="1">
      <c r="C351" s="30">
        <v>12.0</v>
      </c>
      <c r="D351" s="24" t="s">
        <v>2453</v>
      </c>
      <c r="E351" s="24" t="s">
        <v>2454</v>
      </c>
      <c r="F351" s="24" t="s">
        <v>2455</v>
      </c>
      <c r="G351" s="24">
        <v>1386.0</v>
      </c>
      <c r="H351" s="24" t="s">
        <v>2440</v>
      </c>
      <c r="I351" s="24">
        <v>20.0</v>
      </c>
      <c r="J351" s="24">
        <v>27720.0</v>
      </c>
      <c r="K351" s="24">
        <v>0.03</v>
      </c>
      <c r="L351" s="24">
        <v>26888.4</v>
      </c>
      <c r="M351" s="28">
        <v>43385.0</v>
      </c>
      <c r="N351" s="24">
        <f>MONTH('Продажи'!$M351)</f>
        <v>10</v>
      </c>
      <c r="O351" s="24">
        <f>WEEKDAY('Продажи'!$M351,2)</f>
        <v>5</v>
      </c>
      <c r="P351" s="24">
        <f>YEAR('Продажи'!$M351)</f>
        <v>2018</v>
      </c>
      <c r="Q351" s="32">
        <f>WEEKNUM('Продажи'!$M351,2)</f>
        <v>41</v>
      </c>
      <c r="R351" s="32">
        <f>IF(('Продажи'!$E351="Зеленый чай")*('Продажи'!$Q351&gt;=7)*('Продажи'!$Q351&lt;=42),'Продажи'!$K351,0)</f>
        <v>0</v>
      </c>
      <c r="S351" s="32" t="b">
        <f t="shared" si="1"/>
        <v>0</v>
      </c>
    </row>
    <row r="352" ht="15.75" customHeight="1">
      <c r="C352" s="30">
        <v>27.0</v>
      </c>
      <c r="D352" s="24" t="s">
        <v>2499</v>
      </c>
      <c r="E352" s="24" t="s">
        <v>2462</v>
      </c>
      <c r="F352" s="24" t="s">
        <v>2463</v>
      </c>
      <c r="G352" s="24">
        <v>1994.0</v>
      </c>
      <c r="H352" s="24" t="s">
        <v>2444</v>
      </c>
      <c r="I352" s="24">
        <v>25.0</v>
      </c>
      <c r="J352" s="24">
        <v>49850.0</v>
      </c>
      <c r="K352" s="24">
        <v>0.06</v>
      </c>
      <c r="L352" s="24">
        <v>46859.0</v>
      </c>
      <c r="M352" s="28">
        <v>44150.0</v>
      </c>
      <c r="N352" s="24">
        <f>MONTH('Продажи'!$M352)</f>
        <v>11</v>
      </c>
      <c r="O352" s="24">
        <f>WEEKDAY('Продажи'!$M352,2)</f>
        <v>7</v>
      </c>
      <c r="P352" s="24">
        <f>YEAR('Продажи'!$M352)</f>
        <v>2020</v>
      </c>
      <c r="Q352" s="32">
        <f>WEEKNUM('Продажи'!$M352,2)</f>
        <v>46</v>
      </c>
      <c r="R352" s="32">
        <f>IF(('Продажи'!$E352="Зеленый чай")*('Продажи'!$Q352&gt;=7)*('Продажи'!$Q352&lt;=42),'Продажи'!$K352,0)</f>
        <v>0</v>
      </c>
      <c r="S352" s="32" t="b">
        <f t="shared" si="1"/>
        <v>0</v>
      </c>
    </row>
    <row r="353" ht="15.75" customHeight="1">
      <c r="C353" s="30">
        <v>4.0</v>
      </c>
      <c r="D353" s="24" t="s">
        <v>2449</v>
      </c>
      <c r="E353" s="24" t="s">
        <v>2448</v>
      </c>
      <c r="F353" s="24" t="s">
        <v>2485</v>
      </c>
      <c r="G353" s="24">
        <v>2211.0</v>
      </c>
      <c r="H353" s="24" t="s">
        <v>2444</v>
      </c>
      <c r="I353" s="24">
        <v>25.0</v>
      </c>
      <c r="J353" s="24">
        <v>55275.0</v>
      </c>
      <c r="K353" s="24">
        <v>0.09</v>
      </c>
      <c r="L353" s="24">
        <v>50300.25</v>
      </c>
      <c r="M353" s="28">
        <v>43097.0</v>
      </c>
      <c r="N353" s="24">
        <f>MONTH('Продажи'!$M353)</f>
        <v>12</v>
      </c>
      <c r="O353" s="24">
        <f>WEEKDAY('Продажи'!$M353,2)</f>
        <v>4</v>
      </c>
      <c r="P353" s="24">
        <f>YEAR('Продажи'!$M353)</f>
        <v>2017</v>
      </c>
      <c r="Q353" s="32">
        <f>WEEKNUM('Продажи'!$M353,2)</f>
        <v>53</v>
      </c>
      <c r="R353" s="32">
        <f>IF(('Продажи'!$E353="Зеленый чай")*('Продажи'!$Q353&gt;=7)*('Продажи'!$Q353&lt;=42),'Продажи'!$K353,0)</f>
        <v>0</v>
      </c>
      <c r="S353" s="32">
        <f t="shared" si="1"/>
        <v>50300.25</v>
      </c>
    </row>
    <row r="354" ht="15.75" customHeight="1">
      <c r="C354" s="30">
        <v>16.0</v>
      </c>
      <c r="D354" s="24" t="s">
        <v>2504</v>
      </c>
      <c r="E354" s="24" t="s">
        <v>2505</v>
      </c>
      <c r="F354" s="24" t="s">
        <v>2506</v>
      </c>
      <c r="G354" s="24">
        <v>843.0</v>
      </c>
      <c r="H354" s="24" t="s">
        <v>2444</v>
      </c>
      <c r="I354" s="24">
        <v>5.0</v>
      </c>
      <c r="J354" s="24">
        <v>4215.0</v>
      </c>
      <c r="K354" s="24">
        <v>0.0</v>
      </c>
      <c r="L354" s="24">
        <v>4215.0</v>
      </c>
      <c r="M354" s="28">
        <v>43931.0</v>
      </c>
      <c r="N354" s="24">
        <f>MONTH('Продажи'!$M354)</f>
        <v>4</v>
      </c>
      <c r="O354" s="24">
        <f>WEEKDAY('Продажи'!$M354,2)</f>
        <v>5</v>
      </c>
      <c r="P354" s="24">
        <f>YEAR('Продажи'!$M354)</f>
        <v>2020</v>
      </c>
      <c r="Q354" s="32">
        <f>WEEKNUM('Продажи'!$M354,2)</f>
        <v>15</v>
      </c>
      <c r="R354" s="32">
        <f>IF(('Продажи'!$E354="Зеленый чай")*('Продажи'!$Q354&gt;=7)*('Продажи'!$Q354&lt;=42),'Продажи'!$K354,0)</f>
        <v>0</v>
      </c>
      <c r="S354" s="32" t="b">
        <f t="shared" si="1"/>
        <v>0</v>
      </c>
    </row>
    <row r="355" ht="15.75" customHeight="1">
      <c r="C355" s="30">
        <v>13.0</v>
      </c>
      <c r="D355" s="24" t="s">
        <v>2507</v>
      </c>
      <c r="E355" s="24" t="s">
        <v>2446</v>
      </c>
      <c r="F355" s="24" t="s">
        <v>2493</v>
      </c>
      <c r="G355" s="24">
        <v>759.0</v>
      </c>
      <c r="H355" s="24" t="s">
        <v>2444</v>
      </c>
      <c r="I355" s="24">
        <v>14.0</v>
      </c>
      <c r="J355" s="24">
        <v>10626.0</v>
      </c>
      <c r="K355" s="24">
        <v>0.0</v>
      </c>
      <c r="L355" s="24">
        <v>10626.0</v>
      </c>
      <c r="M355" s="28">
        <v>43499.0</v>
      </c>
      <c r="N355" s="24">
        <f>MONTH('Продажи'!$M355)</f>
        <v>2</v>
      </c>
      <c r="O355" s="24">
        <f>WEEKDAY('Продажи'!$M355,2)</f>
        <v>7</v>
      </c>
      <c r="P355" s="24">
        <f>YEAR('Продажи'!$M355)</f>
        <v>2019</v>
      </c>
      <c r="Q355" s="32">
        <f>WEEKNUM('Продажи'!$M355,2)</f>
        <v>5</v>
      </c>
      <c r="R355" s="32">
        <f>IF(('Продажи'!$E355="Зеленый чай")*('Продажи'!$Q355&gt;=7)*('Продажи'!$Q355&lt;=42),'Продажи'!$K355,0)</f>
        <v>0</v>
      </c>
      <c r="S355" s="32" t="b">
        <f t="shared" si="1"/>
        <v>0</v>
      </c>
    </row>
    <row r="356" ht="15.75" customHeight="1">
      <c r="C356" s="30">
        <v>40.0</v>
      </c>
      <c r="D356" s="24" t="s">
        <v>2477</v>
      </c>
      <c r="E356" s="24" t="s">
        <v>2454</v>
      </c>
      <c r="F356" s="24" t="s">
        <v>2478</v>
      </c>
      <c r="G356" s="24">
        <v>847.0</v>
      </c>
      <c r="H356" s="24" t="s">
        <v>2440</v>
      </c>
      <c r="I356" s="24">
        <v>15.0</v>
      </c>
      <c r="J356" s="24">
        <v>12705.0</v>
      </c>
      <c r="K356" s="24">
        <v>0.0</v>
      </c>
      <c r="L356" s="24">
        <v>12705.0</v>
      </c>
      <c r="M356" s="28">
        <v>43913.0</v>
      </c>
      <c r="N356" s="24">
        <f>MONTH('Продажи'!$M356)</f>
        <v>3</v>
      </c>
      <c r="O356" s="24">
        <f>WEEKDAY('Продажи'!$M356,2)</f>
        <v>1</v>
      </c>
      <c r="P356" s="24">
        <f>YEAR('Продажи'!$M356)</f>
        <v>2020</v>
      </c>
      <c r="Q356" s="32">
        <f>WEEKNUM('Продажи'!$M356,2)</f>
        <v>13</v>
      </c>
      <c r="R356" s="32">
        <f>IF(('Продажи'!$E356="Зеленый чай")*('Продажи'!$Q356&gt;=7)*('Продажи'!$Q356&lt;=42),'Продажи'!$K356,0)</f>
        <v>0</v>
      </c>
      <c r="S356" s="32">
        <f t="shared" si="1"/>
        <v>12705</v>
      </c>
    </row>
    <row r="357" ht="15.75" customHeight="1">
      <c r="C357" s="30">
        <v>50.0</v>
      </c>
      <c r="D357" s="24" t="s">
        <v>2481</v>
      </c>
      <c r="E357" s="24" t="s">
        <v>2454</v>
      </c>
      <c r="F357" s="24" t="s">
        <v>2482</v>
      </c>
      <c r="G357" s="24">
        <v>912.0</v>
      </c>
      <c r="H357" s="24" t="s">
        <v>2440</v>
      </c>
      <c r="I357" s="24">
        <v>20.0</v>
      </c>
      <c r="J357" s="24">
        <v>18240.0</v>
      </c>
      <c r="K357" s="24">
        <v>0.0</v>
      </c>
      <c r="L357" s="24">
        <v>18240.0</v>
      </c>
      <c r="M357" s="28">
        <v>43994.0</v>
      </c>
      <c r="N357" s="24">
        <f>MONTH('Продажи'!$M357)</f>
        <v>6</v>
      </c>
      <c r="O357" s="24">
        <f>WEEKDAY('Продажи'!$M357,2)</f>
        <v>5</v>
      </c>
      <c r="P357" s="24">
        <f>YEAR('Продажи'!$M357)</f>
        <v>2020</v>
      </c>
      <c r="Q357" s="32">
        <f>WEEKNUM('Продажи'!$M357,2)</f>
        <v>24</v>
      </c>
      <c r="R357" s="32">
        <f>IF(('Продажи'!$E357="Зеленый чай")*('Продажи'!$Q357&gt;=7)*('Продажи'!$Q357&lt;=42),'Продажи'!$K357,0)</f>
        <v>0</v>
      </c>
      <c r="S357" s="32" t="b">
        <f t="shared" si="1"/>
        <v>0</v>
      </c>
    </row>
    <row r="358" ht="15.75" customHeight="1">
      <c r="C358" s="30">
        <v>49.0</v>
      </c>
      <c r="D358" s="24" t="s">
        <v>2441</v>
      </c>
      <c r="E358" s="24" t="s">
        <v>2442</v>
      </c>
      <c r="F358" s="24" t="s">
        <v>2443</v>
      </c>
      <c r="G358" s="24">
        <v>617.0</v>
      </c>
      <c r="H358" s="24" t="s">
        <v>2444</v>
      </c>
      <c r="I358" s="24">
        <v>25.0</v>
      </c>
      <c r="J358" s="24">
        <v>15425.0</v>
      </c>
      <c r="K358" s="24">
        <v>0.0</v>
      </c>
      <c r="L358" s="24">
        <v>15425.0</v>
      </c>
      <c r="M358" s="28">
        <v>42686.0</v>
      </c>
      <c r="N358" s="24">
        <f>MONTH('Продажи'!$M358)</f>
        <v>11</v>
      </c>
      <c r="O358" s="24">
        <f>WEEKDAY('Продажи'!$M358,2)</f>
        <v>6</v>
      </c>
      <c r="P358" s="24">
        <f>YEAR('Продажи'!$M358)</f>
        <v>2016</v>
      </c>
      <c r="Q358" s="32">
        <f>WEEKNUM('Продажи'!$M358,2)</f>
        <v>46</v>
      </c>
      <c r="R358" s="32">
        <f>IF(('Продажи'!$E358="Зеленый чай")*('Продажи'!$Q358&gt;=7)*('Продажи'!$Q358&lt;=42),'Продажи'!$K358,0)</f>
        <v>0</v>
      </c>
      <c r="S358" s="32" t="b">
        <f t="shared" si="1"/>
        <v>0</v>
      </c>
    </row>
    <row r="359" ht="15.75" customHeight="1">
      <c r="C359" s="30">
        <v>49.0</v>
      </c>
      <c r="D359" s="24" t="s">
        <v>2441</v>
      </c>
      <c r="E359" s="24" t="s">
        <v>2442</v>
      </c>
      <c r="F359" s="24" t="s">
        <v>2443</v>
      </c>
      <c r="G359" s="24">
        <v>617.0</v>
      </c>
      <c r="H359" s="24" t="s">
        <v>2444</v>
      </c>
      <c r="I359" s="24">
        <v>25.0</v>
      </c>
      <c r="J359" s="24">
        <v>15425.0</v>
      </c>
      <c r="K359" s="24">
        <v>0.0</v>
      </c>
      <c r="L359" s="24">
        <v>15425.0</v>
      </c>
      <c r="M359" s="28">
        <v>43238.0</v>
      </c>
      <c r="N359" s="24">
        <f>MONTH('Продажи'!$M359)</f>
        <v>5</v>
      </c>
      <c r="O359" s="24">
        <f>WEEKDAY('Продажи'!$M359,2)</f>
        <v>5</v>
      </c>
      <c r="P359" s="24">
        <f>YEAR('Продажи'!$M359)</f>
        <v>2018</v>
      </c>
      <c r="Q359" s="32">
        <f>WEEKNUM('Продажи'!$M359,2)</f>
        <v>20</v>
      </c>
      <c r="R359" s="32">
        <f>IF(('Продажи'!$E359="Зеленый чай")*('Продажи'!$Q359&gt;=7)*('Продажи'!$Q359&lt;=42),'Продажи'!$K359,0)</f>
        <v>0</v>
      </c>
      <c r="S359" s="32" t="b">
        <f t="shared" si="1"/>
        <v>0</v>
      </c>
    </row>
    <row r="360" ht="15.75" customHeight="1">
      <c r="C360" s="30">
        <v>16.0</v>
      </c>
      <c r="D360" s="24" t="s">
        <v>2504</v>
      </c>
      <c r="E360" s="24" t="s">
        <v>2505</v>
      </c>
      <c r="F360" s="24" t="s">
        <v>2506</v>
      </c>
      <c r="G360" s="24">
        <v>843.0</v>
      </c>
      <c r="H360" s="24" t="s">
        <v>2444</v>
      </c>
      <c r="I360" s="24">
        <v>5.0</v>
      </c>
      <c r="J360" s="24">
        <v>4215.0</v>
      </c>
      <c r="K360" s="24">
        <v>0.0</v>
      </c>
      <c r="L360" s="24">
        <v>4215.0</v>
      </c>
      <c r="M360" s="28">
        <v>43133.0</v>
      </c>
      <c r="N360" s="24">
        <f>MONTH('Продажи'!$M360)</f>
        <v>2</v>
      </c>
      <c r="O360" s="24">
        <f>WEEKDAY('Продажи'!$M360,2)</f>
        <v>5</v>
      </c>
      <c r="P360" s="24">
        <f>YEAR('Продажи'!$M360)</f>
        <v>2018</v>
      </c>
      <c r="Q360" s="32">
        <f>WEEKNUM('Продажи'!$M360,2)</f>
        <v>5</v>
      </c>
      <c r="R360" s="32">
        <f>IF(('Продажи'!$E360="Зеленый чай")*('Продажи'!$Q360&gt;=7)*('Продажи'!$Q360&lt;=42),'Продажи'!$K360,0)</f>
        <v>0</v>
      </c>
      <c r="S360" s="32" t="b">
        <f t="shared" si="1"/>
        <v>0</v>
      </c>
    </row>
    <row r="361" ht="15.75" customHeight="1">
      <c r="C361" s="30">
        <v>6.0</v>
      </c>
      <c r="D361" s="24" t="s">
        <v>2502</v>
      </c>
      <c r="E361" s="24" t="s">
        <v>2446</v>
      </c>
      <c r="F361" s="24" t="s">
        <v>2503</v>
      </c>
      <c r="G361" s="24">
        <v>3197.0</v>
      </c>
      <c r="H361" s="24" t="s">
        <v>2444</v>
      </c>
      <c r="I361" s="24">
        <v>6.0</v>
      </c>
      <c r="J361" s="24">
        <v>19182.0</v>
      </c>
      <c r="K361" s="24">
        <v>0.03</v>
      </c>
      <c r="L361" s="24">
        <v>18606.54</v>
      </c>
      <c r="M361" s="28">
        <v>43029.0</v>
      </c>
      <c r="N361" s="24">
        <f>MONTH('Продажи'!$M361)</f>
        <v>10</v>
      </c>
      <c r="O361" s="24">
        <f>WEEKDAY('Продажи'!$M361,2)</f>
        <v>6</v>
      </c>
      <c r="P361" s="24">
        <f>YEAR('Продажи'!$M361)</f>
        <v>2017</v>
      </c>
      <c r="Q361" s="32">
        <f>WEEKNUM('Продажи'!$M361,2)</f>
        <v>43</v>
      </c>
      <c r="R361" s="32">
        <f>IF(('Продажи'!$E361="Зеленый чай")*('Продажи'!$Q361&gt;=7)*('Продажи'!$Q361&lt;=42),'Продажи'!$K361,0)</f>
        <v>0</v>
      </c>
      <c r="S361" s="32">
        <f t="shared" si="1"/>
        <v>18606.54</v>
      </c>
    </row>
    <row r="362" ht="15.75" customHeight="1">
      <c r="C362" s="30">
        <v>10.0</v>
      </c>
      <c r="D362" s="24" t="s">
        <v>2451</v>
      </c>
      <c r="E362" s="24" t="s">
        <v>2438</v>
      </c>
      <c r="F362" s="24" t="s">
        <v>2452</v>
      </c>
      <c r="G362" s="24">
        <v>800.0</v>
      </c>
      <c r="H362" s="24" t="s">
        <v>2440</v>
      </c>
      <c r="I362" s="24">
        <v>25.0</v>
      </c>
      <c r="J362" s="24">
        <v>20000.0</v>
      </c>
      <c r="K362" s="24">
        <v>0.03</v>
      </c>
      <c r="L362" s="24">
        <v>19400.0</v>
      </c>
      <c r="M362" s="28">
        <v>42110.0</v>
      </c>
      <c r="N362" s="24">
        <f>MONTH('Продажи'!$M362)</f>
        <v>4</v>
      </c>
      <c r="O362" s="24">
        <f>WEEKDAY('Продажи'!$M362,2)</f>
        <v>4</v>
      </c>
      <c r="P362" s="24">
        <f>YEAR('Продажи'!$M362)</f>
        <v>2015</v>
      </c>
      <c r="Q362" s="32">
        <f>WEEKNUM('Продажи'!$M362,2)</f>
        <v>16</v>
      </c>
      <c r="R362" s="32">
        <f>IF(('Продажи'!$E362="Зеленый чай")*('Продажи'!$Q362&gt;=7)*('Продажи'!$Q362&lt;=42),'Продажи'!$K362,0)</f>
        <v>0.03</v>
      </c>
      <c r="S362" s="32" t="b">
        <f t="shared" si="1"/>
        <v>0</v>
      </c>
    </row>
    <row r="363" ht="15.75" customHeight="1">
      <c r="C363" s="30">
        <v>30.0</v>
      </c>
      <c r="D363" s="24" t="s">
        <v>2486</v>
      </c>
      <c r="E363" s="24" t="s">
        <v>2476</v>
      </c>
      <c r="F363" s="24" t="s">
        <v>2487</v>
      </c>
      <c r="G363" s="24">
        <v>1730.0</v>
      </c>
      <c r="H363" s="24" t="s">
        <v>2440</v>
      </c>
      <c r="I363" s="24">
        <v>5.0</v>
      </c>
      <c r="J363" s="24">
        <v>8650.0</v>
      </c>
      <c r="K363" s="24">
        <v>0.0</v>
      </c>
      <c r="L363" s="24">
        <v>8650.0</v>
      </c>
      <c r="M363" s="28">
        <v>42447.0</v>
      </c>
      <c r="N363" s="24">
        <f>MONTH('Продажи'!$M363)</f>
        <v>3</v>
      </c>
      <c r="O363" s="24">
        <f>WEEKDAY('Продажи'!$M363,2)</f>
        <v>5</v>
      </c>
      <c r="P363" s="24">
        <f>YEAR('Продажи'!$M363)</f>
        <v>2016</v>
      </c>
      <c r="Q363" s="32">
        <f>WEEKNUM('Продажи'!$M363,2)</f>
        <v>12</v>
      </c>
      <c r="R363" s="32">
        <f>IF(('Продажи'!$E363="Зеленый чай")*('Продажи'!$Q363&gt;=7)*('Продажи'!$Q363&lt;=42),'Продажи'!$K363,0)</f>
        <v>0</v>
      </c>
      <c r="S363" s="32" t="b">
        <f t="shared" si="1"/>
        <v>0</v>
      </c>
    </row>
    <row r="364" ht="15.75" customHeight="1">
      <c r="C364" s="30">
        <v>41.0</v>
      </c>
      <c r="D364" s="24" t="s">
        <v>2447</v>
      </c>
      <c r="E364" s="24" t="s">
        <v>2448</v>
      </c>
      <c r="F364" s="24" t="s">
        <v>2448</v>
      </c>
      <c r="G364" s="24">
        <v>699.0</v>
      </c>
      <c r="H364" s="24" t="s">
        <v>2444</v>
      </c>
      <c r="I364" s="24">
        <v>10.0</v>
      </c>
      <c r="J364" s="24">
        <v>6990.0</v>
      </c>
      <c r="K364" s="24">
        <v>0.0</v>
      </c>
      <c r="L364" s="24">
        <v>6990.0</v>
      </c>
      <c r="M364" s="28">
        <v>42597.0</v>
      </c>
      <c r="N364" s="24">
        <f>MONTH('Продажи'!$M364)</f>
        <v>8</v>
      </c>
      <c r="O364" s="24">
        <f>WEEKDAY('Продажи'!$M364,2)</f>
        <v>1</v>
      </c>
      <c r="P364" s="24">
        <f>YEAR('Продажи'!$M364)</f>
        <v>2016</v>
      </c>
      <c r="Q364" s="32">
        <f>WEEKNUM('Продажи'!$M364,2)</f>
        <v>34</v>
      </c>
      <c r="R364" s="32">
        <f>IF(('Продажи'!$E364="Зеленый чай")*('Продажи'!$Q364&gt;=7)*('Продажи'!$Q364&lt;=42),'Продажи'!$K364,0)</f>
        <v>0</v>
      </c>
      <c r="S364" s="32" t="b">
        <f t="shared" si="1"/>
        <v>0</v>
      </c>
    </row>
    <row r="365" ht="15.75" customHeight="1">
      <c r="C365" s="30">
        <v>47.0</v>
      </c>
      <c r="D365" s="24" t="s">
        <v>2461</v>
      </c>
      <c r="E365" s="24" t="s">
        <v>2462</v>
      </c>
      <c r="F365" s="24" t="s">
        <v>2463</v>
      </c>
      <c r="G365" s="24">
        <v>1994.0</v>
      </c>
      <c r="H365" s="24" t="s">
        <v>2444</v>
      </c>
      <c r="I365" s="24">
        <v>12.0</v>
      </c>
      <c r="J365" s="24">
        <v>23928.0</v>
      </c>
      <c r="K365" s="24">
        <v>0.03</v>
      </c>
      <c r="L365" s="24">
        <v>23210.16</v>
      </c>
      <c r="M365" s="28">
        <v>44175.0</v>
      </c>
      <c r="N365" s="24">
        <f>MONTH('Продажи'!$M365)</f>
        <v>12</v>
      </c>
      <c r="O365" s="24">
        <f>WEEKDAY('Продажи'!$M365,2)</f>
        <v>4</v>
      </c>
      <c r="P365" s="24">
        <f>YEAR('Продажи'!$M365)</f>
        <v>2020</v>
      </c>
      <c r="Q365" s="32">
        <f>WEEKNUM('Продажи'!$M365,2)</f>
        <v>50</v>
      </c>
      <c r="R365" s="32">
        <f>IF(('Продажи'!$E365="Зеленый чай")*('Продажи'!$Q365&gt;=7)*('Продажи'!$Q365&lt;=42),'Продажи'!$K365,0)</f>
        <v>0</v>
      </c>
      <c r="S365" s="32" t="b">
        <f t="shared" si="1"/>
        <v>0</v>
      </c>
    </row>
    <row r="366" ht="15.75" customHeight="1">
      <c r="C366" s="30">
        <v>30.0</v>
      </c>
      <c r="D366" s="24" t="s">
        <v>2486</v>
      </c>
      <c r="E366" s="24" t="s">
        <v>2476</v>
      </c>
      <c r="F366" s="24" t="s">
        <v>2487</v>
      </c>
      <c r="G366" s="24">
        <v>1730.0</v>
      </c>
      <c r="H366" s="24" t="s">
        <v>2440</v>
      </c>
      <c r="I366" s="24">
        <v>5.0</v>
      </c>
      <c r="J366" s="24">
        <v>8650.0</v>
      </c>
      <c r="K366" s="24">
        <v>0.0</v>
      </c>
      <c r="L366" s="24">
        <v>8650.0</v>
      </c>
      <c r="M366" s="28">
        <v>43204.0</v>
      </c>
      <c r="N366" s="24">
        <f>MONTH('Продажи'!$M366)</f>
        <v>4</v>
      </c>
      <c r="O366" s="24">
        <f>WEEKDAY('Продажи'!$M366,2)</f>
        <v>6</v>
      </c>
      <c r="P366" s="24">
        <f>YEAR('Продажи'!$M366)</f>
        <v>2018</v>
      </c>
      <c r="Q366" s="32">
        <f>WEEKNUM('Продажи'!$M366,2)</f>
        <v>15</v>
      </c>
      <c r="R366" s="32">
        <f>IF(('Продажи'!$E366="Зеленый чай")*('Продажи'!$Q366&gt;=7)*('Продажи'!$Q366&lt;=42),'Продажи'!$K366,0)</f>
        <v>0</v>
      </c>
      <c r="S366" s="32" t="b">
        <f t="shared" si="1"/>
        <v>0</v>
      </c>
    </row>
    <row r="367" ht="15.75" customHeight="1">
      <c r="C367" s="30">
        <v>2.0</v>
      </c>
      <c r="D367" s="24" t="s">
        <v>2500</v>
      </c>
      <c r="E367" s="24" t="s">
        <v>2446</v>
      </c>
      <c r="F367" s="24" t="s">
        <v>2501</v>
      </c>
      <c r="G367" s="24">
        <v>1178.0</v>
      </c>
      <c r="H367" s="24" t="s">
        <v>2444</v>
      </c>
      <c r="I367" s="24">
        <v>10.0</v>
      </c>
      <c r="J367" s="24">
        <v>11780.0</v>
      </c>
      <c r="K367" s="24">
        <v>0.0</v>
      </c>
      <c r="L367" s="24">
        <v>11780.0</v>
      </c>
      <c r="M367" s="28">
        <v>43582.0</v>
      </c>
      <c r="N367" s="24">
        <f>MONTH('Продажи'!$M367)</f>
        <v>4</v>
      </c>
      <c r="O367" s="24">
        <f>WEEKDAY('Продажи'!$M367,2)</f>
        <v>6</v>
      </c>
      <c r="P367" s="24">
        <f>YEAR('Продажи'!$M367)</f>
        <v>2019</v>
      </c>
      <c r="Q367" s="32">
        <f>WEEKNUM('Продажи'!$M367,2)</f>
        <v>17</v>
      </c>
      <c r="R367" s="32">
        <f>IF(('Продажи'!$E367="Зеленый чай")*('Продажи'!$Q367&gt;=7)*('Продажи'!$Q367&lt;=42),'Продажи'!$K367,0)</f>
        <v>0</v>
      </c>
      <c r="S367" s="32">
        <f t="shared" si="1"/>
        <v>11780</v>
      </c>
    </row>
    <row r="368" ht="15.75" customHeight="1">
      <c r="C368" s="30">
        <v>54.0</v>
      </c>
      <c r="D368" s="24" t="s">
        <v>2477</v>
      </c>
      <c r="E368" s="24" t="s">
        <v>2454</v>
      </c>
      <c r="F368" s="24" t="s">
        <v>2478</v>
      </c>
      <c r="G368" s="24">
        <v>847.0</v>
      </c>
      <c r="H368" s="24" t="s">
        <v>2440</v>
      </c>
      <c r="I368" s="24">
        <v>15.0</v>
      </c>
      <c r="J368" s="24">
        <v>12705.0</v>
      </c>
      <c r="K368" s="24">
        <v>0.0</v>
      </c>
      <c r="L368" s="24">
        <v>12705.0</v>
      </c>
      <c r="M368" s="28">
        <v>42664.0</v>
      </c>
      <c r="N368" s="24">
        <f>MONTH('Продажи'!$M368)</f>
        <v>10</v>
      </c>
      <c r="O368" s="24">
        <f>WEEKDAY('Продажи'!$M368,2)</f>
        <v>5</v>
      </c>
      <c r="P368" s="24">
        <f>YEAR('Продажи'!$M368)</f>
        <v>2016</v>
      </c>
      <c r="Q368" s="32">
        <f>WEEKNUM('Продажи'!$M368,2)</f>
        <v>43</v>
      </c>
      <c r="R368" s="32">
        <f>IF(('Продажи'!$E368="Зеленый чай")*('Продажи'!$Q368&gt;=7)*('Продажи'!$Q368&lt;=42),'Продажи'!$K368,0)</f>
        <v>0</v>
      </c>
      <c r="S368" s="32">
        <f t="shared" si="1"/>
        <v>12705</v>
      </c>
    </row>
    <row r="369" ht="15.75" customHeight="1">
      <c r="C369" s="30">
        <v>52.0</v>
      </c>
      <c r="D369" s="24" t="s">
        <v>2483</v>
      </c>
      <c r="E369" s="24" t="s">
        <v>2446</v>
      </c>
      <c r="F369" s="24" t="s">
        <v>2484</v>
      </c>
      <c r="G369" s="24">
        <v>1182.0</v>
      </c>
      <c r="H369" s="24" t="s">
        <v>2440</v>
      </c>
      <c r="I369" s="24">
        <v>17.0</v>
      </c>
      <c r="J369" s="24">
        <v>20094.0</v>
      </c>
      <c r="K369" s="24">
        <v>0.03</v>
      </c>
      <c r="L369" s="24">
        <v>19491.18</v>
      </c>
      <c r="M369" s="28">
        <v>43417.0</v>
      </c>
      <c r="N369" s="24">
        <f>MONTH('Продажи'!$M369)</f>
        <v>11</v>
      </c>
      <c r="O369" s="24">
        <f>WEEKDAY('Продажи'!$M369,2)</f>
        <v>2</v>
      </c>
      <c r="P369" s="24">
        <f>YEAR('Продажи'!$M369)</f>
        <v>2018</v>
      </c>
      <c r="Q369" s="32">
        <f>WEEKNUM('Продажи'!$M369,2)</f>
        <v>46</v>
      </c>
      <c r="R369" s="32">
        <f>IF(('Продажи'!$E369="Зеленый чай")*('Продажи'!$Q369&gt;=7)*('Продажи'!$Q369&lt;=42),'Продажи'!$K369,0)</f>
        <v>0</v>
      </c>
      <c r="S369" s="32" t="b">
        <f t="shared" si="1"/>
        <v>0</v>
      </c>
    </row>
    <row r="370" ht="15.75" customHeight="1">
      <c r="C370" s="30">
        <v>55.0</v>
      </c>
      <c r="D370" s="24" t="s">
        <v>2447</v>
      </c>
      <c r="E370" s="24" t="s">
        <v>2448</v>
      </c>
      <c r="F370" s="24" t="s">
        <v>2448</v>
      </c>
      <c r="G370" s="24">
        <v>699.0</v>
      </c>
      <c r="H370" s="24" t="s">
        <v>2444</v>
      </c>
      <c r="I370" s="24">
        <v>10.0</v>
      </c>
      <c r="J370" s="24">
        <v>6990.0</v>
      </c>
      <c r="K370" s="24">
        <v>0.0</v>
      </c>
      <c r="L370" s="24">
        <v>6990.0</v>
      </c>
      <c r="M370" s="28">
        <v>43590.0</v>
      </c>
      <c r="N370" s="24">
        <f>MONTH('Продажи'!$M370)</f>
        <v>5</v>
      </c>
      <c r="O370" s="24">
        <f>WEEKDAY('Продажи'!$M370,2)</f>
        <v>7</v>
      </c>
      <c r="P370" s="24">
        <f>YEAR('Продажи'!$M370)</f>
        <v>2019</v>
      </c>
      <c r="Q370" s="32">
        <f>WEEKNUM('Продажи'!$M370,2)</f>
        <v>18</v>
      </c>
      <c r="R370" s="32">
        <f>IF(('Продажи'!$E370="Зеленый чай")*('Продажи'!$Q370&gt;=7)*('Продажи'!$Q370&lt;=42),'Продажи'!$K370,0)</f>
        <v>0</v>
      </c>
      <c r="S370" s="32" t="b">
        <f t="shared" si="1"/>
        <v>0</v>
      </c>
    </row>
    <row r="371" ht="15.75" customHeight="1">
      <c r="C371" s="30">
        <v>33.0</v>
      </c>
      <c r="D371" s="24" t="s">
        <v>2461</v>
      </c>
      <c r="E371" s="24" t="s">
        <v>2462</v>
      </c>
      <c r="F371" s="24" t="s">
        <v>2463</v>
      </c>
      <c r="G371" s="24">
        <v>1994.0</v>
      </c>
      <c r="H371" s="24" t="s">
        <v>2444</v>
      </c>
      <c r="I371" s="24">
        <v>12.0</v>
      </c>
      <c r="J371" s="24">
        <v>23928.0</v>
      </c>
      <c r="K371" s="24">
        <v>0.03</v>
      </c>
      <c r="L371" s="24">
        <v>23210.16</v>
      </c>
      <c r="M371" s="28">
        <v>43341.0</v>
      </c>
      <c r="N371" s="24">
        <f>MONTH('Продажи'!$M371)</f>
        <v>8</v>
      </c>
      <c r="O371" s="24">
        <f>WEEKDAY('Продажи'!$M371,2)</f>
        <v>3</v>
      </c>
      <c r="P371" s="24">
        <f>YEAR('Продажи'!$M371)</f>
        <v>2018</v>
      </c>
      <c r="Q371" s="32">
        <f>WEEKNUM('Продажи'!$M371,2)</f>
        <v>35</v>
      </c>
      <c r="R371" s="32">
        <f>IF(('Продажи'!$E371="Зеленый чай")*('Продажи'!$Q371&gt;=7)*('Продажи'!$Q371&lt;=42),'Продажи'!$K371,0)</f>
        <v>0</v>
      </c>
      <c r="S371" s="32">
        <f t="shared" si="1"/>
        <v>23210.16</v>
      </c>
    </row>
    <row r="372" ht="15.75" customHeight="1">
      <c r="C372" s="30">
        <v>0.0</v>
      </c>
      <c r="D372" s="24" t="s">
        <v>2469</v>
      </c>
      <c r="E372" s="24" t="s">
        <v>2442</v>
      </c>
      <c r="F372" s="24" t="s">
        <v>2470</v>
      </c>
      <c r="G372" s="24">
        <v>620.0</v>
      </c>
      <c r="H372" s="24" t="s">
        <v>2444</v>
      </c>
      <c r="I372" s="24">
        <v>30.0</v>
      </c>
      <c r="J372" s="24">
        <v>18600.0</v>
      </c>
      <c r="K372" s="24">
        <v>0.03</v>
      </c>
      <c r="L372" s="24">
        <v>18042.0</v>
      </c>
      <c r="M372" s="28">
        <v>43462.0</v>
      </c>
      <c r="N372" s="24">
        <f>MONTH('Продажи'!$M372)</f>
        <v>12</v>
      </c>
      <c r="O372" s="24">
        <f>WEEKDAY('Продажи'!$M372,2)</f>
        <v>5</v>
      </c>
      <c r="P372" s="24">
        <f>YEAR('Продажи'!$M372)</f>
        <v>2018</v>
      </c>
      <c r="Q372" s="32">
        <f>WEEKNUM('Продажи'!$M372,2)</f>
        <v>52</v>
      </c>
      <c r="R372" s="32">
        <f>IF(('Продажи'!$E372="Зеленый чай")*('Продажи'!$Q372&gt;=7)*('Продажи'!$Q372&lt;=42),'Продажи'!$K372,0)</f>
        <v>0</v>
      </c>
      <c r="S372" s="32">
        <f t="shared" si="1"/>
        <v>18042</v>
      </c>
    </row>
    <row r="373" ht="15.75" customHeight="1">
      <c r="C373" s="30">
        <v>10.0</v>
      </c>
      <c r="D373" s="24" t="s">
        <v>2451</v>
      </c>
      <c r="E373" s="24" t="s">
        <v>2438</v>
      </c>
      <c r="F373" s="24" t="s">
        <v>2452</v>
      </c>
      <c r="G373" s="24">
        <v>800.0</v>
      </c>
      <c r="H373" s="24" t="s">
        <v>2440</v>
      </c>
      <c r="I373" s="24">
        <v>25.0</v>
      </c>
      <c r="J373" s="24">
        <v>20000.0</v>
      </c>
      <c r="K373" s="24">
        <v>0.03</v>
      </c>
      <c r="L373" s="24">
        <v>19400.0</v>
      </c>
      <c r="M373" s="28">
        <v>43441.0</v>
      </c>
      <c r="N373" s="24">
        <f>MONTH('Продажи'!$M373)</f>
        <v>12</v>
      </c>
      <c r="O373" s="24">
        <f>WEEKDAY('Продажи'!$M373,2)</f>
        <v>5</v>
      </c>
      <c r="P373" s="24">
        <f>YEAR('Продажи'!$M373)</f>
        <v>2018</v>
      </c>
      <c r="Q373" s="32">
        <f>WEEKNUM('Продажи'!$M373,2)</f>
        <v>49</v>
      </c>
      <c r="R373" s="32">
        <f>IF(('Продажи'!$E373="Зеленый чай")*('Продажи'!$Q373&gt;=7)*('Продажи'!$Q373&lt;=42),'Продажи'!$K373,0)</f>
        <v>0</v>
      </c>
      <c r="S373" s="32" t="b">
        <f t="shared" si="1"/>
        <v>0</v>
      </c>
    </row>
    <row r="374" ht="15.75" customHeight="1">
      <c r="C374" s="30">
        <v>33.0</v>
      </c>
      <c r="D374" s="24" t="s">
        <v>2461</v>
      </c>
      <c r="E374" s="24" t="s">
        <v>2462</v>
      </c>
      <c r="F374" s="24" t="s">
        <v>2463</v>
      </c>
      <c r="G374" s="24">
        <v>1994.0</v>
      </c>
      <c r="H374" s="24" t="s">
        <v>2444</v>
      </c>
      <c r="I374" s="24">
        <v>12.0</v>
      </c>
      <c r="J374" s="24">
        <v>23928.0</v>
      </c>
      <c r="K374" s="24">
        <v>0.03</v>
      </c>
      <c r="L374" s="24">
        <v>23210.16</v>
      </c>
      <c r="M374" s="28">
        <v>43593.0</v>
      </c>
      <c r="N374" s="24">
        <f>MONTH('Продажи'!$M374)</f>
        <v>5</v>
      </c>
      <c r="O374" s="24">
        <f>WEEKDAY('Продажи'!$M374,2)</f>
        <v>3</v>
      </c>
      <c r="P374" s="24">
        <f>YEAR('Продажи'!$M374)</f>
        <v>2019</v>
      </c>
      <c r="Q374" s="32">
        <f>WEEKNUM('Продажи'!$M374,2)</f>
        <v>19</v>
      </c>
      <c r="R374" s="32">
        <f>IF(('Продажи'!$E374="Зеленый чай")*('Продажи'!$Q374&gt;=7)*('Продажи'!$Q374&lt;=42),'Продажи'!$K374,0)</f>
        <v>0</v>
      </c>
      <c r="S374" s="32" t="b">
        <f t="shared" si="1"/>
        <v>0</v>
      </c>
    </row>
    <row r="375" ht="15.75" customHeight="1">
      <c r="C375" s="30">
        <v>50.0</v>
      </c>
      <c r="D375" s="24" t="s">
        <v>2481</v>
      </c>
      <c r="E375" s="24" t="s">
        <v>2454</v>
      </c>
      <c r="F375" s="24" t="s">
        <v>2482</v>
      </c>
      <c r="G375" s="24">
        <v>912.0</v>
      </c>
      <c r="H375" s="24" t="s">
        <v>2440</v>
      </c>
      <c r="I375" s="24">
        <v>20.0</v>
      </c>
      <c r="J375" s="24">
        <v>18240.0</v>
      </c>
      <c r="K375" s="24">
        <v>0.0</v>
      </c>
      <c r="L375" s="24">
        <v>18240.0</v>
      </c>
      <c r="M375" s="28">
        <v>43166.0</v>
      </c>
      <c r="N375" s="24">
        <f>MONTH('Продажи'!$M375)</f>
        <v>3</v>
      </c>
      <c r="O375" s="24">
        <f>WEEKDAY('Продажи'!$M375,2)</f>
        <v>3</v>
      </c>
      <c r="P375" s="24">
        <f>YEAR('Продажи'!$M375)</f>
        <v>2018</v>
      </c>
      <c r="Q375" s="32">
        <f>WEEKNUM('Продажи'!$M375,2)</f>
        <v>10</v>
      </c>
      <c r="R375" s="32">
        <f>IF(('Продажи'!$E375="Зеленый чай")*('Продажи'!$Q375&gt;=7)*('Продажи'!$Q375&lt;=42),'Продажи'!$K375,0)</f>
        <v>0</v>
      </c>
      <c r="S375" s="32" t="b">
        <f t="shared" si="1"/>
        <v>0</v>
      </c>
    </row>
    <row r="376" ht="15.75" customHeight="1">
      <c r="C376" s="30">
        <v>0.0</v>
      </c>
      <c r="D376" s="24" t="s">
        <v>2469</v>
      </c>
      <c r="E376" s="24" t="s">
        <v>2442</v>
      </c>
      <c r="F376" s="24" t="s">
        <v>2470</v>
      </c>
      <c r="G376" s="24">
        <v>620.0</v>
      </c>
      <c r="H376" s="24" t="s">
        <v>2444</v>
      </c>
      <c r="I376" s="24">
        <v>30.0</v>
      </c>
      <c r="J376" s="24">
        <v>18600.0</v>
      </c>
      <c r="K376" s="24">
        <v>0.03</v>
      </c>
      <c r="L376" s="24">
        <v>18042.0</v>
      </c>
      <c r="M376" s="28">
        <v>43721.0</v>
      </c>
      <c r="N376" s="24">
        <f>MONTH('Продажи'!$M376)</f>
        <v>9</v>
      </c>
      <c r="O376" s="24">
        <f>WEEKDAY('Продажи'!$M376,2)</f>
        <v>5</v>
      </c>
      <c r="P376" s="24">
        <f>YEAR('Продажи'!$M376)</f>
        <v>2019</v>
      </c>
      <c r="Q376" s="32">
        <f>WEEKNUM('Продажи'!$M376,2)</f>
        <v>37</v>
      </c>
      <c r="R376" s="32">
        <f>IF(('Продажи'!$E376="Зеленый чай")*('Продажи'!$Q376&gt;=7)*('Продажи'!$Q376&lt;=42),'Продажи'!$K376,0)</f>
        <v>0</v>
      </c>
      <c r="S376" s="32" t="b">
        <f t="shared" si="1"/>
        <v>0</v>
      </c>
    </row>
    <row r="377" ht="15.75" customHeight="1">
      <c r="C377" s="30">
        <v>9.0</v>
      </c>
      <c r="D377" s="24" t="s">
        <v>2447</v>
      </c>
      <c r="E377" s="24" t="s">
        <v>2448</v>
      </c>
      <c r="F377" s="24" t="s">
        <v>2448</v>
      </c>
      <c r="G377" s="24">
        <v>699.0</v>
      </c>
      <c r="H377" s="24" t="s">
        <v>2444</v>
      </c>
      <c r="I377" s="24">
        <v>10.0</v>
      </c>
      <c r="J377" s="24">
        <v>6990.0</v>
      </c>
      <c r="K377" s="24">
        <v>0.0</v>
      </c>
      <c r="L377" s="24">
        <v>6990.0</v>
      </c>
      <c r="M377" s="28">
        <v>43079.0</v>
      </c>
      <c r="N377" s="24">
        <f>MONTH('Продажи'!$M377)</f>
        <v>12</v>
      </c>
      <c r="O377" s="24">
        <f>WEEKDAY('Продажи'!$M377,2)</f>
        <v>7</v>
      </c>
      <c r="P377" s="24">
        <f>YEAR('Продажи'!$M377)</f>
        <v>2017</v>
      </c>
      <c r="Q377" s="32">
        <f>WEEKNUM('Продажи'!$M377,2)</f>
        <v>50</v>
      </c>
      <c r="R377" s="32">
        <f>IF(('Продажи'!$E377="Зеленый чай")*('Продажи'!$Q377&gt;=7)*('Продажи'!$Q377&lt;=42),'Продажи'!$K377,0)</f>
        <v>0</v>
      </c>
      <c r="S377" s="32" t="b">
        <f t="shared" si="1"/>
        <v>0</v>
      </c>
    </row>
    <row r="378" ht="15.75" customHeight="1">
      <c r="C378" s="30">
        <v>19.0</v>
      </c>
      <c r="D378" s="24" t="s">
        <v>2488</v>
      </c>
      <c r="E378" s="24" t="s">
        <v>2454</v>
      </c>
      <c r="F378" s="24" t="s">
        <v>2489</v>
      </c>
      <c r="G378" s="24">
        <v>1879.0</v>
      </c>
      <c r="H378" s="24" t="s">
        <v>2440</v>
      </c>
      <c r="I378" s="24">
        <v>15.0</v>
      </c>
      <c r="J378" s="24">
        <v>28185.0</v>
      </c>
      <c r="K378" s="24">
        <v>0.03</v>
      </c>
      <c r="L378" s="24">
        <v>27339.45</v>
      </c>
      <c r="M378" s="28">
        <v>42776.0</v>
      </c>
      <c r="N378" s="24">
        <f>MONTH('Продажи'!$M378)</f>
        <v>2</v>
      </c>
      <c r="O378" s="24">
        <f>WEEKDAY('Продажи'!$M378,2)</f>
        <v>5</v>
      </c>
      <c r="P378" s="24">
        <f>YEAR('Продажи'!$M378)</f>
        <v>2017</v>
      </c>
      <c r="Q378" s="32">
        <f>WEEKNUM('Продажи'!$M378,2)</f>
        <v>7</v>
      </c>
      <c r="R378" s="32">
        <f>IF(('Продажи'!$E378="Зеленый чай")*('Продажи'!$Q378&gt;=7)*('Продажи'!$Q378&lt;=42),'Продажи'!$K378,0)</f>
        <v>0</v>
      </c>
      <c r="S378" s="32" t="b">
        <f t="shared" si="1"/>
        <v>0</v>
      </c>
    </row>
    <row r="379" ht="15.75" customHeight="1">
      <c r="C379" s="30">
        <v>50.0</v>
      </c>
      <c r="D379" s="24" t="s">
        <v>2481</v>
      </c>
      <c r="E379" s="24" t="s">
        <v>2454</v>
      </c>
      <c r="F379" s="24" t="s">
        <v>2482</v>
      </c>
      <c r="G379" s="24">
        <v>912.0</v>
      </c>
      <c r="H379" s="24" t="s">
        <v>2440</v>
      </c>
      <c r="I379" s="24">
        <v>20.0</v>
      </c>
      <c r="J379" s="24">
        <v>18240.0</v>
      </c>
      <c r="K379" s="24">
        <v>0.0</v>
      </c>
      <c r="L379" s="24">
        <v>18240.0</v>
      </c>
      <c r="M379" s="28">
        <v>43993.0</v>
      </c>
      <c r="N379" s="24">
        <f>MONTH('Продажи'!$M379)</f>
        <v>6</v>
      </c>
      <c r="O379" s="24">
        <f>WEEKDAY('Продажи'!$M379,2)</f>
        <v>4</v>
      </c>
      <c r="P379" s="24">
        <f>YEAR('Продажи'!$M379)</f>
        <v>2020</v>
      </c>
      <c r="Q379" s="32">
        <f>WEEKNUM('Продажи'!$M379,2)</f>
        <v>24</v>
      </c>
      <c r="R379" s="32">
        <f>IF(('Продажи'!$E379="Зеленый чай")*('Продажи'!$Q379&gt;=7)*('Продажи'!$Q379&lt;=42),'Продажи'!$K379,0)</f>
        <v>0</v>
      </c>
      <c r="S379" s="32" t="b">
        <f t="shared" si="1"/>
        <v>0</v>
      </c>
    </row>
    <row r="380" ht="15.75" customHeight="1">
      <c r="C380" s="30">
        <v>56.0</v>
      </c>
      <c r="D380" s="24" t="s">
        <v>2451</v>
      </c>
      <c r="E380" s="24" t="s">
        <v>2438</v>
      </c>
      <c r="F380" s="24" t="s">
        <v>2452</v>
      </c>
      <c r="G380" s="24">
        <v>800.0</v>
      </c>
      <c r="H380" s="24" t="s">
        <v>2440</v>
      </c>
      <c r="I380" s="24">
        <v>40.0</v>
      </c>
      <c r="J380" s="24">
        <v>32000.0</v>
      </c>
      <c r="K380" s="24">
        <v>0.03</v>
      </c>
      <c r="L380" s="24">
        <v>31040.0</v>
      </c>
      <c r="M380" s="28">
        <v>44154.0</v>
      </c>
      <c r="N380" s="24">
        <f>MONTH('Продажи'!$M380)</f>
        <v>11</v>
      </c>
      <c r="O380" s="24">
        <f>WEEKDAY('Продажи'!$M380,2)</f>
        <v>4</v>
      </c>
      <c r="P380" s="24">
        <f>YEAR('Продажи'!$M380)</f>
        <v>2020</v>
      </c>
      <c r="Q380" s="32">
        <f>WEEKNUM('Продажи'!$M380,2)</f>
        <v>47</v>
      </c>
      <c r="R380" s="32">
        <f>IF(('Продажи'!$E380="Зеленый чай")*('Продажи'!$Q380&gt;=7)*('Продажи'!$Q380&lt;=42),'Продажи'!$K380,0)</f>
        <v>0</v>
      </c>
      <c r="S380" s="32" t="b">
        <f t="shared" si="1"/>
        <v>0</v>
      </c>
    </row>
    <row r="381" ht="15.75" customHeight="1">
      <c r="C381" s="30">
        <v>29.0</v>
      </c>
      <c r="D381" s="24" t="s">
        <v>2514</v>
      </c>
      <c r="E381" s="24" t="s">
        <v>2505</v>
      </c>
      <c r="F381" s="24" t="s">
        <v>2515</v>
      </c>
      <c r="G381" s="24">
        <v>843.0</v>
      </c>
      <c r="H381" s="24" t="s">
        <v>2444</v>
      </c>
      <c r="I381" s="24">
        <v>10.0</v>
      </c>
      <c r="J381" s="24">
        <v>8430.0</v>
      </c>
      <c r="K381" s="24">
        <v>0.0</v>
      </c>
      <c r="L381" s="24">
        <v>8430.0</v>
      </c>
      <c r="M381" s="28">
        <v>43328.0</v>
      </c>
      <c r="N381" s="24">
        <f>MONTH('Продажи'!$M381)</f>
        <v>8</v>
      </c>
      <c r="O381" s="24">
        <f>WEEKDAY('Продажи'!$M381,2)</f>
        <v>4</v>
      </c>
      <c r="P381" s="24">
        <f>YEAR('Продажи'!$M381)</f>
        <v>2018</v>
      </c>
      <c r="Q381" s="32">
        <f>WEEKNUM('Продажи'!$M381,2)</f>
        <v>33</v>
      </c>
      <c r="R381" s="32">
        <f>IF(('Продажи'!$E381="Зеленый чай")*('Продажи'!$Q381&gt;=7)*('Продажи'!$Q381&lt;=42),'Продажи'!$K381,0)</f>
        <v>0</v>
      </c>
      <c r="S381" s="32" t="b">
        <f t="shared" si="1"/>
        <v>0</v>
      </c>
    </row>
    <row r="382" ht="15.75" customHeight="1">
      <c r="C382" s="30">
        <v>43.0</v>
      </c>
      <c r="D382" s="24" t="s">
        <v>2492</v>
      </c>
      <c r="E382" s="24" t="s">
        <v>2446</v>
      </c>
      <c r="F382" s="24" t="s">
        <v>2493</v>
      </c>
      <c r="G382" s="24">
        <v>759.0</v>
      </c>
      <c r="H382" s="24" t="s">
        <v>2444</v>
      </c>
      <c r="I382" s="24">
        <v>10.0</v>
      </c>
      <c r="J382" s="24">
        <v>7590.0</v>
      </c>
      <c r="K382" s="24">
        <v>0.0</v>
      </c>
      <c r="L382" s="24">
        <v>7590.0</v>
      </c>
      <c r="M382" s="28">
        <v>43565.0</v>
      </c>
      <c r="N382" s="24">
        <f>MONTH('Продажи'!$M382)</f>
        <v>4</v>
      </c>
      <c r="O382" s="24">
        <f>WEEKDAY('Продажи'!$M382,2)</f>
        <v>3</v>
      </c>
      <c r="P382" s="24">
        <f>YEAR('Продажи'!$M382)</f>
        <v>2019</v>
      </c>
      <c r="Q382" s="32">
        <f>WEEKNUM('Продажи'!$M382,2)</f>
        <v>15</v>
      </c>
      <c r="R382" s="32">
        <f>IF(('Продажи'!$E382="Зеленый чай")*('Продажи'!$Q382&gt;=7)*('Продажи'!$Q382&lt;=42),'Продажи'!$K382,0)</f>
        <v>0</v>
      </c>
      <c r="S382" s="32" t="b">
        <f t="shared" si="1"/>
        <v>0</v>
      </c>
    </row>
    <row r="383" ht="15.75" customHeight="1">
      <c r="C383" s="30">
        <v>52.0</v>
      </c>
      <c r="D383" s="24" t="s">
        <v>2483</v>
      </c>
      <c r="E383" s="24" t="s">
        <v>2446</v>
      </c>
      <c r="F383" s="24" t="s">
        <v>2484</v>
      </c>
      <c r="G383" s="24">
        <v>1182.0</v>
      </c>
      <c r="H383" s="24" t="s">
        <v>2440</v>
      </c>
      <c r="I383" s="24">
        <v>17.0</v>
      </c>
      <c r="J383" s="24">
        <v>20094.0</v>
      </c>
      <c r="K383" s="24">
        <v>0.03</v>
      </c>
      <c r="L383" s="24">
        <v>19491.18</v>
      </c>
      <c r="M383" s="28">
        <v>44029.0</v>
      </c>
      <c r="N383" s="24">
        <f>MONTH('Продажи'!$M383)</f>
        <v>7</v>
      </c>
      <c r="O383" s="24">
        <f>WEEKDAY('Продажи'!$M383,2)</f>
        <v>5</v>
      </c>
      <c r="P383" s="24">
        <f>YEAR('Продажи'!$M383)</f>
        <v>2020</v>
      </c>
      <c r="Q383" s="32">
        <f>WEEKNUM('Продажи'!$M383,2)</f>
        <v>29</v>
      </c>
      <c r="R383" s="32">
        <f>IF(('Продажи'!$E383="Зеленый чай")*('Продажи'!$Q383&gt;=7)*('Продажи'!$Q383&lt;=42),'Продажи'!$K383,0)</f>
        <v>0</v>
      </c>
      <c r="S383" s="32" t="b">
        <f t="shared" si="1"/>
        <v>0</v>
      </c>
    </row>
    <row r="384" ht="15.75" customHeight="1">
      <c r="C384" s="30">
        <v>44.0</v>
      </c>
      <c r="D384" s="24" t="s">
        <v>2453</v>
      </c>
      <c r="E384" s="24" t="s">
        <v>2454</v>
      </c>
      <c r="F384" s="24" t="s">
        <v>2455</v>
      </c>
      <c r="G384" s="24">
        <v>1386.0</v>
      </c>
      <c r="H384" s="24" t="s">
        <v>2440</v>
      </c>
      <c r="I384" s="24">
        <v>20.0</v>
      </c>
      <c r="J384" s="24">
        <v>27720.0</v>
      </c>
      <c r="K384" s="24">
        <v>0.03</v>
      </c>
      <c r="L384" s="24">
        <v>26888.4</v>
      </c>
      <c r="M384" s="28">
        <v>43687.0</v>
      </c>
      <c r="N384" s="24">
        <f>MONTH('Продажи'!$M384)</f>
        <v>8</v>
      </c>
      <c r="O384" s="24">
        <f>WEEKDAY('Продажи'!$M384,2)</f>
        <v>6</v>
      </c>
      <c r="P384" s="24">
        <f>YEAR('Продажи'!$M384)</f>
        <v>2019</v>
      </c>
      <c r="Q384" s="32">
        <f>WEEKNUM('Продажи'!$M384,2)</f>
        <v>32</v>
      </c>
      <c r="R384" s="32">
        <f>IF(('Продажи'!$E384="Зеленый чай")*('Продажи'!$Q384&gt;=7)*('Продажи'!$Q384&lt;=42),'Продажи'!$K384,0)</f>
        <v>0</v>
      </c>
      <c r="S384" s="32" t="b">
        <f t="shared" si="1"/>
        <v>0</v>
      </c>
    </row>
    <row r="385" ht="15.75" customHeight="1">
      <c r="C385" s="30">
        <v>11.0</v>
      </c>
      <c r="D385" s="24" t="s">
        <v>2492</v>
      </c>
      <c r="E385" s="24" t="s">
        <v>2446</v>
      </c>
      <c r="F385" s="24" t="s">
        <v>2495</v>
      </c>
      <c r="G385" s="24">
        <v>3197.0</v>
      </c>
      <c r="H385" s="24" t="s">
        <v>2444</v>
      </c>
      <c r="I385" s="24">
        <v>10.0</v>
      </c>
      <c r="J385" s="24">
        <v>31970.0</v>
      </c>
      <c r="K385" s="24">
        <v>0.0</v>
      </c>
      <c r="L385" s="24">
        <v>31970.0</v>
      </c>
      <c r="M385" s="28">
        <v>42921.0</v>
      </c>
      <c r="N385" s="24">
        <f>MONTH('Продажи'!$M385)</f>
        <v>7</v>
      </c>
      <c r="O385" s="24">
        <f>WEEKDAY('Продажи'!$M385,2)</f>
        <v>3</v>
      </c>
      <c r="P385" s="24">
        <f>YEAR('Продажи'!$M385)</f>
        <v>2017</v>
      </c>
      <c r="Q385" s="32">
        <f>WEEKNUM('Продажи'!$M385,2)</f>
        <v>28</v>
      </c>
      <c r="R385" s="32">
        <f>IF(('Продажи'!$E385="Зеленый чай")*('Продажи'!$Q385&gt;=7)*('Продажи'!$Q385&lt;=42),'Продажи'!$K385,0)</f>
        <v>0</v>
      </c>
      <c r="S385" s="32" t="b">
        <f t="shared" si="1"/>
        <v>0</v>
      </c>
    </row>
    <row r="386" ht="15.75" customHeight="1">
      <c r="C386" s="30">
        <v>51.0</v>
      </c>
      <c r="D386" s="24" t="s">
        <v>2449</v>
      </c>
      <c r="E386" s="24" t="s">
        <v>2448</v>
      </c>
      <c r="F386" s="24" t="s">
        <v>2450</v>
      </c>
      <c r="G386" s="24">
        <v>2211.0</v>
      </c>
      <c r="H386" s="24" t="s">
        <v>2444</v>
      </c>
      <c r="I386" s="24">
        <v>25.0</v>
      </c>
      <c r="J386" s="24">
        <v>55275.0</v>
      </c>
      <c r="K386" s="24">
        <v>0.09</v>
      </c>
      <c r="L386" s="24">
        <v>50300.25</v>
      </c>
      <c r="M386" s="28">
        <v>44129.0</v>
      </c>
      <c r="N386" s="24">
        <f>MONTH('Продажи'!$M386)</f>
        <v>10</v>
      </c>
      <c r="O386" s="24">
        <f>WEEKDAY('Продажи'!$M386,2)</f>
        <v>7</v>
      </c>
      <c r="P386" s="24">
        <f>YEAR('Продажи'!$M386)</f>
        <v>2020</v>
      </c>
      <c r="Q386" s="32">
        <f>WEEKNUM('Продажи'!$M386,2)</f>
        <v>43</v>
      </c>
      <c r="R386" s="32">
        <f>IF(('Продажи'!$E386="Зеленый чай")*('Продажи'!$Q386&gt;=7)*('Продажи'!$Q386&lt;=42),'Продажи'!$K386,0)</f>
        <v>0</v>
      </c>
      <c r="S386" s="32">
        <f t="shared" si="1"/>
        <v>50300.25</v>
      </c>
    </row>
    <row r="387" ht="15.75" customHeight="1">
      <c r="C387" s="30">
        <v>49.0</v>
      </c>
      <c r="D387" s="24" t="s">
        <v>2441</v>
      </c>
      <c r="E387" s="24" t="s">
        <v>2442</v>
      </c>
      <c r="F387" s="24" t="s">
        <v>2443</v>
      </c>
      <c r="G387" s="24">
        <v>617.0</v>
      </c>
      <c r="H387" s="24" t="s">
        <v>2444</v>
      </c>
      <c r="I387" s="24">
        <v>25.0</v>
      </c>
      <c r="J387" s="24">
        <v>15425.0</v>
      </c>
      <c r="K387" s="24">
        <v>0.0</v>
      </c>
      <c r="L387" s="24">
        <v>15425.0</v>
      </c>
      <c r="M387" s="28">
        <v>43911.0</v>
      </c>
      <c r="N387" s="24">
        <f>MONTH('Продажи'!$M387)</f>
        <v>3</v>
      </c>
      <c r="O387" s="24">
        <f>WEEKDAY('Продажи'!$M387,2)</f>
        <v>6</v>
      </c>
      <c r="P387" s="24">
        <f>YEAR('Продажи'!$M387)</f>
        <v>2020</v>
      </c>
      <c r="Q387" s="32">
        <f>WEEKNUM('Продажи'!$M387,2)</f>
        <v>12</v>
      </c>
      <c r="R387" s="32">
        <f>IF(('Продажи'!$E387="Зеленый чай")*('Продажи'!$Q387&gt;=7)*('Продажи'!$Q387&lt;=42),'Продажи'!$K387,0)</f>
        <v>0</v>
      </c>
      <c r="S387" s="32">
        <f t="shared" si="1"/>
        <v>15425</v>
      </c>
    </row>
    <row r="388" ht="15.75" customHeight="1">
      <c r="C388" s="30">
        <v>49.0</v>
      </c>
      <c r="D388" s="24" t="s">
        <v>2441</v>
      </c>
      <c r="E388" s="24" t="s">
        <v>2442</v>
      </c>
      <c r="F388" s="24" t="s">
        <v>2443</v>
      </c>
      <c r="G388" s="24">
        <v>617.0</v>
      </c>
      <c r="H388" s="24" t="s">
        <v>2444</v>
      </c>
      <c r="I388" s="24">
        <v>25.0</v>
      </c>
      <c r="J388" s="24">
        <v>15425.0</v>
      </c>
      <c r="K388" s="24">
        <v>0.0</v>
      </c>
      <c r="L388" s="24">
        <v>15425.0</v>
      </c>
      <c r="M388" s="28">
        <v>44004.0</v>
      </c>
      <c r="N388" s="24">
        <f>MONTH('Продажи'!$M388)</f>
        <v>6</v>
      </c>
      <c r="O388" s="24">
        <f>WEEKDAY('Продажи'!$M388,2)</f>
        <v>1</v>
      </c>
      <c r="P388" s="24">
        <f>YEAR('Продажи'!$M388)</f>
        <v>2020</v>
      </c>
      <c r="Q388" s="32">
        <f>WEEKNUM('Продажи'!$M388,2)</f>
        <v>26</v>
      </c>
      <c r="R388" s="32">
        <f>IF(('Продажи'!$E388="Зеленый чай")*('Продажи'!$Q388&gt;=7)*('Продажи'!$Q388&lt;=42),'Продажи'!$K388,0)</f>
        <v>0</v>
      </c>
      <c r="S388" s="32">
        <f t="shared" si="1"/>
        <v>15425</v>
      </c>
    </row>
    <row r="389" ht="15.75" customHeight="1">
      <c r="C389" s="30">
        <v>15.0</v>
      </c>
      <c r="D389" s="24" t="s">
        <v>2512</v>
      </c>
      <c r="E389" s="24" t="s">
        <v>2462</v>
      </c>
      <c r="F389" s="24" t="s">
        <v>2513</v>
      </c>
      <c r="G389" s="24">
        <v>1994.0</v>
      </c>
      <c r="H389" s="24" t="s">
        <v>2444</v>
      </c>
      <c r="I389" s="24">
        <v>17.0</v>
      </c>
      <c r="J389" s="24">
        <v>33898.0</v>
      </c>
      <c r="K389" s="24">
        <v>0.06</v>
      </c>
      <c r="L389" s="24">
        <v>31864.12</v>
      </c>
      <c r="M389" s="28">
        <v>44100.0</v>
      </c>
      <c r="N389" s="24">
        <f>MONTH('Продажи'!$M389)</f>
        <v>9</v>
      </c>
      <c r="O389" s="24">
        <f>WEEKDAY('Продажи'!$M389,2)</f>
        <v>6</v>
      </c>
      <c r="P389" s="24">
        <f>YEAR('Продажи'!$M389)</f>
        <v>2020</v>
      </c>
      <c r="Q389" s="32">
        <f>WEEKNUM('Продажи'!$M389,2)</f>
        <v>39</v>
      </c>
      <c r="R389" s="32">
        <f>IF(('Продажи'!$E389="Зеленый чай")*('Продажи'!$Q389&gt;=7)*('Продажи'!$Q389&lt;=42),'Продажи'!$K389,0)</f>
        <v>0</v>
      </c>
      <c r="S389" s="32">
        <f t="shared" si="1"/>
        <v>31864.12</v>
      </c>
    </row>
    <row r="390" ht="15.75" customHeight="1">
      <c r="C390" s="30">
        <v>16.0</v>
      </c>
      <c r="D390" s="24" t="s">
        <v>2504</v>
      </c>
      <c r="E390" s="24" t="s">
        <v>2505</v>
      </c>
      <c r="F390" s="24" t="s">
        <v>2506</v>
      </c>
      <c r="G390" s="24">
        <v>843.0</v>
      </c>
      <c r="H390" s="24" t="s">
        <v>2444</v>
      </c>
      <c r="I390" s="24">
        <v>5.0</v>
      </c>
      <c r="J390" s="24">
        <v>4215.0</v>
      </c>
      <c r="K390" s="24">
        <v>0.0</v>
      </c>
      <c r="L390" s="24">
        <v>4215.0</v>
      </c>
      <c r="M390" s="28">
        <v>42647.0</v>
      </c>
      <c r="N390" s="24">
        <f>MONTH('Продажи'!$M390)</f>
        <v>10</v>
      </c>
      <c r="O390" s="24">
        <f>WEEKDAY('Продажи'!$M390,2)</f>
        <v>2</v>
      </c>
      <c r="P390" s="24">
        <f>YEAR('Продажи'!$M390)</f>
        <v>2016</v>
      </c>
      <c r="Q390" s="32">
        <f>WEEKNUM('Продажи'!$M390,2)</f>
        <v>41</v>
      </c>
      <c r="R390" s="32">
        <f>IF(('Продажи'!$E390="Зеленый чай")*('Продажи'!$Q390&gt;=7)*('Продажи'!$Q390&lt;=42),'Продажи'!$K390,0)</f>
        <v>0</v>
      </c>
      <c r="S390" s="32" t="b">
        <f t="shared" si="1"/>
        <v>0</v>
      </c>
    </row>
    <row r="391" ht="15.75" customHeight="1">
      <c r="C391" s="30">
        <v>48.0</v>
      </c>
      <c r="D391" s="24" t="s">
        <v>2471</v>
      </c>
      <c r="E391" s="24" t="s">
        <v>2438</v>
      </c>
      <c r="F391" s="24" t="s">
        <v>2472</v>
      </c>
      <c r="G391" s="24">
        <v>2199.0</v>
      </c>
      <c r="H391" s="24" t="s">
        <v>2440</v>
      </c>
      <c r="I391" s="24">
        <v>55.0</v>
      </c>
      <c r="J391" s="24">
        <v>120945.0</v>
      </c>
      <c r="K391" s="24">
        <v>0.15</v>
      </c>
      <c r="L391" s="24">
        <v>102803.25</v>
      </c>
      <c r="M391" s="28">
        <v>43342.0</v>
      </c>
      <c r="N391" s="24">
        <f>MONTH('Продажи'!$M391)</f>
        <v>8</v>
      </c>
      <c r="O391" s="24">
        <f>WEEKDAY('Продажи'!$M391,2)</f>
        <v>4</v>
      </c>
      <c r="P391" s="24">
        <f>YEAR('Продажи'!$M391)</f>
        <v>2018</v>
      </c>
      <c r="Q391" s="32">
        <f>WEEKNUM('Продажи'!$M391,2)</f>
        <v>35</v>
      </c>
      <c r="R391" s="32">
        <f>IF(('Продажи'!$E391="Зеленый чай")*('Продажи'!$Q391&gt;=7)*('Продажи'!$Q391&lt;=42),'Продажи'!$K391,0)</f>
        <v>0.15</v>
      </c>
      <c r="S391" s="32">
        <f t="shared" si="1"/>
        <v>102803.25</v>
      </c>
    </row>
    <row r="392" ht="15.75" customHeight="1">
      <c r="C392" s="30">
        <v>26.0</v>
      </c>
      <c r="D392" s="24" t="s">
        <v>2464</v>
      </c>
      <c r="E392" s="24" t="s">
        <v>2442</v>
      </c>
      <c r="F392" s="24" t="s">
        <v>2443</v>
      </c>
      <c r="G392" s="24">
        <v>2197.0</v>
      </c>
      <c r="H392" s="24" t="s">
        <v>2440</v>
      </c>
      <c r="I392" s="24">
        <v>40.0</v>
      </c>
      <c r="J392" s="24">
        <v>87880.0</v>
      </c>
      <c r="K392" s="24">
        <v>0.12</v>
      </c>
      <c r="L392" s="24">
        <v>77334.4</v>
      </c>
      <c r="M392" s="28">
        <v>42810.0</v>
      </c>
      <c r="N392" s="24">
        <f>MONTH('Продажи'!$M392)</f>
        <v>3</v>
      </c>
      <c r="O392" s="24">
        <f>WEEKDAY('Продажи'!$M392,2)</f>
        <v>4</v>
      </c>
      <c r="P392" s="24">
        <f>YEAR('Продажи'!$M392)</f>
        <v>2017</v>
      </c>
      <c r="Q392" s="32">
        <f>WEEKNUM('Продажи'!$M392,2)</f>
        <v>12</v>
      </c>
      <c r="R392" s="32">
        <f>IF(('Продажи'!$E392="Зеленый чай")*('Продажи'!$Q392&gt;=7)*('Продажи'!$Q392&lt;=42),'Продажи'!$K392,0)</f>
        <v>0</v>
      </c>
      <c r="S392" s="32" t="b">
        <f t="shared" si="1"/>
        <v>0</v>
      </c>
    </row>
    <row r="393" ht="15.75" customHeight="1">
      <c r="C393" s="30">
        <v>3.0</v>
      </c>
      <c r="D393" s="24" t="s">
        <v>2445</v>
      </c>
      <c r="E393" s="24" t="s">
        <v>2446</v>
      </c>
      <c r="F393" s="24" t="s">
        <v>2446</v>
      </c>
      <c r="G393" s="24">
        <v>807.0</v>
      </c>
      <c r="H393" s="24" t="s">
        <v>2440</v>
      </c>
      <c r="I393" s="24">
        <v>18.0</v>
      </c>
      <c r="J393" s="24">
        <v>14526.0</v>
      </c>
      <c r="K393" s="24">
        <v>0.0</v>
      </c>
      <c r="L393" s="24">
        <v>14526.0</v>
      </c>
      <c r="M393" s="28">
        <v>42317.0</v>
      </c>
      <c r="N393" s="24">
        <f>MONTH('Продажи'!$M393)</f>
        <v>11</v>
      </c>
      <c r="O393" s="24">
        <f>WEEKDAY('Продажи'!$M393,2)</f>
        <v>1</v>
      </c>
      <c r="P393" s="24">
        <f>YEAR('Продажи'!$M393)</f>
        <v>2015</v>
      </c>
      <c r="Q393" s="32">
        <f>WEEKNUM('Продажи'!$M393,2)</f>
        <v>46</v>
      </c>
      <c r="R393" s="32">
        <f>IF(('Продажи'!$E393="Зеленый чай")*('Продажи'!$Q393&gt;=7)*('Продажи'!$Q393&lt;=42),'Продажи'!$K393,0)</f>
        <v>0</v>
      </c>
      <c r="S393" s="32" t="b">
        <f t="shared" si="1"/>
        <v>0</v>
      </c>
    </row>
    <row r="394" ht="15.75" customHeight="1">
      <c r="C394" s="30">
        <v>17.0</v>
      </c>
      <c r="D394" s="24" t="s">
        <v>2465</v>
      </c>
      <c r="E394" s="24" t="s">
        <v>2446</v>
      </c>
      <c r="F394" s="24" t="s">
        <v>2466</v>
      </c>
      <c r="G394" s="24">
        <v>967.0</v>
      </c>
      <c r="H394" s="24" t="s">
        <v>2444</v>
      </c>
      <c r="I394" s="24">
        <v>12.0</v>
      </c>
      <c r="J394" s="24">
        <v>11604.0</v>
      </c>
      <c r="K394" s="24">
        <v>0.0</v>
      </c>
      <c r="L394" s="24">
        <v>11604.0</v>
      </c>
      <c r="M394" s="28">
        <v>44157.0</v>
      </c>
      <c r="N394" s="24">
        <f>MONTH('Продажи'!$M394)</f>
        <v>11</v>
      </c>
      <c r="O394" s="24">
        <f>WEEKDAY('Продажи'!$M394,2)</f>
        <v>7</v>
      </c>
      <c r="P394" s="24">
        <f>YEAR('Продажи'!$M394)</f>
        <v>2020</v>
      </c>
      <c r="Q394" s="32">
        <f>WEEKNUM('Продажи'!$M394,2)</f>
        <v>47</v>
      </c>
      <c r="R394" s="32">
        <f>IF(('Продажи'!$E394="Зеленый чай")*('Продажи'!$Q394&gt;=7)*('Продажи'!$Q394&lt;=42),'Продажи'!$K394,0)</f>
        <v>0</v>
      </c>
      <c r="S394" s="32">
        <f t="shared" si="1"/>
        <v>11604</v>
      </c>
    </row>
    <row r="395" ht="15.75" customHeight="1">
      <c r="C395" s="30">
        <v>17.0</v>
      </c>
      <c r="D395" s="24" t="s">
        <v>2465</v>
      </c>
      <c r="E395" s="24" t="s">
        <v>2446</v>
      </c>
      <c r="F395" s="24" t="s">
        <v>2466</v>
      </c>
      <c r="G395" s="24">
        <v>967.0</v>
      </c>
      <c r="H395" s="24" t="s">
        <v>2444</v>
      </c>
      <c r="I395" s="24">
        <v>12.0</v>
      </c>
      <c r="J395" s="24">
        <v>11604.0</v>
      </c>
      <c r="K395" s="24">
        <v>0.0</v>
      </c>
      <c r="L395" s="24">
        <v>11604.0</v>
      </c>
      <c r="M395" s="28">
        <v>43259.0</v>
      </c>
      <c r="N395" s="24">
        <f>MONTH('Продажи'!$M395)</f>
        <v>6</v>
      </c>
      <c r="O395" s="24">
        <f>WEEKDAY('Продажи'!$M395,2)</f>
        <v>5</v>
      </c>
      <c r="P395" s="24">
        <f>YEAR('Продажи'!$M395)</f>
        <v>2018</v>
      </c>
      <c r="Q395" s="32">
        <f>WEEKNUM('Продажи'!$M395,2)</f>
        <v>23</v>
      </c>
      <c r="R395" s="32">
        <f>IF(('Продажи'!$E395="Зеленый чай")*('Продажи'!$Q395&gt;=7)*('Продажи'!$Q395&lt;=42),'Продажи'!$K395,0)</f>
        <v>0</v>
      </c>
      <c r="S395" s="32" t="b">
        <f t="shared" si="1"/>
        <v>0</v>
      </c>
    </row>
    <row r="396" ht="15.75" customHeight="1">
      <c r="C396" s="30">
        <v>40.0</v>
      </c>
      <c r="D396" s="24" t="s">
        <v>2477</v>
      </c>
      <c r="E396" s="24" t="s">
        <v>2454</v>
      </c>
      <c r="F396" s="24" t="s">
        <v>2478</v>
      </c>
      <c r="G396" s="24">
        <v>847.0</v>
      </c>
      <c r="H396" s="24" t="s">
        <v>2440</v>
      </c>
      <c r="I396" s="24">
        <v>15.0</v>
      </c>
      <c r="J396" s="24">
        <v>12705.0</v>
      </c>
      <c r="K396" s="24">
        <v>0.0</v>
      </c>
      <c r="L396" s="24">
        <v>12705.0</v>
      </c>
      <c r="M396" s="28">
        <v>43084.0</v>
      </c>
      <c r="N396" s="24">
        <f>MONTH('Продажи'!$M396)</f>
        <v>12</v>
      </c>
      <c r="O396" s="24">
        <f>WEEKDAY('Продажи'!$M396,2)</f>
        <v>5</v>
      </c>
      <c r="P396" s="24">
        <f>YEAR('Продажи'!$M396)</f>
        <v>2017</v>
      </c>
      <c r="Q396" s="32">
        <f>WEEKNUM('Продажи'!$M396,2)</f>
        <v>51</v>
      </c>
      <c r="R396" s="32">
        <f>IF(('Продажи'!$E396="Зеленый чай")*('Продажи'!$Q396&gt;=7)*('Продажи'!$Q396&lt;=42),'Продажи'!$K396,0)</f>
        <v>0</v>
      </c>
      <c r="S396" s="32" t="b">
        <f t="shared" si="1"/>
        <v>0</v>
      </c>
    </row>
    <row r="397" ht="15.75" customHeight="1">
      <c r="C397" s="30">
        <v>1.0</v>
      </c>
      <c r="D397" s="24" t="s">
        <v>2459</v>
      </c>
      <c r="E397" s="24" t="s">
        <v>2438</v>
      </c>
      <c r="F397" s="24" t="s">
        <v>2460</v>
      </c>
      <c r="G397" s="24">
        <v>876.0</v>
      </c>
      <c r="H397" s="24" t="s">
        <v>2444</v>
      </c>
      <c r="I397" s="24">
        <v>20.0</v>
      </c>
      <c r="J397" s="24">
        <v>17520.0</v>
      </c>
      <c r="K397" s="24">
        <v>0.03</v>
      </c>
      <c r="L397" s="24">
        <v>16994.4</v>
      </c>
      <c r="M397" s="28">
        <v>44167.0</v>
      </c>
      <c r="N397" s="24">
        <f>MONTH('Продажи'!$M397)</f>
        <v>12</v>
      </c>
      <c r="O397" s="24">
        <f>WEEKDAY('Продажи'!$M397,2)</f>
        <v>3</v>
      </c>
      <c r="P397" s="24">
        <f>YEAR('Продажи'!$M397)</f>
        <v>2020</v>
      </c>
      <c r="Q397" s="32">
        <f>WEEKNUM('Продажи'!$M397,2)</f>
        <v>49</v>
      </c>
      <c r="R397" s="32">
        <f>IF(('Продажи'!$E397="Зеленый чай")*('Продажи'!$Q397&gt;=7)*('Продажи'!$Q397&lt;=42),'Продажи'!$K397,0)</f>
        <v>0</v>
      </c>
      <c r="S397" s="32" t="b">
        <f t="shared" si="1"/>
        <v>0</v>
      </c>
    </row>
    <row r="398" ht="15.75" customHeight="1">
      <c r="C398" s="30">
        <v>47.0</v>
      </c>
      <c r="D398" s="24" t="s">
        <v>2461</v>
      </c>
      <c r="E398" s="24" t="s">
        <v>2462</v>
      </c>
      <c r="F398" s="24" t="s">
        <v>2463</v>
      </c>
      <c r="G398" s="24">
        <v>1994.0</v>
      </c>
      <c r="H398" s="24" t="s">
        <v>2444</v>
      </c>
      <c r="I398" s="24">
        <v>12.0</v>
      </c>
      <c r="J398" s="24">
        <v>23928.0</v>
      </c>
      <c r="K398" s="24">
        <v>0.03</v>
      </c>
      <c r="L398" s="24">
        <v>23210.16</v>
      </c>
      <c r="M398" s="28">
        <v>42346.0</v>
      </c>
      <c r="N398" s="24">
        <f>MONTH('Продажи'!$M398)</f>
        <v>12</v>
      </c>
      <c r="O398" s="24">
        <f>WEEKDAY('Продажи'!$M398,2)</f>
        <v>2</v>
      </c>
      <c r="P398" s="24">
        <f>YEAR('Продажи'!$M398)</f>
        <v>2015</v>
      </c>
      <c r="Q398" s="32">
        <f>WEEKNUM('Продажи'!$M398,2)</f>
        <v>50</v>
      </c>
      <c r="R398" s="32">
        <f>IF(('Продажи'!$E398="Зеленый чай")*('Продажи'!$Q398&gt;=7)*('Продажи'!$Q398&lt;=42),'Продажи'!$K398,0)</f>
        <v>0</v>
      </c>
      <c r="S398" s="32" t="b">
        <f t="shared" si="1"/>
        <v>0</v>
      </c>
    </row>
    <row r="399" ht="15.75" customHeight="1">
      <c r="C399" s="30">
        <v>17.0</v>
      </c>
      <c r="D399" s="24" t="s">
        <v>2465</v>
      </c>
      <c r="E399" s="24" t="s">
        <v>2446</v>
      </c>
      <c r="F399" s="24" t="s">
        <v>2466</v>
      </c>
      <c r="G399" s="24">
        <v>967.0</v>
      </c>
      <c r="H399" s="24" t="s">
        <v>2444</v>
      </c>
      <c r="I399" s="24">
        <v>12.0</v>
      </c>
      <c r="J399" s="24">
        <v>11604.0</v>
      </c>
      <c r="K399" s="24">
        <v>0.0</v>
      </c>
      <c r="L399" s="24">
        <v>11604.0</v>
      </c>
      <c r="M399" s="28">
        <v>42667.0</v>
      </c>
      <c r="N399" s="24">
        <f>MONTH('Продажи'!$M399)</f>
        <v>10</v>
      </c>
      <c r="O399" s="24">
        <f>WEEKDAY('Продажи'!$M399,2)</f>
        <v>1</v>
      </c>
      <c r="P399" s="24">
        <f>YEAR('Продажи'!$M399)</f>
        <v>2016</v>
      </c>
      <c r="Q399" s="32">
        <f>WEEKNUM('Продажи'!$M399,2)</f>
        <v>44</v>
      </c>
      <c r="R399" s="32">
        <f>IF(('Продажи'!$E399="Зеленый чай")*('Продажи'!$Q399&gt;=7)*('Продажи'!$Q399&lt;=42),'Продажи'!$K399,0)</f>
        <v>0</v>
      </c>
      <c r="S399" s="32">
        <f t="shared" si="1"/>
        <v>11604</v>
      </c>
    </row>
    <row r="400" ht="15.75" customHeight="1">
      <c r="C400" s="30">
        <v>14.0</v>
      </c>
      <c r="D400" s="24" t="s">
        <v>2475</v>
      </c>
      <c r="E400" s="24" t="s">
        <v>2476</v>
      </c>
      <c r="F400" s="24" t="s">
        <v>2476</v>
      </c>
      <c r="G400" s="24">
        <v>770.0</v>
      </c>
      <c r="H400" s="24" t="s">
        <v>2440</v>
      </c>
      <c r="I400" s="24">
        <v>20.0</v>
      </c>
      <c r="J400" s="24">
        <v>15400.0</v>
      </c>
      <c r="K400" s="24">
        <v>0.03</v>
      </c>
      <c r="L400" s="24">
        <v>14938.0</v>
      </c>
      <c r="M400" s="28">
        <v>43954.0</v>
      </c>
      <c r="N400" s="24">
        <f>MONTH('Продажи'!$M400)</f>
        <v>5</v>
      </c>
      <c r="O400" s="24">
        <f>WEEKDAY('Продажи'!$M400,2)</f>
        <v>7</v>
      </c>
      <c r="P400" s="24">
        <f>YEAR('Продажи'!$M400)</f>
        <v>2020</v>
      </c>
      <c r="Q400" s="32">
        <f>WEEKNUM('Продажи'!$M400,2)</f>
        <v>18</v>
      </c>
      <c r="R400" s="32">
        <f>IF(('Продажи'!$E400="Зеленый чай")*('Продажи'!$Q400&gt;=7)*('Продажи'!$Q400&lt;=42),'Продажи'!$K400,0)</f>
        <v>0</v>
      </c>
      <c r="S400" s="32" t="b">
        <f t="shared" si="1"/>
        <v>0</v>
      </c>
    </row>
    <row r="401" ht="15.75" customHeight="1">
      <c r="C401" s="30">
        <v>51.0</v>
      </c>
      <c r="D401" s="24" t="s">
        <v>2449</v>
      </c>
      <c r="E401" s="24" t="s">
        <v>2448</v>
      </c>
      <c r="F401" s="24" t="s">
        <v>2450</v>
      </c>
      <c r="G401" s="24">
        <v>2211.0</v>
      </c>
      <c r="H401" s="24" t="s">
        <v>2444</v>
      </c>
      <c r="I401" s="24">
        <v>25.0</v>
      </c>
      <c r="J401" s="24">
        <v>55275.0</v>
      </c>
      <c r="K401" s="24">
        <v>0.09</v>
      </c>
      <c r="L401" s="24">
        <v>50300.25</v>
      </c>
      <c r="M401" s="28">
        <v>42513.0</v>
      </c>
      <c r="N401" s="24">
        <f>MONTH('Продажи'!$M401)</f>
        <v>5</v>
      </c>
      <c r="O401" s="24">
        <f>WEEKDAY('Продажи'!$M401,2)</f>
        <v>1</v>
      </c>
      <c r="P401" s="24">
        <f>YEAR('Продажи'!$M401)</f>
        <v>2016</v>
      </c>
      <c r="Q401" s="32">
        <f>WEEKNUM('Продажи'!$M401,2)</f>
        <v>22</v>
      </c>
      <c r="R401" s="32">
        <f>IF(('Продажи'!$E401="Зеленый чай")*('Продажи'!$Q401&gt;=7)*('Продажи'!$Q401&lt;=42),'Продажи'!$K401,0)</f>
        <v>0</v>
      </c>
      <c r="S401" s="32">
        <f t="shared" si="1"/>
        <v>50300.25</v>
      </c>
    </row>
    <row r="402" ht="15.75" customHeight="1">
      <c r="C402" s="30">
        <v>42.0</v>
      </c>
      <c r="D402" s="24" t="s">
        <v>2451</v>
      </c>
      <c r="E402" s="24" t="s">
        <v>2438</v>
      </c>
      <c r="F402" s="24" t="s">
        <v>2452</v>
      </c>
      <c r="G402" s="24">
        <v>800.0</v>
      </c>
      <c r="H402" s="24" t="s">
        <v>2440</v>
      </c>
      <c r="I402" s="24">
        <v>25.0</v>
      </c>
      <c r="J402" s="24">
        <v>20000.0</v>
      </c>
      <c r="K402" s="24">
        <v>0.03</v>
      </c>
      <c r="L402" s="24">
        <v>19400.0</v>
      </c>
      <c r="M402" s="28">
        <v>44145.0</v>
      </c>
      <c r="N402" s="24">
        <f>MONTH('Продажи'!$M402)</f>
        <v>11</v>
      </c>
      <c r="O402" s="24">
        <f>WEEKDAY('Продажи'!$M402,2)</f>
        <v>2</v>
      </c>
      <c r="P402" s="24">
        <f>YEAR('Продажи'!$M402)</f>
        <v>2020</v>
      </c>
      <c r="Q402" s="32">
        <f>WEEKNUM('Продажи'!$M402,2)</f>
        <v>46</v>
      </c>
      <c r="R402" s="32">
        <f>IF(('Продажи'!$E402="Зеленый чай")*('Продажи'!$Q402&gt;=7)*('Продажи'!$Q402&lt;=42),'Продажи'!$K402,0)</f>
        <v>0</v>
      </c>
      <c r="S402" s="32" t="b">
        <f t="shared" si="1"/>
        <v>0</v>
      </c>
    </row>
    <row r="403" ht="15.75" customHeight="1">
      <c r="C403" s="30">
        <v>40.0</v>
      </c>
      <c r="D403" s="24" t="s">
        <v>2477</v>
      </c>
      <c r="E403" s="24" t="s">
        <v>2454</v>
      </c>
      <c r="F403" s="24" t="s">
        <v>2478</v>
      </c>
      <c r="G403" s="24">
        <v>847.0</v>
      </c>
      <c r="H403" s="24" t="s">
        <v>2440</v>
      </c>
      <c r="I403" s="24">
        <v>15.0</v>
      </c>
      <c r="J403" s="24">
        <v>12705.0</v>
      </c>
      <c r="K403" s="24">
        <v>0.0</v>
      </c>
      <c r="L403" s="24">
        <v>12705.0</v>
      </c>
      <c r="M403" s="28">
        <v>44070.0</v>
      </c>
      <c r="N403" s="24">
        <f>MONTH('Продажи'!$M403)</f>
        <v>8</v>
      </c>
      <c r="O403" s="24">
        <f>WEEKDAY('Продажи'!$M403,2)</f>
        <v>4</v>
      </c>
      <c r="P403" s="24">
        <f>YEAR('Продажи'!$M403)</f>
        <v>2020</v>
      </c>
      <c r="Q403" s="32">
        <f>WEEKNUM('Продажи'!$M403,2)</f>
        <v>35</v>
      </c>
      <c r="R403" s="32">
        <f>IF(('Продажи'!$E403="Зеленый чай")*('Продажи'!$Q403&gt;=7)*('Продажи'!$Q403&lt;=42),'Продажи'!$K403,0)</f>
        <v>0</v>
      </c>
      <c r="S403" s="32">
        <f t="shared" si="1"/>
        <v>12705</v>
      </c>
    </row>
    <row r="404" ht="15.75" customHeight="1">
      <c r="C404" s="30">
        <v>34.0</v>
      </c>
      <c r="D404" s="24" t="s">
        <v>2471</v>
      </c>
      <c r="E404" s="24" t="s">
        <v>2438</v>
      </c>
      <c r="F404" s="24" t="s">
        <v>2472</v>
      </c>
      <c r="G404" s="24">
        <v>2199.0</v>
      </c>
      <c r="H404" s="24" t="s">
        <v>2440</v>
      </c>
      <c r="I404" s="24">
        <v>60.0</v>
      </c>
      <c r="J404" s="24">
        <v>131940.0</v>
      </c>
      <c r="K404" s="24">
        <v>0.15</v>
      </c>
      <c r="L404" s="24">
        <v>112149.0</v>
      </c>
      <c r="M404" s="28">
        <v>44116.0</v>
      </c>
      <c r="N404" s="24">
        <f>MONTH('Продажи'!$M404)</f>
        <v>10</v>
      </c>
      <c r="O404" s="24">
        <f>WEEKDAY('Продажи'!$M404,2)</f>
        <v>1</v>
      </c>
      <c r="P404" s="24">
        <f>YEAR('Продажи'!$M404)</f>
        <v>2020</v>
      </c>
      <c r="Q404" s="32">
        <f>WEEKNUM('Продажи'!$M404,2)</f>
        <v>42</v>
      </c>
      <c r="R404" s="32">
        <f>IF(('Продажи'!$E404="Зеленый чай")*('Продажи'!$Q404&gt;=7)*('Продажи'!$Q404&lt;=42),'Продажи'!$K404,0)</f>
        <v>0.15</v>
      </c>
      <c r="S404" s="32" t="b">
        <f t="shared" si="1"/>
        <v>0</v>
      </c>
    </row>
    <row r="405" ht="15.75" customHeight="1">
      <c r="C405" s="30">
        <v>36.0</v>
      </c>
      <c r="D405" s="24" t="s">
        <v>2481</v>
      </c>
      <c r="E405" s="24" t="s">
        <v>2454</v>
      </c>
      <c r="F405" s="24" t="s">
        <v>2482</v>
      </c>
      <c r="G405" s="24">
        <v>912.0</v>
      </c>
      <c r="H405" s="24" t="s">
        <v>2440</v>
      </c>
      <c r="I405" s="24">
        <v>15.0</v>
      </c>
      <c r="J405" s="24">
        <v>13680.0</v>
      </c>
      <c r="K405" s="24">
        <v>0.0</v>
      </c>
      <c r="L405" s="24">
        <v>13680.0</v>
      </c>
      <c r="M405" s="28">
        <v>43609.0</v>
      </c>
      <c r="N405" s="24">
        <f>MONTH('Продажи'!$M405)</f>
        <v>5</v>
      </c>
      <c r="O405" s="24">
        <f>WEEKDAY('Продажи'!$M405,2)</f>
        <v>5</v>
      </c>
      <c r="P405" s="24">
        <f>YEAR('Продажи'!$M405)</f>
        <v>2019</v>
      </c>
      <c r="Q405" s="32">
        <f>WEEKNUM('Продажи'!$M405,2)</f>
        <v>21</v>
      </c>
      <c r="R405" s="32">
        <f>IF(('Продажи'!$E405="Зеленый чай")*('Продажи'!$Q405&gt;=7)*('Продажи'!$Q405&lt;=42),'Продажи'!$K405,0)</f>
        <v>0</v>
      </c>
      <c r="S405" s="32">
        <f t="shared" si="1"/>
        <v>13680</v>
      </c>
    </row>
    <row r="406" ht="15.75" customHeight="1">
      <c r="C406" s="30">
        <v>19.0</v>
      </c>
      <c r="D406" s="24" t="s">
        <v>2488</v>
      </c>
      <c r="E406" s="24" t="s">
        <v>2454</v>
      </c>
      <c r="F406" s="24" t="s">
        <v>2489</v>
      </c>
      <c r="G406" s="24">
        <v>1879.0</v>
      </c>
      <c r="H406" s="24" t="s">
        <v>2440</v>
      </c>
      <c r="I406" s="24">
        <v>15.0</v>
      </c>
      <c r="J406" s="24">
        <v>28185.0</v>
      </c>
      <c r="K406" s="24">
        <v>0.03</v>
      </c>
      <c r="L406" s="24">
        <v>27339.45</v>
      </c>
      <c r="M406" s="28">
        <v>43019.0</v>
      </c>
      <c r="N406" s="24">
        <f>MONTH('Продажи'!$M406)</f>
        <v>10</v>
      </c>
      <c r="O406" s="24">
        <f>WEEKDAY('Продажи'!$M406,2)</f>
        <v>3</v>
      </c>
      <c r="P406" s="24">
        <f>YEAR('Продажи'!$M406)</f>
        <v>2017</v>
      </c>
      <c r="Q406" s="32">
        <f>WEEKNUM('Продажи'!$M406,2)</f>
        <v>42</v>
      </c>
      <c r="R406" s="32">
        <f>IF(('Продажи'!$E406="Зеленый чай")*('Продажи'!$Q406&gt;=7)*('Продажи'!$Q406&lt;=42),'Продажи'!$K406,0)</f>
        <v>0</v>
      </c>
      <c r="S406" s="32" t="b">
        <f t="shared" si="1"/>
        <v>0</v>
      </c>
    </row>
    <row r="407" ht="15.75" customHeight="1">
      <c r="C407" s="30">
        <v>47.0</v>
      </c>
      <c r="D407" s="24" t="s">
        <v>2461</v>
      </c>
      <c r="E407" s="24" t="s">
        <v>2462</v>
      </c>
      <c r="F407" s="24" t="s">
        <v>2463</v>
      </c>
      <c r="G407" s="24">
        <v>1994.0</v>
      </c>
      <c r="H407" s="24" t="s">
        <v>2444</v>
      </c>
      <c r="I407" s="24">
        <v>12.0</v>
      </c>
      <c r="J407" s="24">
        <v>23928.0</v>
      </c>
      <c r="K407" s="24">
        <v>0.03</v>
      </c>
      <c r="L407" s="24">
        <v>23210.16</v>
      </c>
      <c r="M407" s="28">
        <v>43396.0</v>
      </c>
      <c r="N407" s="24">
        <f>MONTH('Продажи'!$M407)</f>
        <v>10</v>
      </c>
      <c r="O407" s="24">
        <f>WEEKDAY('Продажи'!$M407,2)</f>
        <v>2</v>
      </c>
      <c r="P407" s="24">
        <f>YEAR('Продажи'!$M407)</f>
        <v>2018</v>
      </c>
      <c r="Q407" s="32">
        <f>WEEKNUM('Продажи'!$M407,2)</f>
        <v>43</v>
      </c>
      <c r="R407" s="32">
        <f>IF(('Продажи'!$E407="Зеленый чай")*('Продажи'!$Q407&gt;=7)*('Продажи'!$Q407&lt;=42),'Продажи'!$K407,0)</f>
        <v>0</v>
      </c>
      <c r="S407" s="32">
        <f t="shared" si="1"/>
        <v>23210.16</v>
      </c>
    </row>
    <row r="408" ht="15.75" customHeight="1">
      <c r="C408" s="30">
        <v>43.0</v>
      </c>
      <c r="D408" s="24" t="s">
        <v>2492</v>
      </c>
      <c r="E408" s="24" t="s">
        <v>2446</v>
      </c>
      <c r="F408" s="24" t="s">
        <v>2493</v>
      </c>
      <c r="G408" s="24">
        <v>759.0</v>
      </c>
      <c r="H408" s="24" t="s">
        <v>2444</v>
      </c>
      <c r="I408" s="24">
        <v>10.0</v>
      </c>
      <c r="J408" s="24">
        <v>7590.0</v>
      </c>
      <c r="K408" s="24">
        <v>0.0</v>
      </c>
      <c r="L408" s="24">
        <v>7590.0</v>
      </c>
      <c r="M408" s="28">
        <v>42009.0</v>
      </c>
      <c r="N408" s="24">
        <f>MONTH('Продажи'!$M408)</f>
        <v>1</v>
      </c>
      <c r="O408" s="24">
        <f>WEEKDAY('Продажи'!$M408,2)</f>
        <v>1</v>
      </c>
      <c r="P408" s="24">
        <f>YEAR('Продажи'!$M408)</f>
        <v>2015</v>
      </c>
      <c r="Q408" s="32">
        <f>WEEKNUM('Продажи'!$M408,2)</f>
        <v>2</v>
      </c>
      <c r="R408" s="32">
        <f>IF(('Продажи'!$E408="Зеленый чай")*('Продажи'!$Q408&gt;=7)*('Продажи'!$Q408&lt;=42),'Продажи'!$K408,0)</f>
        <v>0</v>
      </c>
      <c r="S408" s="32" t="b">
        <f t="shared" si="1"/>
        <v>0</v>
      </c>
    </row>
    <row r="409" ht="15.75" customHeight="1">
      <c r="C409" s="30">
        <v>12.0</v>
      </c>
      <c r="D409" s="24" t="s">
        <v>2453</v>
      </c>
      <c r="E409" s="24" t="s">
        <v>2454</v>
      </c>
      <c r="F409" s="24" t="s">
        <v>2455</v>
      </c>
      <c r="G409" s="24">
        <v>1386.0</v>
      </c>
      <c r="H409" s="24" t="s">
        <v>2440</v>
      </c>
      <c r="I409" s="24">
        <v>20.0</v>
      </c>
      <c r="J409" s="24">
        <v>27720.0</v>
      </c>
      <c r="K409" s="24">
        <v>0.03</v>
      </c>
      <c r="L409" s="24">
        <v>26888.4</v>
      </c>
      <c r="M409" s="28">
        <v>43587.0</v>
      </c>
      <c r="N409" s="24">
        <f>MONTH('Продажи'!$M409)</f>
        <v>5</v>
      </c>
      <c r="O409" s="24">
        <f>WEEKDAY('Продажи'!$M409,2)</f>
        <v>4</v>
      </c>
      <c r="P409" s="24">
        <f>YEAR('Продажи'!$M409)</f>
        <v>2019</v>
      </c>
      <c r="Q409" s="32">
        <f>WEEKNUM('Продажи'!$M409,2)</f>
        <v>18</v>
      </c>
      <c r="R409" s="32">
        <f>IF(('Продажи'!$E409="Зеленый чай")*('Продажи'!$Q409&gt;=7)*('Продажи'!$Q409&lt;=42),'Продажи'!$K409,0)</f>
        <v>0</v>
      </c>
      <c r="S409" s="32" t="b">
        <f t="shared" si="1"/>
        <v>0</v>
      </c>
    </row>
    <row r="410" ht="15.75" customHeight="1">
      <c r="C410" s="30">
        <v>20.0</v>
      </c>
      <c r="D410" s="24" t="s">
        <v>2467</v>
      </c>
      <c r="E410" s="24" t="s">
        <v>2457</v>
      </c>
      <c r="F410" s="24" t="s">
        <v>2468</v>
      </c>
      <c r="G410" s="24">
        <v>2198.0</v>
      </c>
      <c r="H410" s="24" t="s">
        <v>2444</v>
      </c>
      <c r="I410" s="24">
        <v>35.0</v>
      </c>
      <c r="J410" s="24">
        <v>76930.0</v>
      </c>
      <c r="K410" s="24">
        <v>0.12</v>
      </c>
      <c r="L410" s="24">
        <v>67698.4</v>
      </c>
      <c r="M410" s="28">
        <v>43659.0</v>
      </c>
      <c r="N410" s="24">
        <f>MONTH('Продажи'!$M410)</f>
        <v>7</v>
      </c>
      <c r="O410" s="24">
        <f>WEEKDAY('Продажи'!$M410,2)</f>
        <v>6</v>
      </c>
      <c r="P410" s="24">
        <f>YEAR('Продажи'!$M410)</f>
        <v>2019</v>
      </c>
      <c r="Q410" s="32">
        <f>WEEKNUM('Продажи'!$M410,2)</f>
        <v>28</v>
      </c>
      <c r="R410" s="32">
        <f>IF(('Продажи'!$E410="Зеленый чай")*('Продажи'!$Q410&gt;=7)*('Продажи'!$Q410&lt;=42),'Продажи'!$K410,0)</f>
        <v>0</v>
      </c>
      <c r="S410" s="32" t="b">
        <f t="shared" si="1"/>
        <v>0</v>
      </c>
    </row>
    <row r="411" ht="15.75" customHeight="1">
      <c r="C411" s="30">
        <v>45.0</v>
      </c>
      <c r="D411" s="24" t="s">
        <v>2507</v>
      </c>
      <c r="E411" s="24" t="s">
        <v>2446</v>
      </c>
      <c r="F411" s="24" t="s">
        <v>2493</v>
      </c>
      <c r="G411" s="24">
        <v>759.0</v>
      </c>
      <c r="H411" s="24" t="s">
        <v>2444</v>
      </c>
      <c r="I411" s="24">
        <v>14.0</v>
      </c>
      <c r="J411" s="24">
        <v>10626.0</v>
      </c>
      <c r="K411" s="24">
        <v>0.0</v>
      </c>
      <c r="L411" s="24">
        <v>10626.0</v>
      </c>
      <c r="M411" s="28">
        <v>43669.0</v>
      </c>
      <c r="N411" s="24">
        <f>MONTH('Продажи'!$M411)</f>
        <v>7</v>
      </c>
      <c r="O411" s="24">
        <f>WEEKDAY('Продажи'!$M411,2)</f>
        <v>2</v>
      </c>
      <c r="P411" s="24">
        <f>YEAR('Продажи'!$M411)</f>
        <v>2019</v>
      </c>
      <c r="Q411" s="32">
        <f>WEEKNUM('Продажи'!$M411,2)</f>
        <v>30</v>
      </c>
      <c r="R411" s="32">
        <f>IF(('Продажи'!$E411="Зеленый чай")*('Продажи'!$Q411&gt;=7)*('Продажи'!$Q411&lt;=42),'Продажи'!$K411,0)</f>
        <v>0</v>
      </c>
      <c r="S411" s="32">
        <f t="shared" si="1"/>
        <v>10626</v>
      </c>
    </row>
    <row r="412" ht="15.75" customHeight="1">
      <c r="C412" s="30">
        <v>42.0</v>
      </c>
      <c r="D412" s="24" t="s">
        <v>2451</v>
      </c>
      <c r="E412" s="24" t="s">
        <v>2438</v>
      </c>
      <c r="F412" s="24" t="s">
        <v>2452</v>
      </c>
      <c r="G412" s="24">
        <v>800.0</v>
      </c>
      <c r="H412" s="24" t="s">
        <v>2440</v>
      </c>
      <c r="I412" s="24">
        <v>25.0</v>
      </c>
      <c r="J412" s="24">
        <v>20000.0</v>
      </c>
      <c r="K412" s="24">
        <v>0.03</v>
      </c>
      <c r="L412" s="24">
        <v>19400.0</v>
      </c>
      <c r="M412" s="28">
        <v>42961.0</v>
      </c>
      <c r="N412" s="24">
        <f>MONTH('Продажи'!$M412)</f>
        <v>8</v>
      </c>
      <c r="O412" s="24">
        <f>WEEKDAY('Продажи'!$M412,2)</f>
        <v>1</v>
      </c>
      <c r="P412" s="24">
        <f>YEAR('Продажи'!$M412)</f>
        <v>2017</v>
      </c>
      <c r="Q412" s="32">
        <f>WEEKNUM('Продажи'!$M412,2)</f>
        <v>34</v>
      </c>
      <c r="R412" s="32">
        <f>IF(('Продажи'!$E412="Зеленый чай")*('Продажи'!$Q412&gt;=7)*('Продажи'!$Q412&lt;=42),'Продажи'!$K412,0)</f>
        <v>0.03</v>
      </c>
      <c r="S412" s="32" t="b">
        <f t="shared" si="1"/>
        <v>0</v>
      </c>
    </row>
    <row r="413" ht="15.75" customHeight="1">
      <c r="C413" s="30">
        <v>10.0</v>
      </c>
      <c r="D413" s="24" t="s">
        <v>2451</v>
      </c>
      <c r="E413" s="24" t="s">
        <v>2438</v>
      </c>
      <c r="F413" s="24" t="s">
        <v>2452</v>
      </c>
      <c r="G413" s="24">
        <v>800.0</v>
      </c>
      <c r="H413" s="24" t="s">
        <v>2440</v>
      </c>
      <c r="I413" s="24">
        <v>25.0</v>
      </c>
      <c r="J413" s="24">
        <v>20000.0</v>
      </c>
      <c r="K413" s="24">
        <v>0.03</v>
      </c>
      <c r="L413" s="24">
        <v>19400.0</v>
      </c>
      <c r="M413" s="28">
        <v>43934.0</v>
      </c>
      <c r="N413" s="24">
        <f>MONTH('Продажи'!$M413)</f>
        <v>4</v>
      </c>
      <c r="O413" s="24">
        <f>WEEKDAY('Продажи'!$M413,2)</f>
        <v>1</v>
      </c>
      <c r="P413" s="24">
        <f>YEAR('Продажи'!$M413)</f>
        <v>2020</v>
      </c>
      <c r="Q413" s="32">
        <f>WEEKNUM('Продажи'!$M413,2)</f>
        <v>16</v>
      </c>
      <c r="R413" s="32">
        <f>IF(('Продажи'!$E413="Зеленый чай")*('Продажи'!$Q413&gt;=7)*('Продажи'!$Q413&lt;=42),'Продажи'!$K413,0)</f>
        <v>0.03</v>
      </c>
      <c r="S413" s="32" t="b">
        <f t="shared" si="1"/>
        <v>0</v>
      </c>
    </row>
    <row r="414" ht="15.75" customHeight="1">
      <c r="C414" s="30">
        <v>41.0</v>
      </c>
      <c r="D414" s="24" t="s">
        <v>2447</v>
      </c>
      <c r="E414" s="24" t="s">
        <v>2448</v>
      </c>
      <c r="F414" s="24" t="s">
        <v>2448</v>
      </c>
      <c r="G414" s="24">
        <v>699.0</v>
      </c>
      <c r="H414" s="24" t="s">
        <v>2444</v>
      </c>
      <c r="I414" s="24">
        <v>10.0</v>
      </c>
      <c r="J414" s="24">
        <v>6990.0</v>
      </c>
      <c r="K414" s="24">
        <v>0.0</v>
      </c>
      <c r="L414" s="24">
        <v>6990.0</v>
      </c>
      <c r="M414" s="28">
        <v>42532.0</v>
      </c>
      <c r="N414" s="24">
        <f>MONTH('Продажи'!$M414)</f>
        <v>6</v>
      </c>
      <c r="O414" s="24">
        <f>WEEKDAY('Продажи'!$M414,2)</f>
        <v>6</v>
      </c>
      <c r="P414" s="24">
        <f>YEAR('Продажи'!$M414)</f>
        <v>2016</v>
      </c>
      <c r="Q414" s="32">
        <f>WEEKNUM('Продажи'!$M414,2)</f>
        <v>24</v>
      </c>
      <c r="R414" s="32">
        <f>IF(('Продажи'!$E414="Зеленый чай")*('Продажи'!$Q414&gt;=7)*('Продажи'!$Q414&lt;=42),'Продажи'!$K414,0)</f>
        <v>0</v>
      </c>
      <c r="S414" s="32" t="b">
        <f t="shared" si="1"/>
        <v>0</v>
      </c>
    </row>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3" width="7.75"/>
  </cols>
  <sheetData>
    <row r="1">
      <c r="B1" s="33">
        <v>1.0</v>
      </c>
      <c r="C1" s="33">
        <v>2.0</v>
      </c>
      <c r="D1" s="33">
        <v>3.0</v>
      </c>
      <c r="E1" s="33">
        <v>4.0</v>
      </c>
      <c r="F1" s="33">
        <v>5.0</v>
      </c>
      <c r="G1" s="33">
        <v>6.0</v>
      </c>
      <c r="H1" s="33">
        <v>7.0</v>
      </c>
      <c r="I1" s="33">
        <v>8.0</v>
      </c>
      <c r="J1" s="33">
        <v>9.0</v>
      </c>
      <c r="K1" s="33">
        <v>10.0</v>
      </c>
      <c r="L1" s="33">
        <v>11.0</v>
      </c>
      <c r="M1" s="33">
        <v>12.0</v>
      </c>
      <c r="N1" s="33">
        <v>13.0</v>
      </c>
      <c r="O1" s="33">
        <v>14.0</v>
      </c>
      <c r="P1" s="33">
        <v>15.0</v>
      </c>
      <c r="Q1" s="33">
        <v>16.0</v>
      </c>
      <c r="R1" s="33">
        <v>17.0</v>
      </c>
      <c r="S1" s="33">
        <v>18.0</v>
      </c>
      <c r="T1" s="33">
        <v>19.0</v>
      </c>
      <c r="U1" s="33">
        <v>20.0</v>
      </c>
      <c r="V1" s="33">
        <v>21.0</v>
      </c>
      <c r="W1" s="33">
        <v>22.0</v>
      </c>
      <c r="X1" s="33">
        <v>23.0</v>
      </c>
      <c r="Y1" s="33">
        <v>24.0</v>
      </c>
      <c r="Z1" s="33">
        <v>25.0</v>
      </c>
      <c r="AA1" s="33">
        <v>26.0</v>
      </c>
      <c r="AB1" s="33">
        <v>27.0</v>
      </c>
      <c r="AC1" s="33">
        <v>28.0</v>
      </c>
      <c r="AD1" s="33">
        <v>29.0</v>
      </c>
      <c r="AE1" s="33">
        <v>30.0</v>
      </c>
      <c r="AF1" s="33">
        <v>31.0</v>
      </c>
      <c r="AG1" s="33">
        <v>32.0</v>
      </c>
    </row>
    <row r="2">
      <c r="A2" s="34">
        <v>1.0</v>
      </c>
      <c r="B2" s="1">
        <v>80.0</v>
      </c>
      <c r="C2" s="1">
        <v>53.0</v>
      </c>
      <c r="D2" s="1">
        <v>82.0</v>
      </c>
      <c r="E2" s="1">
        <v>28.0</v>
      </c>
      <c r="F2" s="1">
        <v>6.0</v>
      </c>
      <c r="G2" s="1">
        <v>57.0</v>
      </c>
      <c r="H2" s="1">
        <v>86.0</v>
      </c>
      <c r="I2" s="1">
        <v>44.0</v>
      </c>
      <c r="J2" s="1">
        <v>28.0</v>
      </c>
      <c r="K2" s="1">
        <v>45.0</v>
      </c>
      <c r="L2" s="1">
        <v>70.0</v>
      </c>
      <c r="M2" s="1">
        <v>10.0</v>
      </c>
      <c r="N2" s="1">
        <v>61.0</v>
      </c>
      <c r="O2" s="1">
        <v>98.0</v>
      </c>
      <c r="P2" s="1">
        <v>86.0</v>
      </c>
      <c r="Q2" s="1">
        <v>28.0</v>
      </c>
      <c r="R2" s="1">
        <v>37.0</v>
      </c>
      <c r="S2" s="1">
        <v>15.0</v>
      </c>
      <c r="T2" s="1">
        <v>62.0</v>
      </c>
      <c r="U2" s="1">
        <v>90.0</v>
      </c>
      <c r="V2" s="1">
        <v>72.0</v>
      </c>
      <c r="W2" s="1">
        <v>96.0</v>
      </c>
      <c r="X2" s="1">
        <v>11.0</v>
      </c>
      <c r="Y2" s="1">
        <v>96.0</v>
      </c>
      <c r="Z2" s="1">
        <v>53.0</v>
      </c>
      <c r="AA2" s="1">
        <v>74.0</v>
      </c>
      <c r="AB2" s="1">
        <v>87.0</v>
      </c>
      <c r="AC2" s="1">
        <v>15.0</v>
      </c>
      <c r="AD2" s="1">
        <v>52.0</v>
      </c>
      <c r="AE2" s="1">
        <v>62.0</v>
      </c>
      <c r="AF2" s="1">
        <v>25.0</v>
      </c>
      <c r="AG2" s="1">
        <v>94.0</v>
      </c>
    </row>
    <row r="3">
      <c r="A3" s="34">
        <v>2.0</v>
      </c>
      <c r="B3" s="1">
        <v>46.0</v>
      </c>
      <c r="C3" s="1">
        <v>84.0</v>
      </c>
      <c r="D3" s="1">
        <v>30.0</v>
      </c>
      <c r="E3" s="1">
        <v>23.0</v>
      </c>
      <c r="F3" s="1">
        <v>83.0</v>
      </c>
      <c r="G3" s="1">
        <v>24.0</v>
      </c>
      <c r="H3" s="1">
        <v>41.0</v>
      </c>
      <c r="I3" s="1">
        <v>95.0</v>
      </c>
      <c r="J3" s="1">
        <v>79.0</v>
      </c>
      <c r="K3" s="1">
        <v>33.0</v>
      </c>
      <c r="L3" s="1">
        <v>60.0</v>
      </c>
      <c r="M3" s="1">
        <v>17.0</v>
      </c>
      <c r="N3" s="1">
        <v>63.0</v>
      </c>
      <c r="O3" s="1">
        <v>68.0</v>
      </c>
      <c r="P3" s="1">
        <v>20.0</v>
      </c>
      <c r="Q3" s="1">
        <v>50.0</v>
      </c>
      <c r="R3" s="1">
        <v>17.0</v>
      </c>
      <c r="S3" s="1">
        <v>55.0</v>
      </c>
      <c r="T3" s="1">
        <v>36.0</v>
      </c>
      <c r="U3" s="1">
        <v>84.0</v>
      </c>
      <c r="V3" s="1">
        <v>23.0</v>
      </c>
      <c r="W3" s="1">
        <v>49.0</v>
      </c>
      <c r="X3" s="1">
        <v>45.0</v>
      </c>
      <c r="Y3" s="1">
        <v>38.0</v>
      </c>
      <c r="Z3" s="1">
        <v>71.0</v>
      </c>
      <c r="AA3" s="1">
        <v>56.0</v>
      </c>
      <c r="AB3" s="1">
        <v>52.0</v>
      </c>
      <c r="AC3" s="1">
        <v>95.0</v>
      </c>
      <c r="AD3" s="1">
        <v>24.0</v>
      </c>
      <c r="AE3" s="1">
        <v>41.0</v>
      </c>
      <c r="AF3" s="1">
        <v>82.0</v>
      </c>
      <c r="AG3" s="1">
        <v>11.0</v>
      </c>
    </row>
    <row r="4">
      <c r="A4" s="34">
        <v>3.0</v>
      </c>
      <c r="B4" s="1">
        <v>47.0</v>
      </c>
      <c r="C4" s="1">
        <v>11.0</v>
      </c>
      <c r="D4" s="1">
        <v>90.0</v>
      </c>
      <c r="E4" s="1">
        <v>54.0</v>
      </c>
      <c r="F4" s="1">
        <v>42.0</v>
      </c>
      <c r="G4" s="1">
        <v>31.0</v>
      </c>
      <c r="H4" s="1">
        <v>91.0</v>
      </c>
      <c r="I4" s="1">
        <v>47.0</v>
      </c>
      <c r="J4" s="1">
        <v>94.0</v>
      </c>
      <c r="K4" s="1">
        <v>6.0</v>
      </c>
      <c r="L4" s="1">
        <v>68.0</v>
      </c>
      <c r="M4" s="1">
        <v>37.0</v>
      </c>
      <c r="N4" s="1">
        <v>16.0</v>
      </c>
      <c r="O4" s="1">
        <v>31.0</v>
      </c>
      <c r="P4" s="1">
        <v>94.0</v>
      </c>
      <c r="Q4" s="1">
        <v>35.0</v>
      </c>
      <c r="R4" s="1">
        <v>3.0</v>
      </c>
      <c r="S4" s="1">
        <v>17.0</v>
      </c>
      <c r="T4" s="1">
        <v>17.0</v>
      </c>
      <c r="U4" s="1">
        <v>5.0</v>
      </c>
      <c r="V4" s="1">
        <v>21.0</v>
      </c>
      <c r="W4" s="1">
        <v>50.0</v>
      </c>
      <c r="X4" s="1">
        <v>64.0</v>
      </c>
      <c r="Y4" s="1">
        <v>36.0</v>
      </c>
      <c r="Z4" s="1">
        <v>65.0</v>
      </c>
      <c r="AA4" s="1">
        <v>80.0</v>
      </c>
      <c r="AB4" s="1">
        <v>94.0</v>
      </c>
      <c r="AC4" s="1">
        <v>51.0</v>
      </c>
      <c r="AD4" s="1">
        <v>90.0</v>
      </c>
      <c r="AE4" s="1">
        <v>54.0</v>
      </c>
      <c r="AF4" s="1">
        <v>88.0</v>
      </c>
      <c r="AG4" s="1">
        <v>10.0</v>
      </c>
    </row>
    <row r="5">
      <c r="A5" s="34">
        <v>4.0</v>
      </c>
      <c r="B5" s="1">
        <v>53.0</v>
      </c>
      <c r="C5" s="1">
        <v>4.0</v>
      </c>
      <c r="D5" s="1">
        <v>7.0</v>
      </c>
      <c r="E5" s="1">
        <v>86.0</v>
      </c>
      <c r="F5" s="1">
        <v>30.0</v>
      </c>
      <c r="G5" s="1">
        <v>14.0</v>
      </c>
      <c r="H5" s="1">
        <v>79.0</v>
      </c>
      <c r="I5" s="1">
        <v>52.0</v>
      </c>
      <c r="J5" s="1">
        <v>61.0</v>
      </c>
      <c r="K5" s="1">
        <v>75.0</v>
      </c>
      <c r="L5" s="1">
        <v>92.0</v>
      </c>
      <c r="M5" s="1">
        <v>61.0</v>
      </c>
      <c r="N5" s="1">
        <v>69.0</v>
      </c>
      <c r="O5" s="1">
        <v>71.0</v>
      </c>
      <c r="P5" s="1">
        <v>68.0</v>
      </c>
      <c r="Q5" s="1">
        <v>43.0</v>
      </c>
      <c r="R5" s="1">
        <v>62.0</v>
      </c>
      <c r="S5" s="1">
        <v>77.0</v>
      </c>
      <c r="T5" s="1">
        <v>92.0</v>
      </c>
      <c r="U5" s="1">
        <v>29.0</v>
      </c>
      <c r="V5" s="1">
        <v>5.0</v>
      </c>
      <c r="W5" s="1">
        <v>73.0</v>
      </c>
      <c r="X5" s="1">
        <v>58.0</v>
      </c>
      <c r="Y5" s="1">
        <v>12.0</v>
      </c>
      <c r="Z5" s="1">
        <v>2.0</v>
      </c>
      <c r="AA5" s="1">
        <v>99.0</v>
      </c>
      <c r="AB5" s="1">
        <v>45.0</v>
      </c>
      <c r="AC5" s="1">
        <v>61.0</v>
      </c>
      <c r="AD5" s="1">
        <v>61.0</v>
      </c>
      <c r="AE5" s="1">
        <v>9.0</v>
      </c>
      <c r="AF5" s="1">
        <v>10.0</v>
      </c>
      <c r="AG5" s="1">
        <v>32.0</v>
      </c>
    </row>
    <row r="6">
      <c r="A6" s="34">
        <v>5.0</v>
      </c>
      <c r="B6" s="1">
        <v>79.0</v>
      </c>
      <c r="C6" s="1">
        <v>64.0</v>
      </c>
      <c r="D6" s="1">
        <v>88.0</v>
      </c>
      <c r="E6" s="1">
        <v>8.0</v>
      </c>
      <c r="F6" s="1">
        <v>93.0</v>
      </c>
      <c r="G6" s="1">
        <v>25.0</v>
      </c>
      <c r="H6" s="1">
        <v>22.0</v>
      </c>
      <c r="I6" s="1">
        <v>41.0</v>
      </c>
      <c r="J6" s="1">
        <v>98.0</v>
      </c>
      <c r="K6" s="1">
        <v>41.0</v>
      </c>
      <c r="L6" s="1">
        <v>1.0</v>
      </c>
      <c r="M6" s="1">
        <v>18.0</v>
      </c>
      <c r="N6" s="1">
        <v>50.0</v>
      </c>
      <c r="O6" s="1">
        <v>19.0</v>
      </c>
      <c r="P6" s="1">
        <v>21.0</v>
      </c>
      <c r="Q6" s="1">
        <v>97.0</v>
      </c>
      <c r="R6" s="1">
        <v>87.0</v>
      </c>
      <c r="S6" s="1">
        <v>50.0</v>
      </c>
      <c r="T6" s="1">
        <v>68.0</v>
      </c>
      <c r="U6" s="1">
        <v>78.0</v>
      </c>
      <c r="V6" s="1">
        <v>5.0</v>
      </c>
      <c r="W6" s="1">
        <v>43.0</v>
      </c>
      <c r="X6" s="1">
        <v>9.0</v>
      </c>
      <c r="Y6" s="1">
        <v>18.0</v>
      </c>
      <c r="Z6" s="1">
        <v>70.0</v>
      </c>
      <c r="AA6" s="1">
        <v>89.0</v>
      </c>
      <c r="AB6" s="1">
        <v>91.0</v>
      </c>
      <c r="AC6" s="1">
        <v>25.0</v>
      </c>
      <c r="AD6" s="1">
        <v>39.0</v>
      </c>
      <c r="AE6" s="1">
        <v>36.0</v>
      </c>
      <c r="AF6" s="1">
        <v>71.0</v>
      </c>
      <c r="AG6" s="1">
        <v>86.0</v>
      </c>
    </row>
    <row r="7">
      <c r="A7" s="34">
        <v>6.0</v>
      </c>
      <c r="B7" s="1">
        <v>2.0</v>
      </c>
      <c r="C7" s="1">
        <v>29.0</v>
      </c>
      <c r="D7" s="1">
        <v>46.0</v>
      </c>
      <c r="E7" s="1">
        <v>48.0</v>
      </c>
      <c r="F7" s="1">
        <v>4.0</v>
      </c>
      <c r="G7" s="1">
        <v>78.0</v>
      </c>
      <c r="H7" s="1">
        <v>48.0</v>
      </c>
      <c r="I7" s="1">
        <v>20.0</v>
      </c>
      <c r="J7" s="1">
        <v>88.0</v>
      </c>
      <c r="K7" s="1">
        <v>28.0</v>
      </c>
      <c r="L7" s="1">
        <v>58.0</v>
      </c>
      <c r="M7" s="1">
        <v>49.0</v>
      </c>
      <c r="N7" s="1">
        <v>31.0</v>
      </c>
      <c r="O7" s="1">
        <v>12.0</v>
      </c>
      <c r="P7" s="1">
        <v>97.0</v>
      </c>
      <c r="Q7" s="1">
        <v>84.0</v>
      </c>
      <c r="R7" s="1">
        <v>90.0</v>
      </c>
      <c r="S7" s="1">
        <v>36.0</v>
      </c>
      <c r="T7" s="1">
        <v>30.0</v>
      </c>
      <c r="U7" s="1">
        <v>44.0</v>
      </c>
      <c r="V7" s="1">
        <v>73.0</v>
      </c>
      <c r="W7" s="1">
        <v>42.0</v>
      </c>
      <c r="X7" s="1">
        <v>92.0</v>
      </c>
      <c r="Y7" s="1">
        <v>33.0</v>
      </c>
      <c r="Z7" s="1">
        <v>16.0</v>
      </c>
      <c r="AA7" s="1">
        <v>24.0</v>
      </c>
      <c r="AB7" s="1">
        <v>10.0</v>
      </c>
      <c r="AC7" s="1">
        <v>42.0</v>
      </c>
      <c r="AD7" s="1">
        <v>2.0</v>
      </c>
      <c r="AE7" s="1">
        <v>31.0</v>
      </c>
      <c r="AF7" s="1">
        <v>9.0</v>
      </c>
      <c r="AG7" s="1">
        <v>25.0</v>
      </c>
    </row>
    <row r="8">
      <c r="A8" s="34">
        <v>7.0</v>
      </c>
      <c r="B8" s="1">
        <v>31.0</v>
      </c>
      <c r="C8" s="1">
        <v>14.0</v>
      </c>
      <c r="D8" s="1">
        <v>3.0</v>
      </c>
      <c r="E8" s="1">
        <v>29.0</v>
      </c>
      <c r="F8" s="1">
        <v>48.0</v>
      </c>
      <c r="G8" s="1">
        <v>35.0</v>
      </c>
      <c r="H8" s="1">
        <v>6.0</v>
      </c>
      <c r="I8" s="1">
        <v>31.0</v>
      </c>
      <c r="J8" s="1">
        <v>61.0</v>
      </c>
      <c r="K8" s="1">
        <v>30.0</v>
      </c>
      <c r="L8" s="1">
        <v>55.0</v>
      </c>
      <c r="M8" s="1">
        <v>22.0</v>
      </c>
      <c r="N8" s="1">
        <v>39.0</v>
      </c>
      <c r="O8" s="1">
        <v>77.0</v>
      </c>
      <c r="P8" s="1">
        <v>24.0</v>
      </c>
      <c r="Q8" s="1">
        <v>93.0</v>
      </c>
      <c r="R8" s="1">
        <v>64.0</v>
      </c>
      <c r="S8" s="1">
        <v>77.0</v>
      </c>
      <c r="T8" s="1">
        <v>75.0</v>
      </c>
      <c r="U8" s="1">
        <v>55.0</v>
      </c>
      <c r="V8" s="1">
        <v>61.0</v>
      </c>
      <c r="W8" s="1">
        <v>51.0</v>
      </c>
      <c r="X8" s="1">
        <v>43.0</v>
      </c>
      <c r="Y8" s="1">
        <v>80.0</v>
      </c>
      <c r="Z8" s="1">
        <v>1.0</v>
      </c>
      <c r="AA8" s="1">
        <v>55.0</v>
      </c>
      <c r="AB8" s="1">
        <v>58.0</v>
      </c>
      <c r="AC8" s="1">
        <v>65.0</v>
      </c>
      <c r="AD8" s="1">
        <v>81.0</v>
      </c>
      <c r="AE8" s="1">
        <v>85.0</v>
      </c>
      <c r="AF8" s="1">
        <v>99.0</v>
      </c>
      <c r="AG8" s="1">
        <v>29.0</v>
      </c>
    </row>
    <row r="9">
      <c r="A9" s="34">
        <v>8.0</v>
      </c>
      <c r="B9" s="1">
        <v>16.0</v>
      </c>
      <c r="C9" s="1">
        <v>23.0</v>
      </c>
      <c r="D9" s="1">
        <v>19.0</v>
      </c>
      <c r="E9" s="1">
        <v>18.0</v>
      </c>
      <c r="F9" s="1">
        <v>63.0</v>
      </c>
      <c r="G9" s="1">
        <v>74.0</v>
      </c>
      <c r="H9" s="1">
        <v>50.0</v>
      </c>
      <c r="I9" s="1">
        <v>20.0</v>
      </c>
      <c r="J9" s="1">
        <v>53.0</v>
      </c>
      <c r="K9" s="1">
        <v>9.0</v>
      </c>
      <c r="L9" s="1">
        <v>29.0</v>
      </c>
      <c r="M9" s="1">
        <v>90.0</v>
      </c>
      <c r="N9" s="1">
        <v>21.0</v>
      </c>
      <c r="O9" s="1">
        <v>75.0</v>
      </c>
      <c r="P9" s="1">
        <v>17.0</v>
      </c>
      <c r="Q9" s="1">
        <v>56.0</v>
      </c>
      <c r="R9" s="1">
        <v>17.0</v>
      </c>
      <c r="S9" s="1">
        <v>93.0</v>
      </c>
      <c r="T9" s="1">
        <v>83.0</v>
      </c>
      <c r="U9" s="1">
        <v>72.0</v>
      </c>
      <c r="V9" s="1">
        <v>18.0</v>
      </c>
      <c r="W9" s="1">
        <v>49.0</v>
      </c>
      <c r="X9" s="1">
        <v>49.0</v>
      </c>
      <c r="Y9" s="1">
        <v>1.0</v>
      </c>
      <c r="Z9" s="1">
        <v>11.0</v>
      </c>
      <c r="AA9" s="1">
        <v>45.0</v>
      </c>
      <c r="AB9" s="1">
        <v>46.0</v>
      </c>
      <c r="AC9" s="1">
        <v>70.0</v>
      </c>
      <c r="AD9" s="1">
        <v>78.0</v>
      </c>
      <c r="AE9" s="1">
        <v>9.0</v>
      </c>
      <c r="AF9" s="1">
        <v>57.0</v>
      </c>
      <c r="AG9" s="1">
        <v>83.0</v>
      </c>
    </row>
    <row r="10">
      <c r="A10" s="34">
        <v>9.0</v>
      </c>
      <c r="B10" s="1">
        <v>36.0</v>
      </c>
      <c r="C10" s="1">
        <v>38.0</v>
      </c>
      <c r="D10" s="1">
        <v>30.0</v>
      </c>
      <c r="E10" s="1">
        <v>50.0</v>
      </c>
      <c r="F10" s="1">
        <v>33.0</v>
      </c>
      <c r="G10" s="1">
        <v>51.0</v>
      </c>
      <c r="H10" s="1">
        <v>19.0</v>
      </c>
      <c r="I10" s="1">
        <v>59.0</v>
      </c>
      <c r="J10" s="1">
        <v>2.0</v>
      </c>
      <c r="K10" s="1">
        <v>28.0</v>
      </c>
      <c r="L10" s="1">
        <v>90.0</v>
      </c>
      <c r="M10" s="1">
        <v>49.0</v>
      </c>
      <c r="N10" s="1">
        <v>43.0</v>
      </c>
      <c r="O10" s="1">
        <v>21.0</v>
      </c>
      <c r="P10" s="1">
        <v>90.0</v>
      </c>
      <c r="Q10" s="1">
        <v>61.0</v>
      </c>
      <c r="R10" s="1">
        <v>35.0</v>
      </c>
      <c r="S10" s="1">
        <v>95.0</v>
      </c>
      <c r="T10" s="1">
        <v>3.0</v>
      </c>
      <c r="U10" s="1">
        <v>1.0</v>
      </c>
      <c r="V10" s="1">
        <v>77.0</v>
      </c>
      <c r="W10" s="1">
        <v>14.0</v>
      </c>
      <c r="X10" s="1">
        <v>36.0</v>
      </c>
      <c r="Y10" s="1">
        <v>99.0</v>
      </c>
      <c r="Z10" s="1">
        <v>32.0</v>
      </c>
      <c r="AA10" s="1">
        <v>72.0</v>
      </c>
      <c r="AB10" s="1">
        <v>64.0</v>
      </c>
      <c r="AC10" s="1">
        <v>62.0</v>
      </c>
      <c r="AD10" s="1">
        <v>83.0</v>
      </c>
      <c r="AE10" s="1">
        <v>66.0</v>
      </c>
      <c r="AF10" s="1">
        <v>43.0</v>
      </c>
      <c r="AG10" s="1">
        <v>9.0</v>
      </c>
    </row>
    <row r="11">
      <c r="A11" s="34">
        <v>10.0</v>
      </c>
      <c r="B11" s="1">
        <v>48.0</v>
      </c>
      <c r="C11" s="1">
        <v>6.0</v>
      </c>
      <c r="D11" s="1">
        <v>61.0</v>
      </c>
      <c r="E11" s="1">
        <v>62.0</v>
      </c>
      <c r="F11" s="1">
        <v>40.0</v>
      </c>
      <c r="G11" s="1">
        <v>35.0</v>
      </c>
      <c r="H11" s="1">
        <v>51.0</v>
      </c>
      <c r="I11" s="1">
        <v>38.0</v>
      </c>
      <c r="J11" s="1">
        <v>81.0</v>
      </c>
      <c r="K11" s="1">
        <v>11.0</v>
      </c>
      <c r="L11" s="1">
        <v>25.0</v>
      </c>
      <c r="M11" s="1">
        <v>34.0</v>
      </c>
      <c r="N11" s="1">
        <v>50.0</v>
      </c>
      <c r="O11" s="1">
        <v>49.0</v>
      </c>
      <c r="P11" s="1">
        <v>63.0</v>
      </c>
      <c r="Q11" s="1">
        <v>50.0</v>
      </c>
      <c r="R11" s="1">
        <v>54.0</v>
      </c>
      <c r="S11" s="1">
        <v>77.0</v>
      </c>
      <c r="T11" s="1">
        <v>23.0</v>
      </c>
      <c r="U11" s="1">
        <v>12.0</v>
      </c>
      <c r="V11" s="1">
        <v>41.0</v>
      </c>
      <c r="W11" s="1">
        <v>35.0</v>
      </c>
      <c r="X11" s="1">
        <v>1.0</v>
      </c>
      <c r="Y11" s="1">
        <v>8.0</v>
      </c>
      <c r="Z11" s="1">
        <v>82.0</v>
      </c>
      <c r="AA11" s="1">
        <v>73.0</v>
      </c>
      <c r="AB11" s="1">
        <v>80.0</v>
      </c>
      <c r="AC11" s="1">
        <v>66.0</v>
      </c>
      <c r="AD11" s="1">
        <v>24.0</v>
      </c>
      <c r="AE11" s="1">
        <v>5.0</v>
      </c>
      <c r="AF11" s="1">
        <v>60.0</v>
      </c>
      <c r="AG11" s="1">
        <v>70.0</v>
      </c>
    </row>
    <row r="12">
      <c r="A12" s="34">
        <v>11.0</v>
      </c>
      <c r="B12" s="1">
        <v>90.0</v>
      </c>
      <c r="C12" s="1">
        <v>32.0</v>
      </c>
      <c r="D12" s="1">
        <v>74.0</v>
      </c>
      <c r="E12" s="1">
        <v>15.0</v>
      </c>
      <c r="F12" s="1">
        <v>63.0</v>
      </c>
      <c r="G12" s="1">
        <v>19.0</v>
      </c>
      <c r="H12" s="1">
        <v>37.0</v>
      </c>
      <c r="I12" s="1">
        <v>46.0</v>
      </c>
      <c r="J12" s="1">
        <v>38.0</v>
      </c>
      <c r="K12" s="1">
        <v>43.0</v>
      </c>
      <c r="L12" s="1">
        <v>1.0</v>
      </c>
      <c r="M12" s="1">
        <v>82.0</v>
      </c>
      <c r="N12" s="1">
        <v>90.0</v>
      </c>
      <c r="O12" s="1">
        <v>18.0</v>
      </c>
      <c r="P12" s="1">
        <v>73.0</v>
      </c>
      <c r="Q12" s="1">
        <v>83.0</v>
      </c>
      <c r="R12" s="1">
        <v>21.0</v>
      </c>
      <c r="S12" s="1">
        <v>44.0</v>
      </c>
      <c r="T12" s="1">
        <v>41.0</v>
      </c>
      <c r="U12" s="1">
        <v>48.0</v>
      </c>
      <c r="V12" s="1">
        <v>95.0</v>
      </c>
      <c r="W12" s="1">
        <v>49.0</v>
      </c>
      <c r="X12" s="1">
        <v>9.0</v>
      </c>
      <c r="Y12" s="1">
        <v>60.0</v>
      </c>
      <c r="Z12" s="1">
        <v>19.0</v>
      </c>
      <c r="AA12" s="1">
        <v>91.0</v>
      </c>
      <c r="AB12" s="1">
        <v>93.0</v>
      </c>
      <c r="AC12" s="1">
        <v>30.0</v>
      </c>
      <c r="AD12" s="1">
        <v>25.0</v>
      </c>
      <c r="AE12" s="1">
        <v>34.0</v>
      </c>
      <c r="AF12" s="1">
        <v>62.0</v>
      </c>
      <c r="AG12" s="1">
        <v>49.0</v>
      </c>
    </row>
    <row r="13">
      <c r="A13" s="34">
        <v>12.0</v>
      </c>
      <c r="B13" s="1">
        <v>64.0</v>
      </c>
      <c r="C13" s="1">
        <v>36.0</v>
      </c>
      <c r="D13" s="1">
        <v>70.0</v>
      </c>
      <c r="E13" s="1">
        <v>54.0</v>
      </c>
      <c r="F13" s="1">
        <v>23.0</v>
      </c>
      <c r="G13" s="1">
        <v>65.0</v>
      </c>
      <c r="H13" s="1">
        <v>66.0</v>
      </c>
      <c r="I13" s="1">
        <v>5.0</v>
      </c>
      <c r="J13" s="1">
        <v>33.0</v>
      </c>
      <c r="K13" s="1">
        <v>43.0</v>
      </c>
      <c r="L13" s="1">
        <v>60.0</v>
      </c>
      <c r="M13" s="1">
        <v>11.0</v>
      </c>
      <c r="N13" s="1">
        <v>22.0</v>
      </c>
      <c r="O13" s="1">
        <v>47.0</v>
      </c>
      <c r="P13" s="1">
        <v>1.0</v>
      </c>
      <c r="Q13" s="1">
        <v>91.0</v>
      </c>
      <c r="R13" s="1">
        <v>66.0</v>
      </c>
      <c r="S13" s="1">
        <v>10.0</v>
      </c>
      <c r="T13" s="1">
        <v>28.0</v>
      </c>
      <c r="U13" s="1">
        <v>82.0</v>
      </c>
      <c r="V13" s="1">
        <v>37.0</v>
      </c>
      <c r="W13" s="1">
        <v>74.0</v>
      </c>
      <c r="X13" s="1">
        <v>50.0</v>
      </c>
      <c r="Y13" s="1">
        <v>41.0</v>
      </c>
      <c r="Z13" s="1">
        <v>35.0</v>
      </c>
      <c r="AA13" s="1">
        <v>75.0</v>
      </c>
      <c r="AB13" s="1">
        <v>25.0</v>
      </c>
      <c r="AC13" s="1">
        <v>57.0</v>
      </c>
      <c r="AD13" s="1">
        <v>52.0</v>
      </c>
      <c r="AE13" s="1">
        <v>56.0</v>
      </c>
      <c r="AF13" s="1">
        <v>54.0</v>
      </c>
      <c r="AG13" s="1">
        <v>83.0</v>
      </c>
    </row>
    <row r="14">
      <c r="A14" s="34">
        <v>13.0</v>
      </c>
      <c r="B14" s="1">
        <v>92.0</v>
      </c>
      <c r="C14" s="1">
        <v>27.0</v>
      </c>
      <c r="D14" s="1">
        <v>25.0</v>
      </c>
      <c r="E14" s="1">
        <v>76.0</v>
      </c>
      <c r="F14" s="1">
        <v>20.0</v>
      </c>
      <c r="G14" s="1">
        <v>22.0</v>
      </c>
      <c r="H14" s="1">
        <v>7.0</v>
      </c>
      <c r="I14" s="1">
        <v>62.0</v>
      </c>
      <c r="J14" s="1">
        <v>29.0</v>
      </c>
      <c r="K14" s="1">
        <v>7.0</v>
      </c>
      <c r="L14" s="1">
        <v>45.0</v>
      </c>
      <c r="M14" s="1">
        <v>59.0</v>
      </c>
      <c r="N14" s="1">
        <v>68.0</v>
      </c>
      <c r="O14" s="1">
        <v>98.0</v>
      </c>
      <c r="P14" s="1">
        <v>61.0</v>
      </c>
      <c r="Q14" s="1">
        <v>3.0</v>
      </c>
      <c r="R14" s="1">
        <v>35.0</v>
      </c>
      <c r="S14" s="1">
        <v>23.0</v>
      </c>
      <c r="T14" s="1">
        <v>45.0</v>
      </c>
      <c r="U14" s="1">
        <v>19.0</v>
      </c>
      <c r="V14" s="1">
        <v>29.0</v>
      </c>
      <c r="W14" s="1">
        <v>7.0</v>
      </c>
      <c r="X14" s="1">
        <v>22.0</v>
      </c>
      <c r="Y14" s="1">
        <v>31.0</v>
      </c>
      <c r="Z14" s="1">
        <v>38.0</v>
      </c>
      <c r="AA14" s="1">
        <v>14.0</v>
      </c>
      <c r="AB14" s="1">
        <v>44.0</v>
      </c>
      <c r="AC14" s="1">
        <v>41.0</v>
      </c>
      <c r="AD14" s="1">
        <v>3.0</v>
      </c>
      <c r="AE14" s="1">
        <v>97.0</v>
      </c>
      <c r="AF14" s="1">
        <v>41.0</v>
      </c>
      <c r="AG14" s="1">
        <v>80.0</v>
      </c>
    </row>
    <row r="15">
      <c r="A15" s="34">
        <v>14.0</v>
      </c>
      <c r="B15" s="1">
        <v>64.0</v>
      </c>
      <c r="C15" s="1">
        <v>82.0</v>
      </c>
      <c r="D15" s="1">
        <v>76.0</v>
      </c>
      <c r="E15" s="1">
        <v>63.0</v>
      </c>
      <c r="F15" s="1">
        <v>25.0</v>
      </c>
      <c r="G15" s="1">
        <v>57.0</v>
      </c>
      <c r="H15" s="1">
        <v>99.0</v>
      </c>
      <c r="I15" s="1">
        <v>16.0</v>
      </c>
      <c r="J15" s="1">
        <v>47.0</v>
      </c>
      <c r="K15" s="1">
        <v>28.0</v>
      </c>
      <c r="L15" s="1">
        <v>22.0</v>
      </c>
      <c r="M15" s="1">
        <v>10.0</v>
      </c>
      <c r="N15" s="1">
        <v>93.0</v>
      </c>
      <c r="O15" s="1">
        <v>1.0</v>
      </c>
      <c r="P15" s="1">
        <v>37.0</v>
      </c>
      <c r="Q15" s="1">
        <v>34.0</v>
      </c>
      <c r="R15" s="1">
        <v>50.0</v>
      </c>
      <c r="S15" s="1">
        <v>83.0</v>
      </c>
      <c r="T15" s="1">
        <v>20.0</v>
      </c>
      <c r="U15" s="1">
        <v>12.0</v>
      </c>
      <c r="V15" s="1">
        <v>4.0</v>
      </c>
      <c r="W15" s="1">
        <v>88.0</v>
      </c>
      <c r="X15" s="1">
        <v>20.0</v>
      </c>
      <c r="Y15" s="1">
        <v>7.0</v>
      </c>
      <c r="Z15" s="1">
        <v>91.0</v>
      </c>
      <c r="AA15" s="1">
        <v>90.0</v>
      </c>
      <c r="AB15" s="1">
        <v>88.0</v>
      </c>
      <c r="AC15" s="1">
        <v>54.0</v>
      </c>
      <c r="AD15" s="1">
        <v>77.0</v>
      </c>
      <c r="AE15" s="1">
        <v>37.0</v>
      </c>
      <c r="AF15" s="1">
        <v>24.0</v>
      </c>
      <c r="AG15" s="1">
        <v>24.0</v>
      </c>
    </row>
    <row r="16">
      <c r="A16" s="34">
        <v>15.0</v>
      </c>
      <c r="B16" s="1">
        <v>46.0</v>
      </c>
      <c r="C16" s="1">
        <v>61.0</v>
      </c>
      <c r="D16" s="1">
        <v>3.0</v>
      </c>
      <c r="E16" s="1">
        <v>96.0</v>
      </c>
      <c r="F16" s="1">
        <v>16.0</v>
      </c>
      <c r="G16" s="1">
        <v>66.0</v>
      </c>
      <c r="H16" s="1">
        <v>51.0</v>
      </c>
      <c r="I16" s="1">
        <v>53.0</v>
      </c>
      <c r="J16" s="1">
        <v>17.0</v>
      </c>
      <c r="K16" s="1">
        <v>70.0</v>
      </c>
      <c r="L16" s="1">
        <v>5.0</v>
      </c>
      <c r="M16" s="1">
        <v>17.0</v>
      </c>
      <c r="N16" s="1">
        <v>77.0</v>
      </c>
      <c r="O16" s="1">
        <v>67.0</v>
      </c>
      <c r="P16" s="1">
        <v>13.0</v>
      </c>
      <c r="Q16" s="1">
        <v>5.0</v>
      </c>
      <c r="R16" s="1">
        <v>40.0</v>
      </c>
      <c r="S16" s="1">
        <v>92.0</v>
      </c>
      <c r="T16" s="1">
        <v>23.0</v>
      </c>
      <c r="U16" s="1">
        <v>41.0</v>
      </c>
      <c r="V16" s="1">
        <v>87.0</v>
      </c>
      <c r="W16" s="1">
        <v>44.0</v>
      </c>
      <c r="X16" s="1">
        <v>91.0</v>
      </c>
      <c r="Y16" s="1">
        <v>69.0</v>
      </c>
      <c r="Z16" s="1">
        <v>2.0</v>
      </c>
      <c r="AA16" s="1">
        <v>73.0</v>
      </c>
      <c r="AB16" s="1">
        <v>40.0</v>
      </c>
      <c r="AC16" s="1">
        <v>70.0</v>
      </c>
      <c r="AD16" s="1">
        <v>84.0</v>
      </c>
      <c r="AE16" s="1">
        <v>89.0</v>
      </c>
      <c r="AF16" s="1">
        <v>55.0</v>
      </c>
      <c r="AG16" s="1">
        <v>39.0</v>
      </c>
    </row>
    <row r="17">
      <c r="A17" s="34">
        <v>16.0</v>
      </c>
      <c r="B17" s="1">
        <v>8.0</v>
      </c>
      <c r="C17" s="1">
        <v>77.0</v>
      </c>
      <c r="D17" s="1">
        <v>95.0</v>
      </c>
      <c r="E17" s="1">
        <v>77.0</v>
      </c>
      <c r="F17" s="1">
        <v>34.0</v>
      </c>
      <c r="G17" s="1">
        <v>26.0</v>
      </c>
      <c r="H17" s="1">
        <v>50.0</v>
      </c>
      <c r="I17" s="1">
        <v>18.0</v>
      </c>
      <c r="J17" s="1">
        <v>97.0</v>
      </c>
      <c r="K17" s="1">
        <v>19.0</v>
      </c>
      <c r="L17" s="1">
        <v>62.0</v>
      </c>
      <c r="M17" s="1">
        <v>91.0</v>
      </c>
      <c r="N17" s="1">
        <v>91.0</v>
      </c>
      <c r="O17" s="1">
        <v>83.0</v>
      </c>
      <c r="P17" s="1">
        <v>96.0</v>
      </c>
      <c r="Q17" s="1">
        <v>5.0</v>
      </c>
      <c r="R17" s="1">
        <v>17.0</v>
      </c>
      <c r="S17" s="1">
        <v>58.0</v>
      </c>
      <c r="T17" s="1">
        <v>85.0</v>
      </c>
      <c r="U17" s="1">
        <v>66.0</v>
      </c>
      <c r="V17" s="1">
        <v>89.0</v>
      </c>
      <c r="W17" s="1">
        <v>76.0</v>
      </c>
      <c r="X17" s="1">
        <v>56.0</v>
      </c>
      <c r="Y17" s="1">
        <v>11.0</v>
      </c>
      <c r="Z17" s="1">
        <v>53.0</v>
      </c>
      <c r="AA17" s="1">
        <v>16.0</v>
      </c>
      <c r="AB17" s="1">
        <v>74.0</v>
      </c>
      <c r="AC17" s="1">
        <v>31.0</v>
      </c>
      <c r="AD17" s="1">
        <v>60.0</v>
      </c>
      <c r="AE17" s="1">
        <v>33.0</v>
      </c>
      <c r="AF17" s="1">
        <v>1.0</v>
      </c>
      <c r="AG17" s="1">
        <v>53.0</v>
      </c>
    </row>
    <row r="18">
      <c r="A18" s="34">
        <v>17.0</v>
      </c>
      <c r="B18" s="1">
        <v>45.0</v>
      </c>
      <c r="C18" s="1">
        <v>46.0</v>
      </c>
      <c r="D18" s="1">
        <v>30.0</v>
      </c>
      <c r="E18" s="1">
        <v>2.0</v>
      </c>
      <c r="F18" s="1">
        <v>66.0</v>
      </c>
      <c r="G18" s="1">
        <v>17.0</v>
      </c>
      <c r="H18" s="1">
        <v>51.0</v>
      </c>
      <c r="I18" s="1">
        <v>50.0</v>
      </c>
      <c r="J18" s="1">
        <v>54.0</v>
      </c>
      <c r="K18" s="1">
        <v>31.0</v>
      </c>
      <c r="L18" s="1">
        <v>82.0</v>
      </c>
      <c r="M18" s="1">
        <v>30.0</v>
      </c>
      <c r="N18" s="1">
        <v>22.0</v>
      </c>
      <c r="O18" s="1">
        <v>31.0</v>
      </c>
      <c r="P18" s="1">
        <v>56.0</v>
      </c>
      <c r="Q18" s="1">
        <v>57.0</v>
      </c>
      <c r="R18" s="1">
        <v>27.0</v>
      </c>
      <c r="S18" s="1">
        <v>32.0</v>
      </c>
      <c r="T18" s="1">
        <v>82.0</v>
      </c>
      <c r="U18" s="1">
        <v>44.0</v>
      </c>
      <c r="V18" s="1">
        <v>8.0</v>
      </c>
      <c r="W18" s="1">
        <v>32.0</v>
      </c>
      <c r="X18" s="1">
        <v>67.0</v>
      </c>
      <c r="Y18" s="1">
        <v>17.0</v>
      </c>
      <c r="Z18" s="1">
        <v>8.0</v>
      </c>
      <c r="AA18" s="1">
        <v>60.0</v>
      </c>
      <c r="AB18" s="1">
        <v>78.0</v>
      </c>
      <c r="AC18" s="1">
        <v>9.0</v>
      </c>
      <c r="AD18" s="1">
        <v>50.0</v>
      </c>
      <c r="AE18" s="1">
        <v>43.0</v>
      </c>
      <c r="AF18" s="1">
        <v>20.0</v>
      </c>
      <c r="AG18" s="1">
        <v>49.0</v>
      </c>
    </row>
    <row r="19">
      <c r="A19" s="34">
        <v>18.0</v>
      </c>
      <c r="B19" s="1">
        <v>88.0</v>
      </c>
      <c r="C19" s="1">
        <v>29.0</v>
      </c>
      <c r="D19" s="1">
        <v>64.0</v>
      </c>
      <c r="E19" s="1">
        <v>76.0</v>
      </c>
      <c r="F19" s="1">
        <v>50.0</v>
      </c>
      <c r="G19" s="1">
        <v>24.0</v>
      </c>
      <c r="H19" s="1">
        <v>3.0</v>
      </c>
      <c r="I19" s="1">
        <v>13.0</v>
      </c>
      <c r="J19" s="1">
        <v>96.0</v>
      </c>
      <c r="K19" s="1">
        <v>78.0</v>
      </c>
      <c r="L19" s="1">
        <v>9.0</v>
      </c>
      <c r="M19" s="1">
        <v>29.0</v>
      </c>
      <c r="N19" s="1">
        <v>22.0</v>
      </c>
      <c r="O19" s="1">
        <v>38.0</v>
      </c>
      <c r="P19" s="1">
        <v>18.0</v>
      </c>
      <c r="Q19" s="1">
        <v>42.0</v>
      </c>
      <c r="R19" s="1">
        <v>95.0</v>
      </c>
      <c r="S19" s="1">
        <v>3.0</v>
      </c>
      <c r="T19" s="1">
        <v>68.0</v>
      </c>
      <c r="U19" s="1">
        <v>3.0</v>
      </c>
      <c r="V19" s="1">
        <v>92.0</v>
      </c>
      <c r="W19" s="1">
        <v>60.0</v>
      </c>
      <c r="X19" s="1">
        <v>8.0</v>
      </c>
      <c r="Y19" s="1">
        <v>35.0</v>
      </c>
      <c r="Z19" s="1">
        <v>40.0</v>
      </c>
      <c r="AA19" s="1">
        <v>51.0</v>
      </c>
      <c r="AB19" s="1">
        <v>76.0</v>
      </c>
      <c r="AC19" s="1">
        <v>34.0</v>
      </c>
      <c r="AD19" s="1">
        <v>86.0</v>
      </c>
      <c r="AE19" s="1">
        <v>16.0</v>
      </c>
      <c r="AF19" s="1">
        <v>51.0</v>
      </c>
      <c r="AG19" s="1">
        <v>80.0</v>
      </c>
    </row>
    <row r="20">
      <c r="A20" s="34">
        <v>19.0</v>
      </c>
      <c r="B20" s="1">
        <v>9.0</v>
      </c>
      <c r="C20" s="1">
        <v>57.0</v>
      </c>
      <c r="D20" s="1">
        <v>70.0</v>
      </c>
      <c r="E20" s="1">
        <v>84.0</v>
      </c>
      <c r="F20" s="1">
        <v>51.0</v>
      </c>
      <c r="G20" s="1">
        <v>26.0</v>
      </c>
      <c r="H20" s="1">
        <v>9.0</v>
      </c>
      <c r="I20" s="1">
        <v>57.0</v>
      </c>
      <c r="J20" s="1">
        <v>30.0</v>
      </c>
      <c r="K20" s="1">
        <v>88.0</v>
      </c>
      <c r="L20" s="1">
        <v>59.0</v>
      </c>
      <c r="M20" s="1">
        <v>5.0</v>
      </c>
      <c r="N20" s="1">
        <v>91.0</v>
      </c>
      <c r="O20" s="1">
        <v>93.0</v>
      </c>
      <c r="P20" s="1">
        <v>22.0</v>
      </c>
      <c r="Q20" s="1">
        <v>81.0</v>
      </c>
      <c r="R20" s="1">
        <v>44.0</v>
      </c>
      <c r="S20" s="1">
        <v>71.0</v>
      </c>
      <c r="T20" s="1">
        <v>90.0</v>
      </c>
      <c r="U20" s="1">
        <v>18.0</v>
      </c>
      <c r="V20" s="1">
        <v>70.0</v>
      </c>
      <c r="W20" s="1">
        <v>80.0</v>
      </c>
      <c r="X20" s="1">
        <v>49.0</v>
      </c>
      <c r="Y20" s="1">
        <v>72.0</v>
      </c>
      <c r="Z20" s="1">
        <v>84.0</v>
      </c>
      <c r="AA20" s="1">
        <v>54.0</v>
      </c>
      <c r="AB20" s="1">
        <v>23.0</v>
      </c>
      <c r="AC20" s="1">
        <v>15.0</v>
      </c>
      <c r="AD20" s="1">
        <v>94.0</v>
      </c>
      <c r="AE20" s="1">
        <v>68.0</v>
      </c>
      <c r="AF20" s="1">
        <v>5.0</v>
      </c>
      <c r="AG20" s="1">
        <v>91.0</v>
      </c>
    </row>
    <row r="21" ht="15.75" customHeight="1">
      <c r="A21" s="34">
        <v>20.0</v>
      </c>
      <c r="B21" s="1">
        <v>10.0</v>
      </c>
      <c r="C21" s="1">
        <v>31.0</v>
      </c>
      <c r="D21" s="1">
        <v>84.0</v>
      </c>
      <c r="E21" s="1">
        <v>31.0</v>
      </c>
      <c r="F21" s="1">
        <v>75.0</v>
      </c>
      <c r="G21" s="1">
        <v>86.0</v>
      </c>
      <c r="H21" s="1">
        <v>28.0</v>
      </c>
      <c r="I21" s="1">
        <v>78.0</v>
      </c>
      <c r="J21" s="1">
        <v>33.0</v>
      </c>
      <c r="K21" s="1">
        <v>63.0</v>
      </c>
      <c r="L21" s="1">
        <v>76.0</v>
      </c>
      <c r="M21" s="1">
        <v>79.0</v>
      </c>
      <c r="N21" s="1">
        <v>9.0</v>
      </c>
      <c r="O21" s="1">
        <v>95.0</v>
      </c>
      <c r="P21" s="1">
        <v>26.0</v>
      </c>
      <c r="Q21" s="1">
        <v>23.0</v>
      </c>
      <c r="R21" s="1">
        <v>76.0</v>
      </c>
      <c r="S21" s="1">
        <v>87.0</v>
      </c>
      <c r="T21" s="1">
        <v>49.0</v>
      </c>
      <c r="U21" s="1">
        <v>72.0</v>
      </c>
      <c r="V21" s="1">
        <v>15.0</v>
      </c>
      <c r="W21" s="1">
        <v>87.0</v>
      </c>
      <c r="X21" s="1">
        <v>61.0</v>
      </c>
      <c r="Y21" s="1">
        <v>80.0</v>
      </c>
      <c r="Z21" s="1">
        <v>40.0</v>
      </c>
      <c r="AA21" s="1">
        <v>83.0</v>
      </c>
      <c r="AB21" s="1">
        <v>91.0</v>
      </c>
      <c r="AC21" s="1">
        <v>10.0</v>
      </c>
      <c r="AD21" s="1">
        <v>92.0</v>
      </c>
      <c r="AE21" s="1">
        <v>2.0</v>
      </c>
      <c r="AF21" s="1">
        <v>76.0</v>
      </c>
      <c r="AG21" s="1">
        <v>77.0</v>
      </c>
    </row>
    <row r="22" ht="15.75" customHeight="1">
      <c r="A22" s="34">
        <v>21.0</v>
      </c>
      <c r="B22" s="1">
        <v>35.0</v>
      </c>
      <c r="C22" s="1">
        <v>60.0</v>
      </c>
      <c r="D22" s="1">
        <v>84.0</v>
      </c>
      <c r="E22" s="1">
        <v>7.0</v>
      </c>
      <c r="F22" s="1">
        <v>91.0</v>
      </c>
      <c r="G22" s="1">
        <v>23.0</v>
      </c>
      <c r="H22" s="1">
        <v>4.0</v>
      </c>
      <c r="I22" s="1">
        <v>6.0</v>
      </c>
      <c r="J22" s="1">
        <v>44.0</v>
      </c>
      <c r="K22" s="1">
        <v>1.0</v>
      </c>
      <c r="L22" s="1">
        <v>27.0</v>
      </c>
      <c r="M22" s="1">
        <v>84.0</v>
      </c>
      <c r="N22" s="1">
        <v>94.0</v>
      </c>
      <c r="O22" s="1">
        <v>28.0</v>
      </c>
      <c r="P22" s="1">
        <v>42.0</v>
      </c>
      <c r="Q22" s="1">
        <v>8.0</v>
      </c>
      <c r="R22" s="1">
        <v>2.0</v>
      </c>
      <c r="S22" s="1">
        <v>71.0</v>
      </c>
      <c r="T22" s="1">
        <v>76.0</v>
      </c>
      <c r="U22" s="1">
        <v>4.0</v>
      </c>
      <c r="V22" s="1">
        <v>99.0</v>
      </c>
      <c r="W22" s="1">
        <v>61.0</v>
      </c>
      <c r="X22" s="1">
        <v>80.0</v>
      </c>
      <c r="Y22" s="1">
        <v>30.0</v>
      </c>
      <c r="Z22" s="1">
        <v>22.0</v>
      </c>
      <c r="AA22" s="1">
        <v>29.0</v>
      </c>
      <c r="AB22" s="1">
        <v>16.0</v>
      </c>
      <c r="AC22" s="1">
        <v>30.0</v>
      </c>
      <c r="AD22" s="1">
        <v>39.0</v>
      </c>
      <c r="AE22" s="1">
        <v>65.0</v>
      </c>
      <c r="AF22" s="1">
        <v>49.0</v>
      </c>
      <c r="AG22" s="1">
        <v>38.0</v>
      </c>
    </row>
    <row r="23" ht="15.75" customHeight="1">
      <c r="A23" s="34">
        <v>22.0</v>
      </c>
      <c r="B23" s="1">
        <v>88.0</v>
      </c>
      <c r="C23" s="1">
        <v>83.0</v>
      </c>
      <c r="D23" s="1">
        <v>17.0</v>
      </c>
      <c r="E23" s="1">
        <v>54.0</v>
      </c>
      <c r="F23" s="1">
        <v>36.0</v>
      </c>
      <c r="G23" s="1">
        <v>43.0</v>
      </c>
      <c r="H23" s="1">
        <v>57.0</v>
      </c>
      <c r="I23" s="1">
        <v>61.0</v>
      </c>
      <c r="J23" s="1">
        <v>71.0</v>
      </c>
      <c r="K23" s="1">
        <v>91.0</v>
      </c>
      <c r="L23" s="1">
        <v>81.0</v>
      </c>
      <c r="M23" s="1">
        <v>95.0</v>
      </c>
      <c r="N23" s="1">
        <v>7.0</v>
      </c>
      <c r="O23" s="1">
        <v>67.0</v>
      </c>
      <c r="P23" s="1">
        <v>78.0</v>
      </c>
      <c r="Q23" s="1">
        <v>88.0</v>
      </c>
      <c r="R23" s="1">
        <v>10.0</v>
      </c>
      <c r="S23" s="1">
        <v>37.0</v>
      </c>
      <c r="T23" s="1">
        <v>97.0</v>
      </c>
      <c r="U23" s="1">
        <v>99.0</v>
      </c>
      <c r="V23" s="1">
        <v>45.0</v>
      </c>
      <c r="W23" s="1">
        <v>61.0</v>
      </c>
      <c r="X23" s="1">
        <v>54.0</v>
      </c>
      <c r="Y23" s="1">
        <v>52.0</v>
      </c>
      <c r="Z23" s="1">
        <v>57.0</v>
      </c>
      <c r="AA23" s="1">
        <v>14.0</v>
      </c>
      <c r="AB23" s="1">
        <v>63.0</v>
      </c>
      <c r="AC23" s="1">
        <v>88.0</v>
      </c>
      <c r="AD23" s="1">
        <v>21.0</v>
      </c>
      <c r="AE23" s="1">
        <v>97.0</v>
      </c>
      <c r="AF23" s="1">
        <v>33.0</v>
      </c>
      <c r="AG23" s="1">
        <v>85.0</v>
      </c>
    </row>
    <row r="24" ht="15.75" customHeight="1">
      <c r="A24" s="34">
        <v>23.0</v>
      </c>
      <c r="B24" s="1">
        <v>70.0</v>
      </c>
      <c r="C24" s="1">
        <v>92.0</v>
      </c>
      <c r="D24" s="1">
        <v>26.0</v>
      </c>
      <c r="E24" s="1">
        <v>80.0</v>
      </c>
      <c r="F24" s="1">
        <v>37.0</v>
      </c>
      <c r="G24" s="1">
        <v>82.0</v>
      </c>
      <c r="H24" s="1">
        <v>87.0</v>
      </c>
      <c r="I24" s="1">
        <v>52.0</v>
      </c>
      <c r="J24" s="1">
        <v>70.0</v>
      </c>
      <c r="K24" s="1">
        <v>42.0</v>
      </c>
      <c r="L24" s="1">
        <v>70.0</v>
      </c>
      <c r="M24" s="1">
        <v>78.0</v>
      </c>
      <c r="N24" s="1">
        <v>53.0</v>
      </c>
      <c r="O24" s="1">
        <v>62.0</v>
      </c>
      <c r="P24" s="1">
        <v>8.0</v>
      </c>
      <c r="Q24" s="1">
        <v>14.0</v>
      </c>
      <c r="R24" s="1">
        <v>65.0</v>
      </c>
      <c r="S24" s="1">
        <v>90.0</v>
      </c>
      <c r="T24" s="1">
        <v>22.0</v>
      </c>
      <c r="U24" s="1">
        <v>75.0</v>
      </c>
      <c r="V24" s="1">
        <v>84.0</v>
      </c>
      <c r="W24" s="1">
        <v>52.0</v>
      </c>
      <c r="X24" s="1">
        <v>53.0</v>
      </c>
      <c r="Y24" s="1">
        <v>32.0</v>
      </c>
      <c r="Z24" s="1">
        <v>3.0</v>
      </c>
      <c r="AA24" s="1">
        <v>12.0</v>
      </c>
      <c r="AB24" s="1">
        <v>14.0</v>
      </c>
      <c r="AC24" s="1">
        <v>57.0</v>
      </c>
      <c r="AD24" s="1">
        <v>52.0</v>
      </c>
      <c r="AE24" s="1">
        <v>25.0</v>
      </c>
      <c r="AF24" s="1">
        <v>42.0</v>
      </c>
      <c r="AG24" s="1">
        <v>62.0</v>
      </c>
    </row>
    <row r="25" ht="15.75" customHeight="1">
      <c r="A25" s="34">
        <v>24.0</v>
      </c>
      <c r="B25" s="1">
        <v>81.0</v>
      </c>
      <c r="C25" s="1">
        <v>67.0</v>
      </c>
      <c r="D25" s="1">
        <v>19.0</v>
      </c>
      <c r="E25" s="1">
        <v>66.0</v>
      </c>
      <c r="F25" s="1">
        <v>12.0</v>
      </c>
      <c r="G25" s="1">
        <v>53.0</v>
      </c>
      <c r="H25" s="1">
        <v>23.0</v>
      </c>
      <c r="I25" s="1">
        <v>92.0</v>
      </c>
      <c r="J25" s="1">
        <v>53.0</v>
      </c>
      <c r="K25" s="1">
        <v>55.0</v>
      </c>
      <c r="L25" s="1">
        <v>67.0</v>
      </c>
      <c r="M25" s="1">
        <v>86.0</v>
      </c>
      <c r="N25" s="1">
        <v>30.0</v>
      </c>
      <c r="O25" s="1">
        <v>5.0</v>
      </c>
      <c r="P25" s="1">
        <v>20.0</v>
      </c>
      <c r="Q25" s="1">
        <v>81.0</v>
      </c>
      <c r="R25" s="1">
        <v>27.0</v>
      </c>
      <c r="S25" s="1">
        <v>56.0</v>
      </c>
      <c r="T25" s="1">
        <v>58.0</v>
      </c>
      <c r="U25" s="1">
        <v>71.0</v>
      </c>
      <c r="V25" s="1">
        <v>62.0</v>
      </c>
      <c r="W25" s="1">
        <v>5.0</v>
      </c>
      <c r="X25" s="1">
        <v>22.0</v>
      </c>
      <c r="Y25" s="1">
        <v>55.0</v>
      </c>
      <c r="Z25" s="1">
        <v>91.0</v>
      </c>
      <c r="AA25" s="1">
        <v>72.0</v>
      </c>
      <c r="AB25" s="1">
        <v>52.0</v>
      </c>
      <c r="AC25" s="1">
        <v>48.0</v>
      </c>
      <c r="AD25" s="1">
        <v>71.0</v>
      </c>
      <c r="AE25" s="1">
        <v>68.0</v>
      </c>
      <c r="AF25" s="1">
        <v>93.0</v>
      </c>
      <c r="AG25" s="1">
        <v>20.0</v>
      </c>
    </row>
    <row r="26" ht="15.75" customHeight="1">
      <c r="A26" s="34">
        <v>25.0</v>
      </c>
      <c r="B26" s="1">
        <v>80.0</v>
      </c>
      <c r="C26" s="1">
        <v>74.0</v>
      </c>
      <c r="D26" s="1">
        <v>56.0</v>
      </c>
      <c r="E26" s="1">
        <v>17.0</v>
      </c>
      <c r="F26" s="1">
        <v>55.0</v>
      </c>
      <c r="G26" s="1">
        <v>38.0</v>
      </c>
      <c r="H26" s="1">
        <v>43.0</v>
      </c>
      <c r="I26" s="1">
        <v>94.0</v>
      </c>
      <c r="J26" s="1">
        <v>55.0</v>
      </c>
      <c r="K26" s="1">
        <v>65.0</v>
      </c>
      <c r="L26" s="1">
        <v>15.0</v>
      </c>
      <c r="M26" s="1">
        <v>53.0</v>
      </c>
      <c r="N26" s="1">
        <v>86.0</v>
      </c>
      <c r="O26" s="1">
        <v>84.0</v>
      </c>
      <c r="P26" s="1">
        <v>71.0</v>
      </c>
      <c r="Q26" s="1">
        <v>84.0</v>
      </c>
      <c r="R26" s="1">
        <v>74.0</v>
      </c>
      <c r="S26" s="1">
        <v>6.0</v>
      </c>
      <c r="T26" s="1">
        <v>9.0</v>
      </c>
      <c r="U26" s="1">
        <v>67.0</v>
      </c>
      <c r="V26" s="1">
        <v>92.0</v>
      </c>
      <c r="W26" s="1">
        <v>63.0</v>
      </c>
      <c r="X26" s="1">
        <v>91.0</v>
      </c>
      <c r="Y26" s="1">
        <v>93.0</v>
      </c>
      <c r="Z26" s="1">
        <v>46.0</v>
      </c>
      <c r="AA26" s="1">
        <v>65.0</v>
      </c>
      <c r="AB26" s="1">
        <v>57.0</v>
      </c>
      <c r="AC26" s="1">
        <v>1.0</v>
      </c>
      <c r="AD26" s="1">
        <v>13.0</v>
      </c>
      <c r="AE26" s="1">
        <v>37.0</v>
      </c>
      <c r="AF26" s="1">
        <v>98.0</v>
      </c>
      <c r="AG26" s="1">
        <v>91.0</v>
      </c>
    </row>
    <row r="27" ht="15.75" customHeight="1">
      <c r="A27" s="34">
        <v>26.0</v>
      </c>
      <c r="B27" s="1">
        <v>22.0</v>
      </c>
      <c r="C27" s="1">
        <v>52.0</v>
      </c>
      <c r="D27" s="1">
        <v>44.0</v>
      </c>
      <c r="E27" s="1">
        <v>28.0</v>
      </c>
      <c r="F27" s="1">
        <v>30.0</v>
      </c>
      <c r="G27" s="1">
        <v>60.0</v>
      </c>
      <c r="H27" s="1">
        <v>91.0</v>
      </c>
      <c r="I27" s="1">
        <v>64.0</v>
      </c>
      <c r="J27" s="1">
        <v>61.0</v>
      </c>
      <c r="K27" s="1">
        <v>77.0</v>
      </c>
      <c r="L27" s="1">
        <v>31.0</v>
      </c>
      <c r="M27" s="1">
        <v>19.0</v>
      </c>
      <c r="N27" s="1">
        <v>57.0</v>
      </c>
      <c r="O27" s="1">
        <v>34.0</v>
      </c>
      <c r="P27" s="1">
        <v>93.0</v>
      </c>
      <c r="Q27" s="1">
        <v>93.0</v>
      </c>
      <c r="R27" s="1">
        <v>28.0</v>
      </c>
      <c r="S27" s="1">
        <v>94.0</v>
      </c>
      <c r="T27" s="1">
        <v>35.0</v>
      </c>
      <c r="U27" s="1">
        <v>50.0</v>
      </c>
      <c r="V27" s="1">
        <v>95.0</v>
      </c>
      <c r="W27" s="1">
        <v>19.0</v>
      </c>
      <c r="X27" s="1">
        <v>53.0</v>
      </c>
      <c r="Y27" s="1">
        <v>57.0</v>
      </c>
      <c r="Z27" s="1">
        <v>39.0</v>
      </c>
      <c r="AA27" s="1">
        <v>41.0</v>
      </c>
      <c r="AB27" s="1">
        <v>82.0</v>
      </c>
      <c r="AC27" s="1">
        <v>93.0</v>
      </c>
      <c r="AD27" s="1">
        <v>42.0</v>
      </c>
      <c r="AE27" s="1">
        <v>51.0</v>
      </c>
      <c r="AF27" s="1">
        <v>60.0</v>
      </c>
      <c r="AG27" s="1">
        <v>87.0</v>
      </c>
    </row>
    <row r="28" ht="15.75" customHeight="1">
      <c r="A28" s="34">
        <v>27.0</v>
      </c>
      <c r="B28" s="1">
        <v>58.0</v>
      </c>
      <c r="C28" s="1">
        <v>60.0</v>
      </c>
      <c r="D28" s="1">
        <v>61.0</v>
      </c>
      <c r="E28" s="1">
        <v>16.0</v>
      </c>
      <c r="F28" s="1">
        <v>35.0</v>
      </c>
      <c r="G28" s="1">
        <v>54.0</v>
      </c>
      <c r="H28" s="1">
        <v>78.0</v>
      </c>
      <c r="I28" s="1">
        <v>99.0</v>
      </c>
      <c r="J28" s="1">
        <v>10.0</v>
      </c>
      <c r="K28" s="1">
        <v>97.0</v>
      </c>
      <c r="L28" s="1">
        <v>83.0</v>
      </c>
      <c r="M28" s="1">
        <v>59.0</v>
      </c>
      <c r="N28" s="1">
        <v>22.0</v>
      </c>
      <c r="O28" s="1">
        <v>95.0</v>
      </c>
      <c r="P28" s="1">
        <v>78.0</v>
      </c>
      <c r="Q28" s="1">
        <v>60.0</v>
      </c>
      <c r="R28" s="1">
        <v>73.0</v>
      </c>
      <c r="S28" s="1">
        <v>76.0</v>
      </c>
      <c r="T28" s="1">
        <v>65.0</v>
      </c>
      <c r="U28" s="1">
        <v>18.0</v>
      </c>
      <c r="V28" s="1">
        <v>32.0</v>
      </c>
      <c r="W28" s="1">
        <v>20.0</v>
      </c>
      <c r="X28" s="1">
        <v>66.0</v>
      </c>
      <c r="Y28" s="1">
        <v>76.0</v>
      </c>
      <c r="Z28" s="1">
        <v>76.0</v>
      </c>
      <c r="AA28" s="1">
        <v>77.0</v>
      </c>
      <c r="AB28" s="1">
        <v>69.0</v>
      </c>
      <c r="AC28" s="1">
        <v>66.0</v>
      </c>
      <c r="AD28" s="1">
        <v>70.0</v>
      </c>
      <c r="AE28" s="1">
        <v>12.0</v>
      </c>
      <c r="AF28" s="1">
        <v>71.0</v>
      </c>
      <c r="AG28" s="1">
        <v>51.0</v>
      </c>
    </row>
    <row r="29" ht="15.75" customHeight="1">
      <c r="A29" s="34">
        <v>28.0</v>
      </c>
      <c r="B29" s="1">
        <v>24.0</v>
      </c>
      <c r="C29" s="1">
        <v>86.0</v>
      </c>
      <c r="D29" s="1">
        <v>66.0</v>
      </c>
      <c r="E29" s="1">
        <v>4.0</v>
      </c>
      <c r="F29" s="1">
        <v>81.0</v>
      </c>
      <c r="G29" s="1">
        <v>95.0</v>
      </c>
      <c r="H29" s="1">
        <v>39.0</v>
      </c>
      <c r="I29" s="1">
        <v>22.0</v>
      </c>
      <c r="J29" s="1">
        <v>96.0</v>
      </c>
      <c r="K29" s="1">
        <v>75.0</v>
      </c>
      <c r="L29" s="1">
        <v>4.0</v>
      </c>
      <c r="M29" s="1">
        <v>9.0</v>
      </c>
      <c r="N29" s="1">
        <v>41.0</v>
      </c>
      <c r="O29" s="1">
        <v>50.0</v>
      </c>
      <c r="P29" s="1">
        <v>93.0</v>
      </c>
      <c r="Q29" s="1">
        <v>66.0</v>
      </c>
      <c r="R29" s="1">
        <v>50.0</v>
      </c>
      <c r="S29" s="1">
        <v>87.0</v>
      </c>
      <c r="T29" s="1">
        <v>24.0</v>
      </c>
      <c r="U29" s="1">
        <v>40.0</v>
      </c>
      <c r="V29" s="1">
        <v>55.0</v>
      </c>
      <c r="W29" s="1">
        <v>65.0</v>
      </c>
      <c r="X29" s="1">
        <v>13.0</v>
      </c>
      <c r="Y29" s="1">
        <v>66.0</v>
      </c>
      <c r="Z29" s="1">
        <v>91.0</v>
      </c>
      <c r="AA29" s="1">
        <v>55.0</v>
      </c>
      <c r="AB29" s="1">
        <v>58.0</v>
      </c>
      <c r="AC29" s="1">
        <v>13.0</v>
      </c>
      <c r="AD29" s="1">
        <v>82.0</v>
      </c>
      <c r="AE29" s="1">
        <v>12.0</v>
      </c>
      <c r="AF29" s="1">
        <v>82.0</v>
      </c>
      <c r="AG29" s="1">
        <v>61.0</v>
      </c>
    </row>
    <row r="30" ht="15.75" customHeight="1">
      <c r="A30" s="34">
        <v>29.0</v>
      </c>
      <c r="B30" s="1">
        <v>65.0</v>
      </c>
      <c r="C30" s="1">
        <v>47.0</v>
      </c>
      <c r="D30" s="1">
        <v>70.0</v>
      </c>
      <c r="E30" s="1">
        <v>41.0</v>
      </c>
      <c r="F30" s="1">
        <v>45.0</v>
      </c>
      <c r="G30" s="1">
        <v>60.0</v>
      </c>
      <c r="H30" s="1">
        <v>37.0</v>
      </c>
      <c r="I30" s="1">
        <v>9.0</v>
      </c>
      <c r="J30" s="1">
        <v>20.0</v>
      </c>
      <c r="K30" s="1">
        <v>15.0</v>
      </c>
      <c r="L30" s="1">
        <v>59.0</v>
      </c>
      <c r="M30" s="1">
        <v>47.0</v>
      </c>
      <c r="N30" s="1">
        <v>10.0</v>
      </c>
      <c r="O30" s="1">
        <v>71.0</v>
      </c>
      <c r="P30" s="1">
        <v>79.0</v>
      </c>
      <c r="Q30" s="1">
        <v>9.0</v>
      </c>
      <c r="R30" s="1">
        <v>68.0</v>
      </c>
      <c r="S30" s="1">
        <v>51.0</v>
      </c>
      <c r="T30" s="1">
        <v>94.0</v>
      </c>
      <c r="U30" s="1">
        <v>27.0</v>
      </c>
      <c r="V30" s="1">
        <v>70.0</v>
      </c>
      <c r="W30" s="1">
        <v>69.0</v>
      </c>
      <c r="X30" s="1">
        <v>94.0</v>
      </c>
      <c r="Y30" s="1">
        <v>45.0</v>
      </c>
      <c r="Z30" s="1">
        <v>26.0</v>
      </c>
      <c r="AA30" s="1">
        <v>94.0</v>
      </c>
      <c r="AB30" s="1">
        <v>69.0</v>
      </c>
      <c r="AC30" s="1">
        <v>72.0</v>
      </c>
      <c r="AD30" s="1">
        <v>29.0</v>
      </c>
      <c r="AE30" s="1">
        <v>90.0</v>
      </c>
      <c r="AF30" s="1">
        <v>60.0</v>
      </c>
      <c r="AG30" s="1">
        <v>89.0</v>
      </c>
    </row>
    <row r="31" ht="15.75" customHeight="1">
      <c r="A31" s="34">
        <v>30.0</v>
      </c>
      <c r="B31" s="1">
        <v>5.0</v>
      </c>
      <c r="C31" s="1">
        <v>1.0</v>
      </c>
      <c r="D31" s="1">
        <v>39.0</v>
      </c>
      <c r="E31" s="1">
        <v>28.0</v>
      </c>
      <c r="F31" s="1">
        <v>33.0</v>
      </c>
      <c r="G31" s="1">
        <v>91.0</v>
      </c>
      <c r="H31" s="1">
        <v>93.0</v>
      </c>
      <c r="I31" s="1">
        <v>84.0</v>
      </c>
      <c r="J31" s="1">
        <v>13.0</v>
      </c>
      <c r="K31" s="1">
        <v>53.0</v>
      </c>
      <c r="L31" s="1">
        <v>88.0</v>
      </c>
      <c r="M31" s="1">
        <v>70.0</v>
      </c>
      <c r="N31" s="1">
        <v>93.0</v>
      </c>
      <c r="O31" s="1">
        <v>91.0</v>
      </c>
      <c r="P31" s="1">
        <v>77.0</v>
      </c>
      <c r="Q31" s="1">
        <v>19.0</v>
      </c>
      <c r="R31" s="1">
        <v>34.0</v>
      </c>
      <c r="S31" s="1">
        <v>54.0</v>
      </c>
      <c r="T31" s="1">
        <v>46.0</v>
      </c>
      <c r="U31" s="1">
        <v>50.0</v>
      </c>
      <c r="V31" s="1">
        <v>40.0</v>
      </c>
      <c r="W31" s="1">
        <v>53.0</v>
      </c>
      <c r="X31" s="1">
        <v>6.0</v>
      </c>
      <c r="Y31" s="1">
        <v>86.0</v>
      </c>
      <c r="Z31" s="1">
        <v>84.0</v>
      </c>
      <c r="AA31" s="1">
        <v>15.0</v>
      </c>
      <c r="AB31" s="1">
        <v>88.0</v>
      </c>
      <c r="AC31" s="1">
        <v>94.0</v>
      </c>
      <c r="AD31" s="1">
        <v>64.0</v>
      </c>
      <c r="AE31" s="1">
        <v>69.0</v>
      </c>
      <c r="AF31" s="1">
        <v>41.0</v>
      </c>
      <c r="AG31" s="1">
        <v>50.0</v>
      </c>
    </row>
    <row r="32" ht="15.75" customHeight="1">
      <c r="A32" s="34">
        <v>31.0</v>
      </c>
      <c r="B32" s="1">
        <v>13.0</v>
      </c>
      <c r="C32" s="1">
        <v>50.0</v>
      </c>
      <c r="D32" s="1">
        <v>12.0</v>
      </c>
      <c r="E32" s="1">
        <v>47.0</v>
      </c>
      <c r="F32" s="1">
        <v>68.0</v>
      </c>
      <c r="G32" s="1">
        <v>11.0</v>
      </c>
      <c r="H32" s="1">
        <v>75.0</v>
      </c>
      <c r="I32" s="1">
        <v>63.0</v>
      </c>
      <c r="J32" s="1">
        <v>80.0</v>
      </c>
      <c r="K32" s="1">
        <v>70.0</v>
      </c>
      <c r="L32" s="1">
        <v>54.0</v>
      </c>
      <c r="M32" s="1">
        <v>68.0</v>
      </c>
      <c r="N32" s="1">
        <v>52.0</v>
      </c>
      <c r="O32" s="1">
        <v>45.0</v>
      </c>
      <c r="P32" s="1">
        <v>92.0</v>
      </c>
      <c r="Q32" s="1">
        <v>52.0</v>
      </c>
      <c r="R32" s="1">
        <v>84.0</v>
      </c>
      <c r="S32" s="1">
        <v>93.0</v>
      </c>
      <c r="T32" s="1">
        <v>57.0</v>
      </c>
      <c r="U32" s="1">
        <v>19.0</v>
      </c>
      <c r="V32" s="1">
        <v>50.0</v>
      </c>
      <c r="W32" s="1">
        <v>23.0</v>
      </c>
      <c r="X32" s="1">
        <v>27.0</v>
      </c>
      <c r="Y32" s="1">
        <v>20.0</v>
      </c>
      <c r="Z32" s="1">
        <v>97.0</v>
      </c>
      <c r="AA32" s="1">
        <v>92.0</v>
      </c>
      <c r="AB32" s="1">
        <v>32.0</v>
      </c>
      <c r="AC32" s="1">
        <v>56.0</v>
      </c>
      <c r="AD32" s="1">
        <v>58.0</v>
      </c>
      <c r="AE32" s="1">
        <v>18.0</v>
      </c>
      <c r="AF32" s="1">
        <v>75.0</v>
      </c>
      <c r="AG32" s="1">
        <v>7.0</v>
      </c>
    </row>
    <row r="33" ht="15.75" customHeight="1">
      <c r="A33" s="34">
        <v>32.0</v>
      </c>
      <c r="B33" s="1">
        <v>11.0</v>
      </c>
      <c r="C33" s="1">
        <v>65.0</v>
      </c>
      <c r="D33" s="1">
        <v>32.0</v>
      </c>
      <c r="E33" s="1">
        <v>46.0</v>
      </c>
      <c r="F33" s="1">
        <v>85.0</v>
      </c>
      <c r="G33" s="1">
        <v>26.0</v>
      </c>
      <c r="H33" s="1">
        <v>71.0</v>
      </c>
      <c r="I33" s="1">
        <v>70.0</v>
      </c>
      <c r="J33" s="1">
        <v>54.0</v>
      </c>
      <c r="K33" s="1">
        <v>25.0</v>
      </c>
      <c r="L33" s="1">
        <v>34.0</v>
      </c>
      <c r="M33" s="1">
        <v>59.0</v>
      </c>
      <c r="N33" s="1">
        <v>77.0</v>
      </c>
      <c r="O33" s="1">
        <v>46.0</v>
      </c>
      <c r="P33" s="1">
        <v>48.0</v>
      </c>
      <c r="Q33" s="1">
        <v>21.0</v>
      </c>
      <c r="R33" s="1">
        <v>28.0</v>
      </c>
      <c r="S33" s="1">
        <v>75.0</v>
      </c>
      <c r="T33" s="1">
        <v>76.0</v>
      </c>
      <c r="U33" s="1">
        <v>31.0</v>
      </c>
      <c r="V33" s="1">
        <v>36.0</v>
      </c>
      <c r="W33" s="1">
        <v>77.0</v>
      </c>
      <c r="X33" s="1">
        <v>31.0</v>
      </c>
      <c r="Y33" s="1">
        <v>32.0</v>
      </c>
      <c r="Z33" s="1">
        <v>90.0</v>
      </c>
      <c r="AA33" s="1">
        <v>46.0</v>
      </c>
      <c r="AB33" s="1">
        <v>58.0</v>
      </c>
      <c r="AC33" s="1">
        <v>78.0</v>
      </c>
      <c r="AD33" s="1">
        <v>99.0</v>
      </c>
      <c r="AE33" s="1">
        <v>72.0</v>
      </c>
      <c r="AF33" s="1">
        <v>77.0</v>
      </c>
      <c r="AG33" s="1">
        <v>13.0</v>
      </c>
    </row>
    <row r="34" ht="15.75" customHeight="1"/>
    <row r="35" ht="15.75" customHeight="1">
      <c r="B35" s="1">
        <f t="array" ref="B35:AG35">TRANSPOSE(AE2:AE33)</f>
        <v>62</v>
      </c>
      <c r="C35" s="1">
        <v>41.0</v>
      </c>
      <c r="D35" s="1">
        <v>54.0</v>
      </c>
      <c r="E35" s="1">
        <v>9.0</v>
      </c>
      <c r="F35" s="1">
        <v>36.0</v>
      </c>
      <c r="G35" s="1">
        <v>31.0</v>
      </c>
      <c r="H35" s="1">
        <v>85.0</v>
      </c>
      <c r="I35" s="1">
        <v>9.0</v>
      </c>
      <c r="J35" s="1">
        <v>66.0</v>
      </c>
      <c r="K35" s="1">
        <v>5.0</v>
      </c>
      <c r="L35" s="1">
        <v>34.0</v>
      </c>
      <c r="M35" s="1">
        <v>56.0</v>
      </c>
      <c r="N35" s="1">
        <v>97.0</v>
      </c>
      <c r="O35" s="1">
        <v>37.0</v>
      </c>
      <c r="P35" s="1">
        <v>89.0</v>
      </c>
      <c r="Q35" s="1">
        <v>33.0</v>
      </c>
      <c r="R35" s="1">
        <v>43.0</v>
      </c>
      <c r="S35" s="1">
        <v>16.0</v>
      </c>
      <c r="T35" s="1">
        <v>68.0</v>
      </c>
      <c r="U35" s="1">
        <v>2.0</v>
      </c>
      <c r="V35" s="1">
        <v>65.0</v>
      </c>
      <c r="W35" s="1">
        <v>97.0</v>
      </c>
      <c r="X35" s="1">
        <v>25.0</v>
      </c>
      <c r="Y35" s="1">
        <v>68.0</v>
      </c>
      <c r="Z35" s="1">
        <v>37.0</v>
      </c>
      <c r="AA35" s="1">
        <v>51.0</v>
      </c>
      <c r="AB35" s="1">
        <v>12.0</v>
      </c>
      <c r="AC35" s="1">
        <v>12.0</v>
      </c>
      <c r="AD35" s="1">
        <v>90.0</v>
      </c>
      <c r="AE35" s="1">
        <v>69.0</v>
      </c>
      <c r="AF35" s="1">
        <v>18.0</v>
      </c>
      <c r="AG35" s="1">
        <v>72.0</v>
      </c>
    </row>
    <row r="36" ht="15.75" customHeight="1"/>
    <row r="37" ht="15.75" customHeight="1">
      <c r="B37" s="1">
        <f t="array" ref="B37:AG37">TRANSPOSE(S2:S33)</f>
        <v>15</v>
      </c>
      <c r="C37" s="1">
        <v>55.0</v>
      </c>
      <c r="D37" s="1">
        <v>17.0</v>
      </c>
      <c r="E37" s="1">
        <v>77.0</v>
      </c>
      <c r="F37" s="1">
        <v>50.0</v>
      </c>
      <c r="G37" s="1">
        <v>36.0</v>
      </c>
      <c r="H37" s="1">
        <v>77.0</v>
      </c>
      <c r="I37" s="1">
        <v>93.0</v>
      </c>
      <c r="J37" s="1">
        <v>95.0</v>
      </c>
      <c r="K37" s="1">
        <v>77.0</v>
      </c>
      <c r="L37" s="1">
        <v>44.0</v>
      </c>
      <c r="M37" s="1">
        <v>10.0</v>
      </c>
      <c r="N37" s="1">
        <v>23.0</v>
      </c>
      <c r="O37" s="1">
        <v>83.0</v>
      </c>
      <c r="P37" s="1">
        <v>92.0</v>
      </c>
      <c r="Q37" s="1">
        <v>58.0</v>
      </c>
      <c r="R37" s="1">
        <v>32.0</v>
      </c>
      <c r="S37" s="1">
        <v>3.0</v>
      </c>
      <c r="T37" s="1">
        <v>71.0</v>
      </c>
      <c r="U37" s="1">
        <v>87.0</v>
      </c>
      <c r="V37" s="1">
        <v>71.0</v>
      </c>
      <c r="W37" s="1">
        <v>37.0</v>
      </c>
      <c r="X37" s="1">
        <v>90.0</v>
      </c>
      <c r="Y37" s="1">
        <v>56.0</v>
      </c>
      <c r="Z37" s="1">
        <v>6.0</v>
      </c>
      <c r="AA37" s="1">
        <v>94.0</v>
      </c>
      <c r="AB37" s="1">
        <v>76.0</v>
      </c>
      <c r="AC37" s="1">
        <v>87.0</v>
      </c>
      <c r="AD37" s="1">
        <v>51.0</v>
      </c>
      <c r="AE37" s="1">
        <v>54.0</v>
      </c>
      <c r="AF37" s="1">
        <v>93.0</v>
      </c>
      <c r="AG37" s="1">
        <v>75.0</v>
      </c>
    </row>
    <row r="38" ht="15.75" customHeight="1"/>
    <row r="39" ht="15.75" customHeight="1">
      <c r="B39" s="1">
        <f t="array" ref="B39">SUM(SMALL(B21:AG21,{1,2,3,4,5,6,7,8,9,10}))</f>
        <v>2</v>
      </c>
      <c r="C39" s="20" t="s">
        <v>37</v>
      </c>
    </row>
    <row r="40" ht="15.75" customHeight="1">
      <c r="B40" s="1">
        <f t="array" ref="B40">INDEX(B2:AG33,15,15)</f>
        <v>13</v>
      </c>
      <c r="C40" s="20" t="s">
        <v>38</v>
      </c>
    </row>
    <row r="41" ht="15.75" customHeight="1">
      <c r="B41" s="1">
        <f>SUMPRODUCT(B12:AG12,B35:AG35)</f>
        <v>79204</v>
      </c>
      <c r="C41" s="20" t="s">
        <v>39</v>
      </c>
    </row>
    <row r="42" ht="15.75" customHeight="1">
      <c r="B42" s="1">
        <f>MATCH(LARGE(X2:X33,1),X2:X33,0)</f>
        <v>29</v>
      </c>
      <c r="C42" s="20" t="s">
        <v>40</v>
      </c>
    </row>
    <row r="43" ht="15.75" customHeight="1">
      <c r="B43" s="1">
        <f>SUMPRODUCT(MOD(B2:AG33,2))</f>
        <v>514</v>
      </c>
      <c r="C43" s="20" t="s">
        <v>41</v>
      </c>
    </row>
    <row r="44" ht="15.75" customHeight="1">
      <c r="B44" s="1">
        <f>SUMXMY2(B2:AG2,B37:AG37)</f>
        <v>49054</v>
      </c>
      <c r="C44" s="20" t="s">
        <v>42</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1.38"/>
    <col customWidth="1" min="5" max="5" width="10.75"/>
    <col customWidth="1" min="6" max="6" width="11.13"/>
    <col customWidth="1" min="7" max="7" width="16.5"/>
    <col customWidth="1" min="8" max="26" width="7.75"/>
  </cols>
  <sheetData>
    <row r="1">
      <c r="D1" s="18" t="s">
        <v>2516</v>
      </c>
      <c r="E1" s="18" t="s">
        <v>2517</v>
      </c>
      <c r="F1" s="18" t="s">
        <v>2518</v>
      </c>
      <c r="G1" s="18" t="s">
        <v>2519</v>
      </c>
      <c r="H1" s="18" t="s">
        <v>2520</v>
      </c>
    </row>
    <row r="2">
      <c r="D2" s="28">
        <v>42011.0</v>
      </c>
      <c r="E2" s="24" t="s">
        <v>2521</v>
      </c>
      <c r="F2" s="24">
        <v>360.0</v>
      </c>
      <c r="G2" s="24">
        <f>IF('Сделки'!$E2="Продажа",-1*'Сделки'!$F2,'Сделки'!$F2)</f>
        <v>-360</v>
      </c>
      <c r="H2" s="24">
        <f>VLOOKUP('Сделки'!$D2,'Акции'!$E$2:$I$1353,2)*'Сделки'!$G2</f>
        <v>-5050.8</v>
      </c>
    </row>
    <row r="3">
      <c r="D3" s="28">
        <v>42016.0</v>
      </c>
      <c r="E3" s="24" t="s">
        <v>2522</v>
      </c>
      <c r="F3" s="24">
        <v>60.0</v>
      </c>
      <c r="G3" s="24">
        <f>IF('Сделки'!$E3="Продажа",-1*'Сделки'!$F3,'Сделки'!$F3)</f>
        <v>60</v>
      </c>
      <c r="H3" s="24">
        <f>VLOOKUP('Сделки'!$D3,'Акции'!$E$2:$I$1353,2)*'Сделки'!$G3</f>
        <v>874.8</v>
      </c>
    </row>
    <row r="4">
      <c r="D4" s="28">
        <v>42019.0</v>
      </c>
      <c r="E4" s="24" t="s">
        <v>2522</v>
      </c>
      <c r="F4" s="24">
        <v>480.0</v>
      </c>
      <c r="G4" s="24">
        <f>IF('Сделки'!$E4="Продажа",-1*'Сделки'!$F4,'Сделки'!$F4)</f>
        <v>480</v>
      </c>
      <c r="H4" s="24">
        <f>VLOOKUP('Сделки'!$D4,'Акции'!$E$2:$I$1353,2)*'Сделки'!$G4</f>
        <v>6868.8</v>
      </c>
    </row>
    <row r="5">
      <c r="D5" s="28">
        <v>42020.0</v>
      </c>
      <c r="E5" s="24" t="s">
        <v>2521</v>
      </c>
      <c r="F5" s="24">
        <v>70.0</v>
      </c>
      <c r="G5" s="24">
        <f>IF('Сделки'!$E5="Продажа",-1*'Сделки'!$F5,'Сделки'!$F5)</f>
        <v>-70</v>
      </c>
      <c r="H5" s="24">
        <f>VLOOKUP('Сделки'!$D5,'Акции'!$E$2:$I$1353,2)*'Сделки'!$G5</f>
        <v>-1012.2</v>
      </c>
    </row>
    <row r="6">
      <c r="D6" s="28">
        <v>42024.0</v>
      </c>
      <c r="E6" s="24" t="s">
        <v>2521</v>
      </c>
      <c r="F6" s="24">
        <v>350.0</v>
      </c>
      <c r="G6" s="24">
        <f>IF('Сделки'!$E6="Продажа",-1*'Сделки'!$F6,'Сделки'!$F6)</f>
        <v>-350</v>
      </c>
      <c r="H6" s="24">
        <f>VLOOKUP('Сделки'!$D6,'Акции'!$E$2:$I$1353,2)*'Сделки'!$G6</f>
        <v>-5015.5</v>
      </c>
    </row>
    <row r="7">
      <c r="D7" s="28">
        <v>42024.0</v>
      </c>
      <c r="E7" s="24" t="s">
        <v>2521</v>
      </c>
      <c r="F7" s="24">
        <v>150.0</v>
      </c>
      <c r="G7" s="24">
        <f>IF('Сделки'!$E7="Продажа",-1*'Сделки'!$F7,'Сделки'!$F7)</f>
        <v>-150</v>
      </c>
      <c r="H7" s="24">
        <f>VLOOKUP('Сделки'!$D7,'Акции'!$E$2:$I$1353,2)*'Сделки'!$G7</f>
        <v>-2149.5</v>
      </c>
    </row>
    <row r="8">
      <c r="D8" s="28">
        <v>42025.0</v>
      </c>
      <c r="E8" s="24" t="s">
        <v>2522</v>
      </c>
      <c r="F8" s="24">
        <v>130.0</v>
      </c>
      <c r="G8" s="24">
        <f>IF('Сделки'!$E8="Продажа",-1*'Сделки'!$F8,'Сделки'!$F8)</f>
        <v>130</v>
      </c>
      <c r="H8" s="24">
        <f>VLOOKUP('Сделки'!$D8,'Акции'!$E$2:$I$1353,2)*'Сделки'!$G8</f>
        <v>1870.7</v>
      </c>
    </row>
    <row r="9">
      <c r="D9" s="28">
        <v>42030.0</v>
      </c>
      <c r="E9" s="24" t="s">
        <v>2522</v>
      </c>
      <c r="F9" s="24">
        <v>340.0</v>
      </c>
      <c r="G9" s="24">
        <f>IF('Сделки'!$E9="Продажа",-1*'Сделки'!$F9,'Сделки'!$F9)</f>
        <v>340</v>
      </c>
      <c r="H9" s="24">
        <f>VLOOKUP('Сделки'!$D9,'Акции'!$E$2:$I$1353,2)*'Сделки'!$G9</f>
        <v>5086.4</v>
      </c>
    </row>
    <row r="10">
      <c r="D10" s="28">
        <v>42031.0</v>
      </c>
      <c r="E10" s="24" t="s">
        <v>2522</v>
      </c>
      <c r="F10" s="24">
        <v>490.0</v>
      </c>
      <c r="G10" s="24">
        <f>IF('Сделки'!$E10="Продажа",-1*'Сделки'!$F10,'Сделки'!$F10)</f>
        <v>490</v>
      </c>
      <c r="H10" s="24">
        <f>VLOOKUP('Сделки'!$D10,'Акции'!$E$2:$I$1353,2)*'Сделки'!$G10</f>
        <v>7222.6</v>
      </c>
    </row>
    <row r="11">
      <c r="D11" s="28">
        <v>42032.0</v>
      </c>
      <c r="E11" s="24" t="s">
        <v>2521</v>
      </c>
      <c r="F11" s="24">
        <v>260.0</v>
      </c>
      <c r="G11" s="24">
        <f>IF('Сделки'!$E11="Продажа",-1*'Сделки'!$F11,'Сделки'!$F11)</f>
        <v>-260</v>
      </c>
      <c r="H11" s="24">
        <f>VLOOKUP('Сделки'!$D11,'Акции'!$E$2:$I$1353,2)*'Сделки'!$G11</f>
        <v>-3793.4</v>
      </c>
    </row>
    <row r="12">
      <c r="D12" s="28">
        <v>42041.0</v>
      </c>
      <c r="E12" s="24" t="s">
        <v>2522</v>
      </c>
      <c r="F12" s="24">
        <v>350.0</v>
      </c>
      <c r="G12" s="24">
        <f>IF('Сделки'!$E12="Продажа",-1*'Сделки'!$F12,'Сделки'!$F12)</f>
        <v>350</v>
      </c>
      <c r="H12" s="24">
        <f>VLOOKUP('Сделки'!$D12,'Акции'!$E$2:$I$1353,2)*'Сделки'!$G12</f>
        <v>5152</v>
      </c>
    </row>
    <row r="13">
      <c r="D13" s="28">
        <v>42054.0</v>
      </c>
      <c r="E13" s="24" t="s">
        <v>2522</v>
      </c>
      <c r="F13" s="24">
        <v>130.0</v>
      </c>
      <c r="G13" s="24">
        <f>IF('Сделки'!$E13="Продажа",-1*'Сделки'!$F13,'Сделки'!$F13)</f>
        <v>130</v>
      </c>
      <c r="H13" s="24">
        <f>VLOOKUP('Сделки'!$D13,'Акции'!$E$2:$I$1353,2)*'Сделки'!$G13</f>
        <v>2138.5</v>
      </c>
    </row>
    <row r="14">
      <c r="D14" s="28">
        <v>42055.0</v>
      </c>
      <c r="E14" s="24" t="s">
        <v>2521</v>
      </c>
      <c r="F14" s="24">
        <v>200.0</v>
      </c>
      <c r="G14" s="24">
        <f>IF('Сделки'!$E14="Продажа",-1*'Сделки'!$F14,'Сделки'!$F14)</f>
        <v>-200</v>
      </c>
      <c r="H14" s="24">
        <f>VLOOKUP('Сделки'!$D14,'Акции'!$E$2:$I$1353,2)*'Сделки'!$G14</f>
        <v>-3294</v>
      </c>
    </row>
    <row r="15">
      <c r="D15" s="28">
        <v>42059.0</v>
      </c>
      <c r="E15" s="24" t="s">
        <v>2522</v>
      </c>
      <c r="F15" s="24">
        <v>270.0</v>
      </c>
      <c r="G15" s="24">
        <f>IF('Сделки'!$E15="Продажа",-1*'Сделки'!$F15,'Сделки'!$F15)</f>
        <v>270</v>
      </c>
      <c r="H15" s="24">
        <f>VLOOKUP('Сделки'!$D15,'Акции'!$E$2:$I$1353,2)*'Сделки'!$G15</f>
        <v>4487.4</v>
      </c>
    </row>
    <row r="16">
      <c r="D16" s="28">
        <v>42068.0</v>
      </c>
      <c r="E16" s="24" t="s">
        <v>2522</v>
      </c>
      <c r="F16" s="24">
        <v>80.0</v>
      </c>
      <c r="G16" s="24">
        <f>IF('Сделки'!$E16="Продажа",-1*'Сделки'!$F16,'Сделки'!$F16)</f>
        <v>80</v>
      </c>
      <c r="H16" s="24">
        <f>VLOOKUP('Сделки'!$D16,'Акции'!$E$2:$I$1353,2)*'Сделки'!$G16</f>
        <v>1357.6</v>
      </c>
    </row>
    <row r="17">
      <c r="D17" s="28">
        <v>42069.0</v>
      </c>
      <c r="E17" s="24" t="s">
        <v>2521</v>
      </c>
      <c r="F17" s="24">
        <v>340.0</v>
      </c>
      <c r="G17" s="24">
        <f>IF('Сделки'!$E17="Продажа",-1*'Сделки'!$F17,'Сделки'!$F17)</f>
        <v>-340</v>
      </c>
      <c r="H17" s="24">
        <f>VLOOKUP('Сделки'!$D17,'Акции'!$E$2:$I$1353,2)*'Сделки'!$G17</f>
        <v>-5630.4</v>
      </c>
    </row>
    <row r="18">
      <c r="D18" s="28">
        <v>42075.0</v>
      </c>
      <c r="E18" s="24" t="s">
        <v>2522</v>
      </c>
      <c r="F18" s="24">
        <v>190.0</v>
      </c>
      <c r="G18" s="24">
        <f>IF('Сделки'!$E18="Продажа",-1*'Сделки'!$F18,'Сделки'!$F18)</f>
        <v>190</v>
      </c>
      <c r="H18" s="24">
        <f>VLOOKUP('Сделки'!$D18,'Акции'!$E$2:$I$1353,2)*'Сделки'!$G18</f>
        <v>3209.1</v>
      </c>
    </row>
    <row r="19">
      <c r="D19" s="28">
        <v>42079.0</v>
      </c>
      <c r="E19" s="24" t="s">
        <v>2521</v>
      </c>
      <c r="F19" s="24">
        <v>290.0</v>
      </c>
      <c r="G19" s="24">
        <f>IF('Сделки'!$E19="Продажа",-1*'Сделки'!$F19,'Сделки'!$F19)</f>
        <v>-290</v>
      </c>
      <c r="H19" s="24">
        <f>VLOOKUP('Сделки'!$D19,'Акции'!$E$2:$I$1353,2)*'Сделки'!$G19</f>
        <v>-4999.6</v>
      </c>
    </row>
    <row r="20">
      <c r="D20" s="28">
        <v>42079.0</v>
      </c>
      <c r="E20" s="24" t="s">
        <v>2521</v>
      </c>
      <c r="F20" s="24">
        <v>440.0</v>
      </c>
      <c r="G20" s="24">
        <f>IF('Сделки'!$E20="Продажа",-1*'Сделки'!$F20,'Сделки'!$F20)</f>
        <v>-440</v>
      </c>
      <c r="H20" s="24">
        <f>VLOOKUP('Сделки'!$D20,'Акции'!$E$2:$I$1353,2)*'Сделки'!$G20</f>
        <v>-7585.6</v>
      </c>
    </row>
    <row r="21" ht="15.75" customHeight="1">
      <c r="D21" s="28">
        <v>42093.0</v>
      </c>
      <c r="E21" s="24" t="s">
        <v>2521</v>
      </c>
      <c r="F21" s="24">
        <v>10.0</v>
      </c>
      <c r="G21" s="24">
        <f>IF('Сделки'!$E21="Продажа",-1*'Сделки'!$F21,'Сделки'!$F21)</f>
        <v>-10</v>
      </c>
      <c r="H21" s="24">
        <f>VLOOKUP('Сделки'!$D21,'Акции'!$E$2:$I$1353,2)*'Сделки'!$G21</f>
        <v>-180.7</v>
      </c>
    </row>
    <row r="22" ht="15.75" customHeight="1">
      <c r="D22" s="28">
        <v>42100.0</v>
      </c>
      <c r="E22" s="24" t="s">
        <v>2521</v>
      </c>
      <c r="F22" s="24">
        <v>60.0</v>
      </c>
      <c r="G22" s="24">
        <f>IF('Сделки'!$E22="Продажа",-1*'Сделки'!$F22,'Сделки'!$F22)</f>
        <v>-60</v>
      </c>
      <c r="H22" s="24">
        <f>VLOOKUP('Сделки'!$D22,'Акции'!$E$2:$I$1353,2)*'Сделки'!$G22</f>
        <v>-1060.8</v>
      </c>
    </row>
    <row r="23" ht="15.75" customHeight="1">
      <c r="D23" s="28">
        <v>42101.0</v>
      </c>
      <c r="E23" s="24" t="s">
        <v>2521</v>
      </c>
      <c r="F23" s="24">
        <v>40.0</v>
      </c>
      <c r="G23" s="24">
        <f>IF('Сделки'!$E23="Продажа",-1*'Сделки'!$F23,'Сделки'!$F23)</f>
        <v>-40</v>
      </c>
      <c r="H23" s="24">
        <f>VLOOKUP('Сделки'!$D23,'Акции'!$E$2:$I$1353,2)*'Сделки'!$G23</f>
        <v>-707.6</v>
      </c>
    </row>
    <row r="24" ht="15.75" customHeight="1">
      <c r="D24" s="28">
        <v>42107.0</v>
      </c>
      <c r="E24" s="24" t="s">
        <v>2522</v>
      </c>
      <c r="F24" s="24">
        <v>290.0</v>
      </c>
      <c r="G24" s="24">
        <f>IF('Сделки'!$E24="Продажа",-1*'Сделки'!$F24,'Сделки'!$F24)</f>
        <v>290</v>
      </c>
      <c r="H24" s="24">
        <f>VLOOKUP('Сделки'!$D24,'Акции'!$E$2:$I$1353,2)*'Сделки'!$G24</f>
        <v>5162</v>
      </c>
    </row>
    <row r="25" ht="15.75" customHeight="1">
      <c r="D25" s="28">
        <v>42110.0</v>
      </c>
      <c r="E25" s="24" t="s">
        <v>2522</v>
      </c>
      <c r="F25" s="24">
        <v>410.0</v>
      </c>
      <c r="G25" s="24">
        <f>IF('Сделки'!$E25="Продажа",-1*'Сделки'!$F25,'Сделки'!$F25)</f>
        <v>410</v>
      </c>
      <c r="H25" s="24">
        <f>VLOOKUP('Сделки'!$D25,'Акции'!$E$2:$I$1353,2)*'Сделки'!$G25</f>
        <v>7445.6</v>
      </c>
    </row>
    <row r="26" ht="15.75" customHeight="1">
      <c r="D26" s="28">
        <v>42125.0</v>
      </c>
      <c r="E26" s="24" t="s">
        <v>2522</v>
      </c>
      <c r="F26" s="24">
        <v>470.0</v>
      </c>
      <c r="G26" s="24">
        <f>IF('Сделки'!$E26="Продажа",-1*'Сделки'!$F26,'Сделки'!$F26)</f>
        <v>470</v>
      </c>
      <c r="H26" s="24">
        <f>VLOOKUP('Сделки'!$D26,'Акции'!$E$2:$I$1353,2)*'Сделки'!$G26</f>
        <v>8337.8</v>
      </c>
    </row>
    <row r="27" ht="15.75" customHeight="1">
      <c r="D27" s="28">
        <v>42130.0</v>
      </c>
      <c r="E27" s="24" t="s">
        <v>2522</v>
      </c>
      <c r="F27" s="24">
        <v>330.0</v>
      </c>
      <c r="G27" s="24">
        <f>IF('Сделки'!$E27="Продажа",-1*'Сделки'!$F27,'Сделки'!$F27)</f>
        <v>330</v>
      </c>
      <c r="H27" s="24">
        <f>VLOOKUP('Сделки'!$D27,'Акции'!$E$2:$I$1353,2)*'Сделки'!$G27</f>
        <v>5709</v>
      </c>
    </row>
    <row r="28" ht="15.75" customHeight="1">
      <c r="D28" s="28">
        <v>42137.0</v>
      </c>
      <c r="E28" s="24" t="s">
        <v>2522</v>
      </c>
      <c r="F28" s="24">
        <v>60.0</v>
      </c>
      <c r="G28" s="24">
        <f>IF('Сделки'!$E28="Продажа",-1*'Сделки'!$F28,'Сделки'!$F28)</f>
        <v>60</v>
      </c>
      <c r="H28" s="24">
        <f>VLOOKUP('Сделки'!$D28,'Акции'!$E$2:$I$1353,2)*'Сделки'!$G28</f>
        <v>1033.8</v>
      </c>
    </row>
    <row r="29" ht="15.75" customHeight="1">
      <c r="D29" s="28">
        <v>42138.0</v>
      </c>
      <c r="E29" s="24" t="s">
        <v>2522</v>
      </c>
      <c r="F29" s="24">
        <v>170.0</v>
      </c>
      <c r="G29" s="24">
        <f>IF('Сделки'!$E29="Продажа",-1*'Сделки'!$F29,'Сделки'!$F29)</f>
        <v>170</v>
      </c>
      <c r="H29" s="24">
        <f>VLOOKUP('Сделки'!$D29,'Акции'!$E$2:$I$1353,2)*'Сделки'!$G29</f>
        <v>3044.7</v>
      </c>
    </row>
    <row r="30" ht="15.75" customHeight="1">
      <c r="D30" s="28">
        <v>42139.0</v>
      </c>
      <c r="E30" s="24" t="s">
        <v>2522</v>
      </c>
      <c r="F30" s="24">
        <v>150.0</v>
      </c>
      <c r="G30" s="24">
        <f>IF('Сделки'!$E30="Продажа",-1*'Сделки'!$F30,'Сделки'!$F30)</f>
        <v>150</v>
      </c>
      <c r="H30" s="24">
        <f>VLOOKUP('Сделки'!$D30,'Акции'!$E$2:$I$1353,2)*'Сделки'!$G30</f>
        <v>2677.5</v>
      </c>
    </row>
    <row r="31" ht="15.75" customHeight="1">
      <c r="D31" s="28">
        <v>42144.0</v>
      </c>
      <c r="E31" s="24" t="s">
        <v>2521</v>
      </c>
      <c r="F31" s="24">
        <v>170.0</v>
      </c>
      <c r="G31" s="24">
        <f>IF('Сделки'!$E31="Продажа",-1*'Сделки'!$F31,'Сделки'!$F31)</f>
        <v>-170</v>
      </c>
      <c r="H31" s="24">
        <f>VLOOKUP('Сделки'!$D31,'Акции'!$E$2:$I$1353,2)*'Сделки'!$G31</f>
        <v>-3056.6</v>
      </c>
    </row>
    <row r="32" ht="15.75" customHeight="1">
      <c r="D32" s="28">
        <v>42151.0</v>
      </c>
      <c r="E32" s="24" t="s">
        <v>2522</v>
      </c>
      <c r="F32" s="24">
        <v>160.0</v>
      </c>
      <c r="G32" s="24">
        <f>IF('Сделки'!$E32="Продажа",-1*'Сделки'!$F32,'Сделки'!$F32)</f>
        <v>160</v>
      </c>
      <c r="H32" s="24">
        <f>VLOOKUP('Сделки'!$D32,'Акции'!$E$2:$I$1353,2)*'Сделки'!$G32</f>
        <v>2878.4</v>
      </c>
    </row>
    <row r="33" ht="15.75" customHeight="1">
      <c r="D33" s="28">
        <v>42151.0</v>
      </c>
      <c r="E33" s="24" t="s">
        <v>2522</v>
      </c>
      <c r="F33" s="24">
        <v>110.0</v>
      </c>
      <c r="G33" s="24">
        <f>IF('Сделки'!$E33="Продажа",-1*'Сделки'!$F33,'Сделки'!$F33)</f>
        <v>110</v>
      </c>
      <c r="H33" s="24">
        <f>VLOOKUP('Сделки'!$D33,'Акции'!$E$2:$I$1353,2)*'Сделки'!$G33</f>
        <v>1978.9</v>
      </c>
    </row>
    <row r="34" ht="15.75" customHeight="1">
      <c r="D34" s="28">
        <v>42152.0</v>
      </c>
      <c r="E34" s="24" t="s">
        <v>2522</v>
      </c>
      <c r="F34" s="24">
        <v>100.0</v>
      </c>
      <c r="G34" s="24">
        <f>IF('Сделки'!$E34="Продажа",-1*'Сделки'!$F34,'Сделки'!$F34)</f>
        <v>100</v>
      </c>
      <c r="H34" s="24">
        <f>VLOOKUP('Сделки'!$D34,'Акции'!$E$2:$I$1353,2)*'Сделки'!$G34</f>
        <v>1827</v>
      </c>
    </row>
    <row r="35" ht="15.75" customHeight="1">
      <c r="D35" s="28">
        <v>42156.0</v>
      </c>
      <c r="E35" s="24" t="s">
        <v>2521</v>
      </c>
      <c r="F35" s="24">
        <v>210.0</v>
      </c>
      <c r="G35" s="24">
        <f>IF('Сделки'!$E35="Продажа",-1*'Сделки'!$F35,'Сделки'!$F35)</f>
        <v>-210</v>
      </c>
      <c r="H35" s="24">
        <f>VLOOKUP('Сделки'!$D35,'Акции'!$E$2:$I$1353,2)*'Сделки'!$G35</f>
        <v>-3887.1</v>
      </c>
    </row>
    <row r="36" ht="15.75" customHeight="1">
      <c r="D36" s="28">
        <v>42158.0</v>
      </c>
      <c r="E36" s="24" t="s">
        <v>2521</v>
      </c>
      <c r="F36" s="24">
        <v>20.0</v>
      </c>
      <c r="G36" s="24">
        <f>IF('Сделки'!$E36="Продажа",-1*'Сделки'!$F36,'Сделки'!$F36)</f>
        <v>-20</v>
      </c>
      <c r="H36" s="24">
        <f>VLOOKUP('Сделки'!$D36,'Акции'!$E$2:$I$1353,2)*'Сделки'!$G36</f>
        <v>-364.6</v>
      </c>
    </row>
    <row r="37" ht="15.75" customHeight="1">
      <c r="D37" s="28">
        <v>42158.0</v>
      </c>
      <c r="E37" s="24" t="s">
        <v>2521</v>
      </c>
      <c r="F37" s="24">
        <v>70.0</v>
      </c>
      <c r="G37" s="24">
        <f>IF('Сделки'!$E37="Продажа",-1*'Сделки'!$F37,'Сделки'!$F37)</f>
        <v>-70</v>
      </c>
      <c r="H37" s="24">
        <f>VLOOKUP('Сделки'!$D37,'Акции'!$E$2:$I$1353,2)*'Сделки'!$G37</f>
        <v>-1276.1</v>
      </c>
    </row>
    <row r="38" ht="15.75" customHeight="1">
      <c r="D38" s="28">
        <v>42171.0</v>
      </c>
      <c r="E38" s="24" t="s">
        <v>2521</v>
      </c>
      <c r="F38" s="24">
        <v>230.0</v>
      </c>
      <c r="G38" s="24">
        <f>IF('Сделки'!$E38="Продажа",-1*'Сделки'!$F38,'Сделки'!$F38)</f>
        <v>-230</v>
      </c>
      <c r="H38" s="24">
        <f>VLOOKUP('Сделки'!$D38,'Акции'!$E$2:$I$1353,2)*'Сделки'!$G38</f>
        <v>-4043.4</v>
      </c>
    </row>
    <row r="39" ht="15.75" customHeight="1">
      <c r="D39" s="28">
        <v>42173.0</v>
      </c>
      <c r="E39" s="24" t="s">
        <v>2521</v>
      </c>
      <c r="F39" s="24">
        <v>230.0</v>
      </c>
      <c r="G39" s="24">
        <f>IF('Сделки'!$E39="Продажа",-1*'Сделки'!$F39,'Сделки'!$F39)</f>
        <v>-230</v>
      </c>
      <c r="H39" s="24">
        <f>VLOOKUP('Сделки'!$D39,'Акции'!$E$2:$I$1353,2)*'Сделки'!$G39</f>
        <v>-4144.6</v>
      </c>
    </row>
    <row r="40" ht="15.75" customHeight="1">
      <c r="D40" s="28">
        <v>42179.0</v>
      </c>
      <c r="E40" s="24" t="s">
        <v>2521</v>
      </c>
      <c r="F40" s="24">
        <v>210.0</v>
      </c>
      <c r="G40" s="24">
        <f>IF('Сделки'!$E40="Продажа",-1*'Сделки'!$F40,'Сделки'!$F40)</f>
        <v>-210</v>
      </c>
      <c r="H40" s="24">
        <f>VLOOKUP('Сделки'!$D40,'Акции'!$E$2:$I$1353,2)*'Сделки'!$G40</f>
        <v>-3767.4</v>
      </c>
    </row>
    <row r="41" ht="15.75" customHeight="1">
      <c r="D41" s="28">
        <v>42187.0</v>
      </c>
      <c r="E41" s="24" t="s">
        <v>2521</v>
      </c>
      <c r="F41" s="24">
        <v>260.0</v>
      </c>
      <c r="G41" s="24">
        <f>IF('Сделки'!$E41="Продажа",-1*'Сделки'!$F41,'Сделки'!$F41)</f>
        <v>-260</v>
      </c>
      <c r="H41" s="24">
        <f>VLOOKUP('Сделки'!$D41,'Акции'!$E$2:$I$1353,2)*'Сделки'!$G41</f>
        <v>-4568.2</v>
      </c>
    </row>
    <row r="42" ht="15.75" customHeight="1">
      <c r="D42" s="28">
        <v>42191.0</v>
      </c>
      <c r="E42" s="24" t="s">
        <v>2521</v>
      </c>
      <c r="F42" s="24">
        <v>470.0</v>
      </c>
      <c r="G42" s="24">
        <f>IF('Сделки'!$E42="Продажа",-1*'Сделки'!$F42,'Сделки'!$F42)</f>
        <v>-470</v>
      </c>
      <c r="H42" s="24">
        <f>VLOOKUP('Сделки'!$D42,'Акции'!$E$2:$I$1353,2)*'Сделки'!$G42</f>
        <v>-8248.5</v>
      </c>
    </row>
    <row r="43" ht="15.75" customHeight="1">
      <c r="D43" s="28">
        <v>42191.0</v>
      </c>
      <c r="E43" s="24" t="s">
        <v>2522</v>
      </c>
      <c r="F43" s="24">
        <v>410.0</v>
      </c>
      <c r="G43" s="24">
        <f>IF('Сделки'!$E43="Продажа",-1*'Сделки'!$F43,'Сделки'!$F43)</f>
        <v>410</v>
      </c>
      <c r="H43" s="24">
        <f>VLOOKUP('Сделки'!$D43,'Акции'!$E$2:$I$1353,2)*'Сделки'!$G43</f>
        <v>7195.5</v>
      </c>
    </row>
    <row r="44" ht="15.75" customHeight="1">
      <c r="D44" s="28">
        <v>42192.0</v>
      </c>
      <c r="E44" s="24" t="s">
        <v>2522</v>
      </c>
      <c r="F44" s="24">
        <v>160.0</v>
      </c>
      <c r="G44" s="24">
        <f>IF('Сделки'!$E44="Продажа",-1*'Сделки'!$F44,'Сделки'!$F44)</f>
        <v>160</v>
      </c>
      <c r="H44" s="24">
        <f>VLOOKUP('Сделки'!$D44,'Акции'!$E$2:$I$1353,2)*'Сделки'!$G44</f>
        <v>2846.4</v>
      </c>
    </row>
    <row r="45" ht="15.75" customHeight="1">
      <c r="D45" s="28">
        <v>42205.0</v>
      </c>
      <c r="E45" s="24" t="s">
        <v>2521</v>
      </c>
      <c r="F45" s="24">
        <v>200.0</v>
      </c>
      <c r="G45" s="24">
        <f>IF('Сделки'!$E45="Продажа",-1*'Сделки'!$F45,'Сделки'!$F45)</f>
        <v>-200</v>
      </c>
      <c r="H45" s="24">
        <f>VLOOKUP('Сделки'!$D45,'Акции'!$E$2:$I$1353,2)*'Сделки'!$G45</f>
        <v>-3576</v>
      </c>
    </row>
    <row r="46" ht="15.75" customHeight="1">
      <c r="D46" s="28">
        <v>42206.0</v>
      </c>
      <c r="E46" s="24" t="s">
        <v>2522</v>
      </c>
      <c r="F46" s="24">
        <v>290.0</v>
      </c>
      <c r="G46" s="24">
        <f>IF('Сделки'!$E46="Продажа",-1*'Сделки'!$F46,'Сделки'!$F46)</f>
        <v>290</v>
      </c>
      <c r="H46" s="24">
        <f>VLOOKUP('Сделки'!$D46,'Акции'!$E$2:$I$1353,2)*'Сделки'!$G46</f>
        <v>5150.4</v>
      </c>
    </row>
    <row r="47" ht="15.75" customHeight="1">
      <c r="D47" s="28">
        <v>42209.0</v>
      </c>
      <c r="E47" s="24" t="s">
        <v>2521</v>
      </c>
      <c r="F47" s="24">
        <v>130.0</v>
      </c>
      <c r="G47" s="24">
        <f>IF('Сделки'!$E47="Продажа",-1*'Сделки'!$F47,'Сделки'!$F47)</f>
        <v>-130</v>
      </c>
      <c r="H47" s="24">
        <f>VLOOKUP('Сделки'!$D47,'Акции'!$E$2:$I$1353,2)*'Сделки'!$G47</f>
        <v>-2256.8</v>
      </c>
    </row>
    <row r="48" ht="15.75" customHeight="1">
      <c r="D48" s="28">
        <v>42216.0</v>
      </c>
      <c r="E48" s="24" t="s">
        <v>2522</v>
      </c>
      <c r="F48" s="24">
        <v>110.0</v>
      </c>
      <c r="G48" s="24">
        <f>IF('Сделки'!$E48="Продажа",-1*'Сделки'!$F48,'Сделки'!$F48)</f>
        <v>110</v>
      </c>
      <c r="H48" s="24">
        <f>VLOOKUP('Сделки'!$D48,'Акции'!$E$2:$I$1353,2)*'Сделки'!$G48</f>
        <v>1907.4</v>
      </c>
    </row>
    <row r="49" ht="15.75" customHeight="1">
      <c r="D49" s="28">
        <v>42220.0</v>
      </c>
      <c r="E49" s="24" t="s">
        <v>2521</v>
      </c>
      <c r="F49" s="24">
        <v>390.0</v>
      </c>
      <c r="G49" s="24">
        <f>IF('Сделки'!$E49="Продажа",-1*'Сделки'!$F49,'Сделки'!$F49)</f>
        <v>-390</v>
      </c>
      <c r="H49" s="24">
        <f>VLOOKUP('Сделки'!$D49,'Акции'!$E$2:$I$1353,2)*'Сделки'!$G49</f>
        <v>-6665.1</v>
      </c>
    </row>
    <row r="50" ht="15.75" customHeight="1">
      <c r="D50" s="28">
        <v>42221.0</v>
      </c>
      <c r="E50" s="24" t="s">
        <v>2522</v>
      </c>
      <c r="F50" s="24">
        <v>230.0</v>
      </c>
      <c r="G50" s="24">
        <f>IF('Сделки'!$E50="Продажа",-1*'Сделки'!$F50,'Сделки'!$F50)</f>
        <v>230</v>
      </c>
      <c r="H50" s="24">
        <f>VLOOKUP('Сделки'!$D50,'Акции'!$E$2:$I$1353,2)*'Сделки'!$G50</f>
        <v>4064.1</v>
      </c>
    </row>
    <row r="51" ht="15.75" customHeight="1">
      <c r="D51" s="28">
        <v>42221.0</v>
      </c>
      <c r="E51" s="24" t="s">
        <v>2521</v>
      </c>
      <c r="F51" s="24">
        <v>480.0</v>
      </c>
      <c r="G51" s="24">
        <f>IF('Сделки'!$E51="Продажа",-1*'Сделки'!$F51,'Сделки'!$F51)</f>
        <v>-480</v>
      </c>
      <c r="H51" s="24">
        <f>VLOOKUP('Сделки'!$D51,'Акции'!$E$2:$I$1353,2)*'Сделки'!$G51</f>
        <v>-8481.6</v>
      </c>
    </row>
    <row r="52" ht="15.75" customHeight="1">
      <c r="D52" s="28">
        <v>42222.0</v>
      </c>
      <c r="E52" s="24" t="s">
        <v>2522</v>
      </c>
      <c r="F52" s="24">
        <v>340.0</v>
      </c>
      <c r="G52" s="24">
        <f>IF('Сделки'!$E52="Продажа",-1*'Сделки'!$F52,'Сделки'!$F52)</f>
        <v>340</v>
      </c>
      <c r="H52" s="24">
        <f>VLOOKUP('Сделки'!$D52,'Акции'!$E$2:$I$1353,2)*'Сделки'!$G52</f>
        <v>5922.8</v>
      </c>
    </row>
    <row r="53" ht="15.75" customHeight="1">
      <c r="D53" s="28">
        <v>42226.0</v>
      </c>
      <c r="E53" s="24" t="s">
        <v>2522</v>
      </c>
      <c r="F53" s="24">
        <v>220.0</v>
      </c>
      <c r="G53" s="24">
        <f>IF('Сделки'!$E53="Продажа",-1*'Сделки'!$F53,'Сделки'!$F53)</f>
        <v>220</v>
      </c>
      <c r="H53" s="24">
        <f>VLOOKUP('Сделки'!$D53,'Акции'!$E$2:$I$1353,2)*'Сделки'!$G53</f>
        <v>3812.6</v>
      </c>
    </row>
    <row r="54" ht="15.75" customHeight="1">
      <c r="D54" s="28">
        <v>42234.0</v>
      </c>
      <c r="E54" s="24" t="s">
        <v>2521</v>
      </c>
      <c r="F54" s="24">
        <v>210.0</v>
      </c>
      <c r="G54" s="24">
        <f>IF('Сделки'!$E54="Продажа",-1*'Сделки'!$F54,'Сделки'!$F54)</f>
        <v>-210</v>
      </c>
      <c r="H54" s="24">
        <f>VLOOKUP('Сделки'!$D54,'Акции'!$E$2:$I$1353,2)*'Сделки'!$G54</f>
        <v>-3687.6</v>
      </c>
    </row>
    <row r="55" ht="15.75" customHeight="1">
      <c r="D55" s="28">
        <v>42236.0</v>
      </c>
      <c r="E55" s="24" t="s">
        <v>2522</v>
      </c>
      <c r="F55" s="24">
        <v>340.0</v>
      </c>
      <c r="G55" s="24">
        <f>IF('Сделки'!$E55="Продажа",-1*'Сделки'!$F55,'Сделки'!$F55)</f>
        <v>340</v>
      </c>
      <c r="H55" s="24">
        <f>VLOOKUP('Сделки'!$D55,'Акции'!$E$2:$I$1353,2)*'Сделки'!$G55</f>
        <v>5735.8</v>
      </c>
    </row>
    <row r="56" ht="15.75" customHeight="1">
      <c r="D56" s="28">
        <v>42237.0</v>
      </c>
      <c r="E56" s="24" t="s">
        <v>2522</v>
      </c>
      <c r="F56" s="24">
        <v>280.0</v>
      </c>
      <c r="G56" s="24">
        <f>IF('Сделки'!$E56="Продажа",-1*'Сделки'!$F56,'Сделки'!$F56)</f>
        <v>280</v>
      </c>
      <c r="H56" s="24">
        <f>VLOOKUP('Сделки'!$D56,'Акции'!$E$2:$I$1353,2)*'Сделки'!$G56</f>
        <v>4578</v>
      </c>
    </row>
    <row r="57" ht="15.75" customHeight="1">
      <c r="D57" s="28">
        <v>42249.0</v>
      </c>
      <c r="E57" s="24" t="s">
        <v>2521</v>
      </c>
      <c r="F57" s="24">
        <v>280.0</v>
      </c>
      <c r="G57" s="24">
        <f>IF('Сделки'!$E57="Продажа",-1*'Сделки'!$F57,'Сделки'!$F57)</f>
        <v>-280</v>
      </c>
      <c r="H57" s="24">
        <f>VLOOKUP('Сделки'!$D57,'Акции'!$E$2:$I$1353,2)*'Сделки'!$G57</f>
        <v>-4622.8</v>
      </c>
    </row>
    <row r="58" ht="15.75" customHeight="1">
      <c r="D58" s="28">
        <v>42251.0</v>
      </c>
      <c r="E58" s="24" t="s">
        <v>2521</v>
      </c>
      <c r="F58" s="24">
        <v>470.0</v>
      </c>
      <c r="G58" s="24">
        <f>IF('Сделки'!$E58="Продажа",-1*'Сделки'!$F58,'Сделки'!$F58)</f>
        <v>-470</v>
      </c>
      <c r="H58" s="24">
        <f>VLOOKUP('Сделки'!$D58,'Акции'!$E$2:$I$1353,2)*'Сделки'!$G58</f>
        <v>-7632.8</v>
      </c>
    </row>
    <row r="59" ht="15.75" customHeight="1">
      <c r="D59" s="28">
        <v>42256.0</v>
      </c>
      <c r="E59" s="24" t="s">
        <v>2522</v>
      </c>
      <c r="F59" s="24">
        <v>70.0</v>
      </c>
      <c r="G59" s="24">
        <f>IF('Сделки'!$E59="Продажа",-1*'Сделки'!$F59,'Сделки'!$F59)</f>
        <v>70</v>
      </c>
      <c r="H59" s="24">
        <f>VLOOKUP('Сделки'!$D59,'Акции'!$E$2:$I$1353,2)*'Сделки'!$G59</f>
        <v>1164.1</v>
      </c>
    </row>
    <row r="60" ht="15.75" customHeight="1">
      <c r="D60" s="28">
        <v>42261.0</v>
      </c>
      <c r="E60" s="24" t="s">
        <v>2522</v>
      </c>
      <c r="F60" s="24">
        <v>420.0</v>
      </c>
      <c r="G60" s="24">
        <f>IF('Сделки'!$E60="Продажа",-1*'Сделки'!$F60,'Сделки'!$F60)</f>
        <v>420</v>
      </c>
      <c r="H60" s="24">
        <f>VLOOKUP('Сделки'!$D60,'Акции'!$E$2:$I$1353,2)*'Сделки'!$G60</f>
        <v>7026.6</v>
      </c>
    </row>
    <row r="61" ht="15.75" customHeight="1">
      <c r="D61" s="28">
        <v>42264.0</v>
      </c>
      <c r="E61" s="24" t="s">
        <v>2521</v>
      </c>
      <c r="F61" s="24">
        <v>30.0</v>
      </c>
      <c r="G61" s="24">
        <f>IF('Сделки'!$E61="Продажа",-1*'Сделки'!$F61,'Сделки'!$F61)</f>
        <v>-30</v>
      </c>
      <c r="H61" s="24">
        <f>VLOOKUP('Сделки'!$D61,'Акции'!$E$2:$I$1353,2)*'Сделки'!$G61</f>
        <v>-516</v>
      </c>
    </row>
    <row r="62" ht="15.75" customHeight="1">
      <c r="D62" s="28">
        <v>42277.0</v>
      </c>
      <c r="E62" s="24" t="s">
        <v>2522</v>
      </c>
      <c r="F62" s="24">
        <v>130.0</v>
      </c>
      <c r="G62" s="24">
        <f>IF('Сделки'!$E62="Продажа",-1*'Сделки'!$F62,'Сделки'!$F62)</f>
        <v>130</v>
      </c>
      <c r="H62" s="24">
        <f>VLOOKUP('Сделки'!$D62,'Акции'!$E$2:$I$1353,2)*'Сделки'!$G62</f>
        <v>2133.3</v>
      </c>
    </row>
    <row r="63" ht="15.75" customHeight="1">
      <c r="D63" s="28">
        <v>42293.0</v>
      </c>
      <c r="E63" s="24" t="s">
        <v>2522</v>
      </c>
      <c r="F63" s="24">
        <v>380.0</v>
      </c>
      <c r="G63" s="24">
        <f>IF('Сделки'!$E63="Продажа",-1*'Сделки'!$F63,'Сделки'!$F63)</f>
        <v>380</v>
      </c>
      <c r="H63" s="24">
        <f>VLOOKUP('Сделки'!$D63,'Акции'!$E$2:$I$1353,2)*'Сделки'!$G63</f>
        <v>6486.6</v>
      </c>
    </row>
    <row r="64" ht="15.75" customHeight="1">
      <c r="D64" s="28">
        <v>42296.0</v>
      </c>
      <c r="E64" s="24" t="s">
        <v>2521</v>
      </c>
      <c r="F64" s="24">
        <v>200.0</v>
      </c>
      <c r="G64" s="24">
        <f>IF('Сделки'!$E64="Продажа",-1*'Сделки'!$F64,'Сделки'!$F64)</f>
        <v>-200</v>
      </c>
      <c r="H64" s="24">
        <f>VLOOKUP('Сделки'!$D64,'Акции'!$E$2:$I$1353,2)*'Сделки'!$G64</f>
        <v>-3416</v>
      </c>
    </row>
    <row r="65" ht="15.75" customHeight="1">
      <c r="D65" s="28">
        <v>42297.0</v>
      </c>
      <c r="E65" s="24" t="s">
        <v>2522</v>
      </c>
      <c r="F65" s="24">
        <v>480.0</v>
      </c>
      <c r="G65" s="24">
        <f>IF('Сделки'!$E65="Продажа",-1*'Сделки'!$F65,'Сделки'!$F65)</f>
        <v>480</v>
      </c>
      <c r="H65" s="24">
        <f>VLOOKUP('Сделки'!$D65,'Акции'!$E$2:$I$1353,2)*'Сделки'!$G65</f>
        <v>8251.2</v>
      </c>
    </row>
    <row r="66" ht="15.75" customHeight="1">
      <c r="D66" s="28">
        <v>42299.0</v>
      </c>
      <c r="E66" s="24" t="s">
        <v>2522</v>
      </c>
      <c r="F66" s="24">
        <v>430.0</v>
      </c>
      <c r="G66" s="24">
        <f>IF('Сделки'!$E66="Продажа",-1*'Сделки'!$F66,'Сделки'!$F66)</f>
        <v>430</v>
      </c>
      <c r="H66" s="24">
        <f>VLOOKUP('Сделки'!$D66,'Акции'!$E$2:$I$1353,2)*'Сделки'!$G66</f>
        <v>7060.6</v>
      </c>
    </row>
    <row r="67" ht="15.75" customHeight="1">
      <c r="D67" s="28">
        <v>42303.0</v>
      </c>
      <c r="E67" s="24" t="s">
        <v>2522</v>
      </c>
      <c r="F67" s="24">
        <v>100.0</v>
      </c>
      <c r="G67" s="24">
        <f>IF('Сделки'!$E67="Продажа",-1*'Сделки'!$F67,'Сделки'!$F67)</f>
        <v>100</v>
      </c>
      <c r="H67" s="24">
        <f>VLOOKUP('Сделки'!$D67,'Акции'!$E$2:$I$1353,2)*'Сделки'!$G67</f>
        <v>1670</v>
      </c>
    </row>
    <row r="68" ht="15.75" customHeight="1">
      <c r="D68" s="28">
        <v>42310.0</v>
      </c>
      <c r="E68" s="24" t="s">
        <v>2521</v>
      </c>
      <c r="F68" s="24">
        <v>390.0</v>
      </c>
      <c r="G68" s="24">
        <f>IF('Сделки'!$E68="Продажа",-1*'Сделки'!$F68,'Сделки'!$F68)</f>
        <v>-390</v>
      </c>
      <c r="H68" s="24">
        <f>VLOOKUP('Сделки'!$D68,'Акции'!$E$2:$I$1353,2)*'Сделки'!$G68</f>
        <v>-7355.4</v>
      </c>
    </row>
    <row r="69" ht="15.75" customHeight="1">
      <c r="D69" s="28">
        <v>42326.0</v>
      </c>
      <c r="E69" s="24" t="s">
        <v>2521</v>
      </c>
      <c r="F69" s="24">
        <v>350.0</v>
      </c>
      <c r="G69" s="24">
        <f>IF('Сделки'!$E69="Продажа",-1*'Сделки'!$F69,'Сделки'!$F69)</f>
        <v>-350</v>
      </c>
      <c r="H69" s="24">
        <f>VLOOKUP('Сделки'!$D69,'Акции'!$E$2:$I$1353,2)*'Сделки'!$G69</f>
        <v>-6219.5</v>
      </c>
    </row>
    <row r="70" ht="15.75" customHeight="1">
      <c r="D70" s="28">
        <v>42326.0</v>
      </c>
      <c r="E70" s="24" t="s">
        <v>2521</v>
      </c>
      <c r="F70" s="24">
        <v>60.0</v>
      </c>
      <c r="G70" s="24">
        <f>IF('Сделки'!$E70="Продажа",-1*'Сделки'!$F70,'Сделки'!$F70)</f>
        <v>-60</v>
      </c>
      <c r="H70" s="24">
        <f>VLOOKUP('Сделки'!$D70,'Акции'!$E$2:$I$1353,2)*'Сделки'!$G70</f>
        <v>-1066.2</v>
      </c>
    </row>
    <row r="71" ht="15.75" customHeight="1">
      <c r="D71" s="28">
        <v>42331.0</v>
      </c>
      <c r="E71" s="24" t="s">
        <v>2522</v>
      </c>
      <c r="F71" s="24">
        <v>80.0</v>
      </c>
      <c r="G71" s="24">
        <f>IF('Сделки'!$E71="Продажа",-1*'Сделки'!$F71,'Сделки'!$F71)</f>
        <v>80</v>
      </c>
      <c r="H71" s="24">
        <f>VLOOKUP('Сделки'!$D71,'Акции'!$E$2:$I$1353,2)*'Сделки'!$G71</f>
        <v>1448</v>
      </c>
    </row>
    <row r="72" ht="15.75" customHeight="1">
      <c r="D72" s="28">
        <v>42339.0</v>
      </c>
      <c r="E72" s="24" t="s">
        <v>2522</v>
      </c>
      <c r="F72" s="24">
        <v>380.0</v>
      </c>
      <c r="G72" s="24">
        <f>IF('Сделки'!$E72="Продажа",-1*'Сделки'!$F72,'Сделки'!$F72)</f>
        <v>380</v>
      </c>
      <c r="H72" s="24">
        <f>VLOOKUP('Сделки'!$D72,'Акции'!$E$2:$I$1353,2)*'Сделки'!$G72</f>
        <v>7037.6</v>
      </c>
    </row>
    <row r="73" ht="15.75" customHeight="1">
      <c r="D73" s="28">
        <v>42339.0</v>
      </c>
      <c r="E73" s="24" t="s">
        <v>2522</v>
      </c>
      <c r="F73" s="24">
        <v>170.0</v>
      </c>
      <c r="G73" s="24">
        <f>IF('Сделки'!$E73="Продажа",-1*'Сделки'!$F73,'Сделки'!$F73)</f>
        <v>170</v>
      </c>
      <c r="H73" s="24">
        <f>VLOOKUP('Сделки'!$D73,'Акции'!$E$2:$I$1353,2)*'Сделки'!$G73</f>
        <v>3148.4</v>
      </c>
    </row>
    <row r="74" ht="15.75" customHeight="1">
      <c r="D74" s="28">
        <v>42345.0</v>
      </c>
      <c r="E74" s="24" t="s">
        <v>2521</v>
      </c>
      <c r="F74" s="24">
        <v>190.0</v>
      </c>
      <c r="G74" s="24">
        <f>IF('Сделки'!$E74="Продажа",-1*'Сделки'!$F74,'Сделки'!$F74)</f>
        <v>-190</v>
      </c>
      <c r="H74" s="24">
        <f>VLOOKUP('Сделки'!$D74,'Акции'!$E$2:$I$1353,2)*'Сделки'!$G74</f>
        <v>-3528.3</v>
      </c>
    </row>
    <row r="75" ht="15.75" customHeight="1">
      <c r="D75" s="28">
        <v>42345.0</v>
      </c>
      <c r="E75" s="24" t="s">
        <v>2522</v>
      </c>
      <c r="F75" s="24">
        <v>490.0</v>
      </c>
      <c r="G75" s="24">
        <f>IF('Сделки'!$E75="Продажа",-1*'Сделки'!$F75,'Сделки'!$F75)</f>
        <v>490</v>
      </c>
      <c r="H75" s="24">
        <f>VLOOKUP('Сделки'!$D75,'Акции'!$E$2:$I$1353,2)*'Сделки'!$G75</f>
        <v>9099.3</v>
      </c>
    </row>
    <row r="76" ht="15.75" customHeight="1">
      <c r="D76" s="28">
        <v>42346.0</v>
      </c>
      <c r="E76" s="24" t="s">
        <v>2521</v>
      </c>
      <c r="F76" s="24">
        <v>160.0</v>
      </c>
      <c r="G76" s="24">
        <f>IF('Сделки'!$E76="Продажа",-1*'Сделки'!$F76,'Сделки'!$F76)</f>
        <v>-160</v>
      </c>
      <c r="H76" s="24">
        <f>VLOOKUP('Сделки'!$D76,'Акции'!$E$2:$I$1353,2)*'Сделки'!$G76</f>
        <v>-2996.8</v>
      </c>
    </row>
    <row r="77" ht="15.75" customHeight="1">
      <c r="D77" s="28">
        <v>42362.0</v>
      </c>
      <c r="E77" s="24" t="s">
        <v>2521</v>
      </c>
      <c r="F77" s="24">
        <v>410.0</v>
      </c>
      <c r="G77" s="24">
        <f>IF('Сделки'!$E77="Продажа",-1*'Сделки'!$F77,'Сделки'!$F77)</f>
        <v>-410</v>
      </c>
      <c r="H77" s="24">
        <f>VLOOKUP('Сделки'!$D77,'Акции'!$E$2:$I$1353,2)*'Сделки'!$G77</f>
        <v>-7675.2</v>
      </c>
    </row>
    <row r="78" ht="15.75" customHeight="1">
      <c r="D78" s="28">
        <v>42375.0</v>
      </c>
      <c r="E78" s="24" t="s">
        <v>2521</v>
      </c>
      <c r="F78" s="24">
        <v>470.0</v>
      </c>
      <c r="G78" s="24">
        <f>IF('Сделки'!$E78="Продажа",-1*'Сделки'!$F78,'Сделки'!$F78)</f>
        <v>-470</v>
      </c>
      <c r="H78" s="24">
        <f>VLOOKUP('Сделки'!$D78,'Акции'!$E$2:$I$1353,2)*'Сделки'!$G78</f>
        <v>-8460</v>
      </c>
    </row>
    <row r="79" ht="15.75" customHeight="1">
      <c r="D79" s="28">
        <v>42376.0</v>
      </c>
      <c r="E79" s="24" t="s">
        <v>2522</v>
      </c>
      <c r="F79" s="24">
        <v>390.0</v>
      </c>
      <c r="G79" s="24">
        <f>IF('Сделки'!$E79="Продажа",-1*'Сделки'!$F79,'Сделки'!$F79)</f>
        <v>390</v>
      </c>
      <c r="H79" s="24">
        <f>VLOOKUP('Сделки'!$D79,'Акции'!$E$2:$I$1353,2)*'Сделки'!$G79</f>
        <v>6879.6</v>
      </c>
    </row>
    <row r="80" ht="15.75" customHeight="1">
      <c r="D80" s="28">
        <v>42377.0</v>
      </c>
      <c r="E80" s="24" t="s">
        <v>2521</v>
      </c>
      <c r="F80" s="24">
        <v>380.0</v>
      </c>
      <c r="G80" s="24">
        <f>IF('Сделки'!$E80="Продажа",-1*'Сделки'!$F80,'Сделки'!$F80)</f>
        <v>-380</v>
      </c>
      <c r="H80" s="24">
        <f>VLOOKUP('Сделки'!$D80,'Акции'!$E$2:$I$1353,2)*'Сделки'!$G80</f>
        <v>-6623.4</v>
      </c>
    </row>
    <row r="81" ht="15.75" customHeight="1">
      <c r="D81" s="28">
        <v>42380.0</v>
      </c>
      <c r="E81" s="24" t="s">
        <v>2522</v>
      </c>
      <c r="F81" s="24">
        <v>170.0</v>
      </c>
      <c r="G81" s="24">
        <f>IF('Сделки'!$E81="Продажа",-1*'Сделки'!$F81,'Сделки'!$F81)</f>
        <v>170</v>
      </c>
      <c r="H81" s="24">
        <f>VLOOKUP('Сделки'!$D81,'Акции'!$E$2:$I$1353,2)*'Сделки'!$G81</f>
        <v>2912.1</v>
      </c>
    </row>
    <row r="82" ht="15.75" customHeight="1">
      <c r="D82" s="28">
        <v>42382.0</v>
      </c>
      <c r="E82" s="24" t="s">
        <v>2522</v>
      </c>
      <c r="F82" s="24">
        <v>440.0</v>
      </c>
      <c r="G82" s="24">
        <f>IF('Сделки'!$E82="Продажа",-1*'Сделки'!$F82,'Сделки'!$F82)</f>
        <v>440</v>
      </c>
      <c r="H82" s="24">
        <f>VLOOKUP('Сделки'!$D82,'Акции'!$E$2:$I$1353,2)*'Сделки'!$G82</f>
        <v>7722</v>
      </c>
    </row>
    <row r="83" ht="15.75" customHeight="1">
      <c r="D83" s="28">
        <v>42384.0</v>
      </c>
      <c r="E83" s="24" t="s">
        <v>2521</v>
      </c>
      <c r="F83" s="24">
        <v>160.0</v>
      </c>
      <c r="G83" s="24">
        <f>IF('Сделки'!$E83="Продажа",-1*'Сделки'!$F83,'Сделки'!$F83)</f>
        <v>-160</v>
      </c>
      <c r="H83" s="24">
        <f>VLOOKUP('Сделки'!$D83,'Акции'!$E$2:$I$1353,2)*'Сделки'!$G83</f>
        <v>-2859.2</v>
      </c>
    </row>
    <row r="84" ht="15.75" customHeight="1">
      <c r="D84" s="28">
        <v>42403.0</v>
      </c>
      <c r="E84" s="24" t="s">
        <v>2521</v>
      </c>
      <c r="F84" s="24">
        <v>330.0</v>
      </c>
      <c r="G84" s="24">
        <f>IF('Сделки'!$E84="Продажа",-1*'Сделки'!$F84,'Сделки'!$F84)</f>
        <v>-330</v>
      </c>
      <c r="H84" s="24">
        <f>VLOOKUP('Сделки'!$D84,'Акции'!$E$2:$I$1353,2)*'Сделки'!$G84</f>
        <v>-5850.9</v>
      </c>
    </row>
    <row r="85" ht="15.75" customHeight="1">
      <c r="D85" s="28">
        <v>42408.0</v>
      </c>
      <c r="E85" s="24" t="s">
        <v>2522</v>
      </c>
      <c r="F85" s="24">
        <v>50.0</v>
      </c>
      <c r="G85" s="24">
        <f>IF('Сделки'!$E85="Продажа",-1*'Сделки'!$F85,'Сделки'!$F85)</f>
        <v>50</v>
      </c>
      <c r="H85" s="24">
        <f>VLOOKUP('Сделки'!$D85,'Акции'!$E$2:$I$1353,2)*'Сделки'!$G85</f>
        <v>803.5</v>
      </c>
    </row>
    <row r="86" ht="15.75" customHeight="1">
      <c r="D86" s="28">
        <v>42411.0</v>
      </c>
      <c r="E86" s="24" t="s">
        <v>2521</v>
      </c>
      <c r="F86" s="24">
        <v>350.0</v>
      </c>
      <c r="G86" s="24">
        <f>IF('Сделки'!$E86="Продажа",-1*'Сделки'!$F86,'Сделки'!$F86)</f>
        <v>-350</v>
      </c>
      <c r="H86" s="24">
        <f>VLOOKUP('Сделки'!$D86,'Акции'!$E$2:$I$1353,2)*'Сделки'!$G86</f>
        <v>-5803</v>
      </c>
    </row>
    <row r="87" ht="15.75" customHeight="1">
      <c r="D87" s="28">
        <v>42412.0</v>
      </c>
      <c r="E87" s="24" t="s">
        <v>2521</v>
      </c>
      <c r="F87" s="24">
        <v>320.0</v>
      </c>
      <c r="G87" s="24">
        <f>IF('Сделки'!$E87="Продажа",-1*'Сделки'!$F87,'Сделки'!$F87)</f>
        <v>-320</v>
      </c>
      <c r="H87" s="24">
        <f>VLOOKUP('Сделки'!$D87,'Акции'!$E$2:$I$1353,2)*'Сделки'!$G87</f>
        <v>-5324.8</v>
      </c>
    </row>
    <row r="88" ht="15.75" customHeight="1">
      <c r="D88" s="28">
        <v>42416.0</v>
      </c>
      <c r="E88" s="24" t="s">
        <v>2522</v>
      </c>
      <c r="F88" s="24">
        <v>480.0</v>
      </c>
      <c r="G88" s="24">
        <f>IF('Сделки'!$E88="Продажа",-1*'Сделки'!$F88,'Сделки'!$F88)</f>
        <v>480</v>
      </c>
      <c r="H88" s="24">
        <f>VLOOKUP('Сделки'!$D88,'Акции'!$E$2:$I$1353,2)*'Сделки'!$G88</f>
        <v>8236.8</v>
      </c>
    </row>
    <row r="89" ht="15.75" customHeight="1">
      <c r="D89" s="28">
        <v>42417.0</v>
      </c>
      <c r="E89" s="24" t="s">
        <v>2521</v>
      </c>
      <c r="F89" s="24">
        <v>20.0</v>
      </c>
      <c r="G89" s="24">
        <f>IF('Сделки'!$E89="Продажа",-1*'Сделки'!$F89,'Сделки'!$F89)</f>
        <v>-20</v>
      </c>
      <c r="H89" s="24">
        <f>VLOOKUP('Сделки'!$D89,'Акции'!$E$2:$I$1353,2)*'Сделки'!$G89</f>
        <v>-351.4</v>
      </c>
    </row>
    <row r="90" ht="15.75" customHeight="1">
      <c r="D90" s="28">
        <v>42418.0</v>
      </c>
      <c r="E90" s="24" t="s">
        <v>2521</v>
      </c>
      <c r="F90" s="24">
        <v>110.0</v>
      </c>
      <c r="G90" s="24">
        <f>IF('Сделки'!$E90="Продажа",-1*'Сделки'!$F90,'Сделки'!$F90)</f>
        <v>-110</v>
      </c>
      <c r="H90" s="24">
        <f>VLOOKUP('Сделки'!$D90,'Акции'!$E$2:$I$1353,2)*'Сделки'!$G90</f>
        <v>-1893.1</v>
      </c>
    </row>
    <row r="91" ht="15.75" customHeight="1">
      <c r="D91" s="28">
        <v>42419.0</v>
      </c>
      <c r="E91" s="24" t="s">
        <v>2521</v>
      </c>
      <c r="F91" s="24">
        <v>90.0</v>
      </c>
      <c r="G91" s="24">
        <f>IF('Сделки'!$E91="Продажа",-1*'Сделки'!$F91,'Сделки'!$F91)</f>
        <v>-90</v>
      </c>
      <c r="H91" s="24">
        <f>VLOOKUP('Сделки'!$D91,'Акции'!$E$2:$I$1353,2)*'Сделки'!$G91</f>
        <v>-1544.4</v>
      </c>
    </row>
    <row r="92" ht="15.75" customHeight="1">
      <c r="D92" s="28">
        <v>42422.0</v>
      </c>
      <c r="E92" s="24" t="s">
        <v>2521</v>
      </c>
      <c r="F92" s="24">
        <v>170.0</v>
      </c>
      <c r="G92" s="24">
        <f>IF('Сделки'!$E92="Продажа",-1*'Сделки'!$F92,'Сделки'!$F92)</f>
        <v>-170</v>
      </c>
      <c r="H92" s="24">
        <f>VLOOKUP('Сделки'!$D92,'Акции'!$E$2:$I$1353,2)*'Сделки'!$G92</f>
        <v>-2934.2</v>
      </c>
    </row>
    <row r="93" ht="15.75" customHeight="1">
      <c r="D93" s="28">
        <v>42432.0</v>
      </c>
      <c r="E93" s="24" t="s">
        <v>2521</v>
      </c>
      <c r="F93" s="24">
        <v>170.0</v>
      </c>
      <c r="G93" s="24">
        <f>IF('Сделки'!$E93="Продажа",-1*'Сделки'!$F93,'Сделки'!$F93)</f>
        <v>-170</v>
      </c>
      <c r="H93" s="24">
        <f>VLOOKUP('Сделки'!$D93,'Акции'!$E$2:$I$1353,2)*'Сделки'!$G93</f>
        <v>-2959.7</v>
      </c>
    </row>
    <row r="94" ht="15.75" customHeight="1">
      <c r="D94" s="28">
        <v>42436.0</v>
      </c>
      <c r="E94" s="24" t="s">
        <v>2522</v>
      </c>
      <c r="F94" s="24">
        <v>290.0</v>
      </c>
      <c r="G94" s="24">
        <f>IF('Сделки'!$E94="Продажа",-1*'Сделки'!$F94,'Сделки'!$F94)</f>
        <v>290</v>
      </c>
      <c r="H94" s="24">
        <f>VLOOKUP('Сделки'!$D94,'Акции'!$E$2:$I$1353,2)*'Сделки'!$G94</f>
        <v>5025.7</v>
      </c>
    </row>
    <row r="95" ht="15.75" customHeight="1">
      <c r="D95" s="28">
        <v>42439.0</v>
      </c>
      <c r="E95" s="24" t="s">
        <v>2522</v>
      </c>
      <c r="F95" s="24">
        <v>110.0</v>
      </c>
      <c r="G95" s="24">
        <f>IF('Сделки'!$E95="Продажа",-1*'Сделки'!$F95,'Сделки'!$F95)</f>
        <v>110</v>
      </c>
      <c r="H95" s="24">
        <f>VLOOKUP('Сделки'!$D95,'Акции'!$E$2:$I$1353,2)*'Сделки'!$G95</f>
        <v>1922.8</v>
      </c>
    </row>
    <row r="96" ht="15.75" customHeight="1">
      <c r="D96" s="28">
        <v>42446.0</v>
      </c>
      <c r="E96" s="24" t="s">
        <v>2521</v>
      </c>
      <c r="F96" s="24">
        <v>230.0</v>
      </c>
      <c r="G96" s="24">
        <f>IF('Сделки'!$E96="Продажа",-1*'Сделки'!$F96,'Сделки'!$F96)</f>
        <v>-230</v>
      </c>
      <c r="H96" s="24">
        <f>VLOOKUP('Сделки'!$D96,'Акции'!$E$2:$I$1353,2)*'Сделки'!$G96</f>
        <v>-4123.9</v>
      </c>
    </row>
    <row r="97" ht="15.75" customHeight="1">
      <c r="D97" s="28">
        <v>42446.0</v>
      </c>
      <c r="E97" s="24" t="s">
        <v>2521</v>
      </c>
      <c r="F97" s="24">
        <v>110.0</v>
      </c>
      <c r="G97" s="24">
        <f>IF('Сделки'!$E97="Продажа",-1*'Сделки'!$F97,'Сделки'!$F97)</f>
        <v>-110</v>
      </c>
      <c r="H97" s="24">
        <f>VLOOKUP('Сделки'!$D97,'Акции'!$E$2:$I$1353,2)*'Сделки'!$G97</f>
        <v>-1972.3</v>
      </c>
    </row>
    <row r="98" ht="15.75" customHeight="1">
      <c r="D98" s="28">
        <v>42447.0</v>
      </c>
      <c r="E98" s="24" t="s">
        <v>2522</v>
      </c>
      <c r="F98" s="24">
        <v>10.0</v>
      </c>
      <c r="G98" s="24">
        <f>IF('Сделки'!$E98="Продажа",-1*'Сделки'!$F98,'Сделки'!$F98)</f>
        <v>10</v>
      </c>
      <c r="H98" s="24">
        <f>VLOOKUP('Сделки'!$D98,'Акции'!$E$2:$I$1353,2)*'Сделки'!$G98</f>
        <v>181.2</v>
      </c>
    </row>
    <row r="99" ht="15.75" customHeight="1">
      <c r="D99" s="28">
        <v>42451.0</v>
      </c>
      <c r="E99" s="24" t="s">
        <v>2521</v>
      </c>
      <c r="F99" s="24">
        <v>440.0</v>
      </c>
      <c r="G99" s="24">
        <f>IF('Сделки'!$E99="Продажа",-1*'Сделки'!$F99,'Сделки'!$F99)</f>
        <v>-440</v>
      </c>
      <c r="H99" s="24">
        <f>VLOOKUP('Сделки'!$D99,'Акции'!$E$2:$I$1353,2)*'Сделки'!$G99</f>
        <v>-8047.6</v>
      </c>
    </row>
    <row r="100" ht="15.75" customHeight="1">
      <c r="D100" s="28">
        <v>42453.0</v>
      </c>
      <c r="E100" s="24" t="s">
        <v>2521</v>
      </c>
      <c r="F100" s="24">
        <v>60.0</v>
      </c>
      <c r="G100" s="24">
        <f>IF('Сделки'!$E100="Продажа",-1*'Сделки'!$F100,'Сделки'!$F100)</f>
        <v>-60</v>
      </c>
      <c r="H100" s="24">
        <f>VLOOKUP('Сделки'!$D100,'Акции'!$E$2:$I$1353,2)*'Сделки'!$G100</f>
        <v>-1075.8</v>
      </c>
    </row>
    <row r="101" ht="15.75" customHeight="1">
      <c r="D101" s="28">
        <v>42453.0</v>
      </c>
      <c r="E101" s="24" t="s">
        <v>2522</v>
      </c>
      <c r="F101" s="24">
        <v>60.0</v>
      </c>
      <c r="G101" s="24">
        <f>IF('Сделки'!$E101="Продажа",-1*'Сделки'!$F101,'Сделки'!$F101)</f>
        <v>60</v>
      </c>
      <c r="H101" s="24">
        <f>VLOOKUP('Сделки'!$D101,'Акции'!$E$2:$I$1353,2)*'Сделки'!$G101</f>
        <v>1075.8</v>
      </c>
    </row>
    <row r="102" ht="15.75" customHeight="1">
      <c r="D102" s="28">
        <v>42457.0</v>
      </c>
      <c r="E102" s="24" t="s">
        <v>2521</v>
      </c>
      <c r="F102" s="24">
        <v>150.0</v>
      </c>
      <c r="G102" s="24">
        <f>IF('Сделки'!$E102="Продажа",-1*'Сделки'!$F102,'Сделки'!$F102)</f>
        <v>-150</v>
      </c>
      <c r="H102" s="24">
        <f>VLOOKUP('Сделки'!$D102,'Акции'!$E$2:$I$1353,2)*'Сделки'!$G102</f>
        <v>-2706</v>
      </c>
    </row>
    <row r="103" ht="15.75" customHeight="1">
      <c r="D103" s="28">
        <v>42457.0</v>
      </c>
      <c r="E103" s="24" t="s">
        <v>2521</v>
      </c>
      <c r="F103" s="24">
        <v>420.0</v>
      </c>
      <c r="G103" s="24">
        <f>IF('Сделки'!$E103="Продажа",-1*'Сделки'!$F103,'Сделки'!$F103)</f>
        <v>-420</v>
      </c>
      <c r="H103" s="24">
        <f>VLOOKUP('Сделки'!$D103,'Акции'!$E$2:$I$1353,2)*'Сделки'!$G103</f>
        <v>-7576.8</v>
      </c>
    </row>
    <row r="104" ht="15.75" customHeight="1">
      <c r="D104" s="28">
        <v>42468.0</v>
      </c>
      <c r="E104" s="24" t="s">
        <v>2522</v>
      </c>
      <c r="F104" s="24">
        <v>50.0</v>
      </c>
      <c r="G104" s="24">
        <f>IF('Сделки'!$E104="Продажа",-1*'Сделки'!$F104,'Сделки'!$F104)</f>
        <v>50</v>
      </c>
      <c r="H104" s="24">
        <f>VLOOKUP('Сделки'!$D104,'Акции'!$E$2:$I$1353,2)*'Сделки'!$G104</f>
        <v>965.5</v>
      </c>
    </row>
    <row r="105" ht="15.75" customHeight="1">
      <c r="D105" s="28">
        <v>42474.0</v>
      </c>
      <c r="E105" s="24" t="s">
        <v>2521</v>
      </c>
      <c r="F105" s="24">
        <v>190.0</v>
      </c>
      <c r="G105" s="24">
        <f>IF('Сделки'!$E105="Продажа",-1*'Сделки'!$F105,'Сделки'!$F105)</f>
        <v>-190</v>
      </c>
      <c r="H105" s="24">
        <f>VLOOKUP('Сделки'!$D105,'Акции'!$E$2:$I$1353,2)*'Сделки'!$G105</f>
        <v>-3714.5</v>
      </c>
    </row>
    <row r="106" ht="15.75" customHeight="1">
      <c r="D106" s="28">
        <v>42475.0</v>
      </c>
      <c r="E106" s="24" t="s">
        <v>2522</v>
      </c>
      <c r="F106" s="24">
        <v>120.0</v>
      </c>
      <c r="G106" s="24">
        <f>IF('Сделки'!$E106="Продажа",-1*'Сделки'!$F106,'Сделки'!$F106)</f>
        <v>120</v>
      </c>
      <c r="H106" s="24">
        <f>VLOOKUP('Сделки'!$D106,'Акции'!$E$2:$I$1353,2)*'Сделки'!$G106</f>
        <v>2335.2</v>
      </c>
    </row>
    <row r="107" ht="15.75" customHeight="1">
      <c r="D107" s="28">
        <v>42482.0</v>
      </c>
      <c r="E107" s="24" t="s">
        <v>2522</v>
      </c>
      <c r="F107" s="24">
        <v>60.0</v>
      </c>
      <c r="G107" s="24">
        <f>IF('Сделки'!$E107="Продажа",-1*'Сделки'!$F107,'Сделки'!$F107)</f>
        <v>60</v>
      </c>
      <c r="H107" s="24">
        <f>VLOOKUP('Сделки'!$D107,'Акции'!$E$2:$I$1353,2)*'Сделки'!$G107</f>
        <v>1185.6</v>
      </c>
    </row>
    <row r="108" ht="15.75" customHeight="1">
      <c r="D108" s="28">
        <v>42489.0</v>
      </c>
      <c r="E108" s="24" t="s">
        <v>2522</v>
      </c>
      <c r="F108" s="24">
        <v>50.0</v>
      </c>
      <c r="G108" s="24">
        <f>IF('Сделки'!$E108="Продажа",-1*'Сделки'!$F108,'Сделки'!$F108)</f>
        <v>50</v>
      </c>
      <c r="H108" s="24">
        <f>VLOOKUP('Сделки'!$D108,'Акции'!$E$2:$I$1353,2)*'Сделки'!$G108</f>
        <v>1096</v>
      </c>
    </row>
    <row r="109" ht="15.75" customHeight="1">
      <c r="D109" s="28">
        <v>42502.0</v>
      </c>
      <c r="E109" s="24" t="s">
        <v>2522</v>
      </c>
      <c r="F109" s="24">
        <v>140.0</v>
      </c>
      <c r="G109" s="24">
        <f>IF('Сделки'!$E109="Продажа",-1*'Сделки'!$F109,'Сделки'!$F109)</f>
        <v>140</v>
      </c>
      <c r="H109" s="24">
        <f>VLOOKUP('Сделки'!$D109,'Акции'!$E$2:$I$1353,2)*'Сделки'!$G109</f>
        <v>3087</v>
      </c>
    </row>
    <row r="110" ht="15.75" customHeight="1">
      <c r="D110" s="28">
        <v>42507.0</v>
      </c>
      <c r="E110" s="24" t="s">
        <v>2521</v>
      </c>
      <c r="F110" s="24">
        <v>370.0</v>
      </c>
      <c r="G110" s="24">
        <f>IF('Сделки'!$E110="Продажа",-1*'Сделки'!$F110,'Сделки'!$F110)</f>
        <v>-370</v>
      </c>
      <c r="H110" s="24">
        <f>VLOOKUP('Сделки'!$D110,'Акции'!$E$2:$I$1353,2)*'Сделки'!$G110</f>
        <v>-8254.7</v>
      </c>
    </row>
    <row r="111" ht="15.75" customHeight="1">
      <c r="D111" s="28">
        <v>42508.0</v>
      </c>
      <c r="E111" s="24" t="s">
        <v>2522</v>
      </c>
      <c r="F111" s="24">
        <v>40.0</v>
      </c>
      <c r="G111" s="24">
        <f>IF('Сделки'!$E111="Продажа",-1*'Сделки'!$F111,'Сделки'!$F111)</f>
        <v>40</v>
      </c>
      <c r="H111" s="24">
        <f>VLOOKUP('Сделки'!$D111,'Акции'!$E$2:$I$1353,2)*'Сделки'!$G111</f>
        <v>891.6</v>
      </c>
    </row>
    <row r="112" ht="15.75" customHeight="1">
      <c r="D112" s="28">
        <v>42509.0</v>
      </c>
      <c r="E112" s="24" t="s">
        <v>2522</v>
      </c>
      <c r="F112" s="24">
        <v>230.0</v>
      </c>
      <c r="G112" s="24">
        <f>IF('Сделки'!$E112="Продажа",-1*'Сделки'!$F112,'Сделки'!$F112)</f>
        <v>230</v>
      </c>
      <c r="H112" s="24">
        <f>VLOOKUP('Сделки'!$D112,'Акции'!$E$2:$I$1353,2)*'Сделки'!$G112</f>
        <v>5099.1</v>
      </c>
    </row>
    <row r="113" ht="15.75" customHeight="1">
      <c r="D113" s="28">
        <v>42515.0</v>
      </c>
      <c r="E113" s="24" t="s">
        <v>2521</v>
      </c>
      <c r="F113" s="24">
        <v>390.0</v>
      </c>
      <c r="G113" s="24">
        <f>IF('Сделки'!$E113="Продажа",-1*'Сделки'!$F113,'Сделки'!$F113)</f>
        <v>-390</v>
      </c>
      <c r="H113" s="24">
        <f>VLOOKUP('Сделки'!$D113,'Акции'!$E$2:$I$1353,2)*'Сделки'!$G113</f>
        <v>-8732.1</v>
      </c>
    </row>
    <row r="114" ht="15.75" customHeight="1">
      <c r="D114" s="28">
        <v>42516.0</v>
      </c>
      <c r="E114" s="24" t="s">
        <v>2522</v>
      </c>
      <c r="F114" s="24">
        <v>110.0</v>
      </c>
      <c r="G114" s="24">
        <f>IF('Сделки'!$E114="Продажа",-1*'Сделки'!$F114,'Сделки'!$F114)</f>
        <v>110</v>
      </c>
      <c r="H114" s="24">
        <f>VLOOKUP('Сделки'!$D114,'Акции'!$E$2:$I$1353,2)*'Сделки'!$G114</f>
        <v>2481.6</v>
      </c>
    </row>
    <row r="115" ht="15.75" customHeight="1">
      <c r="D115" s="28">
        <v>42523.0</v>
      </c>
      <c r="E115" s="24" t="s">
        <v>2521</v>
      </c>
      <c r="F115" s="24">
        <v>180.0</v>
      </c>
      <c r="G115" s="24">
        <f>IF('Сделки'!$E115="Продажа",-1*'Сделки'!$F115,'Сделки'!$F115)</f>
        <v>-180</v>
      </c>
      <c r="H115" s="24">
        <f>VLOOKUP('Сделки'!$D115,'Акции'!$E$2:$I$1353,2)*'Сделки'!$G115</f>
        <v>-4138.2</v>
      </c>
    </row>
    <row r="116" ht="15.75" customHeight="1">
      <c r="D116" s="28">
        <v>42529.0</v>
      </c>
      <c r="E116" s="24" t="s">
        <v>2521</v>
      </c>
      <c r="F116" s="24">
        <v>480.0</v>
      </c>
      <c r="G116" s="24">
        <f>IF('Сделки'!$E116="Продажа",-1*'Сделки'!$F116,'Сделки'!$F116)</f>
        <v>-480</v>
      </c>
      <c r="H116" s="24">
        <f>VLOOKUP('Сделки'!$D116,'Акции'!$E$2:$I$1353,2)*'Сделки'!$G116</f>
        <v>-10944</v>
      </c>
    </row>
    <row r="117" ht="15.75" customHeight="1">
      <c r="D117" s="28">
        <v>42529.0</v>
      </c>
      <c r="E117" s="24" t="s">
        <v>2521</v>
      </c>
      <c r="F117" s="24">
        <v>330.0</v>
      </c>
      <c r="G117" s="24">
        <f>IF('Сделки'!$E117="Продажа",-1*'Сделки'!$F117,'Сделки'!$F117)</f>
        <v>-330</v>
      </c>
      <c r="H117" s="24">
        <f>VLOOKUP('Сделки'!$D117,'Акции'!$E$2:$I$1353,2)*'Сделки'!$G117</f>
        <v>-7524</v>
      </c>
    </row>
    <row r="118" ht="15.75" customHeight="1">
      <c r="D118" s="28">
        <v>42545.0</v>
      </c>
      <c r="E118" s="24" t="s">
        <v>2521</v>
      </c>
      <c r="F118" s="24">
        <v>140.0</v>
      </c>
      <c r="G118" s="24">
        <f>IF('Сделки'!$E118="Продажа",-1*'Сделки'!$F118,'Сделки'!$F118)</f>
        <v>-140</v>
      </c>
      <c r="H118" s="24">
        <f>VLOOKUP('Сделки'!$D118,'Акции'!$E$2:$I$1353,2)*'Сделки'!$G118</f>
        <v>-3131.8</v>
      </c>
    </row>
    <row r="119" ht="15.75" customHeight="1">
      <c r="D119" s="28">
        <v>42552.0</v>
      </c>
      <c r="E119" s="24" t="s">
        <v>2521</v>
      </c>
      <c r="F119" s="24">
        <v>490.0</v>
      </c>
      <c r="G119" s="24">
        <f>IF('Сделки'!$E119="Продажа",-1*'Сделки'!$F119,'Сделки'!$F119)</f>
        <v>-490</v>
      </c>
      <c r="H119" s="24">
        <f>VLOOKUP('Сделки'!$D119,'Акции'!$E$2:$I$1353,2)*'Сделки'!$G119</f>
        <v>-11470.9</v>
      </c>
    </row>
    <row r="120" ht="15.75" customHeight="1">
      <c r="D120" s="28">
        <v>42552.0</v>
      </c>
      <c r="E120" s="24" t="s">
        <v>2521</v>
      </c>
      <c r="F120" s="24">
        <v>460.0</v>
      </c>
      <c r="G120" s="24">
        <f>IF('Сделки'!$E120="Продажа",-1*'Сделки'!$F120,'Сделки'!$F120)</f>
        <v>-460</v>
      </c>
      <c r="H120" s="24">
        <f>VLOOKUP('Сделки'!$D120,'Акции'!$E$2:$I$1353,2)*'Сделки'!$G120</f>
        <v>-10768.6</v>
      </c>
    </row>
    <row r="121" ht="15.75" customHeight="1">
      <c r="D121" s="28">
        <v>42556.0</v>
      </c>
      <c r="E121" s="24" t="s">
        <v>2522</v>
      </c>
      <c r="F121" s="24">
        <v>460.0</v>
      </c>
      <c r="G121" s="24">
        <f>IF('Сделки'!$E121="Продажа",-1*'Сделки'!$F121,'Сделки'!$F121)</f>
        <v>460</v>
      </c>
      <c r="H121" s="24">
        <f>VLOOKUP('Сделки'!$D121,'Акции'!$E$2:$I$1353,2)*'Сделки'!$G121</f>
        <v>10718</v>
      </c>
    </row>
    <row r="122" ht="15.75" customHeight="1">
      <c r="D122" s="28">
        <v>42559.0</v>
      </c>
      <c r="E122" s="24" t="s">
        <v>2522</v>
      </c>
      <c r="F122" s="24">
        <v>130.0</v>
      </c>
      <c r="G122" s="24">
        <f>IF('Сделки'!$E122="Продажа",-1*'Сделки'!$F122,'Сделки'!$F122)</f>
        <v>130</v>
      </c>
      <c r="H122" s="24">
        <f>VLOOKUP('Сделки'!$D122,'Акции'!$E$2:$I$1353,2)*'Сделки'!$G122</f>
        <v>3107</v>
      </c>
    </row>
    <row r="123" ht="15.75" customHeight="1">
      <c r="D123" s="28">
        <v>42587.0</v>
      </c>
      <c r="E123" s="24" t="s">
        <v>2521</v>
      </c>
      <c r="F123" s="24">
        <v>90.0</v>
      </c>
      <c r="G123" s="24">
        <f>IF('Сделки'!$E123="Продажа",-1*'Сделки'!$F123,'Сделки'!$F123)</f>
        <v>-90</v>
      </c>
      <c r="H123" s="24">
        <f>VLOOKUP('Сделки'!$D123,'Акции'!$E$2:$I$1353,2)*'Сделки'!$G123</f>
        <v>-2172.6</v>
      </c>
    </row>
    <row r="124" ht="15.75" customHeight="1">
      <c r="D124" s="28">
        <v>42590.0</v>
      </c>
      <c r="E124" s="24" t="s">
        <v>2521</v>
      </c>
      <c r="F124" s="24">
        <v>180.0</v>
      </c>
      <c r="G124" s="24">
        <f>IF('Сделки'!$E124="Продажа",-1*'Сделки'!$F124,'Сделки'!$F124)</f>
        <v>-180</v>
      </c>
      <c r="H124" s="24">
        <f>VLOOKUP('Сделки'!$D124,'Акции'!$E$2:$I$1353,2)*'Сделки'!$G124</f>
        <v>-4298.4</v>
      </c>
    </row>
    <row r="125" ht="15.75" customHeight="1">
      <c r="D125" s="28">
        <v>42599.0</v>
      </c>
      <c r="E125" s="24" t="s">
        <v>2521</v>
      </c>
      <c r="F125" s="24">
        <v>60.0</v>
      </c>
      <c r="G125" s="24">
        <f>IF('Сделки'!$E125="Продажа",-1*'Сделки'!$F125,'Сделки'!$F125)</f>
        <v>-60</v>
      </c>
      <c r="H125" s="24">
        <f>VLOOKUP('Сделки'!$D125,'Акции'!$E$2:$I$1353,2)*'Сделки'!$G125</f>
        <v>-1434</v>
      </c>
    </row>
    <row r="126" ht="15.75" customHeight="1">
      <c r="D126" s="28">
        <v>42600.0</v>
      </c>
      <c r="E126" s="24" t="s">
        <v>2522</v>
      </c>
      <c r="F126" s="24">
        <v>230.0</v>
      </c>
      <c r="G126" s="24">
        <f>IF('Сделки'!$E126="Продажа",-1*'Сделки'!$F126,'Сделки'!$F126)</f>
        <v>230</v>
      </c>
      <c r="H126" s="24">
        <f>VLOOKUP('Сделки'!$D126,'Акции'!$E$2:$I$1353,2)*'Сделки'!$G126</f>
        <v>5510.8</v>
      </c>
    </row>
    <row r="127" ht="15.75" customHeight="1">
      <c r="D127" s="28">
        <v>42606.0</v>
      </c>
      <c r="E127" s="24" t="s">
        <v>2521</v>
      </c>
      <c r="F127" s="24">
        <v>400.0</v>
      </c>
      <c r="G127" s="24">
        <f>IF('Сделки'!$E127="Продажа",-1*'Сделки'!$F127,'Сделки'!$F127)</f>
        <v>-400</v>
      </c>
      <c r="H127" s="24">
        <f>VLOOKUP('Сделки'!$D127,'Акции'!$E$2:$I$1353,2)*'Сделки'!$G127</f>
        <v>-9452</v>
      </c>
    </row>
    <row r="128" ht="15.75" customHeight="1">
      <c r="D128" s="28">
        <v>42608.0</v>
      </c>
      <c r="E128" s="24" t="s">
        <v>2522</v>
      </c>
      <c r="F128" s="24">
        <v>500.0</v>
      </c>
      <c r="G128" s="24">
        <f>IF('Сделки'!$E128="Продажа",-1*'Сделки'!$F128,'Сделки'!$F128)</f>
        <v>500</v>
      </c>
      <c r="H128" s="24">
        <f>VLOOKUP('Сделки'!$D128,'Акции'!$E$2:$I$1353,2)*'Сделки'!$G128</f>
        <v>11985</v>
      </c>
    </row>
    <row r="129" ht="15.75" customHeight="1">
      <c r="D129" s="28">
        <v>42612.0</v>
      </c>
      <c r="E129" s="24" t="s">
        <v>2521</v>
      </c>
      <c r="F129" s="24">
        <v>130.0</v>
      </c>
      <c r="G129" s="24">
        <f>IF('Сделки'!$E129="Продажа",-1*'Сделки'!$F129,'Сделки'!$F129)</f>
        <v>-130</v>
      </c>
      <c r="H129" s="24">
        <f>VLOOKUP('Сделки'!$D129,'Акции'!$E$2:$I$1353,2)*'Сделки'!$G129</f>
        <v>-3147.3</v>
      </c>
    </row>
    <row r="130" ht="15.75" customHeight="1">
      <c r="D130" s="28">
        <v>42619.0</v>
      </c>
      <c r="E130" s="24" t="s">
        <v>2522</v>
      </c>
      <c r="F130" s="24">
        <v>70.0</v>
      </c>
      <c r="G130" s="24">
        <f>IF('Сделки'!$E130="Продажа",-1*'Сделки'!$F130,'Сделки'!$F130)</f>
        <v>70</v>
      </c>
      <c r="H130" s="24">
        <f>VLOOKUP('Сделки'!$D130,'Акции'!$E$2:$I$1353,2)*'Сделки'!$G130</f>
        <v>1703.1</v>
      </c>
    </row>
    <row r="131" ht="15.75" customHeight="1">
      <c r="D131" s="28">
        <v>42625.0</v>
      </c>
      <c r="E131" s="24" t="s">
        <v>2521</v>
      </c>
      <c r="F131" s="24">
        <v>290.0</v>
      </c>
      <c r="G131" s="24">
        <f>IF('Сделки'!$E131="Продажа",-1*'Сделки'!$F131,'Сделки'!$F131)</f>
        <v>-290</v>
      </c>
      <c r="H131" s="24">
        <f>VLOOKUP('Сделки'!$D131,'Акции'!$E$2:$I$1353,2)*'Сделки'!$G131</f>
        <v>-6887.5</v>
      </c>
    </row>
    <row r="132" ht="15.75" customHeight="1">
      <c r="D132" s="28">
        <v>42626.0</v>
      </c>
      <c r="E132" s="24" t="s">
        <v>2521</v>
      </c>
      <c r="F132" s="24">
        <v>490.0</v>
      </c>
      <c r="G132" s="24">
        <f>IF('Сделки'!$E132="Продажа",-1*'Сделки'!$F132,'Сделки'!$F132)</f>
        <v>-490</v>
      </c>
      <c r="H132" s="24">
        <f>VLOOKUP('Сделки'!$D132,'Акции'!$E$2:$I$1353,2)*'Сделки'!$G132</f>
        <v>-11397.4</v>
      </c>
    </row>
    <row r="133" ht="15.75" customHeight="1">
      <c r="D133" s="28">
        <v>42627.0</v>
      </c>
      <c r="E133" s="24" t="s">
        <v>2522</v>
      </c>
      <c r="F133" s="24">
        <v>500.0</v>
      </c>
      <c r="G133" s="24">
        <f>IF('Сделки'!$E133="Продажа",-1*'Сделки'!$F133,'Сделки'!$F133)</f>
        <v>500</v>
      </c>
      <c r="H133" s="24">
        <f>VLOOKUP('Сделки'!$D133,'Акции'!$E$2:$I$1353,2)*'Сделки'!$G133</f>
        <v>11555</v>
      </c>
    </row>
    <row r="134" ht="15.75" customHeight="1">
      <c r="D134" s="28">
        <v>42628.0</v>
      </c>
      <c r="E134" s="24" t="s">
        <v>2521</v>
      </c>
      <c r="F134" s="24">
        <v>70.0</v>
      </c>
      <c r="G134" s="24">
        <f>IF('Сделки'!$E134="Продажа",-1*'Сделки'!$F134,'Сделки'!$F134)</f>
        <v>-70</v>
      </c>
      <c r="H134" s="24">
        <f>VLOOKUP('Сделки'!$D134,'Акции'!$E$2:$I$1353,2)*'Сделки'!$G134</f>
        <v>-1653.4</v>
      </c>
    </row>
    <row r="135" ht="15.75" customHeight="1">
      <c r="D135" s="28">
        <v>42633.0</v>
      </c>
      <c r="E135" s="24" t="s">
        <v>2521</v>
      </c>
      <c r="F135" s="24">
        <v>350.0</v>
      </c>
      <c r="G135" s="24">
        <f>IF('Сделки'!$E135="Продажа",-1*'Сделки'!$F135,'Сделки'!$F135)</f>
        <v>-350</v>
      </c>
      <c r="H135" s="24">
        <f>VLOOKUP('Сделки'!$D135,'Акции'!$E$2:$I$1353,2)*'Сделки'!$G135</f>
        <v>-8158.5</v>
      </c>
    </row>
    <row r="136" ht="15.75" customHeight="1">
      <c r="D136" s="28">
        <v>42634.0</v>
      </c>
      <c r="E136" s="24" t="s">
        <v>2521</v>
      </c>
      <c r="F136" s="24">
        <v>480.0</v>
      </c>
      <c r="G136" s="24">
        <f>IF('Сделки'!$E136="Продажа",-1*'Сделки'!$F136,'Сделки'!$F136)</f>
        <v>-480</v>
      </c>
      <c r="H136" s="24">
        <f>VLOOKUP('Сделки'!$D136,'Акции'!$E$2:$I$1353,2)*'Сделки'!$G136</f>
        <v>-11390.4</v>
      </c>
    </row>
    <row r="137" ht="15.75" customHeight="1">
      <c r="D137" s="28">
        <v>42636.0</v>
      </c>
      <c r="E137" s="24" t="s">
        <v>2522</v>
      </c>
      <c r="F137" s="24">
        <v>380.0</v>
      </c>
      <c r="G137" s="24">
        <f>IF('Сделки'!$E137="Продажа",-1*'Сделки'!$F137,'Сделки'!$F137)</f>
        <v>380</v>
      </c>
      <c r="H137" s="24">
        <f>VLOOKUP('Сделки'!$D137,'Акции'!$E$2:$I$1353,2)*'Сделки'!$G137</f>
        <v>9009.8</v>
      </c>
    </row>
    <row r="138" ht="15.75" customHeight="1">
      <c r="D138" s="28">
        <v>42639.0</v>
      </c>
      <c r="E138" s="24" t="s">
        <v>2521</v>
      </c>
      <c r="F138" s="24">
        <v>440.0</v>
      </c>
      <c r="G138" s="24">
        <f>IF('Сделки'!$E138="Продажа",-1*'Сделки'!$F138,'Сделки'!$F138)</f>
        <v>-440</v>
      </c>
      <c r="H138" s="24">
        <f>VLOOKUP('Сделки'!$D138,'Акции'!$E$2:$I$1353,2)*'Сделки'!$G138</f>
        <v>-10441.2</v>
      </c>
    </row>
    <row r="139" ht="15.75" customHeight="1">
      <c r="D139" s="28">
        <v>42643.0</v>
      </c>
      <c r="E139" s="24" t="s">
        <v>2522</v>
      </c>
      <c r="F139" s="24">
        <v>330.0</v>
      </c>
      <c r="G139" s="24">
        <f>IF('Сделки'!$E139="Продажа",-1*'Сделки'!$F139,'Сделки'!$F139)</f>
        <v>330</v>
      </c>
      <c r="H139" s="24">
        <f>VLOOKUP('Сделки'!$D139,'Акции'!$E$2:$I$1353,2)*'Сделки'!$G139</f>
        <v>7854</v>
      </c>
    </row>
    <row r="140" ht="15.75" customHeight="1">
      <c r="D140" s="28">
        <v>42648.0</v>
      </c>
      <c r="E140" s="24" t="s">
        <v>2521</v>
      </c>
      <c r="F140" s="24">
        <v>340.0</v>
      </c>
      <c r="G140" s="24">
        <f>IF('Сделки'!$E140="Продажа",-1*'Сделки'!$F140,'Сделки'!$F140)</f>
        <v>-340</v>
      </c>
      <c r="H140" s="24">
        <f>VLOOKUP('Сделки'!$D140,'Акции'!$E$2:$I$1353,2)*'Сделки'!$G140</f>
        <v>-7966.2</v>
      </c>
    </row>
    <row r="141" ht="15.75" customHeight="1">
      <c r="D141" s="28">
        <v>42664.0</v>
      </c>
      <c r="E141" s="24" t="s">
        <v>2521</v>
      </c>
      <c r="F141" s="24">
        <v>100.0</v>
      </c>
      <c r="G141" s="24">
        <f>IF('Сделки'!$E141="Продажа",-1*'Сделки'!$F141,'Сделки'!$F141)</f>
        <v>-100</v>
      </c>
      <c r="H141" s="24">
        <f>VLOOKUP('Сделки'!$D141,'Акции'!$E$2:$I$1353,2)*'Сделки'!$G141</f>
        <v>-2282</v>
      </c>
    </row>
    <row r="142" ht="15.75" customHeight="1">
      <c r="D142" s="28">
        <v>42669.0</v>
      </c>
      <c r="E142" s="24" t="s">
        <v>2522</v>
      </c>
      <c r="F142" s="24">
        <v>130.0</v>
      </c>
      <c r="G142" s="24">
        <f>IF('Сделки'!$E142="Продажа",-1*'Сделки'!$F142,'Сделки'!$F142)</f>
        <v>130</v>
      </c>
      <c r="H142" s="24">
        <f>VLOOKUP('Сделки'!$D142,'Акции'!$E$2:$I$1353,2)*'Сделки'!$G142</f>
        <v>2871.7</v>
      </c>
    </row>
    <row r="143" ht="15.75" customHeight="1">
      <c r="D143" s="28">
        <v>42670.0</v>
      </c>
      <c r="E143" s="24" t="s">
        <v>2522</v>
      </c>
      <c r="F143" s="24">
        <v>320.0</v>
      </c>
      <c r="G143" s="24">
        <f>IF('Сделки'!$E143="Продажа",-1*'Сделки'!$F143,'Сделки'!$F143)</f>
        <v>320</v>
      </c>
      <c r="H143" s="24">
        <f>VLOOKUP('Сделки'!$D143,'Акции'!$E$2:$I$1353,2)*'Сделки'!$G143</f>
        <v>6876.8</v>
      </c>
    </row>
    <row r="144" ht="15.75" customHeight="1">
      <c r="D144" s="28">
        <v>42671.0</v>
      </c>
      <c r="E144" s="24" t="s">
        <v>2521</v>
      </c>
      <c r="F144" s="24">
        <v>170.0</v>
      </c>
      <c r="G144" s="24">
        <f>IF('Сделки'!$E144="Продажа",-1*'Сделки'!$F144,'Сделки'!$F144)</f>
        <v>-170</v>
      </c>
      <c r="H144" s="24">
        <f>VLOOKUP('Сделки'!$D144,'Акции'!$E$2:$I$1353,2)*'Сделки'!$G144</f>
        <v>-3755.3</v>
      </c>
    </row>
    <row r="145" ht="15.75" customHeight="1">
      <c r="D145" s="28">
        <v>42675.0</v>
      </c>
      <c r="E145" s="24" t="s">
        <v>2521</v>
      </c>
      <c r="F145" s="24">
        <v>450.0</v>
      </c>
      <c r="G145" s="24">
        <f>IF('Сделки'!$E145="Продажа",-1*'Сделки'!$F145,'Сделки'!$F145)</f>
        <v>-450</v>
      </c>
      <c r="H145" s="24">
        <f>VLOOKUP('Сделки'!$D145,'Акции'!$E$2:$I$1353,2)*'Сделки'!$G145</f>
        <v>-9769.5</v>
      </c>
    </row>
    <row r="146" ht="15.75" customHeight="1">
      <c r="D146" s="28">
        <v>42682.0</v>
      </c>
      <c r="E146" s="24" t="s">
        <v>2522</v>
      </c>
      <c r="F146" s="24">
        <v>280.0</v>
      </c>
      <c r="G146" s="24">
        <f>IF('Сделки'!$E146="Продажа",-1*'Сделки'!$F146,'Сделки'!$F146)</f>
        <v>280</v>
      </c>
      <c r="H146" s="24">
        <f>VLOOKUP('Сделки'!$D146,'Акции'!$E$2:$I$1353,2)*'Сделки'!$G146</f>
        <v>6230</v>
      </c>
    </row>
    <row r="147" ht="15.75" customHeight="1">
      <c r="D147" s="28">
        <v>42684.0</v>
      </c>
      <c r="E147" s="24" t="s">
        <v>2522</v>
      </c>
      <c r="F147" s="24">
        <v>210.0</v>
      </c>
      <c r="G147" s="24">
        <f>IF('Сделки'!$E147="Продажа",-1*'Сделки'!$F147,'Сделки'!$F147)</f>
        <v>210</v>
      </c>
      <c r="H147" s="24">
        <f>VLOOKUP('Сделки'!$D147,'Акции'!$E$2:$I$1353,2)*'Сделки'!$G147</f>
        <v>4594.8</v>
      </c>
    </row>
    <row r="148" ht="15.75" customHeight="1">
      <c r="D148" s="28">
        <v>42688.0</v>
      </c>
      <c r="E148" s="24" t="s">
        <v>2521</v>
      </c>
      <c r="F148" s="24">
        <v>350.0</v>
      </c>
      <c r="G148" s="24">
        <f>IF('Сделки'!$E148="Продажа",-1*'Сделки'!$F148,'Сделки'!$F148)</f>
        <v>-350</v>
      </c>
      <c r="H148" s="24">
        <f>VLOOKUP('Сделки'!$D148,'Акции'!$E$2:$I$1353,2)*'Сделки'!$G148</f>
        <v>-7276.5</v>
      </c>
    </row>
    <row r="149" ht="15.75" customHeight="1">
      <c r="D149" s="28">
        <v>42688.0</v>
      </c>
      <c r="E149" s="24" t="s">
        <v>2521</v>
      </c>
      <c r="F149" s="24">
        <v>110.0</v>
      </c>
      <c r="G149" s="24">
        <f>IF('Сделки'!$E149="Продажа",-1*'Сделки'!$F149,'Сделки'!$F149)</f>
        <v>-110</v>
      </c>
      <c r="H149" s="24">
        <f>VLOOKUP('Сделки'!$D149,'Акции'!$E$2:$I$1353,2)*'Сделки'!$G149</f>
        <v>-2286.9</v>
      </c>
    </row>
    <row r="150" ht="15.75" customHeight="1">
      <c r="D150" s="28">
        <v>42709.0</v>
      </c>
      <c r="E150" s="24" t="s">
        <v>2521</v>
      </c>
      <c r="F150" s="24">
        <v>100.0</v>
      </c>
      <c r="G150" s="24">
        <f>IF('Сделки'!$E150="Продажа",-1*'Сделки'!$F150,'Сделки'!$F150)</f>
        <v>-100</v>
      </c>
      <c r="H150" s="24">
        <f>VLOOKUP('Сделки'!$D150,'Акции'!$E$2:$I$1353,2)*'Сделки'!$G150</f>
        <v>-2071</v>
      </c>
    </row>
    <row r="151" ht="15.75" customHeight="1">
      <c r="D151" s="28">
        <v>42709.0</v>
      </c>
      <c r="E151" s="24" t="s">
        <v>2521</v>
      </c>
      <c r="F151" s="24">
        <v>420.0</v>
      </c>
      <c r="G151" s="24">
        <f>IF('Сделки'!$E151="Продажа",-1*'Сделки'!$F151,'Сделки'!$F151)</f>
        <v>-420</v>
      </c>
      <c r="H151" s="24">
        <f>VLOOKUP('Сделки'!$D151,'Акции'!$E$2:$I$1353,2)*'Сделки'!$G151</f>
        <v>-8698.2</v>
      </c>
    </row>
    <row r="152" ht="15.75" customHeight="1">
      <c r="D152" s="28">
        <v>42726.0</v>
      </c>
      <c r="E152" s="24" t="s">
        <v>2522</v>
      </c>
      <c r="F152" s="24">
        <v>190.0</v>
      </c>
      <c r="G152" s="24">
        <f>IF('Сделки'!$E152="Продажа",-1*'Сделки'!$F152,'Сделки'!$F152)</f>
        <v>190</v>
      </c>
      <c r="H152" s="24">
        <f>VLOOKUP('Сделки'!$D152,'Акции'!$E$2:$I$1353,2)*'Сделки'!$G152</f>
        <v>4115.4</v>
      </c>
    </row>
    <row r="153" ht="15.75" customHeight="1">
      <c r="D153" s="28">
        <v>42760.0</v>
      </c>
      <c r="E153" s="24" t="s">
        <v>2521</v>
      </c>
      <c r="F153" s="24">
        <v>490.0</v>
      </c>
      <c r="G153" s="24">
        <f>IF('Сделки'!$E153="Продажа",-1*'Сделки'!$F153,'Сделки'!$F153)</f>
        <v>-490</v>
      </c>
      <c r="H153" s="24">
        <f>VLOOKUP('Сделки'!$D153,'Акции'!$E$2:$I$1353,2)*'Сделки'!$G153</f>
        <v>-11554.2</v>
      </c>
    </row>
    <row r="154" ht="15.75" customHeight="1">
      <c r="D154" s="28">
        <v>42762.0</v>
      </c>
      <c r="E154" s="24" t="s">
        <v>2522</v>
      </c>
      <c r="F154" s="24">
        <v>350.0</v>
      </c>
      <c r="G154" s="24">
        <f>IF('Сделки'!$E154="Продажа",-1*'Сделки'!$F154,'Сделки'!$F154)</f>
        <v>350</v>
      </c>
      <c r="H154" s="24">
        <f>VLOOKUP('Сделки'!$D154,'Акции'!$E$2:$I$1353,2)*'Сделки'!$G154</f>
        <v>8354.5</v>
      </c>
    </row>
    <row r="155" ht="15.75" customHeight="1">
      <c r="D155" s="28">
        <v>42766.0</v>
      </c>
      <c r="E155" s="24" t="s">
        <v>2522</v>
      </c>
      <c r="F155" s="24">
        <v>390.0</v>
      </c>
      <c r="G155" s="24">
        <f>IF('Сделки'!$E155="Продажа",-1*'Сделки'!$F155,'Сделки'!$F155)</f>
        <v>390</v>
      </c>
      <c r="H155" s="24">
        <f>VLOOKUP('Сделки'!$D155,'Акции'!$E$2:$I$1353,2)*'Сделки'!$G155</f>
        <v>9383.4</v>
      </c>
    </row>
    <row r="156" ht="15.75" customHeight="1">
      <c r="D156" s="28">
        <v>42767.0</v>
      </c>
      <c r="E156" s="24" t="s">
        <v>2521</v>
      </c>
      <c r="F156" s="24">
        <v>50.0</v>
      </c>
      <c r="G156" s="24">
        <f>IF('Сделки'!$E156="Продажа",-1*'Сделки'!$F156,'Сделки'!$F156)</f>
        <v>-50</v>
      </c>
      <c r="H156" s="24">
        <f>VLOOKUP('Сделки'!$D156,'Акции'!$E$2:$I$1353,2)*'Сделки'!$G156</f>
        <v>-1198</v>
      </c>
    </row>
    <row r="157" ht="15.75" customHeight="1">
      <c r="D157" s="28">
        <v>42767.0</v>
      </c>
      <c r="E157" s="24" t="s">
        <v>2522</v>
      </c>
      <c r="F157" s="24">
        <v>250.0</v>
      </c>
      <c r="G157" s="24">
        <f>IF('Сделки'!$E157="Продажа",-1*'Сделки'!$F157,'Сделки'!$F157)</f>
        <v>250</v>
      </c>
      <c r="H157" s="24">
        <f>VLOOKUP('Сделки'!$D157,'Акции'!$E$2:$I$1353,2)*'Сделки'!$G157</f>
        <v>5990</v>
      </c>
    </row>
    <row r="158" ht="15.75" customHeight="1">
      <c r="D158" s="28">
        <v>42776.0</v>
      </c>
      <c r="E158" s="24" t="s">
        <v>2522</v>
      </c>
      <c r="F158" s="24">
        <v>240.0</v>
      </c>
      <c r="G158" s="24">
        <f>IF('Сделки'!$E158="Продажа",-1*'Сделки'!$F158,'Сделки'!$F158)</f>
        <v>240</v>
      </c>
      <c r="H158" s="24">
        <f>VLOOKUP('Сделки'!$D158,'Акции'!$E$2:$I$1353,2)*'Сделки'!$G158</f>
        <v>6048</v>
      </c>
    </row>
    <row r="159" ht="15.75" customHeight="1">
      <c r="D159" s="28">
        <v>42783.0</v>
      </c>
      <c r="E159" s="24" t="s">
        <v>2521</v>
      </c>
      <c r="F159" s="24">
        <v>370.0</v>
      </c>
      <c r="G159" s="24">
        <f>IF('Сделки'!$E159="Продажа",-1*'Сделки'!$F159,'Сделки'!$F159)</f>
        <v>-370</v>
      </c>
      <c r="H159" s="24">
        <f>VLOOKUP('Сделки'!$D159,'Акции'!$E$2:$I$1353,2)*'Сделки'!$G159</f>
        <v>-9394.3</v>
      </c>
    </row>
    <row r="160" ht="15.75" customHeight="1">
      <c r="D160" s="28">
        <v>42802.0</v>
      </c>
      <c r="E160" s="24" t="s">
        <v>2521</v>
      </c>
      <c r="F160" s="24">
        <v>350.0</v>
      </c>
      <c r="G160" s="24">
        <f>IF('Сделки'!$E160="Продажа",-1*'Сделки'!$F160,'Сделки'!$F160)</f>
        <v>-350</v>
      </c>
      <c r="H160" s="24">
        <f>VLOOKUP('Сделки'!$D160,'Акции'!$E$2:$I$1353,2)*'Сделки'!$G160</f>
        <v>-8582</v>
      </c>
    </row>
    <row r="161" ht="15.75" customHeight="1">
      <c r="D161" s="28">
        <v>42809.0</v>
      </c>
      <c r="E161" s="24" t="s">
        <v>2521</v>
      </c>
      <c r="F161" s="24">
        <v>200.0</v>
      </c>
      <c r="G161" s="24">
        <f>IF('Сделки'!$E161="Продажа",-1*'Сделки'!$F161,'Сделки'!$F161)</f>
        <v>-200</v>
      </c>
      <c r="H161" s="24">
        <f>VLOOKUP('Сделки'!$D161,'Акции'!$E$2:$I$1353,2)*'Сделки'!$G161</f>
        <v>-4930</v>
      </c>
    </row>
    <row r="162" ht="15.75" customHeight="1">
      <c r="D162" s="28">
        <v>42811.0</v>
      </c>
      <c r="E162" s="24" t="s">
        <v>2521</v>
      </c>
      <c r="F162" s="24">
        <v>230.0</v>
      </c>
      <c r="G162" s="24">
        <f>IF('Сделки'!$E162="Продажа",-1*'Сделки'!$F162,'Сделки'!$F162)</f>
        <v>-230</v>
      </c>
      <c r="H162" s="24">
        <f>VLOOKUP('Сделки'!$D162,'Акции'!$E$2:$I$1353,2)*'Сделки'!$G162</f>
        <v>-5618.9</v>
      </c>
    </row>
    <row r="163" ht="15.75" customHeight="1">
      <c r="D163" s="28">
        <v>42814.0</v>
      </c>
      <c r="E163" s="24" t="s">
        <v>2522</v>
      </c>
      <c r="F163" s="24">
        <v>390.0</v>
      </c>
      <c r="G163" s="24">
        <f>IF('Сделки'!$E163="Продажа",-1*'Сделки'!$F163,'Сделки'!$F163)</f>
        <v>390</v>
      </c>
      <c r="H163" s="24">
        <f>VLOOKUP('Сделки'!$D163,'Акции'!$E$2:$I$1353,2)*'Сделки'!$G163</f>
        <v>9512.1</v>
      </c>
    </row>
    <row r="164" ht="15.75" customHeight="1">
      <c r="D164" s="28">
        <v>42830.0</v>
      </c>
      <c r="E164" s="24" t="s">
        <v>2521</v>
      </c>
      <c r="F164" s="24">
        <v>430.0</v>
      </c>
      <c r="G164" s="24">
        <f>IF('Сделки'!$E164="Продажа",-1*'Сделки'!$F164,'Сделки'!$F164)</f>
        <v>-430</v>
      </c>
      <c r="H164" s="24">
        <f>VLOOKUP('Сделки'!$D164,'Акции'!$E$2:$I$1353,2)*'Сделки'!$G164</f>
        <v>-10500.6</v>
      </c>
    </row>
    <row r="165" ht="15.75" customHeight="1">
      <c r="D165" s="28">
        <v>42836.0</v>
      </c>
      <c r="E165" s="24" t="s">
        <v>2522</v>
      </c>
      <c r="F165" s="24">
        <v>310.0</v>
      </c>
      <c r="G165" s="24">
        <f>IF('Сделки'!$E165="Продажа",-1*'Сделки'!$F165,'Сделки'!$F165)</f>
        <v>310</v>
      </c>
      <c r="H165" s="24">
        <f>VLOOKUP('Сделки'!$D165,'Акции'!$E$2:$I$1353,2)*'Сделки'!$G165</f>
        <v>7616.7</v>
      </c>
    </row>
    <row r="166" ht="15.75" customHeight="1">
      <c r="D166" s="28">
        <v>42842.0</v>
      </c>
      <c r="E166" s="24" t="s">
        <v>2521</v>
      </c>
      <c r="F166" s="24">
        <v>360.0</v>
      </c>
      <c r="G166" s="24">
        <f>IF('Сделки'!$E166="Продажа",-1*'Сделки'!$F166,'Сделки'!$F166)</f>
        <v>-360</v>
      </c>
      <c r="H166" s="24">
        <f>VLOOKUP('Сделки'!$D166,'Акции'!$E$2:$I$1353,2)*'Сделки'!$G166</f>
        <v>-8863.2</v>
      </c>
    </row>
    <row r="167" ht="15.75" customHeight="1">
      <c r="D167" s="28">
        <v>42842.0</v>
      </c>
      <c r="E167" s="24" t="s">
        <v>2522</v>
      </c>
      <c r="F167" s="24">
        <v>250.0</v>
      </c>
      <c r="G167" s="24">
        <f>IF('Сделки'!$E167="Продажа",-1*'Сделки'!$F167,'Сделки'!$F167)</f>
        <v>250</v>
      </c>
      <c r="H167" s="24">
        <f>VLOOKUP('Сделки'!$D167,'Акции'!$E$2:$I$1353,2)*'Сделки'!$G167</f>
        <v>6155</v>
      </c>
    </row>
    <row r="168" ht="15.75" customHeight="1">
      <c r="D168" s="28">
        <v>42850.0</v>
      </c>
      <c r="E168" s="24" t="s">
        <v>2521</v>
      </c>
      <c r="F168" s="24">
        <v>440.0</v>
      </c>
      <c r="G168" s="24">
        <f>IF('Сделки'!$E168="Продажа",-1*'Сделки'!$F168,'Сделки'!$F168)</f>
        <v>-440</v>
      </c>
      <c r="H168" s="24">
        <f>VLOOKUP('Сделки'!$D168,'Акции'!$E$2:$I$1353,2)*'Сделки'!$G168</f>
        <v>-11325.6</v>
      </c>
    </row>
    <row r="169" ht="15.75" customHeight="1">
      <c r="D169" s="28">
        <v>42853.0</v>
      </c>
      <c r="E169" s="24" t="s">
        <v>2521</v>
      </c>
      <c r="F169" s="24">
        <v>170.0</v>
      </c>
      <c r="G169" s="24">
        <f>IF('Сделки'!$E169="Продажа",-1*'Сделки'!$F169,'Сделки'!$F169)</f>
        <v>-170</v>
      </c>
      <c r="H169" s="24">
        <f>VLOOKUP('Сделки'!$D169,'Акции'!$E$2:$I$1353,2)*'Сделки'!$G169</f>
        <v>-4484.6</v>
      </c>
    </row>
    <row r="170" ht="15.75" customHeight="1">
      <c r="D170" s="28">
        <v>42856.0</v>
      </c>
      <c r="E170" s="24" t="s">
        <v>2522</v>
      </c>
      <c r="F170" s="24">
        <v>130.0</v>
      </c>
      <c r="G170" s="24">
        <f>IF('Сделки'!$E170="Продажа",-1*'Сделки'!$F170,'Сделки'!$F170)</f>
        <v>130</v>
      </c>
      <c r="H170" s="24">
        <f>VLOOKUP('Сделки'!$D170,'Акции'!$E$2:$I$1353,2)*'Сделки'!$G170</f>
        <v>3432</v>
      </c>
    </row>
    <row r="171" ht="15.75" customHeight="1">
      <c r="D171" s="28">
        <v>42857.0</v>
      </c>
      <c r="E171" s="24" t="s">
        <v>2521</v>
      </c>
      <c r="F171" s="24">
        <v>270.0</v>
      </c>
      <c r="G171" s="24">
        <f>IF('Сделки'!$E171="Продажа",-1*'Сделки'!$F171,'Сделки'!$F171)</f>
        <v>-270</v>
      </c>
      <c r="H171" s="24">
        <f>VLOOKUP('Сделки'!$D171,'Акции'!$E$2:$I$1353,2)*'Сделки'!$G171</f>
        <v>-7179.3</v>
      </c>
    </row>
    <row r="172" ht="15.75" customHeight="1">
      <c r="D172" s="28">
        <v>42857.0</v>
      </c>
      <c r="E172" s="24" t="s">
        <v>2521</v>
      </c>
      <c r="F172" s="24">
        <v>370.0</v>
      </c>
      <c r="G172" s="24">
        <f>IF('Сделки'!$E172="Продажа",-1*'Сделки'!$F172,'Сделки'!$F172)</f>
        <v>-370</v>
      </c>
      <c r="H172" s="24">
        <f>VLOOKUP('Сделки'!$D172,'Акции'!$E$2:$I$1353,2)*'Сделки'!$G172</f>
        <v>-9838.3</v>
      </c>
    </row>
    <row r="173" ht="15.75" customHeight="1">
      <c r="D173" s="28">
        <v>42857.0</v>
      </c>
      <c r="E173" s="24" t="s">
        <v>2521</v>
      </c>
      <c r="F173" s="24">
        <v>100.0</v>
      </c>
      <c r="G173" s="24">
        <f>IF('Сделки'!$E173="Продажа",-1*'Сделки'!$F173,'Сделки'!$F173)</f>
        <v>-100</v>
      </c>
      <c r="H173" s="24">
        <f>VLOOKUP('Сделки'!$D173,'Акции'!$E$2:$I$1353,2)*'Сделки'!$G173</f>
        <v>-2659</v>
      </c>
    </row>
    <row r="174" ht="15.75" customHeight="1">
      <c r="D174" s="28">
        <v>42859.0</v>
      </c>
      <c r="E174" s="24" t="s">
        <v>2522</v>
      </c>
      <c r="F174" s="24">
        <v>180.0</v>
      </c>
      <c r="G174" s="24">
        <f>IF('Сделки'!$E174="Продажа",-1*'Сделки'!$F174,'Сделки'!$F174)</f>
        <v>180</v>
      </c>
      <c r="H174" s="24">
        <f>VLOOKUP('Сделки'!$D174,'Акции'!$E$2:$I$1353,2)*'Сделки'!$G174</f>
        <v>4743</v>
      </c>
    </row>
    <row r="175" ht="15.75" customHeight="1">
      <c r="D175" s="28">
        <v>42860.0</v>
      </c>
      <c r="E175" s="24" t="s">
        <v>2522</v>
      </c>
      <c r="F175" s="24">
        <v>410.0</v>
      </c>
      <c r="G175" s="24">
        <f>IF('Сделки'!$E175="Продажа",-1*'Сделки'!$F175,'Сделки'!$F175)</f>
        <v>410</v>
      </c>
      <c r="H175" s="24">
        <f>VLOOKUP('Сделки'!$D175,'Акции'!$E$2:$I$1353,2)*'Сделки'!$G175</f>
        <v>10869.1</v>
      </c>
    </row>
    <row r="176" ht="15.75" customHeight="1">
      <c r="D176" s="28">
        <v>42880.0</v>
      </c>
      <c r="E176" s="24" t="s">
        <v>2522</v>
      </c>
      <c r="F176" s="24">
        <v>80.0</v>
      </c>
      <c r="G176" s="24">
        <f>IF('Сделки'!$E176="Продажа",-1*'Сделки'!$F176,'Сделки'!$F176)</f>
        <v>80</v>
      </c>
      <c r="H176" s="24">
        <f>VLOOKUP('Сделки'!$D176,'Акции'!$E$2:$I$1353,2)*'Сделки'!$G176</f>
        <v>2180.8</v>
      </c>
    </row>
    <row r="177" ht="15.75" customHeight="1">
      <c r="D177" s="28">
        <v>42895.0</v>
      </c>
      <c r="E177" s="24" t="s">
        <v>2522</v>
      </c>
      <c r="F177" s="24">
        <v>370.0</v>
      </c>
      <c r="G177" s="24">
        <f>IF('Сделки'!$E177="Продажа",-1*'Сделки'!$F177,'Сделки'!$F177)</f>
        <v>370</v>
      </c>
      <c r="H177" s="24">
        <f>VLOOKUP('Сделки'!$D177,'Акции'!$E$2:$I$1353,2)*'Сделки'!$G177</f>
        <v>10293.4</v>
      </c>
    </row>
    <row r="178" ht="15.75" customHeight="1">
      <c r="D178" s="28">
        <v>42898.0</v>
      </c>
      <c r="E178" s="24" t="s">
        <v>2522</v>
      </c>
      <c r="F178" s="24">
        <v>490.0</v>
      </c>
      <c r="G178" s="24">
        <f>IF('Сделки'!$E178="Продажа",-1*'Сделки'!$F178,'Сделки'!$F178)</f>
        <v>490</v>
      </c>
      <c r="H178" s="24">
        <f>VLOOKUP('Сделки'!$D178,'Акции'!$E$2:$I$1353,2)*'Сделки'!$G178</f>
        <v>13597.5</v>
      </c>
    </row>
    <row r="179" ht="15.75" customHeight="1">
      <c r="D179" s="28">
        <v>42905.0</v>
      </c>
      <c r="E179" s="24" t="s">
        <v>2521</v>
      </c>
      <c r="F179" s="24">
        <v>460.0</v>
      </c>
      <c r="G179" s="24">
        <f>IF('Сделки'!$E179="Продажа",-1*'Сделки'!$F179,'Сделки'!$F179)</f>
        <v>-460</v>
      </c>
      <c r="H179" s="24">
        <f>VLOOKUP('Сделки'!$D179,'Акции'!$E$2:$I$1353,2)*'Сделки'!$G179</f>
        <v>-12995</v>
      </c>
    </row>
    <row r="180" ht="15.75" customHeight="1">
      <c r="D180" s="28">
        <v>42912.0</v>
      </c>
      <c r="E180" s="24" t="s">
        <v>2522</v>
      </c>
      <c r="F180" s="24">
        <v>80.0</v>
      </c>
      <c r="G180" s="24">
        <f>IF('Сделки'!$E180="Продажа",-1*'Сделки'!$F180,'Сделки'!$F180)</f>
        <v>80</v>
      </c>
      <c r="H180" s="24">
        <f>VLOOKUP('Сделки'!$D180,'Акции'!$E$2:$I$1353,2)*'Сделки'!$G180</f>
        <v>2217.6</v>
      </c>
    </row>
    <row r="181" ht="15.75" customHeight="1">
      <c r="D181" s="28">
        <v>42914.0</v>
      </c>
      <c r="E181" s="24" t="s">
        <v>2522</v>
      </c>
      <c r="F181" s="24">
        <v>200.0</v>
      </c>
      <c r="G181" s="24">
        <f>IF('Сделки'!$E181="Продажа",-1*'Сделки'!$F181,'Сделки'!$F181)</f>
        <v>200</v>
      </c>
      <c r="H181" s="24">
        <f>VLOOKUP('Сделки'!$D181,'Акции'!$E$2:$I$1353,2)*'Сделки'!$G181</f>
        <v>5624</v>
      </c>
    </row>
    <row r="182" ht="15.75" customHeight="1">
      <c r="D182" s="28">
        <v>42921.0</v>
      </c>
      <c r="E182" s="24" t="s">
        <v>2522</v>
      </c>
      <c r="F182" s="24">
        <v>80.0</v>
      </c>
      <c r="G182" s="24">
        <f>IF('Сделки'!$E182="Продажа",-1*'Сделки'!$F182,'Сделки'!$F182)</f>
        <v>80</v>
      </c>
      <c r="H182" s="24">
        <f>VLOOKUP('Сделки'!$D182,'Акции'!$E$2:$I$1353,2)*'Сделки'!$G182</f>
        <v>2210.4</v>
      </c>
    </row>
    <row r="183" ht="15.75" customHeight="1">
      <c r="D183" s="28">
        <v>42922.0</v>
      </c>
      <c r="E183" s="24" t="s">
        <v>2522</v>
      </c>
      <c r="F183" s="24">
        <v>390.0</v>
      </c>
      <c r="G183" s="24">
        <f>IF('Сделки'!$E183="Продажа",-1*'Сделки'!$F183,'Сделки'!$F183)</f>
        <v>390</v>
      </c>
      <c r="H183" s="24">
        <f>VLOOKUP('Сделки'!$D183,'Акции'!$E$2:$I$1353,2)*'Сделки'!$G183</f>
        <v>10650.9</v>
      </c>
    </row>
    <row r="184" ht="15.75" customHeight="1">
      <c r="D184" s="28">
        <v>42923.0</v>
      </c>
      <c r="E184" s="24" t="s">
        <v>2522</v>
      </c>
      <c r="F184" s="24">
        <v>380.0</v>
      </c>
      <c r="G184" s="24">
        <f>IF('Сделки'!$E184="Продажа",-1*'Сделки'!$F184,'Сделки'!$F184)</f>
        <v>380</v>
      </c>
      <c r="H184" s="24">
        <f>VLOOKUP('Сделки'!$D184,'Акции'!$E$2:$I$1353,2)*'Сделки'!$G184</f>
        <v>10484.2</v>
      </c>
    </row>
    <row r="185" ht="15.75" customHeight="1">
      <c r="D185" s="28">
        <v>42928.0</v>
      </c>
      <c r="E185" s="24" t="s">
        <v>2521</v>
      </c>
      <c r="F185" s="24">
        <v>120.0</v>
      </c>
      <c r="G185" s="24">
        <f>IF('Сделки'!$E185="Продажа",-1*'Сделки'!$F185,'Сделки'!$F185)</f>
        <v>-120</v>
      </c>
      <c r="H185" s="24">
        <f>VLOOKUP('Сделки'!$D185,'Акции'!$E$2:$I$1353,2)*'Сделки'!$G185</f>
        <v>-3338.4</v>
      </c>
    </row>
    <row r="186" ht="15.75" customHeight="1">
      <c r="D186" s="28">
        <v>42929.0</v>
      </c>
      <c r="E186" s="24" t="s">
        <v>2521</v>
      </c>
      <c r="F186" s="24">
        <v>190.0</v>
      </c>
      <c r="G186" s="24">
        <f>IF('Сделки'!$E186="Продажа",-1*'Сделки'!$F186,'Сделки'!$F186)</f>
        <v>-190</v>
      </c>
      <c r="H186" s="24">
        <f>VLOOKUP('Сделки'!$D186,'Акции'!$E$2:$I$1353,2)*'Сделки'!$G186</f>
        <v>-5242.1</v>
      </c>
    </row>
    <row r="187" ht="15.75" customHeight="1">
      <c r="D187" s="28">
        <v>42942.0</v>
      </c>
      <c r="E187" s="24" t="s">
        <v>2521</v>
      </c>
      <c r="F187" s="24">
        <v>20.0</v>
      </c>
      <c r="G187" s="24">
        <f>IF('Сделки'!$E187="Продажа",-1*'Сделки'!$F187,'Сделки'!$F187)</f>
        <v>-20</v>
      </c>
      <c r="H187" s="24">
        <f>VLOOKUP('Сделки'!$D187,'Акции'!$E$2:$I$1353,2)*'Сделки'!$G187</f>
        <v>-548.4</v>
      </c>
    </row>
    <row r="188" ht="15.75" customHeight="1">
      <c r="D188" s="28">
        <v>42951.0</v>
      </c>
      <c r="E188" s="24" t="s">
        <v>2522</v>
      </c>
      <c r="F188" s="24">
        <v>220.0</v>
      </c>
      <c r="G188" s="24">
        <f>IF('Сделки'!$E188="Продажа",-1*'Сделки'!$F188,'Сделки'!$F188)</f>
        <v>220</v>
      </c>
      <c r="H188" s="24">
        <f>VLOOKUP('Сделки'!$D188,'Акции'!$E$2:$I$1353,2)*'Сделки'!$G188</f>
        <v>5902.6</v>
      </c>
    </row>
    <row r="189" ht="15.75" customHeight="1">
      <c r="D189" s="28">
        <v>42965.0</v>
      </c>
      <c r="E189" s="24" t="s">
        <v>2522</v>
      </c>
      <c r="F189" s="24">
        <v>350.0</v>
      </c>
      <c r="G189" s="24">
        <f>IF('Сделки'!$E189="Продажа",-1*'Сделки'!$F189,'Сделки'!$F189)</f>
        <v>350</v>
      </c>
      <c r="H189" s="24">
        <f>VLOOKUP('Сделки'!$D189,'Акции'!$E$2:$I$1353,2)*'Сделки'!$G189</f>
        <v>9411.5</v>
      </c>
    </row>
    <row r="190" ht="15.75" customHeight="1">
      <c r="D190" s="28">
        <v>42970.0</v>
      </c>
      <c r="E190" s="24" t="s">
        <v>2522</v>
      </c>
      <c r="F190" s="24">
        <v>30.0</v>
      </c>
      <c r="G190" s="24">
        <f>IF('Сделки'!$E190="Продажа",-1*'Сделки'!$F190,'Сделки'!$F190)</f>
        <v>30</v>
      </c>
      <c r="H190" s="24">
        <f>VLOOKUP('Сделки'!$D190,'Акции'!$E$2:$I$1353,2)*'Сделки'!$G190</f>
        <v>805.2</v>
      </c>
    </row>
    <row r="191" ht="15.75" customHeight="1">
      <c r="D191" s="28">
        <v>42971.0</v>
      </c>
      <c r="E191" s="24" t="s">
        <v>2521</v>
      </c>
      <c r="F191" s="24">
        <v>360.0</v>
      </c>
      <c r="G191" s="24">
        <f>IF('Сделки'!$E191="Продажа",-1*'Сделки'!$F191,'Сделки'!$F191)</f>
        <v>-360</v>
      </c>
      <c r="H191" s="24">
        <f>VLOOKUP('Сделки'!$D191,'Акции'!$E$2:$I$1353,2)*'Сделки'!$G191</f>
        <v>-9615.6</v>
      </c>
    </row>
    <row r="192" ht="15.75" customHeight="1">
      <c r="D192" s="28">
        <v>42976.0</v>
      </c>
      <c r="E192" s="24" t="s">
        <v>2522</v>
      </c>
      <c r="F192" s="24">
        <v>290.0</v>
      </c>
      <c r="G192" s="24">
        <f>IF('Сделки'!$E192="Продажа",-1*'Сделки'!$F192,'Сделки'!$F192)</f>
        <v>290</v>
      </c>
      <c r="H192" s="24">
        <f>VLOOKUP('Сделки'!$D192,'Акции'!$E$2:$I$1353,2)*'Сделки'!$G192</f>
        <v>7844.5</v>
      </c>
    </row>
    <row r="193" ht="15.75" customHeight="1">
      <c r="D193" s="28">
        <v>42990.0</v>
      </c>
      <c r="E193" s="24" t="s">
        <v>2521</v>
      </c>
      <c r="F193" s="24">
        <v>120.0</v>
      </c>
      <c r="G193" s="24">
        <f>IF('Сделки'!$E193="Продажа",-1*'Сделки'!$F193,'Сделки'!$F193)</f>
        <v>-120</v>
      </c>
      <c r="H193" s="24">
        <f>VLOOKUP('Сделки'!$D193,'Акции'!$E$2:$I$1353,2)*'Сделки'!$G193</f>
        <v>-3481.2</v>
      </c>
    </row>
    <row r="194" ht="15.75" customHeight="1">
      <c r="D194" s="28">
        <v>42996.0</v>
      </c>
      <c r="E194" s="24" t="s">
        <v>2521</v>
      </c>
      <c r="F194" s="24">
        <v>370.0</v>
      </c>
      <c r="G194" s="24">
        <f>IF('Сделки'!$E194="Продажа",-1*'Сделки'!$F194,'Сделки'!$F194)</f>
        <v>-370</v>
      </c>
      <c r="H194" s="24">
        <f>VLOOKUP('Сделки'!$D194,'Акции'!$E$2:$I$1353,2)*'Сделки'!$G194</f>
        <v>-10726.3</v>
      </c>
    </row>
    <row r="195" ht="15.75" customHeight="1">
      <c r="D195" s="28">
        <v>43000.0</v>
      </c>
      <c r="E195" s="24" t="s">
        <v>2522</v>
      </c>
      <c r="F195" s="24">
        <v>270.0</v>
      </c>
      <c r="G195" s="24">
        <f>IF('Сделки'!$E195="Продажа",-1*'Сделки'!$F195,'Сделки'!$F195)</f>
        <v>270</v>
      </c>
      <c r="H195" s="24">
        <f>VLOOKUP('Сделки'!$D195,'Акции'!$E$2:$I$1353,2)*'Сделки'!$G195</f>
        <v>7789.5</v>
      </c>
    </row>
    <row r="196" ht="15.75" customHeight="1">
      <c r="D196" s="28">
        <v>43010.0</v>
      </c>
      <c r="E196" s="24" t="s">
        <v>2521</v>
      </c>
      <c r="F196" s="24">
        <v>30.0</v>
      </c>
      <c r="G196" s="24">
        <f>IF('Сделки'!$E196="Продажа",-1*'Сделки'!$F196,'Сделки'!$F196)</f>
        <v>-30</v>
      </c>
      <c r="H196" s="24">
        <f>VLOOKUP('Сделки'!$D196,'Акции'!$E$2:$I$1353,2)*'Сделки'!$G196</f>
        <v>-884.1</v>
      </c>
    </row>
    <row r="197" ht="15.75" customHeight="1">
      <c r="D197" s="28">
        <v>43019.0</v>
      </c>
      <c r="E197" s="24" t="s">
        <v>2522</v>
      </c>
      <c r="F197" s="24">
        <v>110.0</v>
      </c>
      <c r="G197" s="24">
        <f>IF('Сделки'!$E197="Продажа",-1*'Сделки'!$F197,'Сделки'!$F197)</f>
        <v>110</v>
      </c>
      <c r="H197" s="24">
        <f>VLOOKUP('Сделки'!$D197,'Акции'!$E$2:$I$1353,2)*'Сделки'!$G197</f>
        <v>3219.7</v>
      </c>
    </row>
    <row r="198" ht="15.75" customHeight="1">
      <c r="D198" s="28">
        <v>43021.0</v>
      </c>
      <c r="E198" s="24" t="s">
        <v>2521</v>
      </c>
      <c r="F198" s="24">
        <v>40.0</v>
      </c>
      <c r="G198" s="24">
        <f>IF('Сделки'!$E198="Продажа",-1*'Сделки'!$F198,'Сделки'!$F198)</f>
        <v>-40</v>
      </c>
      <c r="H198" s="24">
        <f>VLOOKUP('Сделки'!$D198,'Акции'!$E$2:$I$1353,2)*'Сделки'!$G198</f>
        <v>-1177.6</v>
      </c>
    </row>
    <row r="199" ht="15.75" customHeight="1">
      <c r="D199" s="28">
        <v>43028.0</v>
      </c>
      <c r="E199" s="24" t="s">
        <v>2522</v>
      </c>
      <c r="F199" s="24">
        <v>200.0</v>
      </c>
      <c r="G199" s="24">
        <f>IF('Сделки'!$E199="Продажа",-1*'Сделки'!$F199,'Сделки'!$F199)</f>
        <v>200</v>
      </c>
      <c r="H199" s="24">
        <f>VLOOKUP('Сделки'!$D199,'Акции'!$E$2:$I$1353,2)*'Сделки'!$G199</f>
        <v>5938</v>
      </c>
    </row>
    <row r="200" ht="15.75" customHeight="1">
      <c r="D200" s="28">
        <v>43033.0</v>
      </c>
      <c r="E200" s="24" t="s">
        <v>2522</v>
      </c>
      <c r="F200" s="24">
        <v>210.0</v>
      </c>
      <c r="G200" s="24">
        <f>IF('Сделки'!$E200="Продажа",-1*'Сделки'!$F200,'Сделки'!$F200)</f>
        <v>210</v>
      </c>
      <c r="H200" s="24">
        <f>VLOOKUP('Сделки'!$D200,'Акции'!$E$2:$I$1353,2)*'Сделки'!$G200</f>
        <v>6218.1</v>
      </c>
    </row>
    <row r="201" ht="15.75" customHeight="1">
      <c r="D201" s="28">
        <v>43033.0</v>
      </c>
      <c r="E201" s="24" t="s">
        <v>2521</v>
      </c>
      <c r="F201" s="24">
        <v>80.0</v>
      </c>
      <c r="G201" s="24">
        <f>IF('Сделки'!$E201="Продажа",-1*'Сделки'!$F201,'Сделки'!$F201)</f>
        <v>-80</v>
      </c>
      <c r="H201" s="24">
        <f>VLOOKUP('Сделки'!$D201,'Акции'!$E$2:$I$1353,2)*'Сделки'!$G201</f>
        <v>-2368.8</v>
      </c>
    </row>
    <row r="202" ht="15.75" customHeight="1">
      <c r="D202" s="28">
        <v>43035.0</v>
      </c>
      <c r="E202" s="24" t="s">
        <v>2522</v>
      </c>
      <c r="F202" s="24">
        <v>380.0</v>
      </c>
      <c r="G202" s="24">
        <f>IF('Сделки'!$E202="Продажа",-1*'Сделки'!$F202,'Сделки'!$F202)</f>
        <v>380</v>
      </c>
      <c r="H202" s="24">
        <f>VLOOKUP('Сделки'!$D202,'Акции'!$E$2:$I$1353,2)*'Сделки'!$G202</f>
        <v>10830</v>
      </c>
    </row>
    <row r="203" ht="15.75" customHeight="1">
      <c r="D203" s="28">
        <v>43038.0</v>
      </c>
      <c r="E203" s="24" t="s">
        <v>2522</v>
      </c>
      <c r="F203" s="24">
        <v>20.0</v>
      </c>
      <c r="G203" s="24">
        <f>IF('Сделки'!$E203="Продажа",-1*'Сделки'!$F203,'Сделки'!$F203)</f>
        <v>20</v>
      </c>
      <c r="H203" s="24">
        <f>VLOOKUP('Сделки'!$D203,'Акции'!$E$2:$I$1353,2)*'Сделки'!$G203</f>
        <v>563.2</v>
      </c>
    </row>
    <row r="204" ht="15.75" customHeight="1">
      <c r="D204" s="28">
        <v>43048.0</v>
      </c>
      <c r="E204" s="24" t="s">
        <v>2522</v>
      </c>
      <c r="F204" s="24">
        <v>370.0</v>
      </c>
      <c r="G204" s="24">
        <f>IF('Сделки'!$E204="Продажа",-1*'Сделки'!$F204,'Сделки'!$F204)</f>
        <v>370</v>
      </c>
      <c r="H204" s="24">
        <f>VLOOKUP('Сделки'!$D204,'Акции'!$E$2:$I$1353,2)*'Сделки'!$G204</f>
        <v>10578.3</v>
      </c>
    </row>
    <row r="205" ht="15.75" customHeight="1">
      <c r="D205" s="28">
        <v>43048.0</v>
      </c>
      <c r="E205" s="24" t="s">
        <v>2521</v>
      </c>
      <c r="F205" s="24">
        <v>10.0</v>
      </c>
      <c r="G205" s="24">
        <f>IF('Сделки'!$E205="Продажа",-1*'Сделки'!$F205,'Сделки'!$F205)</f>
        <v>-10</v>
      </c>
      <c r="H205" s="24">
        <f>VLOOKUP('Сделки'!$D205,'Акции'!$E$2:$I$1353,2)*'Сделки'!$G205</f>
        <v>-285.9</v>
      </c>
    </row>
    <row r="206" ht="15.75" customHeight="1">
      <c r="D206" s="28">
        <v>43061.0</v>
      </c>
      <c r="E206" s="24" t="s">
        <v>2521</v>
      </c>
      <c r="F206" s="24">
        <v>210.0</v>
      </c>
      <c r="G206" s="24">
        <f>IF('Сделки'!$E206="Продажа",-1*'Сделки'!$F206,'Сделки'!$F206)</f>
        <v>-210</v>
      </c>
      <c r="H206" s="24">
        <f>VLOOKUP('Сделки'!$D206,'Акции'!$E$2:$I$1353,2)*'Сделки'!$G206</f>
        <v>-5978.7</v>
      </c>
    </row>
    <row r="207" ht="15.75" customHeight="1">
      <c r="D207" s="28">
        <v>43063.0</v>
      </c>
      <c r="E207" s="24" t="s">
        <v>2522</v>
      </c>
      <c r="F207" s="24">
        <v>210.0</v>
      </c>
      <c r="G207" s="24">
        <f>IF('Сделки'!$E207="Продажа",-1*'Сделки'!$F207,'Сделки'!$F207)</f>
        <v>210</v>
      </c>
      <c r="H207" s="24">
        <f>VLOOKUP('Сделки'!$D207,'Акции'!$E$2:$I$1353,2)*'Сделки'!$G207</f>
        <v>6018.6</v>
      </c>
    </row>
    <row r="208" ht="15.75" customHeight="1">
      <c r="D208" s="28">
        <v>43063.0</v>
      </c>
      <c r="E208" s="24" t="s">
        <v>2521</v>
      </c>
      <c r="F208" s="24">
        <v>80.0</v>
      </c>
      <c r="G208" s="24">
        <f>IF('Сделки'!$E208="Продажа",-1*'Сделки'!$F208,'Сделки'!$F208)</f>
        <v>-80</v>
      </c>
      <c r="H208" s="24">
        <f>VLOOKUP('Сделки'!$D208,'Акции'!$E$2:$I$1353,2)*'Сделки'!$G208</f>
        <v>-2292.8</v>
      </c>
    </row>
    <row r="209" ht="15.75" customHeight="1">
      <c r="D209" s="28">
        <v>43075.0</v>
      </c>
      <c r="E209" s="24" t="s">
        <v>2521</v>
      </c>
      <c r="F209" s="24">
        <v>350.0</v>
      </c>
      <c r="G209" s="24">
        <f>IF('Сделки'!$E209="Продажа",-1*'Сделки'!$F209,'Сделки'!$F209)</f>
        <v>-350</v>
      </c>
      <c r="H209" s="24">
        <f>VLOOKUP('Сделки'!$D209,'Акции'!$E$2:$I$1353,2)*'Сделки'!$G209</f>
        <v>-8834</v>
      </c>
    </row>
    <row r="210" ht="15.75" customHeight="1">
      <c r="D210" s="28">
        <v>43077.0</v>
      </c>
      <c r="E210" s="24" t="s">
        <v>2521</v>
      </c>
      <c r="F210" s="24">
        <v>80.0</v>
      </c>
      <c r="G210" s="24">
        <f>IF('Сделки'!$E210="Продажа",-1*'Сделки'!$F210,'Сделки'!$F210)</f>
        <v>-80</v>
      </c>
      <c r="H210" s="24">
        <f>VLOOKUP('Сделки'!$D210,'Акции'!$E$2:$I$1353,2)*'Сделки'!$G210</f>
        <v>-2061.6</v>
      </c>
    </row>
    <row r="211" ht="15.75" customHeight="1">
      <c r="D211" s="28">
        <v>43083.0</v>
      </c>
      <c r="E211" s="24" t="s">
        <v>2521</v>
      </c>
      <c r="F211" s="24">
        <v>240.0</v>
      </c>
      <c r="G211" s="24">
        <f>IF('Сделки'!$E211="Продажа",-1*'Сделки'!$F211,'Сделки'!$F211)</f>
        <v>-240</v>
      </c>
      <c r="H211" s="24">
        <f>VLOOKUP('Сделки'!$D211,'Акции'!$E$2:$I$1353,2)*'Сделки'!$G211</f>
        <v>-6148.8</v>
      </c>
    </row>
    <row r="212" ht="15.75" customHeight="1">
      <c r="D212" s="28">
        <v>43102.0</v>
      </c>
      <c r="E212" s="24" t="s">
        <v>2521</v>
      </c>
      <c r="F212" s="24">
        <v>90.0</v>
      </c>
      <c r="G212" s="24">
        <f>IF('Сделки'!$E212="Продажа",-1*'Сделки'!$F212,'Сделки'!$F212)</f>
        <v>-90</v>
      </c>
      <c r="H212" s="24">
        <f>VLOOKUP('Сделки'!$D212,'Акции'!$E$2:$I$1353,2)*'Сделки'!$G212</f>
        <v>-2275.2</v>
      </c>
    </row>
    <row r="213" ht="15.75" customHeight="1">
      <c r="D213" s="28">
        <v>43109.0</v>
      </c>
      <c r="E213" s="24" t="s">
        <v>2521</v>
      </c>
      <c r="F213" s="24">
        <v>100.0</v>
      </c>
      <c r="G213" s="24">
        <f>IF('Сделки'!$E213="Продажа",-1*'Сделки'!$F213,'Сделки'!$F213)</f>
        <v>-100</v>
      </c>
      <c r="H213" s="24">
        <f>VLOOKUP('Сделки'!$D213,'Акции'!$E$2:$I$1353,2)*'Сделки'!$G213</f>
        <v>-2796</v>
      </c>
    </row>
    <row r="214" ht="15.75" customHeight="1">
      <c r="D214" s="28">
        <v>43111.0</v>
      </c>
      <c r="E214" s="24" t="s">
        <v>2521</v>
      </c>
      <c r="F214" s="24">
        <v>30.0</v>
      </c>
      <c r="G214" s="24">
        <f>IF('Сделки'!$E214="Продажа",-1*'Сделки'!$F214,'Сделки'!$F214)</f>
        <v>-30</v>
      </c>
      <c r="H214" s="24">
        <f>VLOOKUP('Сделки'!$D214,'Акции'!$E$2:$I$1353,2)*'Сделки'!$G214</f>
        <v>-822.9</v>
      </c>
    </row>
    <row r="215" ht="15.75" customHeight="1">
      <c r="D215" s="28">
        <v>43112.0</v>
      </c>
      <c r="E215" s="24" t="s">
        <v>2521</v>
      </c>
      <c r="F215" s="24">
        <v>120.0</v>
      </c>
      <c r="G215" s="24">
        <f>IF('Сделки'!$E215="Продажа",-1*'Сделки'!$F215,'Сделки'!$F215)</f>
        <v>-120</v>
      </c>
      <c r="H215" s="24">
        <f>VLOOKUP('Сделки'!$D215,'Акции'!$E$2:$I$1353,2)*'Сделки'!$G215</f>
        <v>-3295.2</v>
      </c>
    </row>
    <row r="216" ht="15.75" customHeight="1">
      <c r="D216" s="28">
        <v>43122.0</v>
      </c>
      <c r="E216" s="24" t="s">
        <v>2521</v>
      </c>
      <c r="F216" s="24">
        <v>330.0</v>
      </c>
      <c r="G216" s="24">
        <f>IF('Сделки'!$E216="Продажа",-1*'Сделки'!$F216,'Сделки'!$F216)</f>
        <v>-330</v>
      </c>
      <c r="H216" s="24">
        <f>VLOOKUP('Сделки'!$D216,'Акции'!$E$2:$I$1353,2)*'Сделки'!$G216</f>
        <v>-9144.3</v>
      </c>
    </row>
    <row r="217" ht="15.75" customHeight="1">
      <c r="D217" s="28">
        <v>43125.0</v>
      </c>
      <c r="E217" s="24" t="s">
        <v>2521</v>
      </c>
      <c r="F217" s="24">
        <v>450.0</v>
      </c>
      <c r="G217" s="24">
        <f>IF('Сделки'!$E217="Продажа",-1*'Сделки'!$F217,'Сделки'!$F217)</f>
        <v>-450</v>
      </c>
      <c r="H217" s="24">
        <f>VLOOKUP('Сделки'!$D217,'Акции'!$E$2:$I$1353,2)*'Сделки'!$G217</f>
        <v>-12717</v>
      </c>
    </row>
    <row r="218" ht="15.75" customHeight="1">
      <c r="D218" s="28">
        <v>43126.0</v>
      </c>
      <c r="E218" s="24" t="s">
        <v>2521</v>
      </c>
      <c r="F218" s="24">
        <v>370.0</v>
      </c>
      <c r="G218" s="24">
        <f>IF('Сделки'!$E218="Продажа",-1*'Сделки'!$F218,'Сделки'!$F218)</f>
        <v>-370</v>
      </c>
      <c r="H218" s="24">
        <f>VLOOKUP('Сделки'!$D218,'Акции'!$E$2:$I$1353,2)*'Сделки'!$G218</f>
        <v>-10515.4</v>
      </c>
    </row>
    <row r="219" ht="15.75" customHeight="1">
      <c r="D219" s="28">
        <v>43126.0</v>
      </c>
      <c r="E219" s="24" t="s">
        <v>2522</v>
      </c>
      <c r="F219" s="24">
        <v>280.0</v>
      </c>
      <c r="G219" s="24">
        <f>IF('Сделки'!$E219="Продажа",-1*'Сделки'!$F219,'Сделки'!$F219)</f>
        <v>280</v>
      </c>
      <c r="H219" s="24">
        <f>VLOOKUP('Сделки'!$D219,'Акции'!$E$2:$I$1353,2)*'Сделки'!$G219</f>
        <v>7957.6</v>
      </c>
    </row>
    <row r="220" ht="15.75" customHeight="1">
      <c r="D220" s="28">
        <v>43129.0</v>
      </c>
      <c r="E220" s="24" t="s">
        <v>2522</v>
      </c>
      <c r="F220" s="24">
        <v>100.0</v>
      </c>
      <c r="G220" s="24">
        <f>IF('Сделки'!$E220="Продажа",-1*'Сделки'!$F220,'Сделки'!$F220)</f>
        <v>100</v>
      </c>
      <c r="H220" s="24">
        <f>VLOOKUP('Сделки'!$D220,'Акции'!$E$2:$I$1353,2)*'Сделки'!$G220</f>
        <v>2833</v>
      </c>
    </row>
    <row r="221" ht="15.75" customHeight="1">
      <c r="D221" s="28">
        <v>43131.0</v>
      </c>
      <c r="E221" s="24" t="s">
        <v>2522</v>
      </c>
      <c r="F221" s="24">
        <v>330.0</v>
      </c>
      <c r="G221" s="24">
        <f>IF('Сделки'!$E221="Продажа",-1*'Сделки'!$F221,'Сделки'!$F221)</f>
        <v>330</v>
      </c>
      <c r="H221" s="24">
        <f>VLOOKUP('Сделки'!$D221,'Акции'!$E$2:$I$1353,2)*'Сделки'!$G221</f>
        <v>9226.8</v>
      </c>
    </row>
    <row r="222" ht="15.75" customHeight="1">
      <c r="D222" s="28">
        <v>43136.0</v>
      </c>
      <c r="E222" s="24" t="s">
        <v>2522</v>
      </c>
      <c r="F222" s="24">
        <v>420.0</v>
      </c>
      <c r="G222" s="24">
        <f>IF('Сделки'!$E222="Продажа",-1*'Сделки'!$F222,'Сделки'!$F222)</f>
        <v>420</v>
      </c>
      <c r="H222" s="24">
        <f>VLOOKUP('Сделки'!$D222,'Акции'!$E$2:$I$1353,2)*'Сделки'!$G222</f>
        <v>11088</v>
      </c>
    </row>
    <row r="223" ht="15.75" customHeight="1">
      <c r="D223" s="28">
        <v>43137.0</v>
      </c>
      <c r="E223" s="24" t="s">
        <v>2522</v>
      </c>
      <c r="F223" s="24">
        <v>260.0</v>
      </c>
      <c r="G223" s="24">
        <f>IF('Сделки'!$E223="Продажа",-1*'Сделки'!$F223,'Сделки'!$F223)</f>
        <v>260</v>
      </c>
      <c r="H223" s="24">
        <f>VLOOKUP('Сделки'!$D223,'Акции'!$E$2:$I$1353,2)*'Сделки'!$G223</f>
        <v>6947.2</v>
      </c>
    </row>
    <row r="224" ht="15.75" customHeight="1">
      <c r="D224" s="28">
        <v>43138.0</v>
      </c>
      <c r="E224" s="24" t="s">
        <v>2522</v>
      </c>
      <c r="F224" s="24">
        <v>220.0</v>
      </c>
      <c r="G224" s="24">
        <f>IF('Сделки'!$E224="Продажа",-1*'Сделки'!$F224,'Сделки'!$F224)</f>
        <v>220</v>
      </c>
      <c r="H224" s="24">
        <f>VLOOKUP('Сделки'!$D224,'Акции'!$E$2:$I$1353,2)*'Сделки'!$G224</f>
        <v>5790.4</v>
      </c>
    </row>
    <row r="225" ht="15.75" customHeight="1">
      <c r="D225" s="28">
        <v>43139.0</v>
      </c>
      <c r="E225" s="24" t="s">
        <v>2522</v>
      </c>
      <c r="F225" s="24">
        <v>290.0</v>
      </c>
      <c r="G225" s="24">
        <f>IF('Сделки'!$E225="Продажа",-1*'Сделки'!$F225,'Сделки'!$F225)</f>
        <v>290</v>
      </c>
      <c r="H225" s="24">
        <f>VLOOKUP('Сделки'!$D225,'Акции'!$E$2:$I$1353,2)*'Сделки'!$G225</f>
        <v>7308</v>
      </c>
    </row>
    <row r="226" ht="15.75" customHeight="1">
      <c r="D226" s="28">
        <v>43140.0</v>
      </c>
      <c r="E226" s="24" t="s">
        <v>2521</v>
      </c>
      <c r="F226" s="24">
        <v>460.0</v>
      </c>
      <c r="G226" s="24">
        <f>IF('Сделки'!$E226="Продажа",-1*'Сделки'!$F226,'Сделки'!$F226)</f>
        <v>-460</v>
      </c>
      <c r="H226" s="24">
        <f>VLOOKUP('Сделки'!$D226,'Акции'!$E$2:$I$1353,2)*'Сделки'!$G226</f>
        <v>-11923.2</v>
      </c>
    </row>
    <row r="227" ht="15.75" customHeight="1">
      <c r="D227" s="28">
        <v>43140.0</v>
      </c>
      <c r="E227" s="24" t="s">
        <v>2521</v>
      </c>
      <c r="F227" s="24">
        <v>190.0</v>
      </c>
      <c r="G227" s="24">
        <f>IF('Сделки'!$E227="Продажа",-1*'Сделки'!$F227,'Сделки'!$F227)</f>
        <v>-190</v>
      </c>
      <c r="H227" s="24">
        <f>VLOOKUP('Сделки'!$D227,'Акции'!$E$2:$I$1353,2)*'Сделки'!$G227</f>
        <v>-4924.8</v>
      </c>
    </row>
    <row r="228" ht="15.75" customHeight="1">
      <c r="D228" s="28">
        <v>43146.0</v>
      </c>
      <c r="E228" s="24" t="s">
        <v>2522</v>
      </c>
      <c r="F228" s="24">
        <v>160.0</v>
      </c>
      <c r="G228" s="24">
        <f>IF('Сделки'!$E228="Продажа",-1*'Сделки'!$F228,'Сделки'!$F228)</f>
        <v>160</v>
      </c>
      <c r="H228" s="24">
        <f>VLOOKUP('Сделки'!$D228,'Акции'!$E$2:$I$1353,2)*'Сделки'!$G228</f>
        <v>4334.4</v>
      </c>
    </row>
    <row r="229" ht="15.75" customHeight="1">
      <c r="D229" s="28">
        <v>43147.0</v>
      </c>
      <c r="E229" s="24" t="s">
        <v>2521</v>
      </c>
      <c r="F229" s="24">
        <v>140.0</v>
      </c>
      <c r="G229" s="24">
        <f>IF('Сделки'!$E229="Продажа",-1*'Сделки'!$F229,'Сделки'!$F229)</f>
        <v>-140</v>
      </c>
      <c r="H229" s="24">
        <f>VLOOKUP('Сделки'!$D229,'Акции'!$E$2:$I$1353,2)*'Сделки'!$G229</f>
        <v>-3808</v>
      </c>
    </row>
    <row r="230" ht="15.75" customHeight="1">
      <c r="D230" s="28">
        <v>43171.0</v>
      </c>
      <c r="E230" s="24" t="s">
        <v>2521</v>
      </c>
      <c r="F230" s="24">
        <v>180.0</v>
      </c>
      <c r="G230" s="24">
        <f>IF('Сделки'!$E230="Продажа",-1*'Сделки'!$F230,'Сделки'!$F230)</f>
        <v>-180</v>
      </c>
      <c r="H230" s="24">
        <f>VLOOKUP('Сделки'!$D230,'Акции'!$E$2:$I$1353,2)*'Сделки'!$G230</f>
        <v>-5137.2</v>
      </c>
    </row>
    <row r="231" ht="15.75" customHeight="1">
      <c r="D231" s="28">
        <v>43179.0</v>
      </c>
      <c r="E231" s="24" t="s">
        <v>2521</v>
      </c>
      <c r="F231" s="24">
        <v>420.0</v>
      </c>
      <c r="G231" s="24">
        <f>IF('Сделки'!$E231="Продажа",-1*'Сделки'!$F231,'Сделки'!$F231)</f>
        <v>-420</v>
      </c>
      <c r="H231" s="24">
        <f>VLOOKUP('Сделки'!$D231,'Акции'!$E$2:$I$1353,2)*'Сделки'!$G231</f>
        <v>-11621.4</v>
      </c>
    </row>
    <row r="232" ht="15.75" customHeight="1">
      <c r="D232" s="28">
        <v>43181.0</v>
      </c>
      <c r="E232" s="24" t="s">
        <v>2522</v>
      </c>
      <c r="F232" s="24">
        <v>420.0</v>
      </c>
      <c r="G232" s="24">
        <f>IF('Сделки'!$E232="Продажа",-1*'Сделки'!$F232,'Сделки'!$F232)</f>
        <v>420</v>
      </c>
      <c r="H232" s="24">
        <f>VLOOKUP('Сделки'!$D232,'Акции'!$E$2:$I$1353,2)*'Сделки'!$G232</f>
        <v>11314.8</v>
      </c>
    </row>
    <row r="233" ht="15.75" customHeight="1">
      <c r="D233" s="28">
        <v>43181.0</v>
      </c>
      <c r="E233" s="24" t="s">
        <v>2521</v>
      </c>
      <c r="F233" s="24">
        <v>370.0</v>
      </c>
      <c r="G233" s="24">
        <f>IF('Сделки'!$E233="Продажа",-1*'Сделки'!$F233,'Сделки'!$F233)</f>
        <v>-370</v>
      </c>
      <c r="H233" s="24">
        <f>VLOOKUP('Сделки'!$D233,'Акции'!$E$2:$I$1353,2)*'Сделки'!$G233</f>
        <v>-9967.8</v>
      </c>
    </row>
    <row r="234" ht="15.75" customHeight="1">
      <c r="D234" s="28">
        <v>43186.0</v>
      </c>
      <c r="E234" s="24" t="s">
        <v>2521</v>
      </c>
      <c r="F234" s="24">
        <v>40.0</v>
      </c>
      <c r="G234" s="24">
        <f>IF('Сделки'!$E234="Продажа",-1*'Сделки'!$F234,'Сделки'!$F234)</f>
        <v>-40</v>
      </c>
      <c r="H234" s="24">
        <f>VLOOKUP('Сделки'!$D234,'Акции'!$E$2:$I$1353,2)*'Сделки'!$G234</f>
        <v>-1081.2</v>
      </c>
    </row>
    <row r="235" ht="15.75" customHeight="1">
      <c r="D235" s="28">
        <v>43188.0</v>
      </c>
      <c r="E235" s="24" t="s">
        <v>2522</v>
      </c>
      <c r="F235" s="24">
        <v>490.0</v>
      </c>
      <c r="G235" s="24">
        <f>IF('Сделки'!$E235="Продажа",-1*'Сделки'!$F235,'Сделки'!$F235)</f>
        <v>490</v>
      </c>
      <c r="H235" s="24">
        <f>VLOOKUP('Сделки'!$D235,'Акции'!$E$2:$I$1353,2)*'Сделки'!$G235</f>
        <v>13386.8</v>
      </c>
    </row>
    <row r="236" ht="15.75" customHeight="1">
      <c r="D236" s="28">
        <v>43192.0</v>
      </c>
      <c r="E236" s="24" t="s">
        <v>2521</v>
      </c>
      <c r="F236" s="24">
        <v>50.0</v>
      </c>
      <c r="G236" s="24">
        <f>IF('Сделки'!$E236="Продажа",-1*'Сделки'!$F236,'Сделки'!$F236)</f>
        <v>-50</v>
      </c>
      <c r="H236" s="24">
        <f>VLOOKUP('Сделки'!$D236,'Акции'!$E$2:$I$1353,2)*'Сделки'!$G236</f>
        <v>-1342</v>
      </c>
    </row>
    <row r="237" ht="15.75" customHeight="1">
      <c r="D237" s="28">
        <v>43196.0</v>
      </c>
      <c r="E237" s="24" t="s">
        <v>2521</v>
      </c>
      <c r="F237" s="24">
        <v>190.0</v>
      </c>
      <c r="G237" s="24">
        <f>IF('Сделки'!$E237="Продажа",-1*'Сделки'!$F237,'Сделки'!$F237)</f>
        <v>-190</v>
      </c>
      <c r="H237" s="24">
        <f>VLOOKUP('Сделки'!$D237,'Акции'!$E$2:$I$1353,2)*'Сделки'!$G237</f>
        <v>-5196.5</v>
      </c>
    </row>
    <row r="238" ht="15.75" customHeight="1">
      <c r="D238" s="28">
        <v>43199.0</v>
      </c>
      <c r="E238" s="24" t="s">
        <v>2522</v>
      </c>
      <c r="F238" s="24">
        <v>350.0</v>
      </c>
      <c r="G238" s="24">
        <f>IF('Сделки'!$E238="Продажа",-1*'Сделки'!$F238,'Сделки'!$F238)</f>
        <v>350</v>
      </c>
      <c r="H238" s="24">
        <f>VLOOKUP('Сделки'!$D238,'Акции'!$E$2:$I$1353,2)*'Сделки'!$G238</f>
        <v>9628.5</v>
      </c>
    </row>
    <row r="239" ht="15.75" customHeight="1">
      <c r="D239" s="28">
        <v>43200.0</v>
      </c>
      <c r="E239" s="24" t="s">
        <v>2522</v>
      </c>
      <c r="F239" s="24">
        <v>270.0</v>
      </c>
      <c r="G239" s="24">
        <f>IF('Сделки'!$E239="Продажа",-1*'Сделки'!$F239,'Сделки'!$F239)</f>
        <v>270</v>
      </c>
      <c r="H239" s="24">
        <f>VLOOKUP('Сделки'!$D239,'Акции'!$E$2:$I$1353,2)*'Сделки'!$G239</f>
        <v>7533</v>
      </c>
    </row>
    <row r="240" ht="15.75" customHeight="1">
      <c r="D240" s="28">
        <v>43202.0</v>
      </c>
      <c r="E240" s="24" t="s">
        <v>2521</v>
      </c>
      <c r="F240" s="24">
        <v>180.0</v>
      </c>
      <c r="G240" s="24">
        <f>IF('Сделки'!$E240="Продажа",-1*'Сделки'!$F240,'Сделки'!$F240)</f>
        <v>-180</v>
      </c>
      <c r="H240" s="24">
        <f>VLOOKUP('Сделки'!$D240,'Акции'!$E$2:$I$1353,2)*'Сделки'!$G240</f>
        <v>-5081.4</v>
      </c>
    </row>
    <row r="241" ht="15.75" customHeight="1">
      <c r="D241" s="28">
        <v>43209.0</v>
      </c>
      <c r="E241" s="24" t="s">
        <v>2522</v>
      </c>
      <c r="F241" s="24">
        <v>60.0</v>
      </c>
      <c r="G241" s="24">
        <f>IF('Сделки'!$E241="Продажа",-1*'Сделки'!$F241,'Сделки'!$F241)</f>
        <v>60</v>
      </c>
      <c r="H241" s="24">
        <f>VLOOKUP('Сделки'!$D241,'Акции'!$E$2:$I$1353,2)*'Сделки'!$G241</f>
        <v>1733.4</v>
      </c>
    </row>
    <row r="242" ht="15.75" customHeight="1">
      <c r="D242" s="28">
        <v>43209.0</v>
      </c>
      <c r="E242" s="24" t="s">
        <v>2521</v>
      </c>
      <c r="F242" s="24">
        <v>130.0</v>
      </c>
      <c r="G242" s="24">
        <f>IF('Сделки'!$E242="Продажа",-1*'Сделки'!$F242,'Сделки'!$F242)</f>
        <v>-130</v>
      </c>
      <c r="H242" s="24">
        <f>VLOOKUP('Сделки'!$D242,'Акции'!$E$2:$I$1353,2)*'Сделки'!$G242</f>
        <v>-3755.7</v>
      </c>
    </row>
    <row r="243" ht="15.75" customHeight="1">
      <c r="D243" s="28">
        <v>43220.0</v>
      </c>
      <c r="E243" s="24" t="s">
        <v>2522</v>
      </c>
      <c r="F243" s="24">
        <v>490.0</v>
      </c>
      <c r="G243" s="24">
        <f>IF('Сделки'!$E243="Продажа",-1*'Сделки'!$F243,'Сделки'!$F243)</f>
        <v>490</v>
      </c>
      <c r="H243" s="24">
        <f>VLOOKUP('Сделки'!$D243,'Акции'!$E$2:$I$1353,2)*'Сделки'!$G243</f>
        <v>14072.8</v>
      </c>
    </row>
    <row r="244" ht="15.75" customHeight="1">
      <c r="D244" s="28">
        <v>43235.0</v>
      </c>
      <c r="E244" s="24" t="s">
        <v>2521</v>
      </c>
      <c r="F244" s="24">
        <v>260.0</v>
      </c>
      <c r="G244" s="24">
        <f>IF('Сделки'!$E244="Продажа",-1*'Сделки'!$F244,'Сделки'!$F244)</f>
        <v>-260</v>
      </c>
      <c r="H244" s="24">
        <f>VLOOKUP('Сделки'!$D244,'Акции'!$E$2:$I$1353,2)*'Сделки'!$G244</f>
        <v>-7701.2</v>
      </c>
    </row>
    <row r="245" ht="15.75" customHeight="1">
      <c r="D245" s="28">
        <v>43235.0</v>
      </c>
      <c r="E245" s="24" t="s">
        <v>2521</v>
      </c>
      <c r="F245" s="24">
        <v>100.0</v>
      </c>
      <c r="G245" s="24">
        <f>IF('Сделки'!$E245="Продажа",-1*'Сделки'!$F245,'Сделки'!$F245)</f>
        <v>-100</v>
      </c>
      <c r="H245" s="24">
        <f>VLOOKUP('Сделки'!$D245,'Акции'!$E$2:$I$1353,2)*'Сделки'!$G245</f>
        <v>-2962</v>
      </c>
    </row>
    <row r="246" ht="15.75" customHeight="1">
      <c r="D246" s="28">
        <v>43237.0</v>
      </c>
      <c r="E246" s="24" t="s">
        <v>2522</v>
      </c>
      <c r="F246" s="24">
        <v>240.0</v>
      </c>
      <c r="G246" s="24">
        <f>IF('Сделки'!$E246="Продажа",-1*'Сделки'!$F246,'Сделки'!$F246)</f>
        <v>240</v>
      </c>
      <c r="H246" s="24">
        <f>VLOOKUP('Сделки'!$D246,'Акции'!$E$2:$I$1353,2)*'Сделки'!$G246</f>
        <v>7276.8</v>
      </c>
    </row>
    <row r="247" ht="15.75" customHeight="1">
      <c r="D247" s="28">
        <v>43238.0</v>
      </c>
      <c r="E247" s="24" t="s">
        <v>2522</v>
      </c>
      <c r="F247" s="24">
        <v>210.0</v>
      </c>
      <c r="G247" s="24">
        <f>IF('Сделки'!$E247="Продажа",-1*'Сделки'!$F247,'Сделки'!$F247)</f>
        <v>210</v>
      </c>
      <c r="H247" s="24">
        <f>VLOOKUP('Сделки'!$D247,'Акции'!$E$2:$I$1353,2)*'Сделки'!$G247</f>
        <v>6394.5</v>
      </c>
    </row>
    <row r="248" ht="15.75" customHeight="1">
      <c r="D248" s="28">
        <v>43238.0</v>
      </c>
      <c r="E248" s="24" t="s">
        <v>2522</v>
      </c>
      <c r="F248" s="24">
        <v>280.0</v>
      </c>
      <c r="G248" s="24">
        <f>IF('Сделки'!$E248="Продажа",-1*'Сделки'!$F248,'Сделки'!$F248)</f>
        <v>280</v>
      </c>
      <c r="H248" s="24">
        <f>VLOOKUP('Сделки'!$D248,'Акции'!$E$2:$I$1353,2)*'Сделки'!$G248</f>
        <v>8526</v>
      </c>
    </row>
    <row r="249" ht="15.75" customHeight="1">
      <c r="D249" s="28">
        <v>43238.0</v>
      </c>
      <c r="E249" s="24" t="s">
        <v>2522</v>
      </c>
      <c r="F249" s="24">
        <v>120.0</v>
      </c>
      <c r="G249" s="24">
        <f>IF('Сделки'!$E249="Продажа",-1*'Сделки'!$F249,'Сделки'!$F249)</f>
        <v>120</v>
      </c>
      <c r="H249" s="24">
        <f>VLOOKUP('Сделки'!$D249,'Акции'!$E$2:$I$1353,2)*'Сделки'!$G249</f>
        <v>3654</v>
      </c>
    </row>
    <row r="250" ht="15.75" customHeight="1">
      <c r="D250" s="28">
        <v>43250.0</v>
      </c>
      <c r="E250" s="24" t="s">
        <v>2522</v>
      </c>
      <c r="F250" s="24">
        <v>440.0</v>
      </c>
      <c r="G250" s="24">
        <f>IF('Сделки'!$E250="Продажа",-1*'Сделки'!$F250,'Сделки'!$F250)</f>
        <v>440</v>
      </c>
      <c r="H250" s="24">
        <f>VLOOKUP('Сделки'!$D250,'Акции'!$E$2:$I$1353,2)*'Сделки'!$G250</f>
        <v>13424.4</v>
      </c>
    </row>
    <row r="251" ht="15.75" customHeight="1">
      <c r="D251" s="28">
        <v>43255.0</v>
      </c>
      <c r="E251" s="24" t="s">
        <v>2521</v>
      </c>
      <c r="F251" s="24">
        <v>380.0</v>
      </c>
      <c r="G251" s="24">
        <f>IF('Сделки'!$E251="Продажа",-1*'Сделки'!$F251,'Сделки'!$F251)</f>
        <v>-380</v>
      </c>
      <c r="H251" s="24">
        <f>VLOOKUP('Сделки'!$D251,'Акции'!$E$2:$I$1353,2)*'Сделки'!$G251</f>
        <v>-11628</v>
      </c>
    </row>
    <row r="252" ht="15.75" customHeight="1">
      <c r="D252" s="28">
        <v>43262.0</v>
      </c>
      <c r="E252" s="24" t="s">
        <v>2522</v>
      </c>
      <c r="F252" s="24">
        <v>10.0</v>
      </c>
      <c r="G252" s="24">
        <f>IF('Сделки'!$E252="Продажа",-1*'Сделки'!$F252,'Сделки'!$F252)</f>
        <v>10</v>
      </c>
      <c r="H252" s="24">
        <f>VLOOKUP('Сделки'!$D252,'Акции'!$E$2:$I$1353,2)*'Сделки'!$G252</f>
        <v>343.2</v>
      </c>
    </row>
    <row r="253" ht="15.75" customHeight="1">
      <c r="D253" s="28">
        <v>43266.0</v>
      </c>
      <c r="E253" s="24" t="s">
        <v>2522</v>
      </c>
      <c r="F253" s="24">
        <v>330.0</v>
      </c>
      <c r="G253" s="24">
        <f>IF('Сделки'!$E253="Продажа",-1*'Сделки'!$F253,'Сделки'!$F253)</f>
        <v>330</v>
      </c>
      <c r="H253" s="24">
        <f>VLOOKUP('Сделки'!$D253,'Акции'!$E$2:$I$1353,2)*'Сделки'!$G253</f>
        <v>10876.8</v>
      </c>
    </row>
    <row r="254" ht="15.75" customHeight="1">
      <c r="D254" s="28">
        <v>43271.0</v>
      </c>
      <c r="E254" s="24" t="s">
        <v>2521</v>
      </c>
      <c r="F254" s="24">
        <v>270.0</v>
      </c>
      <c r="G254" s="24">
        <f>IF('Сделки'!$E254="Продажа",-1*'Сделки'!$F254,'Сделки'!$F254)</f>
        <v>-270</v>
      </c>
      <c r="H254" s="24">
        <f>VLOOKUP('Сделки'!$D254,'Акции'!$E$2:$I$1353,2)*'Сделки'!$G254</f>
        <v>-8702.1</v>
      </c>
    </row>
    <row r="255" ht="15.75" customHeight="1">
      <c r="D255" s="28">
        <v>43279.0</v>
      </c>
      <c r="E255" s="24" t="s">
        <v>2521</v>
      </c>
      <c r="F255" s="24">
        <v>60.0</v>
      </c>
      <c r="G255" s="24">
        <f>IF('Сделки'!$E255="Продажа",-1*'Сделки'!$F255,'Сделки'!$F255)</f>
        <v>-60</v>
      </c>
      <c r="H255" s="24">
        <f>VLOOKUP('Сделки'!$D255,'Акции'!$E$2:$I$1353,2)*'Сделки'!$G255</f>
        <v>-1950</v>
      </c>
    </row>
    <row r="256" ht="15.75" customHeight="1">
      <c r="D256" s="28">
        <v>43286.0</v>
      </c>
      <c r="E256" s="24" t="s">
        <v>2522</v>
      </c>
      <c r="F256" s="24">
        <v>300.0</v>
      </c>
      <c r="G256" s="24">
        <f>IF('Сделки'!$E256="Продажа",-1*'Сделки'!$F256,'Сделки'!$F256)</f>
        <v>300</v>
      </c>
      <c r="H256" s="24">
        <f>VLOOKUP('Сделки'!$D256,'Акции'!$E$2:$I$1353,2)*'Сделки'!$G256</f>
        <v>9966</v>
      </c>
    </row>
    <row r="257" ht="15.75" customHeight="1">
      <c r="D257" s="28">
        <v>43290.0</v>
      </c>
      <c r="E257" s="24" t="s">
        <v>2521</v>
      </c>
      <c r="F257" s="24">
        <v>150.0</v>
      </c>
      <c r="G257" s="24">
        <f>IF('Сделки'!$E257="Продажа",-1*'Сделки'!$F257,'Сделки'!$F257)</f>
        <v>-150</v>
      </c>
      <c r="H257" s="24">
        <f>VLOOKUP('Сделки'!$D257,'Акции'!$E$2:$I$1353,2)*'Сделки'!$G257</f>
        <v>-5068.5</v>
      </c>
    </row>
    <row r="258" ht="15.75" customHeight="1">
      <c r="D258" s="28">
        <v>43291.0</v>
      </c>
      <c r="E258" s="24" t="s">
        <v>2521</v>
      </c>
      <c r="F258" s="24">
        <v>200.0</v>
      </c>
      <c r="G258" s="24">
        <f>IF('Сделки'!$E258="Продажа",-1*'Сделки'!$F258,'Сделки'!$F258)</f>
        <v>-200</v>
      </c>
      <c r="H258" s="24">
        <f>VLOOKUP('Сделки'!$D258,'Акции'!$E$2:$I$1353,2)*'Сделки'!$G258</f>
        <v>-6712</v>
      </c>
    </row>
    <row r="259" ht="15.75" customHeight="1">
      <c r="D259" s="28">
        <v>43292.0</v>
      </c>
      <c r="E259" s="24" t="s">
        <v>2522</v>
      </c>
      <c r="F259" s="24">
        <v>190.0</v>
      </c>
      <c r="G259" s="24">
        <f>IF('Сделки'!$E259="Продажа",-1*'Сделки'!$F259,'Сделки'!$F259)</f>
        <v>190</v>
      </c>
      <c r="H259" s="24">
        <f>VLOOKUP('Сделки'!$D259,'Акции'!$E$2:$I$1353,2)*'Сделки'!$G259</f>
        <v>6334.6</v>
      </c>
    </row>
    <row r="260" ht="15.75" customHeight="1">
      <c r="D260" s="28">
        <v>43301.0</v>
      </c>
      <c r="E260" s="24" t="s">
        <v>2521</v>
      </c>
      <c r="F260" s="24">
        <v>340.0</v>
      </c>
      <c r="G260" s="24">
        <f>IF('Сделки'!$E260="Продажа",-1*'Сделки'!$F260,'Сделки'!$F260)</f>
        <v>-340</v>
      </c>
      <c r="H260" s="24">
        <f>VLOOKUP('Сделки'!$D260,'Акции'!$E$2:$I$1353,2)*'Сделки'!$G260</f>
        <v>-11481.8</v>
      </c>
    </row>
    <row r="261" ht="15.75" customHeight="1">
      <c r="D261" s="28">
        <v>43301.0</v>
      </c>
      <c r="E261" s="24" t="s">
        <v>2521</v>
      </c>
      <c r="F261" s="24">
        <v>180.0</v>
      </c>
      <c r="G261" s="24">
        <f>IF('Сделки'!$E261="Продажа",-1*'Сделки'!$F261,'Сделки'!$F261)</f>
        <v>-180</v>
      </c>
      <c r="H261" s="24">
        <f>VLOOKUP('Сделки'!$D261,'Акции'!$E$2:$I$1353,2)*'Сделки'!$G261</f>
        <v>-6078.6</v>
      </c>
    </row>
    <row r="262" ht="15.75" customHeight="1">
      <c r="D262" s="28">
        <v>43304.0</v>
      </c>
      <c r="E262" s="24" t="s">
        <v>2521</v>
      </c>
      <c r="F262" s="24">
        <v>120.0</v>
      </c>
      <c r="G262" s="24">
        <f>IF('Сделки'!$E262="Продажа",-1*'Сделки'!$F262,'Сделки'!$F262)</f>
        <v>-120</v>
      </c>
      <c r="H262" s="24">
        <f>VLOOKUP('Сделки'!$D262,'Акции'!$E$2:$I$1353,2)*'Сделки'!$G262</f>
        <v>-4045.2</v>
      </c>
    </row>
    <row r="263" ht="15.75" customHeight="1">
      <c r="D263" s="28">
        <v>43304.0</v>
      </c>
      <c r="E263" s="24" t="s">
        <v>2521</v>
      </c>
      <c r="F263" s="24">
        <v>270.0</v>
      </c>
      <c r="G263" s="24">
        <f>IF('Сделки'!$E263="Продажа",-1*'Сделки'!$F263,'Сделки'!$F263)</f>
        <v>-270</v>
      </c>
      <c r="H263" s="24">
        <f>VLOOKUP('Сделки'!$D263,'Акции'!$E$2:$I$1353,2)*'Сделки'!$G263</f>
        <v>-9101.7</v>
      </c>
    </row>
    <row r="264" ht="15.75" customHeight="1">
      <c r="D264" s="28">
        <v>43306.0</v>
      </c>
      <c r="E264" s="24" t="s">
        <v>2521</v>
      </c>
      <c r="F264" s="24">
        <v>50.0</v>
      </c>
      <c r="G264" s="24">
        <f>IF('Сделки'!$E264="Продажа",-1*'Сделки'!$F264,'Сделки'!$F264)</f>
        <v>-50</v>
      </c>
      <c r="H264" s="24">
        <f>VLOOKUP('Сделки'!$D264,'Акции'!$E$2:$I$1353,2)*'Сделки'!$G264</f>
        <v>-1716</v>
      </c>
    </row>
    <row r="265" ht="15.75" customHeight="1">
      <c r="D265" s="28">
        <v>43321.0</v>
      </c>
      <c r="E265" s="24" t="s">
        <v>2522</v>
      </c>
      <c r="F265" s="24">
        <v>390.0</v>
      </c>
      <c r="G265" s="24">
        <f>IF('Сделки'!$E265="Продажа",-1*'Сделки'!$F265,'Сделки'!$F265)</f>
        <v>390</v>
      </c>
      <c r="H265" s="24">
        <f>VLOOKUP('Сделки'!$D265,'Акции'!$E$2:$I$1353,2)*'Сделки'!$G265</f>
        <v>13201.5</v>
      </c>
    </row>
    <row r="266" ht="15.75" customHeight="1">
      <c r="D266" s="28">
        <v>43322.0</v>
      </c>
      <c r="E266" s="24" t="s">
        <v>2522</v>
      </c>
      <c r="F266" s="24">
        <v>440.0</v>
      </c>
      <c r="G266" s="24">
        <f>IF('Сделки'!$E266="Продажа",-1*'Сделки'!$F266,'Сделки'!$F266)</f>
        <v>440</v>
      </c>
      <c r="H266" s="24">
        <f>VLOOKUP('Сделки'!$D266,'Акции'!$E$2:$I$1353,2)*'Сделки'!$G266</f>
        <v>14762</v>
      </c>
    </row>
    <row r="267" ht="15.75" customHeight="1">
      <c r="D267" s="28">
        <v>43328.0</v>
      </c>
      <c r="E267" s="24" t="s">
        <v>2521</v>
      </c>
      <c r="F267" s="24">
        <v>480.0</v>
      </c>
      <c r="G267" s="24">
        <f>IF('Сделки'!$E267="Продажа",-1*'Сделки'!$F267,'Сделки'!$F267)</f>
        <v>-480</v>
      </c>
      <c r="H267" s="24">
        <f>VLOOKUP('Сделки'!$D267,'Акции'!$E$2:$I$1353,2)*'Сделки'!$G267</f>
        <v>-16459.2</v>
      </c>
    </row>
    <row r="268" ht="15.75" customHeight="1">
      <c r="D268" s="28">
        <v>43342.0</v>
      </c>
      <c r="E268" s="24" t="s">
        <v>2521</v>
      </c>
      <c r="F268" s="24">
        <v>100.0</v>
      </c>
      <c r="G268" s="24">
        <f>IF('Сделки'!$E268="Продажа",-1*'Сделки'!$F268,'Сделки'!$F268)</f>
        <v>-100</v>
      </c>
      <c r="H268" s="24">
        <f>VLOOKUP('Сделки'!$D268,'Акции'!$E$2:$I$1353,2)*'Сделки'!$G268</f>
        <v>-3540</v>
      </c>
    </row>
    <row r="269" ht="15.75" customHeight="1">
      <c r="D269" s="28">
        <v>43347.0</v>
      </c>
      <c r="E269" s="24" t="s">
        <v>2522</v>
      </c>
      <c r="F269" s="24">
        <v>20.0</v>
      </c>
      <c r="G269" s="24">
        <f>IF('Сделки'!$E269="Продажа",-1*'Сделки'!$F269,'Сделки'!$F269)</f>
        <v>20</v>
      </c>
      <c r="H269" s="24">
        <f>VLOOKUP('Сделки'!$D269,'Акции'!$E$2:$I$1353,2)*'Сделки'!$G269</f>
        <v>721</v>
      </c>
    </row>
    <row r="270" ht="15.75" customHeight="1">
      <c r="D270" s="28">
        <v>43350.0</v>
      </c>
      <c r="E270" s="24" t="s">
        <v>2522</v>
      </c>
      <c r="F270" s="24">
        <v>140.0</v>
      </c>
      <c r="G270" s="24">
        <f>IF('Сделки'!$E270="Продажа",-1*'Сделки'!$F270,'Сделки'!$F270)</f>
        <v>140</v>
      </c>
      <c r="H270" s="24">
        <f>VLOOKUP('Сделки'!$D270,'Акции'!$E$2:$I$1353,2)*'Сделки'!$G270</f>
        <v>5019</v>
      </c>
    </row>
    <row r="271" ht="15.75" customHeight="1">
      <c r="D271" s="28">
        <v>43354.0</v>
      </c>
      <c r="E271" s="24" t="s">
        <v>2522</v>
      </c>
      <c r="F271" s="24">
        <v>490.0</v>
      </c>
      <c r="G271" s="24">
        <f>IF('Сделки'!$E271="Продажа",-1*'Сделки'!$F271,'Сделки'!$F271)</f>
        <v>490</v>
      </c>
      <c r="H271" s="24">
        <f>VLOOKUP('Сделки'!$D271,'Акции'!$E$2:$I$1353,2)*'Сделки'!$G271</f>
        <v>17708.6</v>
      </c>
    </row>
    <row r="272" ht="15.75" customHeight="1">
      <c r="D272" s="28">
        <v>43355.0</v>
      </c>
      <c r="E272" s="24" t="s">
        <v>2522</v>
      </c>
      <c r="F272" s="24">
        <v>350.0</v>
      </c>
      <c r="G272" s="24">
        <f>IF('Сделки'!$E272="Продажа",-1*'Сделки'!$F272,'Сделки'!$F272)</f>
        <v>350</v>
      </c>
      <c r="H272" s="24">
        <f>VLOOKUP('Сделки'!$D272,'Акции'!$E$2:$I$1353,2)*'Сделки'!$G272</f>
        <v>12754</v>
      </c>
    </row>
    <row r="273" ht="15.75" customHeight="1">
      <c r="D273" s="28">
        <v>43357.0</v>
      </c>
      <c r="E273" s="24" t="s">
        <v>2522</v>
      </c>
      <c r="F273" s="24">
        <v>300.0</v>
      </c>
      <c r="G273" s="24">
        <f>IF('Сделки'!$E273="Продажа",-1*'Сделки'!$F273,'Сделки'!$F273)</f>
        <v>300</v>
      </c>
      <c r="H273" s="24">
        <f>VLOOKUP('Сделки'!$D273,'Акции'!$E$2:$I$1353,2)*'Сделки'!$G273</f>
        <v>11217</v>
      </c>
    </row>
    <row r="274" ht="15.75" customHeight="1">
      <c r="D274" s="28">
        <v>43360.0</v>
      </c>
      <c r="E274" s="24" t="s">
        <v>2521</v>
      </c>
      <c r="F274" s="24">
        <v>310.0</v>
      </c>
      <c r="G274" s="24">
        <f>IF('Сделки'!$E274="Продажа",-1*'Сделки'!$F274,'Сделки'!$F274)</f>
        <v>-310</v>
      </c>
      <c r="H274" s="24">
        <f>VLOOKUP('Сделки'!$D274,'Акции'!$E$2:$I$1353,2)*'Сделки'!$G274</f>
        <v>-11553.7</v>
      </c>
    </row>
    <row r="275" ht="15.75" customHeight="1">
      <c r="D275" s="28">
        <v>43362.0</v>
      </c>
      <c r="E275" s="24" t="s">
        <v>2522</v>
      </c>
      <c r="F275" s="24">
        <v>110.0</v>
      </c>
      <c r="G275" s="24">
        <f>IF('Сделки'!$E275="Продажа",-1*'Сделки'!$F275,'Сделки'!$F275)</f>
        <v>110</v>
      </c>
      <c r="H275" s="24">
        <f>VLOOKUP('Сделки'!$D275,'Акции'!$E$2:$I$1353,2)*'Сделки'!$G275</f>
        <v>4123.9</v>
      </c>
    </row>
    <row r="276" ht="15.75" customHeight="1">
      <c r="D276" s="28">
        <v>43371.0</v>
      </c>
      <c r="E276" s="24" t="s">
        <v>2521</v>
      </c>
      <c r="F276" s="24">
        <v>80.0</v>
      </c>
      <c r="G276" s="24">
        <f>IF('Сделки'!$E276="Продажа",-1*'Сделки'!$F276,'Сделки'!$F276)</f>
        <v>-80</v>
      </c>
      <c r="H276" s="24">
        <f>VLOOKUP('Сделки'!$D276,'Акции'!$E$2:$I$1353,2)*'Сделки'!$G276</f>
        <v>-3080</v>
      </c>
    </row>
    <row r="277" ht="15.75" customHeight="1">
      <c r="D277" s="28">
        <v>43374.0</v>
      </c>
      <c r="E277" s="24" t="s">
        <v>2521</v>
      </c>
      <c r="F277" s="24">
        <v>210.0</v>
      </c>
      <c r="G277" s="24">
        <f>IF('Сделки'!$E277="Продажа",-1*'Сделки'!$F277,'Сделки'!$F277)</f>
        <v>-210</v>
      </c>
      <c r="H277" s="24">
        <f>VLOOKUP('Сделки'!$D277,'Акции'!$E$2:$I$1353,2)*'Сделки'!$G277</f>
        <v>-8185.8</v>
      </c>
    </row>
    <row r="278" ht="15.75" customHeight="1">
      <c r="D278" s="28">
        <v>43374.0</v>
      </c>
      <c r="E278" s="24" t="s">
        <v>2522</v>
      </c>
      <c r="F278" s="24">
        <v>440.0</v>
      </c>
      <c r="G278" s="24">
        <f>IF('Сделки'!$E278="Продажа",-1*'Сделки'!$F278,'Сделки'!$F278)</f>
        <v>440</v>
      </c>
      <c r="H278" s="24">
        <f>VLOOKUP('Сделки'!$D278,'Акции'!$E$2:$I$1353,2)*'Сделки'!$G278</f>
        <v>17151.2</v>
      </c>
    </row>
    <row r="279" ht="15.75" customHeight="1">
      <c r="D279" s="28">
        <v>43382.0</v>
      </c>
      <c r="E279" s="24" t="s">
        <v>2521</v>
      </c>
      <c r="F279" s="24">
        <v>260.0</v>
      </c>
      <c r="G279" s="24">
        <f>IF('Сделки'!$E279="Продажа",-1*'Сделки'!$F279,'Сделки'!$F279)</f>
        <v>-260</v>
      </c>
      <c r="H279" s="24">
        <f>VLOOKUP('Сделки'!$D279,'Акции'!$E$2:$I$1353,2)*'Сделки'!$G279</f>
        <v>-9726.6</v>
      </c>
    </row>
    <row r="280" ht="15.75" customHeight="1">
      <c r="D280" s="28">
        <v>43384.0</v>
      </c>
      <c r="E280" s="24" t="s">
        <v>2522</v>
      </c>
      <c r="F280" s="24">
        <v>190.0</v>
      </c>
      <c r="G280" s="24">
        <f>IF('Сделки'!$E280="Продажа",-1*'Сделки'!$F280,'Сделки'!$F280)</f>
        <v>190</v>
      </c>
      <c r="H280" s="24">
        <f>VLOOKUP('Сделки'!$D280,'Акции'!$E$2:$I$1353,2)*'Сделки'!$G280</f>
        <v>6840</v>
      </c>
    </row>
    <row r="281" ht="15.75" customHeight="1">
      <c r="D281" s="28">
        <v>43389.0</v>
      </c>
      <c r="E281" s="24" t="s">
        <v>2521</v>
      </c>
      <c r="F281" s="24">
        <v>70.0</v>
      </c>
      <c r="G281" s="24">
        <f>IF('Сделки'!$E281="Продажа",-1*'Сделки'!$F281,'Сделки'!$F281)</f>
        <v>-70</v>
      </c>
      <c r="H281" s="24">
        <f>VLOOKUP('Сделки'!$D281,'Акции'!$E$2:$I$1353,2)*'Сделки'!$G281</f>
        <v>-2667.7</v>
      </c>
    </row>
    <row r="282" ht="15.75" customHeight="1">
      <c r="D282" s="28">
        <v>43390.0</v>
      </c>
      <c r="E282" s="24" t="s">
        <v>2522</v>
      </c>
      <c r="F282" s="24">
        <v>0.0</v>
      </c>
      <c r="G282" s="24">
        <f>IF('Сделки'!$E282="Продажа",-1*'Сделки'!$F282,'Сделки'!$F282)</f>
        <v>0</v>
      </c>
      <c r="H282" s="24">
        <f>VLOOKUP('Сделки'!$D282,'Акции'!$E$2:$I$1353,2)*'Сделки'!$G282</f>
        <v>0</v>
      </c>
    </row>
    <row r="283" ht="15.75" customHeight="1">
      <c r="D283" s="28">
        <v>43391.0</v>
      </c>
      <c r="E283" s="24" t="s">
        <v>2522</v>
      </c>
      <c r="F283" s="24">
        <v>320.0</v>
      </c>
      <c r="G283" s="24">
        <f>IF('Сделки'!$E283="Продажа",-1*'Сделки'!$F283,'Сделки'!$F283)</f>
        <v>320</v>
      </c>
      <c r="H283" s="24">
        <f>VLOOKUP('Сделки'!$D283,'Акции'!$E$2:$I$1353,2)*'Сделки'!$G283</f>
        <v>12009.6</v>
      </c>
    </row>
    <row r="284" ht="15.75" customHeight="1">
      <c r="D284" s="28">
        <v>43391.0</v>
      </c>
      <c r="E284" s="24" t="s">
        <v>2521</v>
      </c>
      <c r="F284" s="24">
        <v>320.0</v>
      </c>
      <c r="G284" s="24">
        <f>IF('Сделки'!$E284="Продажа",-1*'Сделки'!$F284,'Сделки'!$F284)</f>
        <v>-320</v>
      </c>
      <c r="H284" s="24">
        <f>VLOOKUP('Сделки'!$D284,'Акции'!$E$2:$I$1353,2)*'Сделки'!$G284</f>
        <v>-12009.6</v>
      </c>
    </row>
    <row r="285" ht="15.75" customHeight="1">
      <c r="D285" s="28">
        <v>43391.0</v>
      </c>
      <c r="E285" s="24" t="s">
        <v>2522</v>
      </c>
      <c r="F285" s="24">
        <v>330.0</v>
      </c>
      <c r="G285" s="24">
        <f>IF('Сделки'!$E285="Продажа",-1*'Сделки'!$F285,'Сделки'!$F285)</f>
        <v>330</v>
      </c>
      <c r="H285" s="24">
        <f>VLOOKUP('Сделки'!$D285,'Акции'!$E$2:$I$1353,2)*'Сделки'!$G285</f>
        <v>12384.9</v>
      </c>
    </row>
    <row r="286" ht="15.75" customHeight="1">
      <c r="D286" s="28">
        <v>43398.0</v>
      </c>
      <c r="E286" s="24" t="s">
        <v>2522</v>
      </c>
      <c r="F286" s="24">
        <v>470.0</v>
      </c>
      <c r="G286" s="24">
        <f>IF('Сделки'!$E286="Продажа",-1*'Сделки'!$F286,'Сделки'!$F286)</f>
        <v>470</v>
      </c>
      <c r="H286" s="24">
        <f>VLOOKUP('Сделки'!$D286,'Акции'!$E$2:$I$1353,2)*'Сделки'!$G286</f>
        <v>17103.3</v>
      </c>
    </row>
    <row r="287" ht="15.75" customHeight="1">
      <c r="D287" s="28">
        <v>43404.0</v>
      </c>
      <c r="E287" s="24" t="s">
        <v>2521</v>
      </c>
      <c r="F287" s="24">
        <v>260.0</v>
      </c>
      <c r="G287" s="24">
        <f>IF('Сделки'!$E287="Продажа",-1*'Сделки'!$F287,'Сделки'!$F287)</f>
        <v>-260</v>
      </c>
      <c r="H287" s="24">
        <f>VLOOKUP('Сделки'!$D287,'Акции'!$E$2:$I$1353,2)*'Сделки'!$G287</f>
        <v>-9396.4</v>
      </c>
    </row>
    <row r="288" ht="15.75" customHeight="1">
      <c r="D288" s="28">
        <v>43405.0</v>
      </c>
      <c r="E288" s="24" t="s">
        <v>2522</v>
      </c>
      <c r="F288" s="24">
        <v>370.0</v>
      </c>
      <c r="G288" s="24">
        <f>IF('Сделки'!$E288="Продажа",-1*'Сделки'!$F288,'Сделки'!$F288)</f>
        <v>370</v>
      </c>
      <c r="H288" s="24">
        <f>VLOOKUP('Сделки'!$D288,'Акции'!$E$2:$I$1353,2)*'Сделки'!$G288</f>
        <v>13686.3</v>
      </c>
    </row>
    <row r="289" ht="15.75" customHeight="1">
      <c r="D289" s="28">
        <v>43410.0</v>
      </c>
      <c r="E289" s="24" t="s">
        <v>2521</v>
      </c>
      <c r="F289" s="24">
        <v>270.0</v>
      </c>
      <c r="G289" s="24">
        <f>IF('Сделки'!$E289="Продажа",-1*'Сделки'!$F289,'Сделки'!$F289)</f>
        <v>-270</v>
      </c>
      <c r="H289" s="24">
        <f>VLOOKUP('Сделки'!$D289,'Акции'!$E$2:$I$1353,2)*'Сделки'!$G289</f>
        <v>-9949.5</v>
      </c>
    </row>
    <row r="290" ht="15.75" customHeight="1">
      <c r="D290" s="28">
        <v>43412.0</v>
      </c>
      <c r="E290" s="24" t="s">
        <v>2521</v>
      </c>
      <c r="F290" s="24">
        <v>100.0</v>
      </c>
      <c r="G290" s="24">
        <f>IF('Сделки'!$E290="Продажа",-1*'Сделки'!$F290,'Сделки'!$F290)</f>
        <v>-100</v>
      </c>
      <c r="H290" s="24">
        <f>VLOOKUP('Сделки'!$D290,'Акции'!$E$2:$I$1353,2)*'Сделки'!$G290</f>
        <v>-3844</v>
      </c>
    </row>
    <row r="291" ht="15.75" customHeight="1">
      <c r="D291" s="28">
        <v>43416.0</v>
      </c>
      <c r="E291" s="24" t="s">
        <v>2521</v>
      </c>
      <c r="F291" s="24">
        <v>430.0</v>
      </c>
      <c r="G291" s="24">
        <f>IF('Сделки'!$E291="Продажа",-1*'Сделки'!$F291,'Сделки'!$F291)</f>
        <v>-430</v>
      </c>
      <c r="H291" s="24">
        <f>VLOOKUP('Сделки'!$D291,'Акции'!$E$2:$I$1353,2)*'Сделки'!$G291</f>
        <v>-15879.9</v>
      </c>
    </row>
    <row r="292" ht="15.75" customHeight="1">
      <c r="D292" s="28">
        <v>43424.0</v>
      </c>
      <c r="E292" s="24" t="s">
        <v>2522</v>
      </c>
      <c r="F292" s="24">
        <v>90.0</v>
      </c>
      <c r="G292" s="24">
        <f>IF('Сделки'!$E292="Продажа",-1*'Сделки'!$F292,'Сделки'!$F292)</f>
        <v>90</v>
      </c>
      <c r="H292" s="24">
        <f>VLOOKUP('Сделки'!$D292,'Акции'!$E$2:$I$1353,2)*'Сделки'!$G292</f>
        <v>3064.5</v>
      </c>
    </row>
    <row r="293" ht="15.75" customHeight="1">
      <c r="D293" s="28">
        <v>43427.0</v>
      </c>
      <c r="E293" s="24" t="s">
        <v>2522</v>
      </c>
      <c r="F293" s="24">
        <v>500.0</v>
      </c>
      <c r="G293" s="24">
        <f>IF('Сделки'!$E293="Продажа",-1*'Сделки'!$F293,'Сделки'!$F293)</f>
        <v>500</v>
      </c>
      <c r="H293" s="24">
        <f>VLOOKUP('Сделки'!$D293,'Акции'!$E$2:$I$1353,2)*'Сделки'!$G293</f>
        <v>17400</v>
      </c>
    </row>
    <row r="294" ht="15.75" customHeight="1">
      <c r="D294" s="28">
        <v>43438.0</v>
      </c>
      <c r="E294" s="24" t="s">
        <v>2521</v>
      </c>
      <c r="F294" s="24">
        <v>480.0</v>
      </c>
      <c r="G294" s="24">
        <f>IF('Сделки'!$E294="Продажа",-1*'Сделки'!$F294,'Сделки'!$F294)</f>
        <v>-480</v>
      </c>
      <c r="H294" s="24">
        <f>VLOOKUP('Сделки'!$D294,'Акции'!$E$2:$I$1353,2)*'Сделки'!$G294</f>
        <v>-17529.6</v>
      </c>
    </row>
    <row r="295" ht="15.75" customHeight="1">
      <c r="D295" s="28">
        <v>43441.0</v>
      </c>
      <c r="E295" s="24" t="s">
        <v>2522</v>
      </c>
      <c r="F295" s="24">
        <v>150.0</v>
      </c>
      <c r="G295" s="24">
        <f>IF('Сделки'!$E295="Продажа",-1*'Сделки'!$F295,'Сделки'!$F295)</f>
        <v>150</v>
      </c>
      <c r="H295" s="24">
        <f>VLOOKUP('Сделки'!$D295,'Акции'!$E$2:$I$1353,2)*'Сделки'!$G295</f>
        <v>5322</v>
      </c>
    </row>
    <row r="296" ht="15.75" customHeight="1">
      <c r="D296" s="28">
        <v>43445.0</v>
      </c>
      <c r="E296" s="24" t="s">
        <v>2521</v>
      </c>
      <c r="F296" s="24">
        <v>30.0</v>
      </c>
      <c r="G296" s="24">
        <f>IF('Сделки'!$E296="Продажа",-1*'Сделки'!$F296,'Сделки'!$F296)</f>
        <v>-30</v>
      </c>
      <c r="H296" s="24">
        <f>VLOOKUP('Сделки'!$D296,'Акции'!$E$2:$I$1353,2)*'Сделки'!$G296</f>
        <v>-1096.8</v>
      </c>
    </row>
    <row r="297" ht="15.75" customHeight="1">
      <c r="D297" s="28">
        <v>43448.0</v>
      </c>
      <c r="E297" s="24" t="s">
        <v>2521</v>
      </c>
      <c r="F297" s="24">
        <v>350.0</v>
      </c>
      <c r="G297" s="24">
        <f>IF('Сделки'!$E297="Продажа",-1*'Сделки'!$F297,'Сделки'!$F297)</f>
        <v>-350</v>
      </c>
      <c r="H297" s="24">
        <f>VLOOKUP('Сделки'!$D297,'Акции'!$E$2:$I$1353,2)*'Сделки'!$G297</f>
        <v>-12530</v>
      </c>
    </row>
    <row r="298" ht="15.75" customHeight="1">
      <c r="D298" s="28">
        <v>43455.0</v>
      </c>
      <c r="E298" s="24" t="s">
        <v>2522</v>
      </c>
      <c r="F298" s="24">
        <v>160.0</v>
      </c>
      <c r="G298" s="24">
        <f>IF('Сделки'!$E298="Продажа",-1*'Сделки'!$F298,'Сделки'!$F298)</f>
        <v>160</v>
      </c>
      <c r="H298" s="24">
        <f>VLOOKUP('Сделки'!$D298,'Акции'!$E$2:$I$1353,2)*'Сделки'!$G298</f>
        <v>5252.8</v>
      </c>
    </row>
    <row r="299" ht="15.75" customHeight="1">
      <c r="D299" s="28">
        <v>43465.0</v>
      </c>
      <c r="E299" s="24" t="s">
        <v>2522</v>
      </c>
      <c r="F299" s="24">
        <v>120.0</v>
      </c>
      <c r="G299" s="24">
        <f>IF('Сделки'!$E299="Продажа",-1*'Сделки'!$F299,'Сделки'!$F299)</f>
        <v>120</v>
      </c>
      <c r="H299" s="24">
        <f>VLOOKUP('Сделки'!$D299,'Акции'!$E$2:$I$1353,2)*'Сделки'!$G299</f>
        <v>4240.8</v>
      </c>
    </row>
    <row r="300" ht="15.75" customHeight="1">
      <c r="D300" s="28">
        <v>43468.0</v>
      </c>
      <c r="E300" s="24" t="s">
        <v>2522</v>
      </c>
      <c r="F300" s="24">
        <v>10.0</v>
      </c>
      <c r="G300" s="24">
        <f>IF('Сделки'!$E300="Продажа",-1*'Сделки'!$F300,'Сделки'!$F300)</f>
        <v>10</v>
      </c>
      <c r="H300" s="24">
        <f>VLOOKUP('Сделки'!$D300,'Акции'!$E$2:$I$1353,2)*'Сделки'!$G300</f>
        <v>329.1</v>
      </c>
    </row>
    <row r="301" ht="15.75" customHeight="1">
      <c r="D301" s="28">
        <v>43469.0</v>
      </c>
      <c r="E301" s="24" t="s">
        <v>2522</v>
      </c>
      <c r="F301" s="24">
        <v>250.0</v>
      </c>
      <c r="G301" s="24">
        <f>IF('Сделки'!$E301="Продажа",-1*'Сделки'!$F301,'Сделки'!$F301)</f>
        <v>250</v>
      </c>
      <c r="H301" s="24">
        <f>VLOOKUP('Сделки'!$D301,'Акции'!$E$2:$I$1353,2)*'Сделки'!$G301</f>
        <v>8552.5</v>
      </c>
    </row>
    <row r="302" ht="15.75" customHeight="1">
      <c r="D302" s="28">
        <v>43474.0</v>
      </c>
      <c r="E302" s="24" t="s">
        <v>2522</v>
      </c>
      <c r="F302" s="24">
        <v>340.0</v>
      </c>
      <c r="G302" s="24">
        <f>IF('Сделки'!$E302="Продажа",-1*'Сделки'!$F302,'Сделки'!$F302)</f>
        <v>340</v>
      </c>
      <c r="H302" s="24">
        <f>VLOOKUP('Сделки'!$D302,'Акции'!$E$2:$I$1353,2)*'Сделки'!$G302</f>
        <v>12199.2</v>
      </c>
    </row>
    <row r="303" ht="15.75" customHeight="1">
      <c r="D303" s="28">
        <v>43476.0</v>
      </c>
      <c r="E303" s="24" t="s">
        <v>2521</v>
      </c>
      <c r="F303" s="24">
        <v>90.0</v>
      </c>
      <c r="G303" s="24">
        <f>IF('Сделки'!$E303="Продажа",-1*'Сделки'!$F303,'Сделки'!$F303)</f>
        <v>-90</v>
      </c>
      <c r="H303" s="24">
        <f>VLOOKUP('Сделки'!$D303,'Акции'!$E$2:$I$1353,2)*'Сделки'!$G303</f>
        <v>-3200.4</v>
      </c>
    </row>
    <row r="304" ht="15.75" customHeight="1">
      <c r="D304" s="28">
        <v>43483.0</v>
      </c>
      <c r="E304" s="24" t="s">
        <v>2522</v>
      </c>
      <c r="F304" s="24">
        <v>140.0</v>
      </c>
      <c r="G304" s="24">
        <f>IF('Сделки'!$E304="Продажа",-1*'Сделки'!$F304,'Сделки'!$F304)</f>
        <v>140</v>
      </c>
      <c r="H304" s="24">
        <f>VLOOKUP('Сделки'!$D304,'Акции'!$E$2:$I$1353,2)*'Сделки'!$G304</f>
        <v>5276.6</v>
      </c>
    </row>
    <row r="305" ht="15.75" customHeight="1">
      <c r="D305" s="28">
        <v>43483.0</v>
      </c>
      <c r="E305" s="24" t="s">
        <v>2522</v>
      </c>
      <c r="F305" s="24">
        <v>160.0</v>
      </c>
      <c r="G305" s="24">
        <f>IF('Сделки'!$E305="Продажа",-1*'Сделки'!$F305,'Сделки'!$F305)</f>
        <v>160</v>
      </c>
      <c r="H305" s="24">
        <f>VLOOKUP('Сделки'!$D305,'Акции'!$E$2:$I$1353,2)*'Сделки'!$G305</f>
        <v>6030.4</v>
      </c>
    </row>
    <row r="306" ht="15.75" customHeight="1">
      <c r="D306" s="28">
        <v>43493.0</v>
      </c>
      <c r="E306" s="24" t="s">
        <v>2521</v>
      </c>
      <c r="F306" s="24">
        <v>340.0</v>
      </c>
      <c r="G306" s="24">
        <f>IF('Сделки'!$E306="Продажа",-1*'Сделки'!$F306,'Сделки'!$F306)</f>
        <v>-340</v>
      </c>
      <c r="H306" s="24">
        <f>VLOOKUP('Сделки'!$D306,'Акции'!$E$2:$I$1353,2)*'Сделки'!$G306</f>
        <v>-12529</v>
      </c>
    </row>
    <row r="307" ht="15.75" customHeight="1">
      <c r="D307" s="28">
        <v>43502.0</v>
      </c>
      <c r="E307" s="24" t="s">
        <v>2521</v>
      </c>
      <c r="F307" s="24">
        <v>430.0</v>
      </c>
      <c r="G307" s="24">
        <f>IF('Сделки'!$E307="Продажа",-1*'Сделки'!$F307,'Сделки'!$F307)</f>
        <v>-430</v>
      </c>
      <c r="H307" s="24">
        <f>VLOOKUP('Сделки'!$D307,'Акции'!$E$2:$I$1353,2)*'Сделки'!$G307</f>
        <v>-16671.1</v>
      </c>
    </row>
    <row r="308" ht="15.75" customHeight="1">
      <c r="D308" s="28">
        <v>43502.0</v>
      </c>
      <c r="E308" s="24" t="s">
        <v>2521</v>
      </c>
      <c r="F308" s="24">
        <v>320.0</v>
      </c>
      <c r="G308" s="24">
        <f>IF('Сделки'!$E308="Продажа",-1*'Сделки'!$F308,'Сделки'!$F308)</f>
        <v>-320</v>
      </c>
      <c r="H308" s="24">
        <f>VLOOKUP('Сделки'!$D308,'Акции'!$E$2:$I$1353,2)*'Сделки'!$G308</f>
        <v>-12406.4</v>
      </c>
    </row>
    <row r="309" ht="15.75" customHeight="1">
      <c r="D309" s="28">
        <v>43503.0</v>
      </c>
      <c r="E309" s="24" t="s">
        <v>2522</v>
      </c>
      <c r="F309" s="24">
        <v>70.0</v>
      </c>
      <c r="G309" s="24">
        <f>IF('Сделки'!$E309="Продажа",-1*'Сделки'!$F309,'Сделки'!$F309)</f>
        <v>70</v>
      </c>
      <c r="H309" s="24">
        <f>VLOOKUP('Сделки'!$D309,'Акции'!$E$2:$I$1353,2)*'Сделки'!$G309</f>
        <v>2719.5</v>
      </c>
    </row>
    <row r="310" ht="15.75" customHeight="1">
      <c r="D310" s="28">
        <v>43504.0</v>
      </c>
      <c r="E310" s="24" t="s">
        <v>2521</v>
      </c>
      <c r="F310" s="24">
        <v>50.0</v>
      </c>
      <c r="G310" s="24">
        <f>IF('Сделки'!$E310="Продажа",-1*'Сделки'!$F310,'Сделки'!$F310)</f>
        <v>-50</v>
      </c>
      <c r="H310" s="24">
        <f>VLOOKUP('Сделки'!$D310,'Акции'!$E$2:$I$1353,2)*'Сделки'!$G310</f>
        <v>-1959.5</v>
      </c>
    </row>
    <row r="311" ht="15.75" customHeight="1">
      <c r="D311" s="28">
        <v>43504.0</v>
      </c>
      <c r="E311" s="24" t="s">
        <v>2521</v>
      </c>
      <c r="F311" s="24">
        <v>480.0</v>
      </c>
      <c r="G311" s="24">
        <f>IF('Сделки'!$E311="Продажа",-1*'Сделки'!$F311,'Сделки'!$F311)</f>
        <v>-480</v>
      </c>
      <c r="H311" s="24">
        <f>VLOOKUP('Сделки'!$D311,'Акции'!$E$2:$I$1353,2)*'Сделки'!$G311</f>
        <v>-18811.2</v>
      </c>
    </row>
    <row r="312" ht="15.75" customHeight="1">
      <c r="D312" s="28">
        <v>43509.0</v>
      </c>
      <c r="E312" s="24" t="s">
        <v>2522</v>
      </c>
      <c r="F312" s="24">
        <v>390.0</v>
      </c>
      <c r="G312" s="24">
        <f>IF('Сделки'!$E312="Продажа",-1*'Сделки'!$F312,'Сделки'!$F312)</f>
        <v>390</v>
      </c>
      <c r="H312" s="24">
        <f>VLOOKUP('Сделки'!$D312,'Акции'!$E$2:$I$1353,2)*'Сделки'!$G312</f>
        <v>15444</v>
      </c>
    </row>
    <row r="313" ht="15.75" customHeight="1">
      <c r="D313" s="28">
        <v>43509.0</v>
      </c>
      <c r="E313" s="24" t="s">
        <v>2522</v>
      </c>
      <c r="F313" s="24">
        <v>160.0</v>
      </c>
      <c r="G313" s="24">
        <f>IF('Сделки'!$E313="Продажа",-1*'Сделки'!$F313,'Сделки'!$F313)</f>
        <v>160</v>
      </c>
      <c r="H313" s="24">
        <f>VLOOKUP('Сделки'!$D313,'Акции'!$E$2:$I$1353,2)*'Сделки'!$G313</f>
        <v>6336</v>
      </c>
    </row>
    <row r="314" ht="15.75" customHeight="1">
      <c r="D314" s="28">
        <v>43515.0</v>
      </c>
      <c r="E314" s="24" t="s">
        <v>2521</v>
      </c>
      <c r="F314" s="24">
        <v>70.0</v>
      </c>
      <c r="G314" s="24">
        <f>IF('Сделки'!$E314="Продажа",-1*'Сделки'!$F314,'Сделки'!$F314)</f>
        <v>-70</v>
      </c>
      <c r="H314" s="24">
        <f>VLOOKUP('Сделки'!$D314,'Акции'!$E$2:$I$1353,2)*'Сделки'!$G314</f>
        <v>-2790.2</v>
      </c>
    </row>
    <row r="315" ht="15.75" customHeight="1">
      <c r="D315" s="28">
        <v>43518.0</v>
      </c>
      <c r="E315" s="24" t="s">
        <v>2521</v>
      </c>
      <c r="F315" s="24">
        <v>270.0</v>
      </c>
      <c r="G315" s="24">
        <f>IF('Сделки'!$E315="Продажа",-1*'Сделки'!$F315,'Сделки'!$F315)</f>
        <v>-270</v>
      </c>
      <c r="H315" s="24">
        <f>VLOOKUP('Сделки'!$D315,'Акции'!$E$2:$I$1353,2)*'Сделки'!$G315</f>
        <v>-10940.4</v>
      </c>
    </row>
    <row r="316" ht="15.75" customHeight="1">
      <c r="D316" s="28">
        <v>43524.0</v>
      </c>
      <c r="E316" s="24" t="s">
        <v>2522</v>
      </c>
      <c r="F316" s="24">
        <v>420.0</v>
      </c>
      <c r="G316" s="24">
        <f>IF('Сделки'!$E316="Продажа",-1*'Сделки'!$F316,'Сделки'!$F316)</f>
        <v>420</v>
      </c>
      <c r="H316" s="24">
        <f>VLOOKUP('Сделки'!$D316,'Акции'!$E$2:$I$1353,2)*'Сделки'!$G316</f>
        <v>16850.4</v>
      </c>
    </row>
    <row r="317" ht="15.75" customHeight="1">
      <c r="D317" s="28">
        <v>43531.0</v>
      </c>
      <c r="E317" s="24" t="s">
        <v>2522</v>
      </c>
      <c r="F317" s="24">
        <v>60.0</v>
      </c>
      <c r="G317" s="24">
        <f>IF('Сделки'!$E317="Продажа",-1*'Сделки'!$F317,'Сделки'!$F317)</f>
        <v>60</v>
      </c>
      <c r="H317" s="24">
        <f>VLOOKUP('Сделки'!$D317,'Акции'!$E$2:$I$1353,2)*'Сделки'!$G317</f>
        <v>2375.4</v>
      </c>
    </row>
    <row r="318" ht="15.75" customHeight="1">
      <c r="D318" s="28">
        <v>43538.0</v>
      </c>
      <c r="E318" s="24" t="s">
        <v>2522</v>
      </c>
      <c r="F318" s="24">
        <v>60.0</v>
      </c>
      <c r="G318" s="24">
        <f>IF('Сделки'!$E318="Продажа",-1*'Сделки'!$F318,'Сделки'!$F318)</f>
        <v>60</v>
      </c>
      <c r="H318" s="24">
        <f>VLOOKUP('Сделки'!$D318,'Акции'!$E$2:$I$1353,2)*'Сделки'!$G318</f>
        <v>2403</v>
      </c>
    </row>
    <row r="319" ht="15.75" customHeight="1">
      <c r="D319" s="28">
        <v>43542.0</v>
      </c>
      <c r="E319" s="24" t="s">
        <v>2522</v>
      </c>
      <c r="F319" s="24">
        <v>10.0</v>
      </c>
      <c r="G319" s="24">
        <f>IF('Сделки'!$E319="Продажа",-1*'Сделки'!$F319,'Сделки'!$F319)</f>
        <v>10</v>
      </c>
      <c r="H319" s="24">
        <f>VLOOKUP('Сделки'!$D319,'Акции'!$E$2:$I$1353,2)*'Сделки'!$G319</f>
        <v>379.7</v>
      </c>
    </row>
    <row r="320" ht="15.75" customHeight="1">
      <c r="D320" s="28">
        <v>43543.0</v>
      </c>
      <c r="E320" s="24" t="s">
        <v>2522</v>
      </c>
      <c r="F320" s="24">
        <v>30.0</v>
      </c>
      <c r="G320" s="24">
        <f>IF('Сделки'!$E320="Продажа",-1*'Сделки'!$F320,'Сделки'!$F320)</f>
        <v>30</v>
      </c>
      <c r="H320" s="24">
        <f>VLOOKUP('Сделки'!$D320,'Акции'!$E$2:$I$1353,2)*'Сделки'!$G320</f>
        <v>1145.1</v>
      </c>
    </row>
    <row r="321" ht="15.75" customHeight="1">
      <c r="D321" s="28">
        <v>43551.0</v>
      </c>
      <c r="E321" s="24" t="s">
        <v>2522</v>
      </c>
      <c r="F321" s="24">
        <v>380.0</v>
      </c>
      <c r="G321" s="24">
        <f>IF('Сделки'!$E321="Продажа",-1*'Сделки'!$F321,'Сделки'!$F321)</f>
        <v>380</v>
      </c>
      <c r="H321" s="24">
        <f>VLOOKUP('Сделки'!$D321,'Акции'!$E$2:$I$1353,2)*'Сделки'!$G321</f>
        <v>14246.2</v>
      </c>
    </row>
    <row r="322" ht="15.75" customHeight="1">
      <c r="D322" s="28">
        <v>43558.0</v>
      </c>
      <c r="E322" s="24" t="s">
        <v>2522</v>
      </c>
      <c r="F322" s="24">
        <v>440.0</v>
      </c>
      <c r="G322" s="24">
        <f>IF('Сделки'!$E322="Продажа",-1*'Сделки'!$F322,'Сделки'!$F322)</f>
        <v>440</v>
      </c>
      <c r="H322" s="24">
        <f>VLOOKUP('Сделки'!$D322,'Акции'!$E$2:$I$1353,2)*'Сделки'!$G322</f>
        <v>16865.2</v>
      </c>
    </row>
    <row r="323" ht="15.75" customHeight="1">
      <c r="D323" s="28">
        <v>43559.0</v>
      </c>
      <c r="E323" s="24" t="s">
        <v>2521</v>
      </c>
      <c r="F323" s="24">
        <v>210.0</v>
      </c>
      <c r="G323" s="24">
        <f>IF('Сделки'!$E323="Продажа",-1*'Сделки'!$F323,'Сделки'!$F323)</f>
        <v>-210</v>
      </c>
      <c r="H323" s="24">
        <f>VLOOKUP('Сделки'!$D323,'Акции'!$E$2:$I$1353,2)*'Сделки'!$G323</f>
        <v>-8013.6</v>
      </c>
    </row>
    <row r="324" ht="15.75" customHeight="1">
      <c r="D324" s="28">
        <v>43563.0</v>
      </c>
      <c r="E324" s="24" t="s">
        <v>2521</v>
      </c>
      <c r="F324" s="24">
        <v>280.0</v>
      </c>
      <c r="G324" s="24">
        <f>IF('Сделки'!$E324="Продажа",-1*'Сделки'!$F324,'Сделки'!$F324)</f>
        <v>-280</v>
      </c>
      <c r="H324" s="24">
        <f>VLOOKUP('Сделки'!$D324,'Акции'!$E$2:$I$1353,2)*'Сделки'!$G324</f>
        <v>-10682</v>
      </c>
    </row>
    <row r="325" ht="15.75" customHeight="1">
      <c r="D325" s="28">
        <v>43566.0</v>
      </c>
      <c r="E325" s="24" t="s">
        <v>2521</v>
      </c>
      <c r="F325" s="24">
        <v>110.0</v>
      </c>
      <c r="G325" s="24">
        <f>IF('Сделки'!$E325="Продажа",-1*'Сделки'!$F325,'Сделки'!$F325)</f>
        <v>-110</v>
      </c>
      <c r="H325" s="24">
        <f>VLOOKUP('Сделки'!$D325,'Акции'!$E$2:$I$1353,2)*'Сделки'!$G325</f>
        <v>-4171.2</v>
      </c>
    </row>
    <row r="326" ht="15.75" customHeight="1">
      <c r="D326" s="28">
        <v>43573.0</v>
      </c>
      <c r="E326" s="24" t="s">
        <v>2522</v>
      </c>
      <c r="F326" s="24">
        <v>170.0</v>
      </c>
      <c r="G326" s="24">
        <f>IF('Сделки'!$E326="Продажа",-1*'Сделки'!$F326,'Сделки'!$F326)</f>
        <v>170</v>
      </c>
      <c r="H326" s="24">
        <f>VLOOKUP('Сделки'!$D326,'Акции'!$E$2:$I$1353,2)*'Сделки'!$G326</f>
        <v>5968.7</v>
      </c>
    </row>
    <row r="327" ht="15.75" customHeight="1">
      <c r="D327" s="28">
        <v>43579.0</v>
      </c>
      <c r="E327" s="24" t="s">
        <v>2522</v>
      </c>
      <c r="F327" s="24">
        <v>430.0</v>
      </c>
      <c r="G327" s="24">
        <f>IF('Сделки'!$E327="Продажа",-1*'Сделки'!$F327,'Сделки'!$F327)</f>
        <v>430</v>
      </c>
      <c r="H327" s="24">
        <f>VLOOKUP('Сделки'!$D327,'Акции'!$E$2:$I$1353,2)*'Сделки'!$G327</f>
        <v>15239.2</v>
      </c>
    </row>
    <row r="328" ht="15.75" customHeight="1">
      <c r="D328" s="28">
        <v>43579.0</v>
      </c>
      <c r="E328" s="24" t="s">
        <v>2521</v>
      </c>
      <c r="F328" s="24">
        <v>170.0</v>
      </c>
      <c r="G328" s="24">
        <f>IF('Сделки'!$E328="Продажа",-1*'Сделки'!$F328,'Сделки'!$F328)</f>
        <v>-170</v>
      </c>
      <c r="H328" s="24">
        <f>VLOOKUP('Сделки'!$D328,'Акции'!$E$2:$I$1353,2)*'Сделки'!$G328</f>
        <v>-6024.8</v>
      </c>
    </row>
    <row r="329" ht="15.75" customHeight="1">
      <c r="D329" s="28">
        <v>43580.0</v>
      </c>
      <c r="E329" s="24" t="s">
        <v>2522</v>
      </c>
      <c r="F329" s="24">
        <v>60.0</v>
      </c>
      <c r="G329" s="24">
        <f>IF('Сделки'!$E329="Продажа",-1*'Сделки'!$F329,'Сделки'!$F329)</f>
        <v>60</v>
      </c>
      <c r="H329" s="24">
        <f>VLOOKUP('Сделки'!$D329,'Акции'!$E$2:$I$1353,2)*'Сделки'!$G329</f>
        <v>2215.8</v>
      </c>
    </row>
    <row r="330" ht="15.75" customHeight="1">
      <c r="D330" s="28">
        <v>43580.0</v>
      </c>
      <c r="E330" s="24" t="s">
        <v>2522</v>
      </c>
      <c r="F330" s="24">
        <v>420.0</v>
      </c>
      <c r="G330" s="24">
        <f>IF('Сделки'!$E330="Продажа",-1*'Сделки'!$F330,'Сделки'!$F330)</f>
        <v>420</v>
      </c>
      <c r="H330" s="24">
        <f>VLOOKUP('Сделки'!$D330,'Акции'!$E$2:$I$1353,2)*'Сделки'!$G330</f>
        <v>15510.6</v>
      </c>
    </row>
    <row r="331" ht="15.75" customHeight="1">
      <c r="D331" s="28">
        <v>43581.0</v>
      </c>
      <c r="E331" s="24" t="s">
        <v>2522</v>
      </c>
      <c r="F331" s="24">
        <v>440.0</v>
      </c>
      <c r="G331" s="24">
        <f>IF('Сделки'!$E331="Продажа",-1*'Сделки'!$F331,'Сделки'!$F331)</f>
        <v>440</v>
      </c>
      <c r="H331" s="24">
        <f>VLOOKUP('Сделки'!$D331,'Акции'!$E$2:$I$1353,2)*'Сделки'!$G331</f>
        <v>16447.2</v>
      </c>
    </row>
    <row r="332" ht="15.75" customHeight="1">
      <c r="D332" s="28">
        <v>43587.0</v>
      </c>
      <c r="E332" s="24" t="s">
        <v>2522</v>
      </c>
      <c r="F332" s="24">
        <v>340.0</v>
      </c>
      <c r="G332" s="24">
        <f>IF('Сделки'!$E332="Продажа",-1*'Сделки'!$F332,'Сделки'!$F332)</f>
        <v>340</v>
      </c>
      <c r="H332" s="24">
        <f>VLOOKUP('Сделки'!$D332,'Акции'!$E$2:$I$1353,2)*'Сделки'!$G332</f>
        <v>12542.6</v>
      </c>
    </row>
    <row r="333" ht="15.75" customHeight="1">
      <c r="D333" s="28">
        <v>43599.0</v>
      </c>
      <c r="E333" s="24" t="s">
        <v>2522</v>
      </c>
      <c r="F333" s="24">
        <v>450.0</v>
      </c>
      <c r="G333" s="24">
        <f>IF('Сделки'!$E333="Продажа",-1*'Сделки'!$F333,'Сделки'!$F333)</f>
        <v>450</v>
      </c>
      <c r="H333" s="24">
        <f>VLOOKUP('Сделки'!$D333,'Акции'!$E$2:$I$1353,2)*'Сделки'!$G333</f>
        <v>16542</v>
      </c>
    </row>
    <row r="334" ht="15.75" customHeight="1">
      <c r="D334" s="28">
        <v>43602.0</v>
      </c>
      <c r="E334" s="24" t="s">
        <v>2521</v>
      </c>
      <c r="F334" s="24">
        <v>440.0</v>
      </c>
      <c r="G334" s="24">
        <f>IF('Сделки'!$E334="Продажа",-1*'Сделки'!$F334,'Сделки'!$F334)</f>
        <v>-440</v>
      </c>
      <c r="H334" s="24">
        <f>VLOOKUP('Сделки'!$D334,'Акции'!$E$2:$I$1353,2)*'Сделки'!$G334</f>
        <v>-16420.8</v>
      </c>
    </row>
    <row r="335" ht="15.75" customHeight="1">
      <c r="D335" s="28">
        <v>43608.0</v>
      </c>
      <c r="E335" s="24" t="s">
        <v>2522</v>
      </c>
      <c r="F335" s="24">
        <v>0.0</v>
      </c>
      <c r="G335" s="24">
        <f>IF('Сделки'!$E335="Продажа",-1*'Сделки'!$F335,'Сделки'!$F335)</f>
        <v>0</v>
      </c>
      <c r="H335" s="24">
        <f>VLOOKUP('Сделки'!$D335,'Акции'!$E$2:$I$1353,2)*'Сделки'!$G335</f>
        <v>0</v>
      </c>
    </row>
    <row r="336" ht="15.75" customHeight="1">
      <c r="D336" s="28">
        <v>43615.0</v>
      </c>
      <c r="E336" s="24" t="s">
        <v>2522</v>
      </c>
      <c r="F336" s="24">
        <v>140.0</v>
      </c>
      <c r="G336" s="24">
        <f>IF('Сделки'!$E336="Продажа",-1*'Сделки'!$F336,'Сделки'!$F336)</f>
        <v>140</v>
      </c>
      <c r="H336" s="24">
        <f>VLOOKUP('Сделки'!$D336,'Акции'!$E$2:$I$1353,2)*'Сделки'!$G336</f>
        <v>5381.6</v>
      </c>
    </row>
    <row r="337" ht="15.75" customHeight="1">
      <c r="D337" s="28">
        <v>43622.0</v>
      </c>
      <c r="E337" s="24" t="s">
        <v>2522</v>
      </c>
      <c r="F337" s="24">
        <v>140.0</v>
      </c>
      <c r="G337" s="24">
        <f>IF('Сделки'!$E337="Продажа",-1*'Сделки'!$F337,'Сделки'!$F337)</f>
        <v>140</v>
      </c>
      <c r="H337" s="24">
        <f>VLOOKUP('Сделки'!$D337,'Акции'!$E$2:$I$1353,2)*'Сделки'!$G337</f>
        <v>5675.6</v>
      </c>
    </row>
    <row r="338" ht="15.75" customHeight="1">
      <c r="D338" s="28">
        <v>43630.0</v>
      </c>
      <c r="E338" s="24" t="s">
        <v>2522</v>
      </c>
      <c r="F338" s="24">
        <v>290.0</v>
      </c>
      <c r="G338" s="24">
        <f>IF('Сделки'!$E338="Продажа",-1*'Сделки'!$F338,'Сделки'!$F338)</f>
        <v>290</v>
      </c>
      <c r="H338" s="24">
        <f>VLOOKUP('Сделки'!$D338,'Акции'!$E$2:$I$1353,2)*'Сделки'!$G338</f>
        <v>11721.8</v>
      </c>
    </row>
    <row r="339" ht="15.75" customHeight="1">
      <c r="D339" s="28">
        <v>43633.0</v>
      </c>
      <c r="E339" s="24" t="s">
        <v>2521</v>
      </c>
      <c r="F339" s="24">
        <v>390.0</v>
      </c>
      <c r="G339" s="24">
        <f>IF('Сделки'!$E339="Продажа",-1*'Сделки'!$F339,'Сделки'!$F339)</f>
        <v>-390</v>
      </c>
      <c r="H339" s="24">
        <f>VLOOKUP('Сделки'!$D339,'Акции'!$E$2:$I$1353,2)*'Сделки'!$G339</f>
        <v>-15865.2</v>
      </c>
    </row>
    <row r="340" ht="15.75" customHeight="1">
      <c r="D340" s="28">
        <v>43637.0</v>
      </c>
      <c r="E340" s="24" t="s">
        <v>2522</v>
      </c>
      <c r="F340" s="24">
        <v>430.0</v>
      </c>
      <c r="G340" s="24">
        <f>IF('Сделки'!$E340="Продажа",-1*'Сделки'!$F340,'Сделки'!$F340)</f>
        <v>430</v>
      </c>
      <c r="H340" s="24">
        <f>VLOOKUP('Сделки'!$D340,'Акции'!$E$2:$I$1353,2)*'Сделки'!$G340</f>
        <v>17926.7</v>
      </c>
    </row>
    <row r="341" ht="15.75" customHeight="1">
      <c r="D341" s="28">
        <v>43642.0</v>
      </c>
      <c r="E341" s="24" t="s">
        <v>2521</v>
      </c>
      <c r="F341" s="24">
        <v>120.0</v>
      </c>
      <c r="G341" s="24">
        <f>IF('Сделки'!$E341="Продажа",-1*'Сделки'!$F341,'Сделки'!$F341)</f>
        <v>-120</v>
      </c>
      <c r="H341" s="24">
        <f>VLOOKUP('Сделки'!$D341,'Акции'!$E$2:$I$1353,2)*'Сделки'!$G341</f>
        <v>-4966.8</v>
      </c>
    </row>
    <row r="342" ht="15.75" customHeight="1">
      <c r="D342" s="28">
        <v>43647.0</v>
      </c>
      <c r="E342" s="24" t="s">
        <v>2522</v>
      </c>
      <c r="F342" s="24">
        <v>120.0</v>
      </c>
      <c r="G342" s="24">
        <f>IF('Сделки'!$E342="Продажа",-1*'Сделки'!$F342,'Сделки'!$F342)</f>
        <v>120</v>
      </c>
      <c r="H342" s="24">
        <f>VLOOKUP('Сделки'!$D342,'Акции'!$E$2:$I$1353,2)*'Сделки'!$G342</f>
        <v>5148</v>
      </c>
    </row>
    <row r="343" ht="15.75" customHeight="1">
      <c r="D343" s="28">
        <v>43656.0</v>
      </c>
      <c r="E343" s="24" t="s">
        <v>2522</v>
      </c>
      <c r="F343" s="24">
        <v>410.0</v>
      </c>
      <c r="G343" s="24">
        <f>IF('Сделки'!$E343="Продажа",-1*'Сделки'!$F343,'Сделки'!$F343)</f>
        <v>410</v>
      </c>
      <c r="H343" s="24">
        <f>VLOOKUP('Сделки'!$D343,'Акции'!$E$2:$I$1353,2)*'Сделки'!$G343</f>
        <v>17584.9</v>
      </c>
    </row>
    <row r="344" ht="15.75" customHeight="1">
      <c r="D344" s="28">
        <v>43657.0</v>
      </c>
      <c r="E344" s="24" t="s">
        <v>2521</v>
      </c>
      <c r="F344" s="24">
        <v>490.0</v>
      </c>
      <c r="G344" s="24">
        <f>IF('Сделки'!$E344="Продажа",-1*'Сделки'!$F344,'Сделки'!$F344)</f>
        <v>-490</v>
      </c>
      <c r="H344" s="24">
        <f>VLOOKUP('Сделки'!$D344,'Акции'!$E$2:$I$1353,2)*'Сделки'!$G344</f>
        <v>-21168</v>
      </c>
    </row>
    <row r="345" ht="15.75" customHeight="1">
      <c r="D345" s="28">
        <v>43658.0</v>
      </c>
      <c r="E345" s="24" t="s">
        <v>2522</v>
      </c>
      <c r="F345" s="24">
        <v>150.0</v>
      </c>
      <c r="G345" s="24">
        <f>IF('Сделки'!$E345="Продажа",-1*'Сделки'!$F345,'Сделки'!$F345)</f>
        <v>150</v>
      </c>
      <c r="H345" s="24">
        <f>VLOOKUP('Сделки'!$D345,'Акции'!$E$2:$I$1353,2)*'Сделки'!$G345</f>
        <v>6337.5</v>
      </c>
    </row>
    <row r="346" ht="15.75" customHeight="1">
      <c r="D346" s="28">
        <v>43683.0</v>
      </c>
      <c r="E346" s="24" t="s">
        <v>2521</v>
      </c>
      <c r="F346" s="24">
        <v>220.0</v>
      </c>
      <c r="G346" s="24">
        <f>IF('Сделки'!$E346="Продажа",-1*'Сделки'!$F346,'Сделки'!$F346)</f>
        <v>-220</v>
      </c>
      <c r="H346" s="24">
        <f>VLOOKUP('Сделки'!$D346,'Акции'!$E$2:$I$1353,2)*'Сделки'!$G346</f>
        <v>-9312.6</v>
      </c>
    </row>
    <row r="347" ht="15.75" customHeight="1">
      <c r="D347" s="28">
        <v>43683.0</v>
      </c>
      <c r="E347" s="24" t="s">
        <v>2521</v>
      </c>
      <c r="F347" s="24">
        <v>40.0</v>
      </c>
      <c r="G347" s="24">
        <f>IF('Сделки'!$E347="Продажа",-1*'Сделки'!$F347,'Сделки'!$F347)</f>
        <v>-40</v>
      </c>
      <c r="H347" s="24">
        <f>VLOOKUP('Сделки'!$D347,'Акции'!$E$2:$I$1353,2)*'Сделки'!$G347</f>
        <v>-1693.2</v>
      </c>
    </row>
    <row r="348" ht="15.75" customHeight="1">
      <c r="D348" s="28">
        <v>43683.0</v>
      </c>
      <c r="E348" s="24" t="s">
        <v>2521</v>
      </c>
      <c r="F348" s="24">
        <v>490.0</v>
      </c>
      <c r="G348" s="24">
        <f>IF('Сделки'!$E348="Продажа",-1*'Сделки'!$F348,'Сделки'!$F348)</f>
        <v>-490</v>
      </c>
      <c r="H348" s="24">
        <f>VLOOKUP('Сделки'!$D348,'Акции'!$E$2:$I$1353,2)*'Сделки'!$G348</f>
        <v>-20741.7</v>
      </c>
    </row>
    <row r="349" ht="15.75" customHeight="1">
      <c r="D349" s="28">
        <v>43684.0</v>
      </c>
      <c r="E349" s="24" t="s">
        <v>2522</v>
      </c>
      <c r="F349" s="24">
        <v>230.0</v>
      </c>
      <c r="G349" s="24">
        <f>IF('Сделки'!$E349="Продажа",-1*'Сделки'!$F349,'Сделки'!$F349)</f>
        <v>230</v>
      </c>
      <c r="H349" s="24">
        <f>VLOOKUP('Сделки'!$D349,'Акции'!$E$2:$I$1353,2)*'Сделки'!$G349</f>
        <v>9701.4</v>
      </c>
    </row>
    <row r="350" ht="15.75" customHeight="1">
      <c r="D350" s="28">
        <v>43690.0</v>
      </c>
      <c r="E350" s="24" t="s">
        <v>2521</v>
      </c>
      <c r="F350" s="24">
        <v>490.0</v>
      </c>
      <c r="G350" s="24">
        <f>IF('Сделки'!$E350="Продажа",-1*'Сделки'!$F350,'Сделки'!$F350)</f>
        <v>-490</v>
      </c>
      <c r="H350" s="24">
        <f>VLOOKUP('Сделки'!$D350,'Акции'!$E$2:$I$1353,2)*'Сделки'!$G350</f>
        <v>-21001.4</v>
      </c>
    </row>
    <row r="351" ht="15.75" customHeight="1">
      <c r="D351" s="28">
        <v>43691.0</v>
      </c>
      <c r="E351" s="24" t="s">
        <v>2521</v>
      </c>
      <c r="F351" s="24">
        <v>400.0</v>
      </c>
      <c r="G351" s="24">
        <f>IF('Сделки'!$E351="Продажа",-1*'Сделки'!$F351,'Сделки'!$F351)</f>
        <v>-400</v>
      </c>
      <c r="H351" s="24">
        <f>VLOOKUP('Сделки'!$D351,'Акции'!$E$2:$I$1353,2)*'Сделки'!$G351</f>
        <v>-16572</v>
      </c>
    </row>
    <row r="352" ht="15.75" customHeight="1">
      <c r="D352" s="28">
        <v>43692.0</v>
      </c>
      <c r="E352" s="24" t="s">
        <v>2522</v>
      </c>
      <c r="F352" s="24">
        <v>440.0</v>
      </c>
      <c r="G352" s="24">
        <f>IF('Сделки'!$E352="Продажа",-1*'Сделки'!$F352,'Сделки'!$F352)</f>
        <v>440</v>
      </c>
      <c r="H352" s="24">
        <f>VLOOKUP('Сделки'!$D352,'Акции'!$E$2:$I$1353,2)*'Сделки'!$G352</f>
        <v>18422.8</v>
      </c>
    </row>
    <row r="353" ht="15.75" customHeight="1">
      <c r="D353" s="28">
        <v>43699.0</v>
      </c>
      <c r="E353" s="24" t="s">
        <v>2522</v>
      </c>
      <c r="F353" s="24">
        <v>500.0</v>
      </c>
      <c r="G353" s="24">
        <f>IF('Сделки'!$E353="Продажа",-1*'Сделки'!$F353,'Сделки'!$F353)</f>
        <v>500</v>
      </c>
      <c r="H353" s="24">
        <f>VLOOKUP('Сделки'!$D353,'Акции'!$E$2:$I$1353,2)*'Сделки'!$G353</f>
        <v>21345</v>
      </c>
    </row>
    <row r="354" ht="15.75" customHeight="1">
      <c r="D354" s="28">
        <v>43704.0</v>
      </c>
      <c r="E354" s="24" t="s">
        <v>2522</v>
      </c>
      <c r="F354" s="24">
        <v>320.0</v>
      </c>
      <c r="G354" s="24">
        <f>IF('Сделки'!$E354="Продажа",-1*'Сделки'!$F354,'Сделки'!$F354)</f>
        <v>320</v>
      </c>
      <c r="H354" s="24">
        <f>VLOOKUP('Сделки'!$D354,'Акции'!$E$2:$I$1353,2)*'Сделки'!$G354</f>
        <v>13510.4</v>
      </c>
    </row>
    <row r="355" ht="15.75" customHeight="1">
      <c r="D355" s="28">
        <v>43704.0</v>
      </c>
      <c r="E355" s="24" t="s">
        <v>2521</v>
      </c>
      <c r="F355" s="24">
        <v>30.0</v>
      </c>
      <c r="G355" s="24">
        <f>IF('Сделки'!$E355="Продажа",-1*'Сделки'!$F355,'Сделки'!$F355)</f>
        <v>-30</v>
      </c>
      <c r="H355" s="24">
        <f>VLOOKUP('Сделки'!$D355,'Акции'!$E$2:$I$1353,2)*'Сделки'!$G355</f>
        <v>-1266.6</v>
      </c>
    </row>
    <row r="356" ht="15.75" customHeight="1">
      <c r="D356" s="28">
        <v>43707.0</v>
      </c>
      <c r="E356" s="24" t="s">
        <v>2522</v>
      </c>
      <c r="F356" s="24">
        <v>180.0</v>
      </c>
      <c r="G356" s="24">
        <f>IF('Сделки'!$E356="Продажа",-1*'Сделки'!$F356,'Сделки'!$F356)</f>
        <v>180</v>
      </c>
      <c r="H356" s="24">
        <f>VLOOKUP('Сделки'!$D356,'Акции'!$E$2:$I$1353,2)*'Сделки'!$G356</f>
        <v>7691.4</v>
      </c>
    </row>
    <row r="357" ht="15.75" customHeight="1">
      <c r="D357" s="28">
        <v>43707.0</v>
      </c>
      <c r="E357" s="24" t="s">
        <v>2521</v>
      </c>
      <c r="F357" s="24">
        <v>330.0</v>
      </c>
      <c r="G357" s="24">
        <f>IF('Сделки'!$E357="Продажа",-1*'Сделки'!$F357,'Сделки'!$F357)</f>
        <v>-330</v>
      </c>
      <c r="H357" s="24">
        <f>VLOOKUP('Сделки'!$D357,'Акции'!$E$2:$I$1353,2)*'Сделки'!$G357</f>
        <v>-14100.9</v>
      </c>
    </row>
    <row r="358" ht="15.75" customHeight="1">
      <c r="D358" s="28">
        <v>43712.0</v>
      </c>
      <c r="E358" s="24" t="s">
        <v>2521</v>
      </c>
      <c r="F358" s="24">
        <v>330.0</v>
      </c>
      <c r="G358" s="24">
        <f>IF('Сделки'!$E358="Продажа",-1*'Сделки'!$F358,'Сделки'!$F358)</f>
        <v>-330</v>
      </c>
      <c r="H358" s="24">
        <f>VLOOKUP('Сделки'!$D358,'Акции'!$E$2:$I$1353,2)*'Сделки'!$G358</f>
        <v>-13876.5</v>
      </c>
    </row>
    <row r="359" ht="15.75" customHeight="1">
      <c r="D359" s="28">
        <v>43714.0</v>
      </c>
      <c r="E359" s="24" t="s">
        <v>2521</v>
      </c>
      <c r="F359" s="24">
        <v>40.0</v>
      </c>
      <c r="G359" s="24">
        <f>IF('Сделки'!$E359="Продажа",-1*'Сделки'!$F359,'Сделки'!$F359)</f>
        <v>-40</v>
      </c>
      <c r="H359" s="24">
        <f>VLOOKUP('Сделки'!$D359,'Акции'!$E$2:$I$1353,2)*'Сделки'!$G359</f>
        <v>-1738</v>
      </c>
    </row>
    <row r="360" ht="15.75" customHeight="1">
      <c r="D360" s="28">
        <v>43717.0</v>
      </c>
      <c r="E360" s="24" t="s">
        <v>2522</v>
      </c>
      <c r="F360" s="24">
        <v>280.0</v>
      </c>
      <c r="G360" s="24">
        <f>IF('Сделки'!$E360="Продажа",-1*'Сделки'!$F360,'Сделки'!$F360)</f>
        <v>280</v>
      </c>
      <c r="H360" s="24">
        <f>VLOOKUP('Сделки'!$D360,'Акции'!$E$2:$I$1353,2)*'Сделки'!$G360</f>
        <v>11687.2</v>
      </c>
    </row>
    <row r="361" ht="15.75" customHeight="1">
      <c r="D361" s="28">
        <v>43719.0</v>
      </c>
      <c r="E361" s="24" t="s">
        <v>2522</v>
      </c>
      <c r="F361" s="24">
        <v>490.0</v>
      </c>
      <c r="G361" s="24">
        <f>IF('Сделки'!$E361="Продажа",-1*'Сделки'!$F361,'Сделки'!$F361)</f>
        <v>490</v>
      </c>
      <c r="H361" s="24">
        <f>VLOOKUP('Сделки'!$D361,'Акции'!$E$2:$I$1353,2)*'Сделки'!$G361</f>
        <v>20727</v>
      </c>
    </row>
    <row r="362" ht="15.75" customHeight="1">
      <c r="D362" s="28">
        <v>43724.0</v>
      </c>
      <c r="E362" s="24" t="s">
        <v>2522</v>
      </c>
      <c r="F362" s="24">
        <v>210.0</v>
      </c>
      <c r="G362" s="24">
        <f>IF('Сделки'!$E362="Продажа",-1*'Сделки'!$F362,'Сделки'!$F362)</f>
        <v>210</v>
      </c>
      <c r="H362" s="24">
        <f>VLOOKUP('Сделки'!$D362,'Акции'!$E$2:$I$1353,2)*'Сделки'!$G362</f>
        <v>8807.4</v>
      </c>
    </row>
    <row r="363" ht="15.75" customHeight="1">
      <c r="D363" s="28">
        <v>43727.0</v>
      </c>
      <c r="E363" s="24" t="s">
        <v>2522</v>
      </c>
      <c r="F363" s="24">
        <v>210.0</v>
      </c>
      <c r="G363" s="24">
        <f>IF('Сделки'!$E363="Продажа",-1*'Сделки'!$F363,'Сделки'!$F363)</f>
        <v>210</v>
      </c>
      <c r="H363" s="24">
        <f>VLOOKUP('Сделки'!$D363,'Акции'!$E$2:$I$1353,2)*'Сделки'!$G363</f>
        <v>9042.6</v>
      </c>
    </row>
    <row r="364" ht="15.75" customHeight="1">
      <c r="D364" s="28">
        <v>43739.0</v>
      </c>
      <c r="E364" s="24" t="s">
        <v>2522</v>
      </c>
      <c r="F364" s="24">
        <v>30.0</v>
      </c>
      <c r="G364" s="24">
        <f>IF('Сделки'!$E364="Продажа",-1*'Сделки'!$F364,'Сделки'!$F364)</f>
        <v>30</v>
      </c>
      <c r="H364" s="24">
        <f>VLOOKUP('Сделки'!$D364,'Акции'!$E$2:$I$1353,2)*'Сделки'!$G364</f>
        <v>1207.2</v>
      </c>
    </row>
    <row r="365" ht="15.75" customHeight="1">
      <c r="D365" s="28">
        <v>43739.0</v>
      </c>
      <c r="E365" s="24" t="s">
        <v>2522</v>
      </c>
      <c r="F365" s="24">
        <v>130.0</v>
      </c>
      <c r="G365" s="24">
        <f>IF('Сделки'!$E365="Продажа",-1*'Сделки'!$F365,'Сделки'!$F365)</f>
        <v>130</v>
      </c>
      <c r="H365" s="24">
        <f>VLOOKUP('Сделки'!$D365,'Акции'!$E$2:$I$1353,2)*'Сделки'!$G365</f>
        <v>5231.2</v>
      </c>
    </row>
    <row r="366" ht="15.75" customHeight="1">
      <c r="D366" s="28">
        <v>43746.0</v>
      </c>
      <c r="E366" s="24" t="s">
        <v>2522</v>
      </c>
      <c r="F366" s="24">
        <v>240.0</v>
      </c>
      <c r="G366" s="24">
        <f>IF('Сделки'!$E366="Продажа",-1*'Сделки'!$F366,'Сделки'!$F366)</f>
        <v>240</v>
      </c>
      <c r="H366" s="24">
        <f>VLOOKUP('Сделки'!$D366,'Акции'!$E$2:$I$1353,2)*'Сделки'!$G366</f>
        <v>9088.8</v>
      </c>
    </row>
    <row r="367" ht="15.75" customHeight="1">
      <c r="D367" s="28">
        <v>43753.0</v>
      </c>
      <c r="E367" s="24" t="s">
        <v>2522</v>
      </c>
      <c r="F367" s="24">
        <v>100.0</v>
      </c>
      <c r="G367" s="24">
        <f>IF('Сделки'!$E367="Продажа",-1*'Сделки'!$F367,'Сделки'!$F367)</f>
        <v>100</v>
      </c>
      <c r="H367" s="24">
        <f>VLOOKUP('Сделки'!$D367,'Акции'!$E$2:$I$1353,2)*'Сделки'!$G367</f>
        <v>3846</v>
      </c>
    </row>
    <row r="368" ht="15.75" customHeight="1">
      <c r="D368" s="28">
        <v>43759.0</v>
      </c>
      <c r="E368" s="24" t="s">
        <v>2522</v>
      </c>
      <c r="F368" s="24">
        <v>440.0</v>
      </c>
      <c r="G368" s="24">
        <f>IF('Сделки'!$E368="Продажа",-1*'Сделки'!$F368,'Сделки'!$F368)</f>
        <v>440</v>
      </c>
      <c r="H368" s="24">
        <f>VLOOKUP('Сделки'!$D368,'Акции'!$E$2:$I$1353,2)*'Сделки'!$G368</f>
        <v>17006</v>
      </c>
    </row>
    <row r="369" ht="15.75" customHeight="1">
      <c r="D369" s="28">
        <v>43760.0</v>
      </c>
      <c r="E369" s="24" t="s">
        <v>2521</v>
      </c>
      <c r="F369" s="24">
        <v>460.0</v>
      </c>
      <c r="G369" s="24">
        <f>IF('Сделки'!$E369="Продажа",-1*'Сделки'!$F369,'Сделки'!$F369)</f>
        <v>-460</v>
      </c>
      <c r="H369" s="24">
        <f>VLOOKUP('Сделки'!$D369,'Акции'!$E$2:$I$1353,2)*'Сделки'!$G369</f>
        <v>-17562.8</v>
      </c>
    </row>
    <row r="370" ht="15.75" customHeight="1">
      <c r="D370" s="28">
        <v>43768.0</v>
      </c>
      <c r="E370" s="24" t="s">
        <v>2521</v>
      </c>
      <c r="F370" s="24">
        <v>80.0</v>
      </c>
      <c r="G370" s="24">
        <f>IF('Сделки'!$E370="Продажа",-1*'Сделки'!$F370,'Сделки'!$F370)</f>
        <v>-80</v>
      </c>
      <c r="H370" s="24">
        <f>VLOOKUP('Сделки'!$D370,'Акции'!$E$2:$I$1353,2)*'Сделки'!$G370</f>
        <v>-3360.8</v>
      </c>
    </row>
    <row r="371" ht="15.75" customHeight="1">
      <c r="D371" s="28">
        <v>43773.0</v>
      </c>
      <c r="E371" s="24" t="s">
        <v>2521</v>
      </c>
      <c r="F371" s="24">
        <v>90.0</v>
      </c>
      <c r="G371" s="24">
        <f>IF('Сделки'!$E371="Продажа",-1*'Сделки'!$F371,'Сделки'!$F371)</f>
        <v>-90</v>
      </c>
      <c r="H371" s="24">
        <f>VLOOKUP('Сделки'!$D371,'Акции'!$E$2:$I$1353,2)*'Сделки'!$G371</f>
        <v>-3688.2</v>
      </c>
    </row>
    <row r="372" ht="15.75" customHeight="1">
      <c r="D372" s="28">
        <v>43773.0</v>
      </c>
      <c r="E372" s="24" t="s">
        <v>2521</v>
      </c>
      <c r="F372" s="24">
        <v>450.0</v>
      </c>
      <c r="G372" s="24">
        <f>IF('Сделки'!$E372="Продажа",-1*'Сделки'!$F372,'Сделки'!$F372)</f>
        <v>-450</v>
      </c>
      <c r="H372" s="24">
        <f>VLOOKUP('Сделки'!$D372,'Акции'!$E$2:$I$1353,2)*'Сделки'!$G372</f>
        <v>-18441</v>
      </c>
    </row>
    <row r="373" ht="15.75" customHeight="1">
      <c r="D373" s="28">
        <v>43775.0</v>
      </c>
      <c r="E373" s="24" t="s">
        <v>2521</v>
      </c>
      <c r="F373" s="24">
        <v>490.0</v>
      </c>
      <c r="G373" s="24">
        <f>IF('Сделки'!$E373="Продажа",-1*'Сделки'!$F373,'Сделки'!$F373)</f>
        <v>-490</v>
      </c>
      <c r="H373" s="24">
        <f>VLOOKUP('Сделки'!$D373,'Акции'!$E$2:$I$1353,2)*'Сделки'!$G373</f>
        <v>-19952.8</v>
      </c>
    </row>
    <row r="374" ht="15.75" customHeight="1">
      <c r="D374" s="28">
        <v>43777.0</v>
      </c>
      <c r="E374" s="24" t="s">
        <v>2522</v>
      </c>
      <c r="F374" s="24">
        <v>290.0</v>
      </c>
      <c r="G374" s="24">
        <f>IF('Сделки'!$E374="Продажа",-1*'Сделки'!$F374,'Сделки'!$F374)</f>
        <v>290</v>
      </c>
      <c r="H374" s="24">
        <f>VLOOKUP('Сделки'!$D374,'Акции'!$E$2:$I$1353,2)*'Сделки'!$G374</f>
        <v>11747.9</v>
      </c>
    </row>
    <row r="375" ht="15.75" customHeight="1">
      <c r="D375" s="28">
        <v>43794.0</v>
      </c>
      <c r="E375" s="24" t="s">
        <v>2521</v>
      </c>
      <c r="F375" s="24">
        <v>330.0</v>
      </c>
      <c r="G375" s="24">
        <f>IF('Сделки'!$E375="Продажа",-1*'Сделки'!$F375,'Сделки'!$F375)</f>
        <v>-330</v>
      </c>
      <c r="H375" s="24">
        <f>VLOOKUP('Сделки'!$D375,'Акции'!$E$2:$I$1353,2)*'Сделки'!$G375</f>
        <v>-14140.5</v>
      </c>
    </row>
    <row r="376" ht="15.75" customHeight="1">
      <c r="D376" s="28">
        <v>43804.0</v>
      </c>
      <c r="E376" s="24" t="s">
        <v>2521</v>
      </c>
      <c r="F376" s="24">
        <v>360.0</v>
      </c>
      <c r="G376" s="24">
        <f>IF('Сделки'!$E376="Продажа",-1*'Сделки'!$F376,'Сделки'!$F376)</f>
        <v>-360</v>
      </c>
      <c r="H376" s="24">
        <f>VLOOKUP('Сделки'!$D376,'Акции'!$E$2:$I$1353,2)*'Сделки'!$G376</f>
        <v>-15573.6</v>
      </c>
    </row>
    <row r="377" ht="15.75" customHeight="1">
      <c r="D377" s="28">
        <v>43805.0</v>
      </c>
      <c r="E377" s="24" t="s">
        <v>2522</v>
      </c>
      <c r="F377" s="24">
        <v>270.0</v>
      </c>
      <c r="G377" s="24">
        <f>IF('Сделки'!$E377="Продажа",-1*'Сделки'!$F377,'Сделки'!$F377)</f>
        <v>270</v>
      </c>
      <c r="H377" s="24">
        <f>VLOOKUP('Сделки'!$D377,'Акции'!$E$2:$I$1353,2)*'Сделки'!$G377</f>
        <v>11901.6</v>
      </c>
    </row>
    <row r="378" ht="15.75" customHeight="1">
      <c r="D378" s="28">
        <v>43816.0</v>
      </c>
      <c r="E378" s="24" t="s">
        <v>2522</v>
      </c>
      <c r="F378" s="24">
        <v>340.0</v>
      </c>
      <c r="G378" s="24">
        <f>IF('Сделки'!$E378="Продажа",-1*'Сделки'!$F378,'Сделки'!$F378)</f>
        <v>340</v>
      </c>
      <c r="H378" s="24">
        <f>VLOOKUP('Сделки'!$D378,'Акции'!$E$2:$I$1353,2)*'Сделки'!$G378</f>
        <v>15215</v>
      </c>
    </row>
    <row r="379" ht="15.75" customHeight="1">
      <c r="D379" s="28">
        <v>43819.0</v>
      </c>
      <c r="E379" s="24" t="s">
        <v>2521</v>
      </c>
      <c r="F379" s="24">
        <v>160.0</v>
      </c>
      <c r="G379" s="24">
        <f>IF('Сделки'!$E379="Продажа",-1*'Сделки'!$F379,'Сделки'!$F379)</f>
        <v>-160</v>
      </c>
      <c r="H379" s="24">
        <f>VLOOKUP('Сделки'!$D379,'Акции'!$E$2:$I$1353,2)*'Сделки'!$G379</f>
        <v>-7259.2</v>
      </c>
    </row>
    <row r="380" ht="15.75" customHeight="1">
      <c r="D380" s="28">
        <v>43822.0</v>
      </c>
      <c r="E380" s="24" t="s">
        <v>2521</v>
      </c>
      <c r="F380" s="24">
        <v>80.0</v>
      </c>
      <c r="G380" s="24">
        <f>IF('Сделки'!$E380="Продажа",-1*'Сделки'!$F380,'Сделки'!$F380)</f>
        <v>-80</v>
      </c>
      <c r="H380" s="24">
        <f>VLOOKUP('Сделки'!$D380,'Акции'!$E$2:$I$1353,2)*'Сделки'!$G380</f>
        <v>-3617.6</v>
      </c>
    </row>
    <row r="381" ht="15.75" customHeight="1">
      <c r="D381" s="28">
        <v>43823.0</v>
      </c>
      <c r="E381" s="24" t="s">
        <v>2522</v>
      </c>
      <c r="F381" s="24">
        <v>170.0</v>
      </c>
      <c r="G381" s="24">
        <f>IF('Сделки'!$E381="Продажа",-1*'Сделки'!$F381,'Сделки'!$F381)</f>
        <v>170</v>
      </c>
      <c r="H381" s="24">
        <f>VLOOKUP('Сделки'!$D381,'Акции'!$E$2:$I$1353,2)*'Сделки'!$G381</f>
        <v>7702.7</v>
      </c>
    </row>
    <row r="382" ht="15.75" customHeight="1">
      <c r="D382" s="28">
        <v>43830.0</v>
      </c>
      <c r="E382" s="24" t="s">
        <v>2522</v>
      </c>
      <c r="F382" s="24">
        <v>110.0</v>
      </c>
      <c r="G382" s="24">
        <f>IF('Сделки'!$E382="Продажа",-1*'Сделки'!$F382,'Сделки'!$F382)</f>
        <v>110</v>
      </c>
      <c r="H382" s="24">
        <f>VLOOKUP('Сделки'!$D382,'Акции'!$E$2:$I$1353,2)*'Сделки'!$G382</f>
        <v>4974.2</v>
      </c>
    </row>
    <row r="383" ht="15.75" customHeight="1">
      <c r="D383" s="28">
        <v>43847.0</v>
      </c>
      <c r="E383" s="24" t="s">
        <v>2522</v>
      </c>
      <c r="F383" s="24">
        <v>160.0</v>
      </c>
      <c r="G383" s="24">
        <f>IF('Сделки'!$E383="Продажа",-1*'Сделки'!$F383,'Сделки'!$F383)</f>
        <v>160</v>
      </c>
      <c r="H383" s="24">
        <f>VLOOKUP('Сделки'!$D383,'Акции'!$E$2:$I$1353,2)*'Сделки'!$G383</f>
        <v>7084.8</v>
      </c>
    </row>
    <row r="384" ht="15.75" customHeight="1">
      <c r="D384" s="28">
        <v>43857.0</v>
      </c>
      <c r="E384" s="24" t="s">
        <v>2521</v>
      </c>
      <c r="F384" s="24">
        <v>240.0</v>
      </c>
      <c r="G384" s="24">
        <f>IF('Сделки'!$E384="Продажа",-1*'Сделки'!$F384,'Сделки'!$F384)</f>
        <v>-240</v>
      </c>
      <c r="H384" s="24">
        <f>VLOOKUP('Сделки'!$D384,'Акции'!$E$2:$I$1353,2)*'Сделки'!$G384</f>
        <v>-10236</v>
      </c>
    </row>
    <row r="385" ht="15.75" customHeight="1">
      <c r="D385" s="28">
        <v>43857.0</v>
      </c>
      <c r="E385" s="24" t="s">
        <v>2521</v>
      </c>
      <c r="F385" s="24">
        <v>210.0</v>
      </c>
      <c r="G385" s="24">
        <f>IF('Сделки'!$E385="Продажа",-1*'Сделки'!$F385,'Сделки'!$F385)</f>
        <v>-210</v>
      </c>
      <c r="H385" s="24">
        <f>VLOOKUP('Сделки'!$D385,'Акции'!$E$2:$I$1353,2)*'Сделки'!$G385</f>
        <v>-8956.5</v>
      </c>
    </row>
    <row r="386" ht="15.75" customHeight="1">
      <c r="D386" s="28">
        <v>43860.0</v>
      </c>
      <c r="E386" s="24" t="s">
        <v>2522</v>
      </c>
      <c r="F386" s="24">
        <v>20.0</v>
      </c>
      <c r="G386" s="24">
        <f>IF('Сделки'!$E386="Продажа",-1*'Сделки'!$F386,'Сделки'!$F386)</f>
        <v>20</v>
      </c>
      <c r="H386" s="24">
        <f>VLOOKUP('Сделки'!$D386,'Акции'!$E$2:$I$1353,2)*'Сделки'!$G386</f>
        <v>868.2</v>
      </c>
    </row>
    <row r="387" ht="15.75" customHeight="1">
      <c r="D387" s="28">
        <v>43868.0</v>
      </c>
      <c r="E387" s="24" t="s">
        <v>2521</v>
      </c>
      <c r="F387" s="24">
        <v>130.0</v>
      </c>
      <c r="G387" s="24">
        <f>IF('Сделки'!$E387="Продажа",-1*'Сделки'!$F387,'Сделки'!$F387)</f>
        <v>-130</v>
      </c>
      <c r="H387" s="24">
        <f>VLOOKUP('Сделки'!$D387,'Акции'!$E$2:$I$1353,2)*'Сделки'!$G387</f>
        <v>-5484.7</v>
      </c>
    </row>
    <row r="388" ht="15.75" customHeight="1">
      <c r="D388" s="28">
        <v>43875.0</v>
      </c>
      <c r="E388" s="24" t="s">
        <v>2521</v>
      </c>
      <c r="F388" s="24">
        <v>370.0</v>
      </c>
      <c r="G388" s="24">
        <f>IF('Сделки'!$E388="Продажа",-1*'Сделки'!$F388,'Сделки'!$F388)</f>
        <v>-370</v>
      </c>
      <c r="H388" s="24">
        <f>VLOOKUP('Сделки'!$D388,'Акции'!$E$2:$I$1353,2)*'Сделки'!$G388</f>
        <v>-15654.7</v>
      </c>
    </row>
    <row r="389" ht="15.75" customHeight="1">
      <c r="D389" s="28">
        <v>43881.0</v>
      </c>
      <c r="E389" s="24" t="s">
        <v>2521</v>
      </c>
      <c r="F389" s="24">
        <v>120.0</v>
      </c>
      <c r="G389" s="24">
        <f>IF('Сделки'!$E389="Продажа",-1*'Сделки'!$F389,'Сделки'!$F389)</f>
        <v>-120</v>
      </c>
      <c r="H389" s="24">
        <f>VLOOKUP('Сделки'!$D389,'Акции'!$E$2:$I$1353,2)*'Сделки'!$G389</f>
        <v>-5100</v>
      </c>
    </row>
    <row r="390" ht="15.75" customHeight="1">
      <c r="D390" s="28">
        <v>43886.0</v>
      </c>
      <c r="E390" s="24" t="s">
        <v>2521</v>
      </c>
      <c r="F390" s="24">
        <v>360.0</v>
      </c>
      <c r="G390" s="24">
        <f>IF('Сделки'!$E390="Продажа",-1*'Сделки'!$F390,'Сделки'!$F390)</f>
        <v>-360</v>
      </c>
      <c r="H390" s="24">
        <f>VLOOKUP('Сделки'!$D390,'Акции'!$E$2:$I$1353,2)*'Сделки'!$G390</f>
        <v>-14367.6</v>
      </c>
    </row>
    <row r="391" ht="15.75" customHeight="1">
      <c r="D391" s="28">
        <v>43887.0</v>
      </c>
      <c r="E391" s="24" t="s">
        <v>2521</v>
      </c>
      <c r="F391" s="24">
        <v>450.0</v>
      </c>
      <c r="G391" s="24">
        <f>IF('Сделки'!$E391="Продажа",-1*'Сделки'!$F391,'Сделки'!$F391)</f>
        <v>-450</v>
      </c>
      <c r="H391" s="24">
        <f>VLOOKUP('Сделки'!$D391,'Акции'!$E$2:$I$1353,2)*'Сделки'!$G391</f>
        <v>-17725.5</v>
      </c>
    </row>
    <row r="392" ht="15.75" customHeight="1">
      <c r="D392" s="28">
        <v>43893.0</v>
      </c>
      <c r="E392" s="24" t="s">
        <v>2521</v>
      </c>
      <c r="F392" s="24">
        <v>240.0</v>
      </c>
      <c r="G392" s="24">
        <f>IF('Сделки'!$E392="Продажа",-1*'Сделки'!$F392,'Сделки'!$F392)</f>
        <v>-240</v>
      </c>
      <c r="H392" s="24">
        <f>VLOOKUP('Сделки'!$D392,'Акции'!$E$2:$I$1353,2)*'Сделки'!$G392</f>
        <v>-8935.2</v>
      </c>
    </row>
    <row r="393" ht="15.75" customHeight="1">
      <c r="D393" s="28">
        <v>43896.0</v>
      </c>
      <c r="E393" s="24" t="s">
        <v>2521</v>
      </c>
      <c r="F393" s="24">
        <v>70.0</v>
      </c>
      <c r="G393" s="24">
        <f>IF('Сделки'!$E393="Продажа",-1*'Сделки'!$F393,'Сделки'!$F393)</f>
        <v>-70</v>
      </c>
      <c r="H393" s="24">
        <f>VLOOKUP('Сделки'!$D393,'Акции'!$E$2:$I$1353,2)*'Сделки'!$G393</f>
        <v>-2632</v>
      </c>
    </row>
    <row r="394" ht="15.75" customHeight="1">
      <c r="D394" s="28">
        <v>43901.0</v>
      </c>
      <c r="E394" s="24" t="s">
        <v>2521</v>
      </c>
      <c r="F394" s="24">
        <v>190.0</v>
      </c>
      <c r="G394" s="24">
        <f>IF('Сделки'!$E394="Продажа",-1*'Сделки'!$F394,'Сделки'!$F394)</f>
        <v>-190</v>
      </c>
      <c r="H394" s="24">
        <f>VLOOKUP('Сделки'!$D394,'Акции'!$E$2:$I$1353,2)*'Сделки'!$G394</f>
        <v>-6433.4</v>
      </c>
    </row>
    <row r="395" ht="15.75" customHeight="1">
      <c r="D395" s="28">
        <v>43903.0</v>
      </c>
      <c r="E395" s="24" t="s">
        <v>2521</v>
      </c>
      <c r="F395" s="24">
        <v>220.0</v>
      </c>
      <c r="G395" s="24">
        <f>IF('Сделки'!$E395="Продажа",-1*'Сделки'!$F395,'Сделки'!$F395)</f>
        <v>-220</v>
      </c>
      <c r="H395" s="24">
        <f>VLOOKUP('Сделки'!$D395,'Акции'!$E$2:$I$1353,2)*'Сделки'!$G395</f>
        <v>-7112.6</v>
      </c>
    </row>
    <row r="396" ht="15.75" customHeight="1">
      <c r="D396" s="28">
        <v>43910.0</v>
      </c>
      <c r="E396" s="24" t="s">
        <v>2522</v>
      </c>
      <c r="F396" s="24">
        <v>450.0</v>
      </c>
      <c r="G396" s="24">
        <f>IF('Сделки'!$E396="Продажа",-1*'Сделки'!$F396,'Сделки'!$F396)</f>
        <v>450</v>
      </c>
      <c r="H396" s="24">
        <f>VLOOKUP('Сделки'!$D396,'Акции'!$E$2:$I$1353,2)*'Сделки'!$G396</f>
        <v>12258</v>
      </c>
    </row>
    <row r="397" ht="15.75" customHeight="1">
      <c r="D397" s="28">
        <v>43914.0</v>
      </c>
      <c r="E397" s="24" t="s">
        <v>2522</v>
      </c>
      <c r="F397" s="24">
        <v>480.0</v>
      </c>
      <c r="G397" s="24">
        <f>IF('Сделки'!$E397="Продажа",-1*'Сделки'!$F397,'Сделки'!$F397)</f>
        <v>480</v>
      </c>
      <c r="H397" s="24">
        <f>VLOOKUP('Сделки'!$D397,'Акции'!$E$2:$I$1353,2)*'Сделки'!$G397</f>
        <v>13545.6</v>
      </c>
    </row>
    <row r="398" ht="15.75" customHeight="1">
      <c r="D398" s="28">
        <v>43917.0</v>
      </c>
      <c r="E398" s="24" t="s">
        <v>2522</v>
      </c>
      <c r="F398" s="24">
        <v>200.0</v>
      </c>
      <c r="G398" s="24">
        <f>IF('Сделки'!$E398="Продажа",-1*'Сделки'!$F398,'Сделки'!$F398)</f>
        <v>200</v>
      </c>
      <c r="H398" s="24">
        <f>VLOOKUP('Сделки'!$D398,'Акции'!$E$2:$I$1353,2)*'Сделки'!$G398</f>
        <v>6122</v>
      </c>
    </row>
    <row r="399" ht="15.75" customHeight="1">
      <c r="D399" s="28">
        <v>43920.0</v>
      </c>
      <c r="E399" s="24" t="s">
        <v>2522</v>
      </c>
      <c r="F399" s="24">
        <v>220.0</v>
      </c>
      <c r="G399" s="24">
        <f>IF('Сделки'!$E399="Продажа",-1*'Сделки'!$F399,'Сделки'!$F399)</f>
        <v>220</v>
      </c>
      <c r="H399" s="24">
        <f>VLOOKUP('Сделки'!$D399,'Акции'!$E$2:$I$1353,2)*'Сделки'!$G399</f>
        <v>6960.8</v>
      </c>
    </row>
    <row r="400" ht="15.75" customHeight="1">
      <c r="D400" s="28">
        <v>43920.0</v>
      </c>
      <c r="E400" s="24" t="s">
        <v>2521</v>
      </c>
      <c r="F400" s="24">
        <v>320.0</v>
      </c>
      <c r="G400" s="24">
        <f>IF('Сделки'!$E400="Продажа",-1*'Сделки'!$F400,'Сделки'!$F400)</f>
        <v>-320</v>
      </c>
      <c r="H400" s="24">
        <f>VLOOKUP('Сделки'!$D400,'Акции'!$E$2:$I$1353,2)*'Сделки'!$G400</f>
        <v>-10124.8</v>
      </c>
    </row>
    <row r="401" ht="15.75" customHeight="1">
      <c r="D401" s="28">
        <v>43928.0</v>
      </c>
      <c r="E401" s="24" t="s">
        <v>2522</v>
      </c>
      <c r="F401" s="24">
        <v>210.0</v>
      </c>
      <c r="G401" s="24">
        <f>IF('Сделки'!$E401="Продажа",-1*'Сделки'!$F401,'Сделки'!$F401)</f>
        <v>210</v>
      </c>
      <c r="H401" s="24">
        <f>VLOOKUP('Сделки'!$D401,'Акции'!$E$2:$I$1353,2)*'Сделки'!$G401</f>
        <v>7074.9</v>
      </c>
    </row>
    <row r="402" ht="15.75" customHeight="1">
      <c r="D402" s="28">
        <v>43929.0</v>
      </c>
      <c r="E402" s="24" t="s">
        <v>2522</v>
      </c>
      <c r="F402" s="24">
        <v>20.0</v>
      </c>
      <c r="G402" s="24">
        <f>IF('Сделки'!$E402="Продажа",-1*'Сделки'!$F402,'Сделки'!$F402)</f>
        <v>20</v>
      </c>
      <c r="H402" s="24">
        <f>VLOOKUP('Сделки'!$D402,'Акции'!$E$2:$I$1353,2)*'Сделки'!$G402</f>
        <v>702.6</v>
      </c>
    </row>
    <row r="403" ht="15.75" customHeight="1">
      <c r="D403" s="28">
        <v>43935.0</v>
      </c>
      <c r="E403" s="24" t="s">
        <v>2522</v>
      </c>
      <c r="F403" s="24">
        <v>0.0</v>
      </c>
      <c r="G403" s="24">
        <f>IF('Сделки'!$E403="Продажа",-1*'Сделки'!$F403,'Сделки'!$F403)</f>
        <v>0</v>
      </c>
      <c r="H403" s="24">
        <f>VLOOKUP('Сделки'!$D403,'Акции'!$E$2:$I$1353,2)*'Сделки'!$G403</f>
        <v>0</v>
      </c>
    </row>
    <row r="404" ht="15.75" customHeight="1">
      <c r="D404" s="28">
        <v>43944.0</v>
      </c>
      <c r="E404" s="24" t="s">
        <v>2522</v>
      </c>
      <c r="F404" s="24">
        <v>20.0</v>
      </c>
      <c r="G404" s="24">
        <f>IF('Сделки'!$E404="Продажа",-1*'Сделки'!$F404,'Сделки'!$F404)</f>
        <v>20</v>
      </c>
      <c r="H404" s="24">
        <f>VLOOKUP('Сделки'!$D404,'Акции'!$E$2:$I$1353,2)*'Сделки'!$G404</f>
        <v>728</v>
      </c>
    </row>
    <row r="405" ht="15.75" customHeight="1">
      <c r="D405" s="28">
        <v>43949.0</v>
      </c>
      <c r="E405" s="24" t="s">
        <v>2522</v>
      </c>
      <c r="F405" s="24">
        <v>10.0</v>
      </c>
      <c r="G405" s="24">
        <f>IF('Сделки'!$E405="Продажа",-1*'Сделки'!$F405,'Сделки'!$F405)</f>
        <v>10</v>
      </c>
      <c r="H405" s="24">
        <f>VLOOKUP('Сделки'!$D405,'Акции'!$E$2:$I$1353,2)*'Сделки'!$G405</f>
        <v>359.3</v>
      </c>
    </row>
    <row r="406" ht="15.75" customHeight="1">
      <c r="D406" s="28">
        <v>43949.0</v>
      </c>
      <c r="E406" s="24" t="s">
        <v>2521</v>
      </c>
      <c r="F406" s="24">
        <v>300.0</v>
      </c>
      <c r="G406" s="24">
        <f>IF('Сделки'!$E406="Продажа",-1*'Сделки'!$F406,'Сделки'!$F406)</f>
        <v>-300</v>
      </c>
      <c r="H406" s="24">
        <f>VLOOKUP('Сделки'!$D406,'Акции'!$E$2:$I$1353,2)*'Сделки'!$G406</f>
        <v>-10779</v>
      </c>
    </row>
    <row r="407" ht="15.75" customHeight="1">
      <c r="D407" s="28">
        <v>43951.0</v>
      </c>
      <c r="E407" s="24" t="s">
        <v>2522</v>
      </c>
      <c r="F407" s="24">
        <v>260.0</v>
      </c>
      <c r="G407" s="24">
        <f>IF('Сделки'!$E407="Продажа",-1*'Сделки'!$F407,'Сделки'!$F407)</f>
        <v>260</v>
      </c>
      <c r="H407" s="24">
        <f>VLOOKUP('Сделки'!$D407,'Акции'!$E$2:$I$1353,2)*'Сделки'!$G407</f>
        <v>9744.8</v>
      </c>
    </row>
    <row r="408" ht="15.75" customHeight="1">
      <c r="D408" s="28">
        <v>43951.0</v>
      </c>
      <c r="E408" s="24" t="s">
        <v>2521</v>
      </c>
      <c r="F408" s="24">
        <v>210.0</v>
      </c>
      <c r="G408" s="24">
        <f>IF('Сделки'!$E408="Продажа",-1*'Сделки'!$F408,'Сделки'!$F408)</f>
        <v>-210</v>
      </c>
      <c r="H408" s="24">
        <f>VLOOKUP('Сделки'!$D408,'Акции'!$E$2:$I$1353,2)*'Сделки'!$G408</f>
        <v>-7870.8</v>
      </c>
    </row>
    <row r="409" ht="15.75" customHeight="1">
      <c r="D409" s="28">
        <v>43963.0</v>
      </c>
      <c r="E409" s="24" t="s">
        <v>2522</v>
      </c>
      <c r="F409" s="24">
        <v>240.0</v>
      </c>
      <c r="G409" s="24">
        <f>IF('Сделки'!$E409="Продажа",-1*'Сделки'!$F409,'Сделки'!$F409)</f>
        <v>240</v>
      </c>
      <c r="H409" s="24">
        <f>VLOOKUP('Сделки'!$D409,'Акции'!$E$2:$I$1353,2)*'Сделки'!$G409</f>
        <v>8875.2</v>
      </c>
    </row>
    <row r="410" ht="15.75" customHeight="1">
      <c r="D410" s="28">
        <v>43964.0</v>
      </c>
      <c r="E410" s="24" t="s">
        <v>2521</v>
      </c>
      <c r="F410" s="24">
        <v>470.0</v>
      </c>
      <c r="G410" s="24">
        <f>IF('Сделки'!$E410="Продажа",-1*'Сделки'!$F410,'Сделки'!$F410)</f>
        <v>-470</v>
      </c>
      <c r="H410" s="24">
        <f>VLOOKUP('Сделки'!$D410,'Акции'!$E$2:$I$1353,2)*'Сделки'!$G410</f>
        <v>-16811.9</v>
      </c>
    </row>
    <row r="411" ht="15.75" customHeight="1">
      <c r="D411" s="28">
        <v>43970.0</v>
      </c>
      <c r="E411" s="24" t="s">
        <v>2521</v>
      </c>
      <c r="F411" s="24">
        <v>250.0</v>
      </c>
      <c r="G411" s="24">
        <f>IF('Сделки'!$E411="Продажа",-1*'Сделки'!$F411,'Сделки'!$F411)</f>
        <v>-250</v>
      </c>
      <c r="H411" s="24">
        <f>VLOOKUP('Сделки'!$D411,'Акции'!$E$2:$I$1353,2)*'Сделки'!$G411</f>
        <v>-8857.5</v>
      </c>
    </row>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2021-01-19T07:46:50Z</dcterms:created>
  <dc:creator>openpyxl</dc:creator>
</cp:coreProperties>
</file>