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esktop\Data Science Project\DATA ANALYSIS PROJECTS\"/>
    </mc:Choice>
  </mc:AlternateContent>
  <xr:revisionPtr revIDLastSave="0" documentId="13_ncr:1_{D229BEBA-492D-4415-A45A-C8FE15A7879D}" xr6:coauthVersionLast="47" xr6:coauthVersionMax="47" xr10:uidLastSave="{00000000-0000-0000-0000-000000000000}"/>
  <bookViews>
    <workbookView xWindow="-108" yWindow="-108" windowWidth="23256" windowHeight="12456" activeTab="2" xr2:uid="{D0C922CE-197C-4A39-8153-DD9A04088F6B}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Sheet1!$I$19:$I$21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ng" localSheetId="2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eg" localSheetId="2" hidden="1">1</definedName>
    <definedName name="solver_nod" localSheetId="0" hidden="1">2147483647</definedName>
    <definedName name="solver_num" localSheetId="0" hidden="1">0</definedName>
    <definedName name="solver_num" localSheetId="2" hidden="1">0</definedName>
    <definedName name="solver_nwt" localSheetId="0" hidden="1">1</definedName>
    <definedName name="solver_opt" localSheetId="0" hidden="1">Sheet1!$O$16</definedName>
    <definedName name="solver_opt" localSheetId="2" hidden="1">Sheet3!$P$23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typ" localSheetId="2" hidden="1">1</definedName>
    <definedName name="solver_val" localSheetId="0" hidden="1">0</definedName>
    <definedName name="solver_val" localSheetId="2" hidden="1">0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3" l="1"/>
  <c r="R16" i="3" s="1"/>
  <c r="R20" i="3" s="1"/>
  <c r="L13" i="2"/>
  <c r="L14" i="2"/>
  <c r="L15" i="2"/>
  <c r="L12" i="2"/>
  <c r="I15" i="2"/>
  <c r="J15" i="2"/>
  <c r="K15" i="2"/>
  <c r="H15" i="2"/>
  <c r="J14" i="2"/>
  <c r="K14" i="2"/>
  <c r="I13" i="2"/>
  <c r="J13" i="2"/>
  <c r="K13" i="2"/>
  <c r="I12" i="2"/>
  <c r="J12" i="2"/>
  <c r="K12" i="2"/>
  <c r="H14" i="2"/>
  <c r="H13" i="2"/>
  <c r="H12" i="2"/>
  <c r="R4" i="2"/>
  <c r="M5" i="2"/>
  <c r="K5" i="2"/>
  <c r="I4" i="2"/>
  <c r="R14" i="2"/>
  <c r="J15" i="1"/>
  <c r="J16" i="1" s="1"/>
  <c r="K15" i="1"/>
  <c r="K16" i="1" s="1"/>
  <c r="L15" i="1"/>
  <c r="L16" i="1" s="1"/>
  <c r="M15" i="1"/>
  <c r="M16" i="1" s="1"/>
  <c r="N15" i="1"/>
  <c r="N16" i="1" s="1"/>
  <c r="I15" i="1"/>
  <c r="I16" i="1" s="1"/>
  <c r="O16" i="1" l="1"/>
</calcChain>
</file>

<file path=xl/sharedStrings.xml><?xml version="1.0" encoding="utf-8"?>
<sst xmlns="http://schemas.openxmlformats.org/spreadsheetml/2006/main" count="68" uniqueCount="48">
  <si>
    <t>T(K)</t>
  </si>
  <si>
    <t>Cp (Assumed)</t>
  </si>
  <si>
    <t>(Difference)2</t>
  </si>
  <si>
    <r>
      <t xml:space="preserve"> </t>
    </r>
    <r>
      <rPr>
        <b/>
        <sz val="14"/>
        <color rgb="FF000000"/>
        <rFont val="Times New Roman"/>
        <family val="1"/>
      </rPr>
      <t xml:space="preserve">Cp </t>
    </r>
    <r>
      <rPr>
        <b/>
        <sz val="15"/>
        <color rgb="FF000000"/>
        <rFont val="Times New Roman"/>
        <family val="1"/>
      </rPr>
      <t>(J/gmol.K)</t>
    </r>
  </si>
  <si>
    <t>a</t>
  </si>
  <si>
    <t>b</t>
  </si>
  <si>
    <t>c</t>
  </si>
  <si>
    <t xml:space="preserve"> Cp =a +bT+ cT^2</t>
  </si>
  <si>
    <t>SUM</t>
  </si>
  <si>
    <t>Btu/lbmol.F</t>
  </si>
  <si>
    <t>J/gmol.K</t>
  </si>
  <si>
    <t>Overall</t>
  </si>
  <si>
    <t>co</t>
  </si>
  <si>
    <t>3.55+06</t>
  </si>
  <si>
    <t>d</t>
  </si>
  <si>
    <t>cp = a + bT + cT 2 + dT3</t>
  </si>
  <si>
    <t>x</t>
  </si>
  <si>
    <t>O2</t>
  </si>
  <si>
    <r>
      <t>N</t>
    </r>
    <r>
      <rPr>
        <b/>
        <sz val="8"/>
        <color rgb="FF000000"/>
        <rFont val="Calibri"/>
        <family val="2"/>
        <scheme val="minor"/>
      </rPr>
      <t>2</t>
    </r>
  </si>
  <si>
    <t>CO</t>
  </si>
  <si>
    <t>N2</t>
  </si>
  <si>
    <r>
      <t>co</t>
    </r>
    <r>
      <rPr>
        <b/>
        <sz val="8"/>
        <color rgb="FF000000"/>
        <rFont val="Calibri"/>
        <family val="2"/>
        <scheme val="minor"/>
      </rPr>
      <t>2</t>
    </r>
  </si>
  <si>
    <r>
      <t>O</t>
    </r>
    <r>
      <rPr>
        <b/>
        <sz val="10"/>
        <color rgb="FF000000"/>
        <rFont val="Calibri"/>
        <family val="2"/>
        <scheme val="minor"/>
      </rPr>
      <t>2</t>
    </r>
  </si>
  <si>
    <t xml:space="preserve">                d</t>
  </si>
  <si>
    <t>J</t>
  </si>
  <si>
    <t>kgmol.K</t>
  </si>
  <si>
    <t>lbmol</t>
  </si>
  <si>
    <t>gmol</t>
  </si>
  <si>
    <t>Btu</t>
  </si>
  <si>
    <t>DELTA K</t>
  </si>
  <si>
    <t>DELTA R</t>
  </si>
  <si>
    <t>DELTA F</t>
  </si>
  <si>
    <t>Bottom of the stack</t>
  </si>
  <si>
    <t>Top of the stack</t>
  </si>
  <si>
    <t>F</t>
  </si>
  <si>
    <t>R</t>
  </si>
  <si>
    <t>Overall Cp</t>
  </si>
  <si>
    <r>
      <t>Co</t>
    </r>
    <r>
      <rPr>
        <b/>
        <sz val="6"/>
        <color rgb="FF000000"/>
        <rFont val="Calibri"/>
        <family val="2"/>
        <scheme val="minor"/>
      </rPr>
      <t>2</t>
    </r>
  </si>
  <si>
    <r>
      <t>N</t>
    </r>
    <r>
      <rPr>
        <b/>
        <sz val="5"/>
        <color rgb="FF000000"/>
        <rFont val="Calibri"/>
        <family val="2"/>
        <scheme val="minor"/>
      </rPr>
      <t>2</t>
    </r>
  </si>
  <si>
    <r>
      <t>T</t>
    </r>
    <r>
      <rPr>
        <b/>
        <sz val="8"/>
        <color rgb="FF000000"/>
        <rFont val="Calibri"/>
        <family val="2"/>
        <scheme val="minor"/>
      </rPr>
      <t>bottom</t>
    </r>
  </si>
  <si>
    <r>
      <t>T</t>
    </r>
    <r>
      <rPr>
        <b/>
        <sz val="8"/>
        <color rgb="FF000000"/>
        <rFont val="Calibri"/>
        <family val="2"/>
        <scheme val="minor"/>
      </rPr>
      <t>top</t>
    </r>
  </si>
  <si>
    <t>cp =</t>
  </si>
  <si>
    <r>
      <t xml:space="preserve">a + bT + cT </t>
    </r>
    <r>
      <rPr>
        <b/>
        <vertAlign val="superscript"/>
        <sz val="22"/>
        <color rgb="FF000000"/>
        <rFont val="Calibri"/>
        <family val="2"/>
        <scheme val="minor"/>
      </rPr>
      <t xml:space="preserve">2 </t>
    </r>
    <r>
      <rPr>
        <b/>
        <sz val="22"/>
        <color rgb="FF000000"/>
        <rFont val="Calibri"/>
        <family val="2"/>
        <scheme val="minor"/>
      </rPr>
      <t>+ dT</t>
    </r>
    <r>
      <rPr>
        <b/>
        <vertAlign val="superscript"/>
        <sz val="22"/>
        <color rgb="FF000000"/>
        <rFont val="Calibri"/>
        <family val="2"/>
        <scheme val="minor"/>
      </rPr>
      <t>3</t>
    </r>
  </si>
  <si>
    <t>H</t>
  </si>
  <si>
    <t>Btu/lbmol</t>
  </si>
  <si>
    <t>Assumed</t>
  </si>
  <si>
    <t>Calculated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</si>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</sst>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5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6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5"/>
      <color rgb="FF000000"/>
      <name val="Calibri"/>
      <family val="2"/>
      <scheme val="minor"/>
    </font>
    <font>
      <b/>
      <sz val="22"/>
      <color rgb="FF000000"/>
      <name val="Calibri"/>
      <family val="2"/>
      <scheme val="minor"/>
    </font>
    <font>
      <b/>
      <vertAlign val="superscript"/>
      <sz val="2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vertical="center" wrapText="1"/>
    </xf>
    <xf numFmtId="0" fontId="5" fillId="0" borderId="0" xfId="0" applyFont="1" applyAlignment="1">
      <alignment horizontal="center"/>
    </xf>
    <xf numFmtId="0" fontId="6" fillId="3" borderId="0" xfId="0" applyFont="1" applyFill="1" applyAlignment="1">
      <alignment horizontal="left" indent="6"/>
    </xf>
    <xf numFmtId="0" fontId="5" fillId="3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5" borderId="0" xfId="0" applyFont="1" applyFill="1"/>
    <xf numFmtId="0" fontId="0" fillId="5" borderId="0" xfId="0" applyFill="1"/>
    <xf numFmtId="0" fontId="0" fillId="0" borderId="0" xfId="0" applyFont="1"/>
    <xf numFmtId="0" fontId="9" fillId="6" borderId="8" xfId="0" applyFont="1" applyFill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7" fillId="0" borderId="12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6" fillId="0" borderId="9" xfId="0" applyFont="1" applyBorder="1" applyAlignment="1">
      <alignment vertical="center" wrapText="1"/>
    </xf>
    <xf numFmtId="0" fontId="17" fillId="0" borderId="9" xfId="0" applyFont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0" fontId="17" fillId="0" borderId="6" xfId="0" applyFont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17" fillId="0" borderId="10" xfId="0" applyFont="1" applyBorder="1" applyAlignment="1">
      <alignment vertical="center" wrapText="1"/>
    </xf>
    <xf numFmtId="0" fontId="16" fillId="0" borderId="2" xfId="0" applyFont="1" applyBorder="1" applyAlignment="1">
      <alignment wrapText="1"/>
    </xf>
    <xf numFmtId="0" fontId="16" fillId="0" borderId="9" xfId="0" applyFont="1" applyBorder="1" applyAlignment="1">
      <alignment wrapText="1"/>
    </xf>
    <xf numFmtId="0" fontId="16" fillId="6" borderId="9" xfId="0" applyFont="1" applyFill="1" applyBorder="1" applyAlignment="1">
      <alignment horizontal="center" vertical="center" wrapText="1"/>
    </xf>
    <xf numFmtId="0" fontId="16" fillId="6" borderId="2" xfId="0" applyFont="1" applyFill="1" applyBorder="1" applyAlignment="1">
      <alignment horizontal="center" vertical="center" wrapText="1"/>
    </xf>
    <xf numFmtId="0" fontId="16" fillId="6" borderId="10" xfId="0" applyFont="1" applyFill="1" applyBorder="1" applyAlignment="1">
      <alignment horizontal="center" vertical="center" wrapText="1"/>
    </xf>
    <xf numFmtId="0" fontId="16" fillId="7" borderId="5" xfId="0" applyFont="1" applyFill="1" applyBorder="1" applyAlignment="1">
      <alignment horizontal="center" vertical="center" wrapText="1"/>
    </xf>
    <xf numFmtId="0" fontId="16" fillId="7" borderId="2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vertical="center" wrapText="1"/>
    </xf>
    <xf numFmtId="0" fontId="16" fillId="2" borderId="9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wrapText="1"/>
    </xf>
    <xf numFmtId="0" fontId="16" fillId="2" borderId="2" xfId="0" applyFont="1" applyFill="1" applyBorder="1" applyAlignment="1">
      <alignment horizontal="center" wrapText="1"/>
    </xf>
    <xf numFmtId="0" fontId="16" fillId="2" borderId="6" xfId="0" applyFont="1" applyFill="1" applyBorder="1" applyAlignment="1">
      <alignment horizontal="center" vertical="center" wrapText="1"/>
    </xf>
    <xf numFmtId="11" fontId="16" fillId="2" borderId="5" xfId="0" applyNumberFormat="1" applyFont="1" applyFill="1" applyBorder="1" applyAlignment="1">
      <alignment vertical="center" wrapText="1"/>
    </xf>
    <xf numFmtId="11" fontId="16" fillId="2" borderId="6" xfId="0" applyNumberFormat="1" applyFont="1" applyFill="1" applyBorder="1" applyAlignment="1">
      <alignment horizontal="justify" vertical="center" wrapText="1"/>
    </xf>
    <xf numFmtId="0" fontId="16" fillId="2" borderId="11" xfId="0" applyFont="1" applyFill="1" applyBorder="1" applyAlignment="1">
      <alignment horizontal="center" wrapText="1"/>
    </xf>
    <xf numFmtId="0" fontId="16" fillId="2" borderId="2" xfId="0" applyFont="1" applyFill="1" applyBorder="1" applyAlignment="1">
      <alignment horizontal="center" wrapText="1"/>
    </xf>
    <xf numFmtId="0" fontId="16" fillId="8" borderId="5" xfId="0" applyFont="1" applyFill="1" applyBorder="1" applyAlignment="1">
      <alignment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6" fillId="7" borderId="2" xfId="0" applyFont="1" applyFill="1" applyBorder="1" applyAlignment="1">
      <alignment horizontal="center" vertical="center" wrapText="1"/>
    </xf>
    <xf numFmtId="0" fontId="8" fillId="9" borderId="0" xfId="0" applyFont="1" applyFill="1"/>
    <xf numFmtId="0" fontId="0" fillId="9" borderId="0" xfId="0" applyFill="1"/>
    <xf numFmtId="0" fontId="16" fillId="8" borderId="5" xfId="0" applyFont="1" applyFill="1" applyBorder="1" applyAlignment="1">
      <alignment horizontal="center" vertical="center" wrapText="1"/>
    </xf>
    <xf numFmtId="0" fontId="6" fillId="10" borderId="0" xfId="0" applyFont="1" applyFill="1" applyAlignment="1">
      <alignment horizontal="center"/>
    </xf>
    <xf numFmtId="11" fontId="16" fillId="2" borderId="5" xfId="0" applyNumberFormat="1" applyFont="1" applyFill="1" applyBorder="1" applyAlignment="1">
      <alignment horizontal="center" vertical="center" wrapText="1"/>
    </xf>
    <xf numFmtId="11" fontId="16" fillId="2" borderId="6" xfId="0" applyNumberFormat="1" applyFont="1" applyFill="1" applyBorder="1" applyAlignment="1">
      <alignment horizontal="center" vertical="center" wrapText="1"/>
    </xf>
    <xf numFmtId="0" fontId="6" fillId="11" borderId="0" xfId="0" applyFont="1" applyFill="1" applyAlignment="1">
      <alignment horizontal="center"/>
    </xf>
    <xf numFmtId="0" fontId="10" fillId="0" borderId="8" xfId="0" applyFont="1" applyBorder="1" applyAlignment="1">
      <alignment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13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10" fillId="0" borderId="6" xfId="0" applyFont="1" applyBorder="1" applyAlignment="1">
      <alignment horizontal="left" vertical="center" wrapText="1" indent="1"/>
    </xf>
    <xf numFmtId="0" fontId="10" fillId="0" borderId="5" xfId="0" applyFont="1" applyBorder="1" applyAlignment="1">
      <alignment horizontal="left" vertical="center" wrapText="1" indent="1"/>
    </xf>
    <xf numFmtId="0" fontId="10" fillId="0" borderId="0" xfId="0" applyFont="1" applyAlignment="1">
      <alignment horizontal="left" vertical="center" wrapText="1" indent="1"/>
    </xf>
    <xf numFmtId="0" fontId="10" fillId="0" borderId="12" xfId="0" applyFont="1" applyBorder="1" applyAlignment="1">
      <alignment horizontal="left" vertical="center" wrapText="1" indent="1"/>
    </xf>
    <xf numFmtId="0" fontId="10" fillId="0" borderId="8" xfId="0" applyFont="1" applyBorder="1" applyAlignment="1">
      <alignment horizontal="left" vertical="center" wrapText="1" inden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left" vertical="center" wrapText="1" indent="1"/>
    </xf>
    <xf numFmtId="0" fontId="13" fillId="12" borderId="5" xfId="0" applyFont="1" applyFill="1" applyBorder="1" applyAlignment="1">
      <alignment horizontal="center" vertical="center" wrapText="1"/>
    </xf>
    <xf numFmtId="0" fontId="13" fillId="12" borderId="5" xfId="0" applyFont="1" applyFill="1" applyBorder="1" applyAlignment="1">
      <alignment horizontal="left" vertical="center" wrapText="1" indent="1"/>
    </xf>
    <xf numFmtId="11" fontId="12" fillId="12" borderId="5" xfId="0" applyNumberFormat="1" applyFont="1" applyFill="1" applyBorder="1" applyAlignment="1">
      <alignment horizontal="center" vertical="center" wrapText="1"/>
    </xf>
    <xf numFmtId="0" fontId="13" fillId="13" borderId="9" xfId="0" applyFont="1" applyFill="1" applyBorder="1" applyAlignment="1">
      <alignment horizontal="center" vertical="center" wrapText="1"/>
    </xf>
    <xf numFmtId="0" fontId="13" fillId="13" borderId="6" xfId="0" applyFont="1" applyFill="1" applyBorder="1" applyAlignment="1">
      <alignment horizontal="center" vertical="center" wrapText="1"/>
    </xf>
    <xf numFmtId="0" fontId="12" fillId="13" borderId="6" xfId="0" applyFont="1" applyFill="1" applyBorder="1" applyAlignment="1">
      <alignment horizontal="center" vertical="center" wrapText="1"/>
    </xf>
    <xf numFmtId="0" fontId="18" fillId="13" borderId="5" xfId="0" applyFont="1" applyFill="1" applyBorder="1" applyAlignment="1">
      <alignment horizontal="center" vertical="center" wrapText="1"/>
    </xf>
    <xf numFmtId="0" fontId="20" fillId="13" borderId="5" xfId="0" applyFont="1" applyFill="1" applyBorder="1" applyAlignment="1">
      <alignment horizontal="center" vertical="center" wrapText="1"/>
    </xf>
    <xf numFmtId="0" fontId="13" fillId="13" borderId="5" xfId="0" applyFont="1" applyFill="1" applyBorder="1" applyAlignment="1">
      <alignment horizontal="center" vertical="center" wrapText="1"/>
    </xf>
    <xf numFmtId="0" fontId="12" fillId="13" borderId="5" xfId="0" applyFont="1" applyFill="1" applyBorder="1" applyAlignment="1">
      <alignment horizontal="center" vertical="center" wrapText="1"/>
    </xf>
    <xf numFmtId="0" fontId="16" fillId="11" borderId="10" xfId="0" applyFont="1" applyFill="1" applyBorder="1" applyAlignment="1">
      <alignment horizontal="center" vertical="center" wrapText="1"/>
    </xf>
    <xf numFmtId="0" fontId="16" fillId="11" borderId="9" xfId="0" applyFont="1" applyFill="1" applyBorder="1" applyAlignment="1">
      <alignment horizontal="center" vertical="center" wrapText="1"/>
    </xf>
    <xf numFmtId="0" fontId="16" fillId="11" borderId="2" xfId="0" applyFont="1" applyFill="1" applyBorder="1" applyAlignment="1">
      <alignment horizontal="center" vertical="center" wrapText="1"/>
    </xf>
    <xf numFmtId="0" fontId="12" fillId="11" borderId="4" xfId="0" applyFont="1" applyFill="1" applyBorder="1" applyAlignment="1">
      <alignment vertical="center" wrapText="1"/>
    </xf>
    <xf numFmtId="0" fontId="16" fillId="11" borderId="7" xfId="0" applyFont="1" applyFill="1" applyBorder="1" applyAlignment="1">
      <alignment vertical="center" wrapText="1"/>
    </xf>
    <xf numFmtId="0" fontId="20" fillId="11" borderId="10" xfId="0" applyFont="1" applyFill="1" applyBorder="1" applyAlignment="1">
      <alignment horizontal="left" vertical="center" wrapText="1" indent="4"/>
    </xf>
    <xf numFmtId="0" fontId="20" fillId="11" borderId="2" xfId="0" applyFont="1" applyFill="1" applyBorder="1" applyAlignment="1">
      <alignment horizontal="left" vertical="center" wrapText="1" indent="4"/>
    </xf>
    <xf numFmtId="0" fontId="16" fillId="11" borderId="7" xfId="0" applyFont="1" applyFill="1" applyBorder="1" applyAlignment="1">
      <alignment horizontal="center" vertical="center" wrapText="1"/>
    </xf>
    <xf numFmtId="0" fontId="16" fillId="11" borderId="4" xfId="0" applyFont="1" applyFill="1" applyBorder="1" applyAlignment="1">
      <alignment vertical="center" wrapText="1"/>
    </xf>
    <xf numFmtId="0" fontId="20" fillId="11" borderId="13" xfId="0" applyFont="1" applyFill="1" applyBorder="1" applyAlignment="1">
      <alignment horizontal="left" vertical="center" wrapText="1" indent="2"/>
    </xf>
    <xf numFmtId="0" fontId="20" fillId="11" borderId="14" xfId="0" applyFont="1" applyFill="1" applyBorder="1" applyAlignment="1">
      <alignment horizontal="left" vertical="center" wrapText="1" indent="2"/>
    </xf>
    <xf numFmtId="0" fontId="16" fillId="11" borderId="4" xfId="0" applyFont="1" applyFill="1" applyBorder="1" applyAlignment="1">
      <alignment horizontal="center" vertical="center" wrapText="1"/>
    </xf>
    <xf numFmtId="0" fontId="16" fillId="11" borderId="3" xfId="0" applyFont="1" applyFill="1" applyBorder="1" applyAlignment="1">
      <alignment vertical="center" wrapText="1"/>
    </xf>
    <xf numFmtId="0" fontId="20" fillId="11" borderId="11" xfId="0" applyFont="1" applyFill="1" applyBorder="1" applyAlignment="1">
      <alignment horizontal="left" vertical="center" wrapText="1" indent="2"/>
    </xf>
    <xf numFmtId="0" fontId="20" fillId="11" borderId="5" xfId="0" applyFont="1" applyFill="1" applyBorder="1" applyAlignment="1">
      <alignment horizontal="left" vertical="center" wrapText="1" indent="2"/>
    </xf>
    <xf numFmtId="0" fontId="12" fillId="11" borderId="3" xfId="0" applyFont="1" applyFill="1" applyBorder="1" applyAlignment="1">
      <alignment vertical="center" wrapText="1"/>
    </xf>
    <xf numFmtId="0" fontId="16" fillId="11" borderId="3" xfId="0" applyFont="1" applyFill="1" applyBorder="1" applyAlignment="1">
      <alignment horizontal="center" vertical="center" wrapText="1"/>
    </xf>
    <xf numFmtId="0" fontId="22" fillId="14" borderId="11" xfId="0" applyFont="1" applyFill="1" applyBorder="1" applyAlignment="1">
      <alignment horizontal="center" vertical="center" wrapText="1"/>
    </xf>
    <xf numFmtId="0" fontId="22" fillId="14" borderId="9" xfId="0" applyFont="1" applyFill="1" applyBorder="1" applyAlignment="1">
      <alignment vertical="center" wrapText="1"/>
    </xf>
    <xf numFmtId="0" fontId="22" fillId="14" borderId="2" xfId="0" applyFont="1" applyFill="1" applyBorder="1" applyAlignment="1">
      <alignment vertical="center" wrapText="1"/>
    </xf>
    <xf numFmtId="0" fontId="10" fillId="0" borderId="11" xfId="0" applyFont="1" applyBorder="1" applyAlignment="1">
      <alignment horizontal="right" vertical="center" wrapText="1"/>
    </xf>
    <xf numFmtId="0" fontId="10" fillId="0" borderId="9" xfId="0" applyFont="1" applyBorder="1" applyAlignment="1">
      <alignment horizontal="center" vertical="center" wrapText="1"/>
    </xf>
    <xf numFmtId="4" fontId="10" fillId="0" borderId="10" xfId="0" applyNumberFormat="1" applyFont="1" applyBorder="1" applyAlignment="1">
      <alignment horizontal="left" vertical="center" wrapText="1" indent="1"/>
    </xf>
    <xf numFmtId="4" fontId="10" fillId="0" borderId="2" xfId="0" applyNumberFormat="1" applyFont="1" applyBorder="1" applyAlignment="1">
      <alignment horizontal="left" vertical="center" wrapText="1" indent="1"/>
    </xf>
    <xf numFmtId="0" fontId="10" fillId="0" borderId="10" xfId="0" applyFont="1" applyBorder="1" applyAlignment="1">
      <alignment horizontal="justify" vertical="center" wrapText="1"/>
    </xf>
    <xf numFmtId="0" fontId="10" fillId="0" borderId="2" xfId="0" applyFont="1" applyBorder="1" applyAlignment="1">
      <alignment horizontal="justify" vertical="center" wrapText="1"/>
    </xf>
    <xf numFmtId="0" fontId="7" fillId="0" borderId="0" xfId="0" applyFont="1" applyAlignment="1">
      <alignment horizontal="center"/>
    </xf>
    <xf numFmtId="0" fontId="7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2" fontId="5" fillId="7" borderId="0" xfId="0" applyNumberFormat="1" applyFont="1" applyFill="1" applyAlignment="1">
      <alignment horizontal="center"/>
    </xf>
    <xf numFmtId="0" fontId="7" fillId="15" borderId="0" xfId="0" applyFont="1" applyFill="1" applyAlignment="1">
      <alignment horizontal="center"/>
    </xf>
    <xf numFmtId="0" fontId="5" fillId="15" borderId="0" xfId="0" applyFont="1" applyFill="1" applyAlignment="1">
      <alignment horizontal="center"/>
    </xf>
    <xf numFmtId="0" fontId="16" fillId="11" borderId="13" xfId="0" applyFont="1" applyFill="1" applyBorder="1" applyAlignment="1">
      <alignment horizontal="center" vertical="center" wrapText="1"/>
    </xf>
    <xf numFmtId="0" fontId="16" fillId="11" borderId="14" xfId="0" applyFont="1" applyFill="1" applyBorder="1" applyAlignment="1">
      <alignment horizontal="center" vertical="center" wrapText="1"/>
    </xf>
    <xf numFmtId="0" fontId="16" fillId="11" borderId="11" xfId="0" applyFont="1" applyFill="1" applyBorder="1" applyAlignment="1">
      <alignment horizontal="center" vertical="center" wrapText="1"/>
    </xf>
    <xf numFmtId="0" fontId="16" fillId="11" borderId="5" xfId="0" applyFont="1" applyFill="1" applyBorder="1" applyAlignment="1">
      <alignment horizontal="center" vertical="center" wrapText="1"/>
    </xf>
    <xf numFmtId="11" fontId="18" fillId="12" borderId="5" xfId="0" applyNumberFormat="1" applyFont="1" applyFill="1" applyBorder="1" applyAlignment="1">
      <alignment horizontal="center" vertical="center" wrapText="1"/>
    </xf>
    <xf numFmtId="2" fontId="5" fillId="15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487680</xdr:colOff>
      <xdr:row>18</xdr:row>
      <xdr:rowOff>267877</xdr:rowOff>
    </xdr:from>
    <xdr:to>
      <xdr:col>14</xdr:col>
      <xdr:colOff>197213</xdr:colOff>
      <xdr:row>23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6D46A9-29AF-5AAA-3D99-B48055A8FD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6880" y="4283617"/>
          <a:ext cx="7306673" cy="10275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7BC76-C6E1-423A-B002-B0CA700A0E42}">
  <dimension ref="H1:O21"/>
  <sheetViews>
    <sheetView workbookViewId="0">
      <selection activeCell="D8" sqref="D8"/>
    </sheetView>
  </sheetViews>
  <sheetFormatPr defaultRowHeight="14.4" x14ac:dyDescent="0.3"/>
  <cols>
    <col min="8" max="8" width="17.5546875" bestFit="1" customWidth="1"/>
    <col min="9" max="9" width="7.88671875" customWidth="1"/>
    <col min="15" max="15" width="11.88671875" bestFit="1" customWidth="1"/>
  </cols>
  <sheetData>
    <row r="1" spans="8:15" x14ac:dyDescent="0.3">
      <c r="I1" s="21"/>
    </row>
    <row r="10" spans="8:15" ht="15" thickBot="1" x14ac:dyDescent="0.35"/>
    <row r="11" spans="8:15" ht="18" thickBot="1" x14ac:dyDescent="0.35">
      <c r="H11" s="2" t="s">
        <v>0</v>
      </c>
      <c r="I11" s="3">
        <v>300</v>
      </c>
      <c r="J11" s="3">
        <v>400</v>
      </c>
      <c r="K11" s="3">
        <v>500</v>
      </c>
      <c r="L11" s="3">
        <v>600</v>
      </c>
      <c r="M11" s="3">
        <v>700</v>
      </c>
      <c r="N11" s="3">
        <v>800</v>
      </c>
    </row>
    <row r="12" spans="8:15" ht="20.399999999999999" customHeight="1" thickBot="1" x14ac:dyDescent="0.35">
      <c r="H12" s="4" t="s">
        <v>3</v>
      </c>
      <c r="I12" s="5">
        <v>39.869999999999997</v>
      </c>
      <c r="J12" s="5">
        <v>45.16</v>
      </c>
      <c r="K12" s="5">
        <v>50.72</v>
      </c>
      <c r="L12" s="5">
        <v>56.85</v>
      </c>
      <c r="M12" s="5">
        <v>63.01</v>
      </c>
      <c r="N12" s="5">
        <v>69.52</v>
      </c>
    </row>
    <row r="13" spans="8:15" ht="18.600000000000001" thickBot="1" x14ac:dyDescent="0.35">
      <c r="H13" s="6"/>
      <c r="I13" s="5">
        <v>39.85</v>
      </c>
      <c r="J13" s="5">
        <v>45.23</v>
      </c>
      <c r="K13" s="5">
        <v>51.03</v>
      </c>
      <c r="L13" s="5">
        <v>56.8</v>
      </c>
      <c r="M13" s="5">
        <v>63.09</v>
      </c>
      <c r="N13" s="5">
        <v>69.680000000000007</v>
      </c>
    </row>
    <row r="14" spans="8:15" ht="18.600000000000001" thickBot="1" x14ac:dyDescent="0.35">
      <c r="H14" s="7"/>
      <c r="I14" s="5">
        <v>39.9</v>
      </c>
      <c r="J14" s="5">
        <v>45.17</v>
      </c>
      <c r="K14" s="5">
        <v>50.9</v>
      </c>
      <c r="L14" s="5">
        <v>57.02</v>
      </c>
      <c r="M14" s="5">
        <v>63.14</v>
      </c>
      <c r="N14" s="8">
        <v>69.63</v>
      </c>
    </row>
    <row r="15" spans="8:15" ht="18" thickBot="1" x14ac:dyDescent="0.35">
      <c r="H15" s="9" t="s">
        <v>1</v>
      </c>
      <c r="I15" s="10">
        <f>$I$19+$I$20*I11+$I$21*I11*I11</f>
        <v>180.55826090835259</v>
      </c>
      <c r="J15" s="10">
        <f t="shared" ref="J15:N15" si="0">$I$19+$I$20*J11+$I$21*J11*J11</f>
        <v>240.41124968613559</v>
      </c>
      <c r="K15" s="10">
        <f t="shared" si="0"/>
        <v>300.26423846391862</v>
      </c>
      <c r="L15" s="10">
        <f t="shared" si="0"/>
        <v>360.11722724170158</v>
      </c>
      <c r="M15" s="10">
        <f t="shared" si="0"/>
        <v>419.97021601948461</v>
      </c>
      <c r="N15" s="10">
        <f t="shared" si="0"/>
        <v>479.82320479726758</v>
      </c>
      <c r="O15" s="16" t="s">
        <v>8</v>
      </c>
    </row>
    <row r="16" spans="8:15" ht="18" thickBot="1" x14ac:dyDescent="0.35">
      <c r="H16" s="11" t="s">
        <v>2</v>
      </c>
      <c r="I16" s="12">
        <f>(I15-I12)^2+(I15-I13)^2+(I15-I14)^2</f>
        <v>59376.747807031912</v>
      </c>
      <c r="J16" s="12">
        <f t="shared" ref="J16:N16" si="1">(J15-J12)^2+(J15-J13)^2+(J15-J14)^2</f>
        <v>114337.91631204321</v>
      </c>
      <c r="K16" s="12">
        <f t="shared" si="1"/>
        <v>186572.55599791658</v>
      </c>
      <c r="L16" s="12">
        <f t="shared" si="1"/>
        <v>275840.28062207159</v>
      </c>
      <c r="M16" s="12">
        <f t="shared" si="1"/>
        <v>382111.88747130311</v>
      </c>
      <c r="N16" s="12">
        <f t="shared" si="1"/>
        <v>504824.63357013499</v>
      </c>
      <c r="O16" s="22">
        <f>SUM(I16:N16)</f>
        <v>1523064.0217805014</v>
      </c>
    </row>
    <row r="17" spans="8:14" x14ac:dyDescent="0.3">
      <c r="H17" s="1"/>
    </row>
    <row r="19" spans="8:14" ht="18" x14ac:dyDescent="0.35">
      <c r="H19" s="14" t="s">
        <v>4</v>
      </c>
      <c r="I19" s="15">
        <v>0.99929457500359131</v>
      </c>
    </row>
    <row r="20" spans="8:14" ht="23.4" x14ac:dyDescent="0.45">
      <c r="H20" s="14" t="s">
        <v>5</v>
      </c>
      <c r="I20" s="15">
        <v>0.59852988777783001</v>
      </c>
      <c r="L20" s="19" t="s">
        <v>7</v>
      </c>
      <c r="M20" s="19"/>
      <c r="N20" s="20"/>
    </row>
    <row r="21" spans="8:14" ht="18" x14ac:dyDescent="0.35">
      <c r="H21" s="14" t="s">
        <v>6</v>
      </c>
      <c r="I21" s="15">
        <v>0</v>
      </c>
    </row>
  </sheetData>
  <mergeCells count="1">
    <mergeCell ref="H12:H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DAEE4-CB0B-40B3-BC7F-70EF5CFAA85C}">
  <dimension ref="F4:S19"/>
  <sheetViews>
    <sheetView topLeftCell="D1" workbookViewId="0">
      <selection activeCell="G22" sqref="G22"/>
    </sheetView>
  </sheetViews>
  <sheetFormatPr defaultRowHeight="14.4" x14ac:dyDescent="0.3"/>
  <cols>
    <col min="6" max="6" width="14.109375" customWidth="1"/>
    <col min="8" max="8" width="11.21875" customWidth="1"/>
    <col min="9" max="10" width="15.109375" bestFit="1" customWidth="1"/>
    <col min="11" max="11" width="15.77734375" bestFit="1" customWidth="1"/>
    <col min="12" max="12" width="12" customWidth="1"/>
    <col min="14" max="14" width="13.5546875" customWidth="1"/>
    <col min="16" max="16" width="16.21875" customWidth="1"/>
    <col min="17" max="17" width="14" customWidth="1"/>
    <col min="18" max="18" width="13.33203125" customWidth="1"/>
    <col min="19" max="19" width="13.77734375" customWidth="1"/>
  </cols>
  <sheetData>
    <row r="4" spans="6:19" ht="18" x14ac:dyDescent="0.35">
      <c r="F4" s="64">
        <v>1</v>
      </c>
      <c r="G4" s="64"/>
      <c r="H4" s="64" t="s">
        <v>24</v>
      </c>
      <c r="I4" s="64">
        <f>CONVERT(I5,"lbm","g")</f>
        <v>453.59237000000002</v>
      </c>
      <c r="J4" s="64" t="s">
        <v>27</v>
      </c>
      <c r="K4" s="64">
        <v>1</v>
      </c>
      <c r="L4" s="64" t="s">
        <v>28</v>
      </c>
      <c r="M4" s="64">
        <v>1</v>
      </c>
      <c r="N4" s="64" t="s">
        <v>29</v>
      </c>
      <c r="O4" s="64"/>
      <c r="P4" s="64">
        <v>1</v>
      </c>
      <c r="Q4" s="64" t="s">
        <v>30</v>
      </c>
      <c r="R4" s="67">
        <f>(F4*I4*K4*M4*P4)/(F5*I5*K5*M5*P5)</f>
        <v>0.23884589662749595</v>
      </c>
    </row>
    <row r="5" spans="6:19" ht="18" x14ac:dyDescent="0.35">
      <c r="F5" s="64">
        <v>1</v>
      </c>
      <c r="G5" s="64"/>
      <c r="H5" s="64" t="s">
        <v>25</v>
      </c>
      <c r="I5" s="64">
        <v>1</v>
      </c>
      <c r="J5" s="64" t="s">
        <v>26</v>
      </c>
      <c r="K5" s="64">
        <f>CONVERT(K4,"BTU","J")</f>
        <v>1055.05585262</v>
      </c>
      <c r="L5" s="64" t="s">
        <v>24</v>
      </c>
      <c r="M5" s="64">
        <f>CONVERT(M4,"K","Rank")</f>
        <v>1.8</v>
      </c>
      <c r="N5" s="64" t="s">
        <v>30</v>
      </c>
      <c r="O5" s="64"/>
      <c r="P5" s="64">
        <v>1</v>
      </c>
      <c r="Q5" s="64" t="s">
        <v>31</v>
      </c>
    </row>
    <row r="8" spans="6:19" ht="15" thickBot="1" x14ac:dyDescent="0.35"/>
    <row r="9" spans="6:19" ht="18.600000000000001" thickBot="1" x14ac:dyDescent="0.35">
      <c r="F9" s="41" t="s">
        <v>9</v>
      </c>
      <c r="G9" s="41"/>
      <c r="H9" s="41"/>
      <c r="I9" s="41"/>
      <c r="J9" s="41"/>
      <c r="K9" s="41"/>
      <c r="L9" s="42"/>
      <c r="M9" s="30"/>
      <c r="N9" s="43" t="s">
        <v>10</v>
      </c>
      <c r="O9" s="41"/>
      <c r="P9" s="41"/>
      <c r="Q9" s="41"/>
      <c r="R9" s="41"/>
      <c r="S9" s="42"/>
    </row>
    <row r="10" spans="6:19" ht="18.600000000000001" thickBot="1" x14ac:dyDescent="0.35">
      <c r="F10" s="59" t="s">
        <v>16</v>
      </c>
      <c r="G10" s="60"/>
      <c r="H10" s="44">
        <v>9.1999999999999998E-2</v>
      </c>
      <c r="I10" s="44">
        <v>1.4999999999999999E-2</v>
      </c>
      <c r="J10" s="44">
        <v>7.2999999999999995E-2</v>
      </c>
      <c r="K10" s="44">
        <v>0.82</v>
      </c>
      <c r="L10" s="44">
        <v>1</v>
      </c>
      <c r="M10" s="30"/>
      <c r="N10" s="59" t="s">
        <v>16</v>
      </c>
      <c r="O10" s="60"/>
      <c r="P10" s="45">
        <v>9.1999999999999998E-2</v>
      </c>
      <c r="Q10" s="45">
        <v>1.4999999999999999E-2</v>
      </c>
      <c r="R10" s="45">
        <v>7.2999999999999995E-2</v>
      </c>
      <c r="S10" s="45">
        <v>0.82</v>
      </c>
    </row>
    <row r="11" spans="6:19" ht="18.600000000000001" thickBot="1" x14ac:dyDescent="0.4">
      <c r="F11" s="32"/>
      <c r="G11" s="31"/>
      <c r="H11" s="50" t="s">
        <v>21</v>
      </c>
      <c r="I11" s="50" t="s">
        <v>19</v>
      </c>
      <c r="J11" s="50" t="s">
        <v>17</v>
      </c>
      <c r="K11" s="50" t="s">
        <v>20</v>
      </c>
      <c r="L11" s="63" t="s">
        <v>11</v>
      </c>
      <c r="M11" s="30"/>
      <c r="N11" s="40"/>
      <c r="O11" s="39"/>
      <c r="P11" s="50" t="s">
        <v>21</v>
      </c>
      <c r="Q11" s="50" t="s">
        <v>12</v>
      </c>
      <c r="R11" s="50" t="s">
        <v>22</v>
      </c>
      <c r="S11" s="53" t="s">
        <v>18</v>
      </c>
    </row>
    <row r="12" spans="6:19" ht="18.600000000000001" thickBot="1" x14ac:dyDescent="0.4">
      <c r="F12" s="47" t="s">
        <v>4</v>
      </c>
      <c r="G12" s="48"/>
      <c r="H12" s="46">
        <f>P12*$R$4</f>
        <v>8.6247253272188793</v>
      </c>
      <c r="I12" s="46">
        <f t="shared" ref="I12:K12" si="0">Q12*$R$4</f>
        <v>6.9145887073660077</v>
      </c>
      <c r="J12" s="46">
        <f t="shared" si="0"/>
        <v>6.950415591860132</v>
      </c>
      <c r="K12" s="46">
        <f t="shared" si="0"/>
        <v>6.9265310021973825</v>
      </c>
      <c r="L12" s="58">
        <f>$H$10*H12+$I$10*I12+$J$10*J12+$K$10*K12</f>
        <v>7.0843293207222695</v>
      </c>
      <c r="M12" s="30"/>
      <c r="N12" s="51" t="s">
        <v>4</v>
      </c>
      <c r="O12" s="52"/>
      <c r="P12" s="50">
        <v>36.11</v>
      </c>
      <c r="Q12" s="50">
        <v>28.95</v>
      </c>
      <c r="R12" s="50">
        <v>29.1</v>
      </c>
      <c r="S12" s="53">
        <v>29</v>
      </c>
    </row>
    <row r="13" spans="6:19" ht="18.600000000000001" thickBot="1" x14ac:dyDescent="0.4">
      <c r="F13" s="47" t="s">
        <v>5</v>
      </c>
      <c r="G13" s="48"/>
      <c r="H13" s="54">
        <f>P13*$R$4/$M$5</f>
        <v>5.6128785707461543E-3</v>
      </c>
      <c r="I13" s="54">
        <f t="shared" ref="I13:K13" si="1">Q13*$R$4/$M$5</f>
        <v>5.4536479729944902E-4</v>
      </c>
      <c r="J13" s="54">
        <f t="shared" si="1"/>
        <v>1.5392291115994181E-3</v>
      </c>
      <c r="K13" s="54">
        <f t="shared" si="1"/>
        <v>2.9192276254471727E-4</v>
      </c>
      <c r="L13" s="58">
        <f t="shared" ref="L13:L15" si="2">$H$10*H13+$I$10*I13+$J$10*J13+$K$10*K13</f>
        <v>8.7630569090156357E-4</v>
      </c>
      <c r="M13" s="30"/>
      <c r="N13" s="51" t="s">
        <v>5</v>
      </c>
      <c r="O13" s="52"/>
      <c r="P13" s="65">
        <v>4.2299999999999997E-2</v>
      </c>
      <c r="Q13" s="54">
        <v>4.1099999999999999E-3</v>
      </c>
      <c r="R13" s="54">
        <v>1.1599999999999999E-2</v>
      </c>
      <c r="S13" s="55">
        <v>2.2000000000000001E-3</v>
      </c>
    </row>
    <row r="14" spans="6:19" ht="18.600000000000001" thickBot="1" x14ac:dyDescent="0.4">
      <c r="F14" s="47" t="s">
        <v>6</v>
      </c>
      <c r="G14" s="48"/>
      <c r="H14" s="54">
        <f>P14*$R$4/$M$5^2</f>
        <v>-2.1304464236218E-6</v>
      </c>
      <c r="I14" s="54"/>
      <c r="J14" s="54">
        <f t="shared" ref="I14:K14" si="3">R14*$R$4/$M$5^2</f>
        <v>-5.8974295463579294E-3</v>
      </c>
      <c r="K14" s="54">
        <f t="shared" si="3"/>
        <v>4.2166621256459162E-7</v>
      </c>
      <c r="L14" s="58">
        <f t="shared" si="2"/>
        <v>-4.3036259166079907E-4</v>
      </c>
      <c r="M14" s="30"/>
      <c r="N14" s="51" t="s">
        <v>6</v>
      </c>
      <c r="O14" s="52"/>
      <c r="P14" s="65">
        <v>-2.8900000000000001E-5</v>
      </c>
      <c r="Q14" s="50" t="s">
        <v>13</v>
      </c>
      <c r="R14" s="50">
        <f>-6.08+6</f>
        <v>-8.0000000000000071E-2</v>
      </c>
      <c r="S14" s="66">
        <v>5.7200000000000003E-6</v>
      </c>
    </row>
    <row r="15" spans="6:19" ht="13.8" customHeight="1" thickBot="1" x14ac:dyDescent="0.4">
      <c r="F15" s="49" t="s">
        <v>23</v>
      </c>
      <c r="G15" s="50"/>
      <c r="H15" s="54">
        <f>P15*$R$4/$M$5^3</f>
        <v>3.0551961399882023E-10</v>
      </c>
      <c r="I15" s="54">
        <f t="shared" ref="I15:K15" si="4">Q15*$R$4/$M$5^3</f>
        <v>0</v>
      </c>
      <c r="J15" s="54">
        <f t="shared" si="4"/>
        <v>0</v>
      </c>
      <c r="K15" s="54">
        <f t="shared" si="4"/>
        <v>0</v>
      </c>
      <c r="L15" s="58">
        <f t="shared" si="2"/>
        <v>2.8107804487891462E-11</v>
      </c>
      <c r="M15" s="30"/>
      <c r="N15" s="56" t="s">
        <v>23</v>
      </c>
      <c r="O15" s="57"/>
      <c r="P15" s="65">
        <v>7.4600000000000003E-9</v>
      </c>
      <c r="Q15" s="50">
        <v>0</v>
      </c>
      <c r="R15" s="50">
        <v>0</v>
      </c>
      <c r="S15" s="50">
        <v>0</v>
      </c>
    </row>
    <row r="16" spans="6:19" ht="16.2" customHeight="1" thickBot="1" x14ac:dyDescent="0.35">
      <c r="F16" s="33"/>
      <c r="G16" s="33"/>
      <c r="H16" s="33"/>
      <c r="I16" s="33"/>
      <c r="J16" s="33"/>
      <c r="K16" s="34"/>
      <c r="L16" s="35"/>
      <c r="M16" s="36"/>
      <c r="N16" s="36"/>
      <c r="O16" s="37"/>
      <c r="P16" s="38"/>
      <c r="Q16" s="33"/>
      <c r="R16" s="33"/>
      <c r="S16" s="34"/>
    </row>
    <row r="19" spans="12:15" ht="23.4" x14ac:dyDescent="0.45">
      <c r="L19" s="61" t="s">
        <v>15</v>
      </c>
      <c r="M19" s="62"/>
      <c r="N19" s="62"/>
      <c r="O19" s="62"/>
    </row>
  </sheetData>
  <mergeCells count="16">
    <mergeCell ref="N13:O13"/>
    <mergeCell ref="F14:G14"/>
    <mergeCell ref="N14:O14"/>
    <mergeCell ref="F16:K16"/>
    <mergeCell ref="L16:O16"/>
    <mergeCell ref="P16:S16"/>
    <mergeCell ref="F9:L9"/>
    <mergeCell ref="M9:M15"/>
    <mergeCell ref="N9:S9"/>
    <mergeCell ref="F10:G10"/>
    <mergeCell ref="N10:O10"/>
    <mergeCell ref="F11:G11"/>
    <mergeCell ref="N11:O11"/>
    <mergeCell ref="F12:G12"/>
    <mergeCell ref="N12:O12"/>
    <mergeCell ref="F13:G13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40B80-AE8A-4048-85EC-BC1C98261788}">
  <dimension ref="D9:S23"/>
  <sheetViews>
    <sheetView tabSelected="1" topLeftCell="A6" workbookViewId="0">
      <selection activeCell="E14" sqref="E14"/>
    </sheetView>
  </sheetViews>
  <sheetFormatPr defaultRowHeight="14.4" x14ac:dyDescent="0.3"/>
  <cols>
    <col min="10" max="10" width="13" customWidth="1"/>
    <col min="16" max="16" width="14.5546875" bestFit="1" customWidth="1"/>
    <col min="17" max="17" width="10.109375" customWidth="1"/>
    <col min="18" max="18" width="10.44140625" bestFit="1" customWidth="1"/>
    <col min="19" max="19" width="10.5546875" bestFit="1" customWidth="1"/>
  </cols>
  <sheetData>
    <row r="9" spans="8:19" ht="15" thickBot="1" x14ac:dyDescent="0.35"/>
    <row r="10" spans="8:19" ht="18.600000000000001" thickBot="1" x14ac:dyDescent="0.35">
      <c r="H10" s="23"/>
      <c r="I10" s="94" t="s">
        <v>32</v>
      </c>
      <c r="J10" s="95"/>
      <c r="K10" s="96"/>
      <c r="L10" s="97"/>
      <c r="M10" s="94" t="s">
        <v>33</v>
      </c>
      <c r="N10" s="95"/>
      <c r="O10" s="96"/>
    </row>
    <row r="11" spans="8:19" ht="20.399999999999999" thickBot="1" x14ac:dyDescent="0.4">
      <c r="H11" s="23"/>
      <c r="I11" s="98" t="s">
        <v>39</v>
      </c>
      <c r="J11" s="99">
        <v>550</v>
      </c>
      <c r="K11" s="100"/>
      <c r="L11" s="97"/>
      <c r="M11" s="101" t="s">
        <v>40</v>
      </c>
      <c r="N11" s="94">
        <v>220.08502278264893</v>
      </c>
      <c r="O11" s="96"/>
      <c r="P11" s="17" t="s">
        <v>34</v>
      </c>
    </row>
    <row r="12" spans="8:19" ht="18" x14ac:dyDescent="0.35">
      <c r="H12" s="68"/>
      <c r="I12" s="102"/>
      <c r="J12" s="103">
        <v>1009.67</v>
      </c>
      <c r="K12" s="104"/>
      <c r="L12" s="97"/>
      <c r="M12" s="105"/>
      <c r="N12" s="126">
        <f>CONVERT(N11,"F","Rank")</f>
        <v>679.75502278264889</v>
      </c>
      <c r="O12" s="127"/>
      <c r="P12" s="17" t="s">
        <v>35</v>
      </c>
    </row>
    <row r="13" spans="8:19" ht="18.600000000000001" thickBot="1" x14ac:dyDescent="0.4">
      <c r="H13" s="68"/>
      <c r="I13" s="106"/>
      <c r="J13" s="107"/>
      <c r="K13" s="108"/>
      <c r="L13" s="109"/>
      <c r="M13" s="110"/>
      <c r="N13" s="128"/>
      <c r="O13" s="129"/>
      <c r="P13" s="17"/>
    </row>
    <row r="14" spans="8:19" ht="29.4" thickBot="1" x14ac:dyDescent="0.35">
      <c r="H14" s="23"/>
      <c r="I14" s="111" t="s">
        <v>41</v>
      </c>
      <c r="J14" s="112" t="s">
        <v>42</v>
      </c>
      <c r="K14" s="112"/>
      <c r="L14" s="113"/>
      <c r="M14" s="71"/>
      <c r="N14" s="72"/>
      <c r="O14" s="72"/>
    </row>
    <row r="15" spans="8:19" ht="16.2" thickBot="1" x14ac:dyDescent="0.35">
      <c r="H15" s="73"/>
      <c r="I15" s="74"/>
      <c r="J15" s="83" t="s">
        <v>36</v>
      </c>
      <c r="K15" s="76"/>
      <c r="L15" s="75"/>
      <c r="M15" s="77"/>
      <c r="N15" s="87" t="s">
        <v>16</v>
      </c>
      <c r="O15" s="23"/>
    </row>
    <row r="16" spans="8:19" ht="21.6" thickBot="1" x14ac:dyDescent="0.45">
      <c r="H16" s="78" t="s">
        <v>4</v>
      </c>
      <c r="I16" s="79"/>
      <c r="J16" s="84">
        <v>7.0843290000000003</v>
      </c>
      <c r="K16" s="76"/>
      <c r="L16" s="77"/>
      <c r="M16" s="90" t="s">
        <v>37</v>
      </c>
      <c r="N16" s="88">
        <v>9.1999999999999998E-2</v>
      </c>
      <c r="O16" s="23"/>
      <c r="P16" s="121" t="s">
        <v>45</v>
      </c>
      <c r="Q16" s="121" t="s">
        <v>43</v>
      </c>
      <c r="R16" s="123">
        <f>J16*(N12-J12)+(J17/2)*(N12^2-J12^2)+(J18/3)*(N12^3-J12^3)+(J19/4)*(N12^4-J12^4)</f>
        <v>-2616.0000001692288</v>
      </c>
      <c r="S16" s="122" t="s">
        <v>44</v>
      </c>
    </row>
    <row r="17" spans="4:19" ht="21.6" thickBot="1" x14ac:dyDescent="0.45">
      <c r="H17" s="80" t="s">
        <v>5</v>
      </c>
      <c r="I17" s="81"/>
      <c r="J17" s="85">
        <v>8.7600000000000004E-4</v>
      </c>
      <c r="K17" s="76"/>
      <c r="L17" s="77"/>
      <c r="M17" s="91" t="s">
        <v>12</v>
      </c>
      <c r="N17" s="89">
        <v>1.4999999999999999E-2</v>
      </c>
      <c r="O17" s="23"/>
      <c r="P17" s="120"/>
      <c r="Q17" s="120"/>
      <c r="R17" s="13"/>
      <c r="S17" s="13"/>
    </row>
    <row r="18" spans="4:19" ht="21.6" thickBot="1" x14ac:dyDescent="0.45">
      <c r="H18" s="82" t="s">
        <v>6</v>
      </c>
      <c r="I18" s="48"/>
      <c r="J18" s="86">
        <v>1.2100000000000001E-7</v>
      </c>
      <c r="K18" s="76"/>
      <c r="L18" s="77"/>
      <c r="M18" s="92">
        <v>2</v>
      </c>
      <c r="N18" s="88">
        <v>7.2999999999999995E-2</v>
      </c>
      <c r="O18" s="23"/>
      <c r="P18" s="121" t="s">
        <v>46</v>
      </c>
      <c r="Q18" s="121" t="s">
        <v>43</v>
      </c>
      <c r="R18" s="123">
        <v>-2616</v>
      </c>
      <c r="S18" s="122" t="s">
        <v>44</v>
      </c>
    </row>
    <row r="19" spans="4:19" ht="21.6" thickBot="1" x14ac:dyDescent="0.45">
      <c r="H19" s="78" t="s">
        <v>14</v>
      </c>
      <c r="I19" s="79"/>
      <c r="J19" s="130">
        <v>2.8099999999999999E-11</v>
      </c>
      <c r="K19" s="76"/>
      <c r="L19" s="77"/>
      <c r="M19" s="93" t="s">
        <v>38</v>
      </c>
      <c r="N19" s="88">
        <v>0.82</v>
      </c>
      <c r="O19" s="23"/>
      <c r="P19" s="120"/>
      <c r="Q19" s="120"/>
      <c r="R19" s="13"/>
      <c r="S19" s="13"/>
    </row>
    <row r="20" spans="4:19" ht="21.6" thickBot="1" x14ac:dyDescent="0.45">
      <c r="D20" s="69"/>
      <c r="E20" s="115"/>
      <c r="F20" s="115"/>
      <c r="G20" s="70"/>
      <c r="H20" s="26"/>
      <c r="I20" s="27"/>
      <c r="J20" s="29"/>
      <c r="K20" s="29"/>
      <c r="L20" s="28"/>
      <c r="P20" s="124" t="s">
        <v>47</v>
      </c>
      <c r="Q20" s="124" t="s">
        <v>43</v>
      </c>
      <c r="R20" s="131">
        <f>(R16-R18)</f>
        <v>-1.6922876966418698E-7</v>
      </c>
      <c r="S20" s="125" t="s">
        <v>44</v>
      </c>
    </row>
    <row r="21" spans="4:19" ht="21.6" thickBot="1" x14ac:dyDescent="0.45">
      <c r="D21" s="23"/>
      <c r="E21" s="69"/>
      <c r="F21" s="115"/>
      <c r="G21" s="70"/>
      <c r="H21" s="116"/>
      <c r="I21" s="117"/>
      <c r="J21" s="25"/>
      <c r="K21" s="118"/>
      <c r="L21" s="119"/>
      <c r="P21" s="18"/>
      <c r="Q21" s="18"/>
    </row>
    <row r="22" spans="4:19" ht="15" thickBot="1" x14ac:dyDescent="0.35">
      <c r="D22" s="23"/>
      <c r="E22" s="115"/>
      <c r="F22" s="115"/>
      <c r="G22" s="115"/>
      <c r="H22" s="115"/>
      <c r="I22" s="115"/>
      <c r="J22" s="29"/>
      <c r="K22" s="29"/>
      <c r="L22" s="28"/>
    </row>
    <row r="23" spans="4:19" ht="15" thickBot="1" x14ac:dyDescent="0.35">
      <c r="D23" s="23"/>
      <c r="E23" s="114"/>
      <c r="F23" s="24"/>
      <c r="G23" s="25"/>
      <c r="H23" s="27"/>
      <c r="I23" s="28"/>
      <c r="J23" s="25"/>
      <c r="K23" s="24"/>
      <c r="L23" s="23"/>
    </row>
  </sheetData>
  <mergeCells count="27">
    <mergeCell ref="E21:G21"/>
    <mergeCell ref="H21:I21"/>
    <mergeCell ref="K21:L21"/>
    <mergeCell ref="E22:I22"/>
    <mergeCell ref="J22:L22"/>
    <mergeCell ref="H23:I23"/>
    <mergeCell ref="H16:I16"/>
    <mergeCell ref="K16:L19"/>
    <mergeCell ref="H17:I17"/>
    <mergeCell ref="H18:I18"/>
    <mergeCell ref="H19:I19"/>
    <mergeCell ref="D20:G20"/>
    <mergeCell ref="I20:L20"/>
    <mergeCell ref="H12:H13"/>
    <mergeCell ref="J12:K13"/>
    <mergeCell ref="N12:O13"/>
    <mergeCell ref="J14:L14"/>
    <mergeCell ref="M14:O14"/>
    <mergeCell ref="H15:I15"/>
    <mergeCell ref="K15:M15"/>
    <mergeCell ref="I10:K10"/>
    <mergeCell ref="L10:L13"/>
    <mergeCell ref="M10:O10"/>
    <mergeCell ref="I11:I13"/>
    <mergeCell ref="J11:K11"/>
    <mergeCell ref="M11:M13"/>
    <mergeCell ref="N11:O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kirti kaushal</dc:creator>
  <cp:lastModifiedBy>kirti kaushal</cp:lastModifiedBy>
  <dcterms:created xsi:type="dcterms:W3CDTF">2023-10-20T21:04:28Z</dcterms:created>
  <dcterms:modified xsi:type="dcterms:W3CDTF">2023-10-20T23:29:56Z</dcterms:modified>
</cp:coreProperties>
</file>