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Measurements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<sst xmlns="http://schemas.openxmlformats.org/spreadsheetml/2006/main" count="1092" uniqueCount="274">
  <si>
    <t>WOA_measurement_Species_Plant_Leaf</t>
  </si>
  <si>
    <t>Measurement</t>
  </si>
  <si>
    <t>Species</t>
  </si>
  <si>
    <t>Species_short</t>
  </si>
  <si>
    <t>Gender</t>
  </si>
  <si>
    <t>Plant</t>
  </si>
  <si>
    <t>GF</t>
  </si>
  <si>
    <t>VPL</t>
  </si>
  <si>
    <t>LL</t>
  </si>
  <si>
    <t>LW</t>
  </si>
  <si>
    <t>LA</t>
  </si>
  <si>
    <t>LLSH</t>
  </si>
  <si>
    <t>SHL</t>
  </si>
  <si>
    <t>CSW</t>
  </si>
  <si>
    <t>CH</t>
  </si>
  <si>
    <t>MEX</t>
  </si>
  <si>
    <t>ML</t>
  </si>
  <si>
    <t>MH</t>
  </si>
  <si>
    <t>MW</t>
  </si>
  <si>
    <t>MA</t>
  </si>
  <si>
    <t>MTC</t>
  </si>
  <si>
    <t>CS</t>
  </si>
  <si>
    <t>CL</t>
  </si>
  <si>
    <t>CW</t>
  </si>
  <si>
    <t>CA</t>
  </si>
  <si>
    <t>CV</t>
  </si>
  <si>
    <t>LV</t>
  </si>
  <si>
    <t>MV</t>
  </si>
  <si>
    <t>LVTMV</t>
  </si>
  <si>
    <t>LVTMVP</t>
  </si>
  <si>
    <t>LDMC</t>
  </si>
  <si>
    <t>SLA</t>
  </si>
  <si>
    <t>DSLM</t>
  </si>
  <si>
    <t>FSLM</t>
  </si>
  <si>
    <t>VPL-W</t>
  </si>
  <si>
    <t>C-W</t>
  </si>
  <si>
    <t>FLM-W</t>
  </si>
  <si>
    <t>DLM-W</t>
  </si>
  <si>
    <t>FSLM-W</t>
  </si>
  <si>
    <t>DSLM-W</t>
  </si>
  <si>
    <t>FWPM-W</t>
  </si>
  <si>
    <t>DWPM-W</t>
  </si>
  <si>
    <t>FSM-W</t>
  </si>
  <si>
    <t>DSM-W</t>
  </si>
  <si>
    <t>BL</t>
  </si>
  <si>
    <t>BSP-W</t>
  </si>
  <si>
    <t>LDMC-W</t>
  </si>
  <si>
    <t>WOA_microscopy_Plagiomnium.undulatum_Plant1_f_Leaf1</t>
  </si>
  <si>
    <t>microscopy</t>
  </si>
  <si>
    <t>Plagiomnium undulatum (female)</t>
  </si>
  <si>
    <t>P. undulatum (f)</t>
  </si>
  <si>
    <t>female</t>
  </si>
  <si>
    <t>Plant 1</t>
  </si>
  <si>
    <t>apocarp</t>
  </si>
  <si>
    <t>square</t>
  </si>
  <si>
    <t>WOA_microscopy_Plagiomnium.undulatum_Plant1_f_Leaf2</t>
  </si>
  <si>
    <t>WOA_microscopy_Plagiomnium.undulatum_Plant1_f_Leaf3</t>
  </si>
  <si>
    <t>WOA_microscopy_Plagiomnium.undulatum_Plant2_f_Leaf1</t>
  </si>
  <si>
    <t>Plant 2</t>
  </si>
  <si>
    <t>WOA_microscopy_Plagiomnium.undulatum_Plant2_f_Leaf2</t>
  </si>
  <si>
    <t>WOA_microscopy_Plagiomnium.undulatum_Plant2_f_Leaf3</t>
  </si>
  <si>
    <t>WOA_microscopy_Plagiomnium.undulatum_Plant3_f_Leaf1</t>
  </si>
  <si>
    <t>Plant 3</t>
  </si>
  <si>
    <t>WOA_microscopy_Plagiomnium.undulatum_Plant3_f_Leaf2</t>
  </si>
  <si>
    <t>WOA_microscopy_Plagiomnium.undulatum_Plant3_f_Leaf3</t>
  </si>
  <si>
    <t>WOA_microscopy_Plagiomnium.undulatum_Plant1_m_Leaf1</t>
  </si>
  <si>
    <t>Plagiomnium undulatum (male)</t>
  </si>
  <si>
    <t>P. undulatum (m)</t>
  </si>
  <si>
    <t>male</t>
  </si>
  <si>
    <t>WOA_microscopy_Plagiomnium.undulatum_Plant1_m_Leaf2</t>
  </si>
  <si>
    <t>WOA_microscopy_Plagiomnium.undulatum_Plant1_m_Leaf3</t>
  </si>
  <si>
    <t>WOA_microscopy_Plagiomnium.undulatum_Plant2_m_Leaf1</t>
  </si>
  <si>
    <t>WOA_microscopy_Plagiomnium.undulatum_Plant2_m_Leaf2</t>
  </si>
  <si>
    <t>WOA_microscopy_Plagiomnium.undulatum_Plant2_m_Leaf3</t>
  </si>
  <si>
    <t>WOA_microscopy_Plagiomnium.undulatum_Plant3_m_Leaf1</t>
  </si>
  <si>
    <t>WOA_microscopy_Plagiomnium.undulatum_Plant3_m_Leaf2</t>
  </si>
  <si>
    <t>WOA_microscopy_Plagiomnium.undulatum_Plant3_m_Leaf3</t>
  </si>
  <si>
    <t>WOA_microscopy_Bryum.sp._Plant1_Leaf1</t>
  </si>
  <si>
    <t>Bryum sp.</t>
  </si>
  <si>
    <t>hexagonal</t>
  </si>
  <si>
    <t>WOA_microscopy_Bryum.sp._Plant1_Leaf2</t>
  </si>
  <si>
    <t>WOA_microscopy_Bryum.sp._Plant1_Leaf3</t>
  </si>
  <si>
    <t>WOA_microscopy_Bryum.sp._Plant2_Leaf1</t>
  </si>
  <si>
    <t>WOA_microscopy_Bryum.sp._Plant2_Leaf2</t>
  </si>
  <si>
    <t>WOA_microscopy_Bryum.sp._Plant2_Leaf3</t>
  </si>
  <si>
    <t>WOA_microscopy_Bryum.sp._Plant3_Leaf1</t>
  </si>
  <si>
    <t>WOA_microscopy_Bryum.sp._Plant3_Leaf2</t>
  </si>
  <si>
    <t>WOA_microscopy_Bryum.sp._Plant3_Leaf3</t>
  </si>
  <si>
    <t>WOA_microscopy_Homalothecium.lutescens_Plant1_Leaf1</t>
  </si>
  <si>
    <t>Homalothecium lutescens</t>
  </si>
  <si>
    <t>H. lutescens</t>
  </si>
  <si>
    <t>pleurocarp</t>
  </si>
  <si>
    <t>prosenchymatic</t>
  </si>
  <si>
    <t>WOA_microscopy_Homalothecium.lutescens_Plant1_Leaf2</t>
  </si>
  <si>
    <t>WOA_microscopy_Homalothecium.lutescens_Plant1_Leaf3</t>
  </si>
  <si>
    <t>WOA_microscopy_Homalothecium.lutescens_Plant2_Leaf1</t>
  </si>
  <si>
    <t>WOA_microscopy_Homalothecium.lutescens_Plant2_Leaf2</t>
  </si>
  <si>
    <t>WOA_microscopy_Homalothecium.lutescens_Plant2_Leaf3</t>
  </si>
  <si>
    <t>WOA_microscopy_Homalothecium.lutescens_Plant3_Leaf1</t>
  </si>
  <si>
    <t>WOA_microscopy_Homalothecium.lutescens_Plant3_Leaf2</t>
  </si>
  <si>
    <t>WOA_microscopy_Homalothecium.lutescens_Plant3_Leaf3</t>
  </si>
  <si>
    <t>WOA_microscopy_Brachythecium.rutabulum_Plant1_Leaf1</t>
  </si>
  <si>
    <t>Brachythecium rutabulum</t>
  </si>
  <si>
    <t>B. rutabulum</t>
  </si>
  <si>
    <t>WOA_microscopy_Brachythecium.rutabulum_Plant1_Leaf2</t>
  </si>
  <si>
    <t>WOA_microscopy_Brachythecium.rutabulum_Plant1_Leaf3</t>
  </si>
  <si>
    <t>WOA_microscopy_Brachythecium.rutabulum_Plant2_Leaf1</t>
  </si>
  <si>
    <t>WOA_microscopy_Brachythecium.rutabulum_Plant2_Leaf2</t>
  </si>
  <si>
    <t>WOA_microscopy_Brachythecium.rutabulum_Plant2_Leaf3</t>
  </si>
  <si>
    <t>WOA_microscopy_Brachythecium.rutabulum_Plant3_Leaf1</t>
  </si>
  <si>
    <t>WOA_microscopy_Brachythecium.rutabulum_Plant3_Leaf2</t>
  </si>
  <si>
    <t>WOA_microscopy_Brachythecium.rutabulum_Plant3_Leaf3</t>
  </si>
  <si>
    <t>WOA_microscopy_Rhytidiadelphus.squarrosus_Plant1_Leaf1</t>
  </si>
  <si>
    <t>Rhytidiadelphus squarrosus</t>
  </si>
  <si>
    <t>R. squarrosus</t>
  </si>
  <si>
    <t>WOA_microscopy_Rhytidiadelphus.squarrosus_Plant1_Leaf2</t>
  </si>
  <si>
    <t>WOA_microscopy_Rhytidiadelphus.squarrosus_Plant1_Leaf3</t>
  </si>
  <si>
    <t>WOA_microscopy_Rhytidiadelphus.squarrosus_Plant2_Leaf1</t>
  </si>
  <si>
    <t>WOA_microscopy_Rhytidiadelphus.squarrosus_Plant2_Leaf2</t>
  </si>
  <si>
    <t>WOA_microscopy_Rhytidiadelphus.squarrosus_Plant2_Leaf3</t>
  </si>
  <si>
    <t>WOA_microscopy_Rhytidiadelphus.squarrosus_Plant3_Leaf1</t>
  </si>
  <si>
    <t>WOA_microscopy_Rhytidiadelphus.squarrosus_Plant3_Leaf2</t>
  </si>
  <si>
    <t>WOA_microscopy_Rhytidiadelphus.squarrosus_Plant3_Leaf3</t>
  </si>
  <si>
    <t>WOA_microscopy_Hypnum.cupressiforme_Plant1_Leaf1</t>
  </si>
  <si>
    <t>Hypnum cupressiforme</t>
  </si>
  <si>
    <t>H. cupressiforme</t>
  </si>
  <si>
    <t>WOA_microscopy_Hypnum.cupressiforme_Plant1_Leaf2</t>
  </si>
  <si>
    <t>WOA_microscopy_Hypnum.cupressiforme_Plant1_Leaf3</t>
  </si>
  <si>
    <t>WOA_microscopy_Hypnum.cupressiforme_Plant2_Leaf1</t>
  </si>
  <si>
    <t>WOA_microscopy_Hypnum.cupressiforme_Plant2_Leaf2</t>
  </si>
  <si>
    <t>WOA_microscopy_Hypnum.cupressiforme_Plant2_Leaf3</t>
  </si>
  <si>
    <t>WOA_microscopy_Hypnum.cupressiforme_Plant3_Leaf1</t>
  </si>
  <si>
    <t>WOA_microscopy_Hypnum.cupressiforme_Plant3_Leaf2</t>
  </si>
  <si>
    <t>WOA_microscopy_Grimmia.pulvinata_Plant1_Leaf1</t>
  </si>
  <si>
    <t>Grimmia pulvinata</t>
  </si>
  <si>
    <t>G. pulvinata</t>
  </si>
  <si>
    <t>WOA_microscopy_Grimmia.pulvinata_Plant1_Leaf2</t>
  </si>
  <si>
    <t>WOA_microscopy_Grimmia.pulvinata_Plant1_Leaf3</t>
  </si>
  <si>
    <t>WOA_microscopy_Grimmia.pulvinata_Plant2_Leaf1</t>
  </si>
  <si>
    <t>WOA_microscopy_Grimmia.pulvinata_Plant2_Leaf2</t>
  </si>
  <si>
    <t>WOA_microscopy_Grimmia.pulvinata_Plant2_Leaf3</t>
  </si>
  <si>
    <t>WOA_microscopy_Grimmia.pulvinata_Plant3_Leaf1</t>
  </si>
  <si>
    <t>WOA_microscopy_Grimmia.pulvinata_Plant3_Leaf2</t>
  </si>
  <si>
    <t>WOA_microscopy_Grimmia.pulvinata_Plant3_Leaf3</t>
  </si>
  <si>
    <t>WOA_weight_Plagiomnium.undulatum_f_Plant1_Leaves</t>
  </si>
  <si>
    <t>weight</t>
  </si>
  <si>
    <t>WOA_weight_Plagiomnium.undulatum_f_Plant2_Leaves</t>
  </si>
  <si>
    <t>WOA_weight_Plagiomnium.undulatum_f_Plant3_Leaves</t>
  </si>
  <si>
    <t>WOA_weight_Plagiomnium.undulatum_f_Plant1_noLeaves</t>
  </si>
  <si>
    <t>WOA_weight_Plagiomnium.undulatum_f_Plant2_noLeaves</t>
  </si>
  <si>
    <t>WOA_weight_Plagiomnium.undulatum_f_Plant3_noLeaves</t>
  </si>
  <si>
    <t>WOA_weight_Plagiomnium.undulatum_f_onlyLeaves1</t>
  </si>
  <si>
    <t>WOA_weight_Plagiomnium.undulatum_f_onlyLeaves2</t>
  </si>
  <si>
    <t>WOA_weight_Plagiomnium.undulatum_f_onlyLeaves3</t>
  </si>
  <si>
    <t>WOA_weight_Plagiomnium.undulatum_m_Plant1_Leaves</t>
  </si>
  <si>
    <t>WOA_weight_Plagiomnium.undulatum_m_Plant2_Leaves</t>
  </si>
  <si>
    <t>WOA_weight_Plagiomnium.undulatum_m_Plant3_Leaves</t>
  </si>
  <si>
    <t>WOA_weight_Plagiomnium.undulatum_m_Plant4_Leaves</t>
  </si>
  <si>
    <t>Plant 4</t>
  </si>
  <si>
    <t>WOA_weight_Plagiomnium.undulatum_m_Plant1_noLeaves</t>
  </si>
  <si>
    <t>WOA_weight_Plagiomnium.undulatum_m_Plant2_noLeaves</t>
  </si>
  <si>
    <t>WOA_weight_Plagiomnium.undulatum_m_Plant3_noLeaves</t>
  </si>
  <si>
    <t>WOA_weight_Plagiomnium.undulatum_m_onlyLeaves1</t>
  </si>
  <si>
    <t>WOA_weight_Plagiomnium.undulatum_m_onlyLeaves2</t>
  </si>
  <si>
    <t>WOA_weight_Plagiomnium.undulatum_m_onlyLeaves3</t>
  </si>
  <si>
    <t>WOA_weight_Bryum.sp._Plant1_Leaves</t>
  </si>
  <si>
    <t>WOA_weight_Bryum.sp._Plant2_Leaves</t>
  </si>
  <si>
    <t>WOA_weight_Bryum.sp._Plant3_Leaves</t>
  </si>
  <si>
    <t>WOA_weight_Bryum.sp._Plant1_noLeaves</t>
  </si>
  <si>
    <t>WOA_weight_Bryum.sp._Plant2_noLeaves</t>
  </si>
  <si>
    <t>WOA_weight_Bryum.sp._Plant3_noLeaves</t>
  </si>
  <si>
    <t>WOA_weight_Bryum.sp._onlyLeaves1</t>
  </si>
  <si>
    <t>WOA_weight_Bryum.sp._onlyLeaves2</t>
  </si>
  <si>
    <t>WOA_weight_Bryum.sp._onlyLeaves3</t>
  </si>
  <si>
    <t>WOA_weight_Homalothecium.lutescens_Plant1_Leaves</t>
  </si>
  <si>
    <t>WOA_weight_Homalothecium.lutescens_Plant2_Leaves</t>
  </si>
  <si>
    <t>WOA_weight_Homalothecium.lutescens_Plant3_Leaves</t>
  </si>
  <si>
    <t>WOA_weight_Homalothecium.lutescens_Plant1_noLeaves</t>
  </si>
  <si>
    <t>WOA_weight_Homalothecium.lutescens_Plant2_noLeaves</t>
  </si>
  <si>
    <t>WOA_weight_Homalothecium.lutescens_Plant3_noLeaves</t>
  </si>
  <si>
    <t>WOA_weight_Homalothecium.lutescens_onlyLeaves1</t>
  </si>
  <si>
    <t>WOA_weight_Homalothecium.lutescens_onlyLeaves2</t>
  </si>
  <si>
    <t>WOA_weight_Homalothecium.lutescens_onlyLeaves3</t>
  </si>
  <si>
    <t>WOA_weight_Brachythecium.rutabulum_Plant1_Leaves</t>
  </si>
  <si>
    <t>WOA_weight_Brachythecium.rutabulum_Plant2_Leaves</t>
  </si>
  <si>
    <t>WOA_weight_Brachythecium.rutabulum_Plant3_Leaves</t>
  </si>
  <si>
    <t>WOA_weight_Brachythecium.rutabulum_Plant1_noLeaves</t>
  </si>
  <si>
    <t>WOA_weight_Brachythecium.rutabulum_Plant2_noLeaves</t>
  </si>
  <si>
    <t>WOA_weight_Brachythecium.rutabulum_Plant3_noLeaves</t>
  </si>
  <si>
    <t>WOA_weight_Brachythecium.rutabulum_onlyLeaves1</t>
  </si>
  <si>
    <t>WOA_weight_Brachythecium.rutabulum_onlyLeaves2</t>
  </si>
  <si>
    <t>WOA_weight_Brachythecium.rutabulum_onlyLeaves3</t>
  </si>
  <si>
    <t>WOA_weight_Hypnum_cupressiforme_Plant1_Leaves</t>
  </si>
  <si>
    <t>WOA_weight_Hypnum_cupressiforme_Plant2_Leaves</t>
  </si>
  <si>
    <t>WOA_weight_Hypnum_cupressiforme_Plant3_Leaves</t>
  </si>
  <si>
    <t>WOA_weight_Hypnum_cupressiforme_Plant1_noLeaves</t>
  </si>
  <si>
    <t>WOA_weight_Hypnum_cupressiforme_Plant2_noLeaves</t>
  </si>
  <si>
    <t>WOA_weight_Hypnum_cupressiforme_Plant3_noLeaves</t>
  </si>
  <si>
    <t>WOA_weight_Hypnum_cupressiforme_onlyLeaves1</t>
  </si>
  <si>
    <t>WOA_weight_Hypnum_cupressiforme_onlyLeaves2</t>
  </si>
  <si>
    <t>WOA_weight_Hypnum_cupressiforme_onlyLeaves3</t>
  </si>
  <si>
    <t>WOA_weight_Rhytidiadelphus_squarrosus_Plant1_Leaves</t>
  </si>
  <si>
    <t>WOA_weight_Rhytidiadelphus_squarrosus_Plant2_Leaves</t>
  </si>
  <si>
    <t>WOA_weight_Rhytidiadelphus_squarrosus_Plant3_Leaves</t>
  </si>
  <si>
    <t>WOA_weight_Rhytidiadelphus_squarrosus_Plant1_noLeaves</t>
  </si>
  <si>
    <t>WOA_weight_Rhytidiadelphus_squarrosus_Plant2_noLeaves</t>
  </si>
  <si>
    <t>WOA_weight_Rhytidiadelphus_squarrosus_Plant3_noLeaves</t>
  </si>
  <si>
    <t>WOA_weight_Rhytidiadelphus_squarrosus_onlyLeaves1</t>
  </si>
  <si>
    <t>WOA_weight_Rhytidiadelphus_squarrosus_onlyLeaves2</t>
  </si>
  <si>
    <t>WOA_weight_Rhytidiadelphus_squarrosus_onlyLeaves3</t>
  </si>
  <si>
    <t>WOA_weight_Grimmia_pulvinata_Plant1_Leaves</t>
  </si>
  <si>
    <t>WOA_weight_Grimmia_pulvinata_Plant2_Leaves</t>
  </si>
  <si>
    <t>WOA_weight_Grimmia_pulvinata_Plant3_Leaves</t>
  </si>
  <si>
    <t>WOA_weight_Grimmia_pulvinata_Plant1_noLeaves</t>
  </si>
  <si>
    <t>WOA_weight_Grimmia_pulvinata_Plant2_noLeaves</t>
  </si>
  <si>
    <t>WOA_weight_Grimmia_pulvinata_Plant3_noLeaves</t>
  </si>
  <si>
    <t>WOA_weight_Grimmia_pulvinata_onlyLeaves1</t>
  </si>
  <si>
    <t>WOA_weight_Grimmia_pulvinata_onlyLeaves2</t>
  </si>
  <si>
    <t>WOA_weight_Grimmia_pulvinata_onlyLeaves3</t>
  </si>
  <si>
    <t>Plant trait</t>
  </si>
  <si>
    <t>Abbreviation</t>
  </si>
  <si>
    <t>Unit</t>
  </si>
  <si>
    <t>Growth Form</t>
  </si>
  <si>
    <t>Categorical</t>
  </si>
  <si>
    <t>Vegetative Plant Length</t>
  </si>
  <si>
    <t>mm</t>
  </si>
  <si>
    <t>Leaf Length</t>
  </si>
  <si>
    <t>µm</t>
  </si>
  <si>
    <t>Leaf Width</t>
  </si>
  <si>
    <t>Leaf Area</t>
  </si>
  <si>
    <t>µm^2</t>
  </si>
  <si>
    <t>Leaf Volume</t>
  </si>
  <si>
    <t>µm^3</t>
  </si>
  <si>
    <t>Leaf Length with Silica Hair</t>
  </si>
  <si>
    <t>Silica Hair Length</t>
  </si>
  <si>
    <t xml:space="preserve">Cross Section Width </t>
  </si>
  <si>
    <t>Midrib existant</t>
  </si>
  <si>
    <t>boolean</t>
  </si>
  <si>
    <t>Midrib Length</t>
  </si>
  <si>
    <t>Midrib Width</t>
  </si>
  <si>
    <t>Midrib Height</t>
  </si>
  <si>
    <t>Midrib Area</t>
  </si>
  <si>
    <t>Midrib Volume</t>
  </si>
  <si>
    <t>Midrib to Cross Section Ratio</t>
  </si>
  <si>
    <t>Unitless</t>
  </si>
  <si>
    <t>Leaf Volume to Midrib Volume Ration</t>
  </si>
  <si>
    <t>Leaf Volume to Midrib Volume Ration in percent</t>
  </si>
  <si>
    <t>%</t>
  </si>
  <si>
    <t>Cell Shape</t>
  </si>
  <si>
    <t>Cell Height</t>
  </si>
  <si>
    <t>Cell Length</t>
  </si>
  <si>
    <t>Cell Width</t>
  </si>
  <si>
    <t>Cell Area</t>
  </si>
  <si>
    <t>Cell Volume</t>
  </si>
  <si>
    <t>Leaf Dry Matter Content</t>
  </si>
  <si>
    <t>mg g^-1</t>
  </si>
  <si>
    <t>Specific Leaf Area</t>
  </si>
  <si>
    <t>g m^-2</t>
  </si>
  <si>
    <t>Fresh Single Leaf Biomass</t>
  </si>
  <si>
    <t>mg</t>
  </si>
  <si>
    <t>Dry Single Leaf Biomass</t>
  </si>
  <si>
    <t>(from Weight Measurements)</t>
  </si>
  <si>
    <t>Fresh Leaves Biomass</t>
  </si>
  <si>
    <t>Dry Leaves Biomass</t>
  </si>
  <si>
    <t>DRM-W</t>
  </si>
  <si>
    <t>Leaf Count</t>
  </si>
  <si>
    <t>Fresh Whole Plant Biomass</t>
  </si>
  <si>
    <t>Dry Whole Plant Biomass</t>
  </si>
  <si>
    <t>Fresh Stem Biomass</t>
  </si>
  <si>
    <t>Dry Stem Biomass</t>
  </si>
  <si>
    <t>Biomass Loss</t>
  </si>
  <si>
    <t>BL-W</t>
  </si>
  <si>
    <t>Biomass Loss in percent</t>
  </si>
  <si>
    <t>BLP-W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</si>
</sst>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0"/>
    <numFmt numFmtId="166" formatCode="0.00000000000000"/>
    <numFmt numFmtId="167" formatCode="dd.mm.yyyy"/>
  </numFmts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color rgb="FFF3F3F3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164" xfId="0" applyFont="1" applyNumberFormat="1"/>
    <xf borderId="0" fillId="0" fontId="4" numFmtId="164" xfId="0" applyFont="1" applyNumberFormat="1"/>
    <xf borderId="0" fillId="0" fontId="1" numFmtId="166" xfId="0" applyFont="1" applyNumberFormat="1"/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4" numFmtId="164" xfId="0" applyAlignment="1" applyFont="1" applyNumberFormat="1">
      <alignment readingOrder="0"/>
    </xf>
    <xf borderId="0" fillId="0" fontId="0" numFmtId="164" xfId="0" applyFont="1" applyNumberFormat="1"/>
    <xf borderId="0" fillId="0" fontId="4" numFmtId="0" xfId="0" applyFont="1"/>
    <xf borderId="0" fillId="0" fontId="5" numFmtId="164" xfId="0" applyAlignment="1" applyFont="1" applyNumberForma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left" readingOrder="0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0" numFmtId="0" xfId="0" applyFont="1"/>
    <xf borderId="0" fillId="0" fontId="4" numFmtId="2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2" xfId="0" applyFont="1" applyNumberFormat="1"/>
    <xf borderId="0" fillId="0" fontId="4" numFmtId="167" xfId="0" applyAlignment="1" applyFont="1" applyNumberFormat="1">
      <alignment readingOrder="0"/>
    </xf>
    <xf borderId="0" fillId="0" fontId="2" numFmtId="2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4" numFmtId="165" xfId="0" applyFont="1" applyNumberFormat="1"/>
    <xf borderId="0" fillId="0" fontId="2" numFmtId="0" xfId="0" applyAlignment="1" applyFont="1">
      <alignment horizontal="right" vertical="bottom"/>
    </xf>
    <xf borderId="0" fillId="0" fontId="5" numFmtId="167" xfId="0" applyAlignment="1" applyFont="1" applyNumberFormat="1">
      <alignment horizontal="right" readingOrder="0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0.88"/>
    <col customWidth="1" min="2" max="4" width="48.63"/>
    <col customWidth="1" min="5" max="5" width="15.88"/>
    <col customWidth="1" min="6" max="7" width="48.63"/>
    <col customWidth="1" min="8" max="8" width="26.38"/>
    <col customWidth="1" min="9" max="11" width="22.13"/>
    <col customWidth="1" min="12" max="14" width="33.38"/>
    <col customWidth="1" min="15" max="15" width="43.0"/>
    <col customWidth="1" min="16" max="21" width="33.38"/>
    <col customWidth="1" min="22" max="25" width="22.13"/>
    <col customWidth="1" min="26" max="26" width="25.75"/>
    <col customWidth="1" min="27" max="28" width="22.13"/>
    <col customWidth="1" min="29" max="29" width="32.75"/>
    <col customWidth="1" min="30" max="30" width="33.25"/>
    <col customWidth="1" min="31" max="31" width="31.25"/>
    <col customWidth="1" min="32" max="32" width="34.5"/>
    <col customWidth="1" min="33" max="34" width="31.25"/>
    <col customWidth="1" min="35" max="35" width="46.13"/>
    <col customWidth="1" min="36" max="36" width="25.25"/>
    <col customWidth="1" min="37" max="37" width="16.25"/>
    <col customWidth="1" min="38" max="38" width="14.75"/>
    <col customWidth="1" min="39" max="39" width="43.38"/>
    <col customWidth="1" min="40" max="40" width="13.5"/>
    <col customWidth="1" min="41" max="41" width="25.38"/>
    <col customWidth="1" min="42" max="42" width="23.75"/>
    <col customWidth="1" min="43" max="43" width="21.38"/>
    <col customWidth="1" min="44" max="44" width="24.13"/>
    <col customWidth="1" min="45" max="45" width="23.25"/>
    <col customWidth="1" min="46" max="46" width="21.63"/>
    <col customWidth="1" min="47" max="47" width="28.5"/>
    <col customWidth="1" min="48" max="48" width="34.75"/>
    <col customWidth="1" min="49" max="49" width="26.88"/>
    <col customWidth="1" min="50" max="50" width="19.75"/>
    <col customWidth="1" min="51" max="51" width="27.25"/>
    <col customWidth="1" min="52" max="52" width="29.38"/>
    <col customWidth="1" min="53" max="53" width="26.0"/>
    <col customWidth="1" min="54" max="54" width="19.38"/>
    <col customWidth="1" min="55" max="55" width="21.13"/>
    <col customWidth="1" min="56" max="57" width="6.63"/>
    <col customWidth="1" min="58" max="58" width="9.5"/>
    <col customWidth="1" min="59" max="59" width="7.0"/>
    <col customWidth="1" min="60" max="60" width="12.0"/>
    <col customWidth="1" min="61" max="61" width="12.5"/>
    <col customWidth="1" min="62" max="62" width="9.63"/>
    <col customWidth="1" min="63" max="63" width="8.63"/>
    <col customWidth="1" min="64" max="64" width="10.13"/>
    <col customWidth="1" min="65" max="65" width="12.5"/>
    <col customWidth="1" min="66" max="66" width="6.0"/>
    <col customWidth="1" min="67" max="67" width="9.13"/>
    <col customWidth="1" min="68" max="68" width="6.0"/>
    <col customWidth="1" min="69" max="69" width="14.5"/>
    <col customWidth="1" min="70" max="70" width="14.88"/>
    <col customWidth="1" min="71" max="71" width="14.63"/>
    <col customWidth="1" min="72" max="72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1" t="s">
        <v>31</v>
      </c>
      <c r="AG1" s="4" t="s">
        <v>32</v>
      </c>
      <c r="AH1" s="4" t="s">
        <v>33</v>
      </c>
      <c r="AI1" s="6" t="s">
        <v>34</v>
      </c>
      <c r="AJ1" s="6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</row>
    <row r="2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>
        <f>36.13</f>
        <v>36.13</v>
      </c>
      <c r="I2" s="4">
        <v>7826.893</v>
      </c>
      <c r="J2" s="4">
        <v>1993.629</v>
      </c>
      <c r="K2" s="4">
        <v>1.3488240906E7</v>
      </c>
      <c r="L2" s="1"/>
      <c r="M2" s="1"/>
      <c r="N2" s="1">
        <v>2031.368</v>
      </c>
      <c r="O2" s="1" t="str">
        <f>Cells!F5</f>
        <v>#REF!</v>
      </c>
      <c r="P2" s="1" t="b">
        <v>1</v>
      </c>
      <c r="Q2" s="4">
        <f t="shared" ref="Q2:Q28" si="2">I2</f>
        <v>7826.893</v>
      </c>
      <c r="R2" s="1">
        <v>156.555</v>
      </c>
      <c r="S2" s="1">
        <v>229.426</v>
      </c>
      <c r="T2" s="1">
        <f t="shared" ref="T2:T28" si="3">Pi()*(S2/2)*(R2/2)</f>
        <v>28209.76428</v>
      </c>
      <c r="U2" s="1">
        <f t="shared" ref="U2:U28" si="4">N2/S2</f>
        <v>8.854131615</v>
      </c>
      <c r="V2" s="1" t="s">
        <v>54</v>
      </c>
      <c r="W2" s="9" t="str">
        <f t="shared" ref="W2:X2" si="1">Cells!D5</f>
        <v>#REF!</v>
      </c>
      <c r="X2" s="9" t="str">
        <f t="shared" si="1"/>
        <v>#REF!</v>
      </c>
      <c r="Y2" s="9" t="str">
        <f t="shared" ref="Y2:Y72" si="6">X2*W2</f>
        <v>#REF!</v>
      </c>
      <c r="Z2" s="9" t="str">
        <f t="shared" ref="Z2:Z72" si="7">W2*X2*O2</f>
        <v>#REF!</v>
      </c>
      <c r="AA2" s="9" t="str">
        <f t="shared" ref="AA2:AA72" si="8">K2*O2</f>
        <v>#REF!</v>
      </c>
      <c r="AB2" s="9">
        <f t="shared" ref="AB2:AB28" si="9">T2/3*Q2</f>
        <v>73598268.86</v>
      </c>
      <c r="AC2" s="9" t="str">
        <f t="shared" ref="AC2:AC28" si="10">AA2/AB2</f>
        <v>#REF!</v>
      </c>
      <c r="AD2" s="9" t="str">
        <f t="shared" ref="AD2:AD28" si="11">100/AA2*AB2</f>
        <v>#REF!</v>
      </c>
      <c r="AE2" s="10" t="str">
        <f>AVERAGE(Mass!S8:S10)</f>
        <v>#REF!</v>
      </c>
      <c r="AF2" s="11" t="str">
        <f t="shared" ref="AF2:AF72" si="12">(AG2/1000)/(K2/1000000000000)</f>
        <v>#REF!</v>
      </c>
      <c r="AG2" s="10" t="str">
        <f>AVERAGE(Mass!M8:M10)</f>
        <v>#REF!</v>
      </c>
      <c r="AH2" s="10" t="str">
        <f>AVERAGE(Mass!L8:L10)</f>
        <v>#REF!</v>
      </c>
      <c r="AI2" s="1"/>
      <c r="AJ2" s="12"/>
      <c r="BO2" s="13"/>
    </row>
    <row r="3">
      <c r="A3" s="1" t="s">
        <v>55</v>
      </c>
      <c r="B3" s="1" t="s">
        <v>48</v>
      </c>
      <c r="C3" s="1" t="s">
        <v>49</v>
      </c>
      <c r="D3" s="1" t="s">
        <v>50</v>
      </c>
      <c r="E3" s="1" t="s">
        <v>51</v>
      </c>
      <c r="F3" s="1" t="s">
        <v>52</v>
      </c>
      <c r="G3" s="1" t="s">
        <v>53</v>
      </c>
      <c r="H3" s="1">
        <v>36.13</v>
      </c>
      <c r="I3" s="4">
        <v>7732.141</v>
      </c>
      <c r="J3" s="4">
        <v>1830.581</v>
      </c>
      <c r="K3" s="4">
        <v>1.1522700525E7</v>
      </c>
      <c r="L3" s="1"/>
      <c r="M3" s="1"/>
      <c r="N3" s="1">
        <v>2031.368</v>
      </c>
      <c r="O3" s="1" t="str">
        <f>Cells!F5</f>
        <v>#REF!</v>
      </c>
      <c r="P3" s="1" t="b">
        <v>1</v>
      </c>
      <c r="Q3" s="4">
        <f t="shared" si="2"/>
        <v>7732.141</v>
      </c>
      <c r="R3" s="1">
        <v>156.555</v>
      </c>
      <c r="S3" s="1">
        <v>229.426</v>
      </c>
      <c r="T3" s="1">
        <f t="shared" si="3"/>
        <v>28209.76428</v>
      </c>
      <c r="U3" s="1">
        <f t="shared" si="4"/>
        <v>8.854131615</v>
      </c>
      <c r="V3" s="1" t="s">
        <v>54</v>
      </c>
      <c r="W3" s="9" t="str">
        <f t="shared" ref="W3:X3" si="5">Cells!D9</f>
        <v>#REF!</v>
      </c>
      <c r="X3" s="9" t="str">
        <f t="shared" si="5"/>
        <v>#REF!</v>
      </c>
      <c r="Y3" s="9" t="str">
        <f t="shared" si="6"/>
        <v>#REF!</v>
      </c>
      <c r="Z3" s="9" t="str">
        <f t="shared" si="7"/>
        <v>#REF!</v>
      </c>
      <c r="AA3" s="9" t="str">
        <f t="shared" si="8"/>
        <v>#REF!</v>
      </c>
      <c r="AB3" s="9">
        <f t="shared" si="9"/>
        <v>72707291.67</v>
      </c>
      <c r="AC3" s="9" t="str">
        <f t="shared" si="10"/>
        <v>#REF!</v>
      </c>
      <c r="AD3" s="9" t="str">
        <f t="shared" si="11"/>
        <v>#REF!</v>
      </c>
      <c r="AE3" s="10" t="str">
        <f>AVERAGE(Mass!S8:S10)</f>
        <v>#REF!</v>
      </c>
      <c r="AF3" s="11" t="str">
        <f t="shared" si="12"/>
        <v>#REF!</v>
      </c>
      <c r="AG3" s="10" t="str">
        <f>AVERAGE(Mass!M8:M10)</f>
        <v>#REF!</v>
      </c>
      <c r="AH3" s="10">
        <v>2.034777777777778</v>
      </c>
      <c r="AI3" s="1"/>
      <c r="AJ3" s="12"/>
      <c r="BO3" s="13"/>
    </row>
    <row r="4">
      <c r="A4" s="1" t="s">
        <v>56</v>
      </c>
      <c r="B4" s="1" t="s">
        <v>48</v>
      </c>
      <c r="C4" s="1" t="s">
        <v>49</v>
      </c>
      <c r="D4" s="1" t="s">
        <v>50</v>
      </c>
      <c r="E4" s="1" t="s">
        <v>51</v>
      </c>
      <c r="F4" s="1" t="s">
        <v>52</v>
      </c>
      <c r="G4" s="1" t="s">
        <v>53</v>
      </c>
      <c r="H4" s="1">
        <v>36.13</v>
      </c>
      <c r="I4" s="4">
        <v>8108.06</v>
      </c>
      <c r="J4" s="4">
        <v>2117.3</v>
      </c>
      <c r="K4" s="3">
        <v>1.4334785865E7</v>
      </c>
      <c r="L4" s="1"/>
      <c r="M4" s="1"/>
      <c r="N4" s="1">
        <v>2031.368</v>
      </c>
      <c r="O4" s="1" t="str">
        <f>Cells!F5</f>
        <v>#REF!</v>
      </c>
      <c r="P4" s="1" t="b">
        <v>1</v>
      </c>
      <c r="Q4" s="4">
        <f t="shared" si="2"/>
        <v>8108.06</v>
      </c>
      <c r="R4" s="1">
        <v>156.555</v>
      </c>
      <c r="S4" s="1">
        <v>229.426</v>
      </c>
      <c r="T4" s="1">
        <f t="shared" si="3"/>
        <v>28209.76428</v>
      </c>
      <c r="U4" s="1">
        <f t="shared" si="4"/>
        <v>8.854131615</v>
      </c>
      <c r="V4" s="1" t="s">
        <v>54</v>
      </c>
      <c r="W4" s="9" t="str">
        <f t="shared" ref="W4:X4" si="13">Cells!D13</f>
        <v>#REF!</v>
      </c>
      <c r="X4" s="9" t="str">
        <f t="shared" si="13"/>
        <v>#REF!</v>
      </c>
      <c r="Y4" s="9" t="str">
        <f t="shared" si="6"/>
        <v>#REF!</v>
      </c>
      <c r="Z4" s="9" t="str">
        <f t="shared" si="7"/>
        <v>#REF!</v>
      </c>
      <c r="AA4" s="9" t="str">
        <f t="shared" si="8"/>
        <v>#REF!</v>
      </c>
      <c r="AB4" s="9">
        <f t="shared" si="9"/>
        <v>76242153.79</v>
      </c>
      <c r="AC4" s="9" t="str">
        <f t="shared" si="10"/>
        <v>#REF!</v>
      </c>
      <c r="AD4" s="9" t="str">
        <f t="shared" si="11"/>
        <v>#REF!</v>
      </c>
      <c r="AE4" s="10" t="str">
        <f>AVERAGE(Mass!S8:S10)</f>
        <v>#REF!</v>
      </c>
      <c r="AF4" s="11" t="str">
        <f t="shared" si="12"/>
        <v>#REF!</v>
      </c>
      <c r="AG4" s="10" t="str">
        <f>AVERAGE(Mass!M8:M10)</f>
        <v>#REF!</v>
      </c>
      <c r="AH4" s="10">
        <v>2.034777777777778</v>
      </c>
      <c r="AI4" s="1"/>
      <c r="AJ4" s="12"/>
      <c r="BO4" s="13"/>
    </row>
    <row r="5">
      <c r="A5" s="1" t="s">
        <v>57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58</v>
      </c>
      <c r="G5" s="1" t="s">
        <v>53</v>
      </c>
      <c r="H5" s="2">
        <v>31.86</v>
      </c>
      <c r="I5" s="3">
        <v>8415.547</v>
      </c>
      <c r="J5" s="3">
        <v>1992.747</v>
      </c>
      <c r="K5" s="3">
        <v>1.5748061703E7</v>
      </c>
      <c r="L5" s="1"/>
      <c r="M5" s="1"/>
      <c r="N5" s="1">
        <v>2031.368</v>
      </c>
      <c r="O5" s="1" t="str">
        <f>Cells!F5</f>
        <v>#REF!</v>
      </c>
      <c r="P5" s="1" t="b">
        <v>1</v>
      </c>
      <c r="Q5" s="4">
        <f t="shared" si="2"/>
        <v>8415.547</v>
      </c>
      <c r="R5" s="1">
        <v>156.555</v>
      </c>
      <c r="S5" s="1">
        <v>229.426</v>
      </c>
      <c r="T5" s="1">
        <f t="shared" si="3"/>
        <v>28209.76428</v>
      </c>
      <c r="U5" s="1">
        <f t="shared" si="4"/>
        <v>8.854131615</v>
      </c>
      <c r="V5" s="1" t="s">
        <v>54</v>
      </c>
      <c r="W5" s="3" t="str">
        <f t="shared" ref="W5:X5" si="14">Cells!D17</f>
        <v>#REF!</v>
      </c>
      <c r="X5" s="3" t="str">
        <f t="shared" si="14"/>
        <v>#REF!</v>
      </c>
      <c r="Y5" s="9" t="str">
        <f t="shared" si="6"/>
        <v>#REF!</v>
      </c>
      <c r="Z5" s="9" t="str">
        <f t="shared" si="7"/>
        <v>#REF!</v>
      </c>
      <c r="AA5" s="9" t="str">
        <f t="shared" si="8"/>
        <v>#REF!</v>
      </c>
      <c r="AB5" s="9">
        <f t="shared" si="9"/>
        <v>79133532.39</v>
      </c>
      <c r="AC5" s="9" t="str">
        <f t="shared" si="10"/>
        <v>#REF!</v>
      </c>
      <c r="AD5" s="9" t="str">
        <f t="shared" si="11"/>
        <v>#REF!</v>
      </c>
      <c r="AE5" s="10" t="str">
        <f>AVERAGE(Mass!S8:S10)</f>
        <v>#REF!</v>
      </c>
      <c r="AF5" s="11" t="str">
        <f t="shared" si="12"/>
        <v>#REF!</v>
      </c>
      <c r="AG5" s="10" t="str">
        <f>AVERAGE(Mass!M8:M10)</f>
        <v>#REF!</v>
      </c>
      <c r="AH5" s="10">
        <v>2.034777777777778</v>
      </c>
      <c r="AI5" s="1"/>
      <c r="AJ5" s="12"/>
      <c r="BO5" s="13"/>
    </row>
    <row r="6">
      <c r="A6" s="1" t="s">
        <v>59</v>
      </c>
      <c r="B6" s="1" t="s">
        <v>48</v>
      </c>
      <c r="C6" s="1" t="s">
        <v>49</v>
      </c>
      <c r="D6" s="1" t="s">
        <v>50</v>
      </c>
      <c r="E6" s="1" t="s">
        <v>51</v>
      </c>
      <c r="F6" s="1" t="s">
        <v>58</v>
      </c>
      <c r="G6" s="1" t="s">
        <v>53</v>
      </c>
      <c r="H6" s="2">
        <v>31.86</v>
      </c>
      <c r="I6" s="3">
        <v>9008.941</v>
      </c>
      <c r="J6" s="3">
        <v>1990.047</v>
      </c>
      <c r="K6" s="3">
        <v>1.5422847222E7</v>
      </c>
      <c r="L6" s="1"/>
      <c r="M6" s="1"/>
      <c r="N6" s="1">
        <v>2031.368</v>
      </c>
      <c r="O6" s="1" t="str">
        <f>Cells!F5</f>
        <v>#REF!</v>
      </c>
      <c r="P6" s="1" t="b">
        <v>1</v>
      </c>
      <c r="Q6" s="4">
        <f t="shared" si="2"/>
        <v>9008.941</v>
      </c>
      <c r="R6" s="1">
        <v>156.555</v>
      </c>
      <c r="S6" s="1">
        <v>229.426</v>
      </c>
      <c r="T6" s="1">
        <f t="shared" si="3"/>
        <v>28209.76428</v>
      </c>
      <c r="U6" s="1">
        <f t="shared" si="4"/>
        <v>8.854131615</v>
      </c>
      <c r="V6" s="1" t="s">
        <v>54</v>
      </c>
      <c r="W6" s="3" t="str">
        <f t="shared" ref="W6:X6" si="15">Cells!D21</f>
        <v>#REF!</v>
      </c>
      <c r="X6" s="3" t="str">
        <f t="shared" si="15"/>
        <v>#REF!</v>
      </c>
      <c r="Y6" s="9" t="str">
        <f t="shared" si="6"/>
        <v>#REF!</v>
      </c>
      <c r="Z6" s="9" t="str">
        <f t="shared" si="7"/>
        <v>#REF!</v>
      </c>
      <c r="AA6" s="9" t="str">
        <f t="shared" si="8"/>
        <v>#REF!</v>
      </c>
      <c r="AB6" s="9">
        <f t="shared" si="9"/>
        <v>84713367.34</v>
      </c>
      <c r="AC6" s="9" t="str">
        <f t="shared" si="10"/>
        <v>#REF!</v>
      </c>
      <c r="AD6" s="9" t="str">
        <f t="shared" si="11"/>
        <v>#REF!</v>
      </c>
      <c r="AE6" s="10" t="str">
        <f>AVERAGE(Mass!S8:S10)</f>
        <v>#REF!</v>
      </c>
      <c r="AF6" s="11" t="str">
        <f t="shared" si="12"/>
        <v>#REF!</v>
      </c>
      <c r="AG6" s="10" t="str">
        <f>AVERAGE(Mass!M8:M10)</f>
        <v>#REF!</v>
      </c>
      <c r="AH6" s="10">
        <v>2.034777777777778</v>
      </c>
      <c r="AI6" s="1"/>
      <c r="AJ6" s="12"/>
      <c r="BO6" s="13"/>
    </row>
    <row r="7">
      <c r="A7" s="1" t="s">
        <v>60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58</v>
      </c>
      <c r="G7" s="1" t="s">
        <v>53</v>
      </c>
      <c r="H7" s="2">
        <v>31.86</v>
      </c>
      <c r="I7" s="3">
        <v>8937.361</v>
      </c>
      <c r="J7" s="3">
        <v>2083.846</v>
      </c>
      <c r="K7" s="3">
        <v>1.474550758E7</v>
      </c>
      <c r="L7" s="1"/>
      <c r="M7" s="1"/>
      <c r="N7" s="1">
        <v>2031.368</v>
      </c>
      <c r="O7" s="1" t="str">
        <f>Cells!F5</f>
        <v>#REF!</v>
      </c>
      <c r="P7" s="1" t="b">
        <v>1</v>
      </c>
      <c r="Q7" s="4">
        <f t="shared" si="2"/>
        <v>8937.361</v>
      </c>
      <c r="R7" s="1">
        <v>156.555</v>
      </c>
      <c r="S7" s="1">
        <v>229.426</v>
      </c>
      <c r="T7" s="1">
        <f t="shared" si="3"/>
        <v>28209.76428</v>
      </c>
      <c r="U7" s="1">
        <f t="shared" si="4"/>
        <v>8.854131615</v>
      </c>
      <c r="V7" s="1" t="s">
        <v>54</v>
      </c>
      <c r="W7" s="3" t="str">
        <f t="shared" ref="W7:X7" si="16">Cells!D25</f>
        <v>#REF!</v>
      </c>
      <c r="X7" s="3" t="str">
        <f t="shared" si="16"/>
        <v>#REF!</v>
      </c>
      <c r="Y7" s="9" t="str">
        <f t="shared" si="6"/>
        <v>#REF!</v>
      </c>
      <c r="Z7" s="9" t="str">
        <f t="shared" si="7"/>
        <v>#REF!</v>
      </c>
      <c r="AA7" s="9" t="str">
        <f t="shared" si="8"/>
        <v>#REF!</v>
      </c>
      <c r="AB7" s="9">
        <f t="shared" si="9"/>
        <v>84040282.37</v>
      </c>
      <c r="AC7" s="9" t="str">
        <f t="shared" si="10"/>
        <v>#REF!</v>
      </c>
      <c r="AD7" s="9" t="str">
        <f t="shared" si="11"/>
        <v>#REF!</v>
      </c>
      <c r="AE7" s="10" t="str">
        <f>AVERAGE(Mass!S8:S10)</f>
        <v>#REF!</v>
      </c>
      <c r="AF7" s="11" t="str">
        <f t="shared" si="12"/>
        <v>#REF!</v>
      </c>
      <c r="AG7" s="10" t="str">
        <f>AVERAGE(Mass!M8:M10)</f>
        <v>#REF!</v>
      </c>
      <c r="AH7" s="10">
        <v>2.034777777777778</v>
      </c>
      <c r="AI7" s="1"/>
      <c r="AJ7" s="12"/>
      <c r="BO7" s="13"/>
    </row>
    <row r="8">
      <c r="A8" s="1" t="s">
        <v>61</v>
      </c>
      <c r="B8" s="1" t="s">
        <v>48</v>
      </c>
      <c r="C8" s="1" t="s">
        <v>49</v>
      </c>
      <c r="D8" s="1" t="s">
        <v>50</v>
      </c>
      <c r="E8" s="1" t="s">
        <v>51</v>
      </c>
      <c r="F8" s="1" t="s">
        <v>62</v>
      </c>
      <c r="G8" s="1" t="s">
        <v>53</v>
      </c>
      <c r="H8" s="2">
        <v>68.62</v>
      </c>
      <c r="I8" s="3">
        <v>9860.651</v>
      </c>
      <c r="J8" s="3">
        <v>2316.359</v>
      </c>
      <c r="K8" s="4">
        <f>20031074.718+75160.457</f>
        <v>20106235.18</v>
      </c>
      <c r="L8" s="1"/>
      <c r="M8" s="1"/>
      <c r="N8" s="1">
        <v>2031.368</v>
      </c>
      <c r="O8" s="1" t="str">
        <f>Cells!F5</f>
        <v>#REF!</v>
      </c>
      <c r="P8" s="1" t="b">
        <v>1</v>
      </c>
      <c r="Q8" s="4">
        <f t="shared" si="2"/>
        <v>9860.651</v>
      </c>
      <c r="R8" s="1">
        <v>156.555</v>
      </c>
      <c r="S8" s="1">
        <v>229.426</v>
      </c>
      <c r="T8" s="1">
        <f t="shared" si="3"/>
        <v>28209.76428</v>
      </c>
      <c r="U8" s="1">
        <f t="shared" si="4"/>
        <v>8.854131615</v>
      </c>
      <c r="V8" s="1" t="s">
        <v>54</v>
      </c>
      <c r="W8" s="3" t="str">
        <f t="shared" ref="W8:X8" si="17">Cells!D29</f>
        <v>#REF!</v>
      </c>
      <c r="X8" s="3" t="str">
        <f t="shared" si="17"/>
        <v>#REF!</v>
      </c>
      <c r="Y8" s="9" t="str">
        <f t="shared" si="6"/>
        <v>#REF!</v>
      </c>
      <c r="Z8" s="9" t="str">
        <f t="shared" si="7"/>
        <v>#REF!</v>
      </c>
      <c r="AA8" s="9" t="str">
        <f t="shared" si="8"/>
        <v>#REF!</v>
      </c>
      <c r="AB8" s="9">
        <f t="shared" si="9"/>
        <v>92722213.46</v>
      </c>
      <c r="AC8" s="9" t="str">
        <f t="shared" si="10"/>
        <v>#REF!</v>
      </c>
      <c r="AD8" s="9" t="str">
        <f t="shared" si="11"/>
        <v>#REF!</v>
      </c>
      <c r="AE8" s="10" t="str">
        <f>AVERAGE(Mass!S8:S10)</f>
        <v>#REF!</v>
      </c>
      <c r="AF8" s="11" t="str">
        <f t="shared" si="12"/>
        <v>#REF!</v>
      </c>
      <c r="AG8" s="10" t="str">
        <f>AVERAGE(Mass!M8:M10)</f>
        <v>#REF!</v>
      </c>
      <c r="AH8" s="10">
        <v>2.034777777777778</v>
      </c>
      <c r="AI8" s="1"/>
      <c r="AJ8" s="12"/>
    </row>
    <row r="9">
      <c r="A9" s="1" t="s">
        <v>63</v>
      </c>
      <c r="B9" s="1" t="s">
        <v>48</v>
      </c>
      <c r="C9" s="1" t="s">
        <v>49</v>
      </c>
      <c r="D9" s="1" t="s">
        <v>50</v>
      </c>
      <c r="E9" s="1" t="s">
        <v>51</v>
      </c>
      <c r="F9" s="1" t="s">
        <v>62</v>
      </c>
      <c r="G9" s="1" t="s">
        <v>53</v>
      </c>
      <c r="H9" s="2">
        <v>68.62</v>
      </c>
      <c r="I9" s="3">
        <v>9955.83</v>
      </c>
      <c r="J9" s="3">
        <v>2429.641</v>
      </c>
      <c r="K9" s="4">
        <v>1.9910375041E7</v>
      </c>
      <c r="L9" s="1"/>
      <c r="M9" s="1"/>
      <c r="N9" s="1">
        <v>2031.368</v>
      </c>
      <c r="O9" s="1" t="str">
        <f>Cells!F5</f>
        <v>#REF!</v>
      </c>
      <c r="P9" s="1" t="b">
        <v>1</v>
      </c>
      <c r="Q9" s="4">
        <f t="shared" si="2"/>
        <v>9955.83</v>
      </c>
      <c r="R9" s="1">
        <v>156.555</v>
      </c>
      <c r="S9" s="1">
        <v>229.426</v>
      </c>
      <c r="T9" s="1">
        <f t="shared" si="3"/>
        <v>28209.76428</v>
      </c>
      <c r="U9" s="1">
        <f t="shared" si="4"/>
        <v>8.854131615</v>
      </c>
      <c r="V9" s="1" t="s">
        <v>54</v>
      </c>
      <c r="W9" s="3" t="str">
        <f t="shared" ref="W9:X9" si="18">Cells!D33</f>
        <v>#REF!</v>
      </c>
      <c r="X9" s="3" t="str">
        <f t="shared" si="18"/>
        <v>#REF!</v>
      </c>
      <c r="Y9" s="9" t="str">
        <f t="shared" si="6"/>
        <v>#REF!</v>
      </c>
      <c r="Z9" s="9" t="str">
        <f t="shared" si="7"/>
        <v>#REF!</v>
      </c>
      <c r="AA9" s="9" t="str">
        <f t="shared" si="8"/>
        <v>#REF!</v>
      </c>
      <c r="AB9" s="9">
        <f t="shared" si="9"/>
        <v>93617205.84</v>
      </c>
      <c r="AC9" s="9" t="str">
        <f t="shared" si="10"/>
        <v>#REF!</v>
      </c>
      <c r="AD9" s="9" t="str">
        <f t="shared" si="11"/>
        <v>#REF!</v>
      </c>
      <c r="AE9" s="10" t="str">
        <f>AVERAGE(Mass!S8:S10)</f>
        <v>#REF!</v>
      </c>
      <c r="AF9" s="11" t="str">
        <f t="shared" si="12"/>
        <v>#REF!</v>
      </c>
      <c r="AG9" s="10" t="str">
        <f>AVERAGE(Mass!M8:M10)</f>
        <v>#REF!</v>
      </c>
      <c r="AH9" s="10">
        <v>2.034777777777778</v>
      </c>
      <c r="AI9" s="1"/>
      <c r="AJ9" s="12"/>
    </row>
    <row r="10">
      <c r="A10" s="1" t="s">
        <v>64</v>
      </c>
      <c r="B10" s="1" t="s">
        <v>48</v>
      </c>
      <c r="C10" s="1" t="s">
        <v>49</v>
      </c>
      <c r="D10" s="1" t="s">
        <v>50</v>
      </c>
      <c r="E10" s="1" t="s">
        <v>51</v>
      </c>
      <c r="F10" s="1" t="s">
        <v>62</v>
      </c>
      <c r="G10" s="1" t="s">
        <v>53</v>
      </c>
      <c r="H10" s="2">
        <v>68.62</v>
      </c>
      <c r="I10" s="4">
        <v>8870.587</v>
      </c>
      <c r="J10" s="4">
        <v>3100.795</v>
      </c>
      <c r="K10" s="4">
        <v>2.092482989E7</v>
      </c>
      <c r="L10" s="1"/>
      <c r="M10" s="1"/>
      <c r="N10" s="1">
        <v>2031.368</v>
      </c>
      <c r="O10" s="1" t="str">
        <f>Cells!F5</f>
        <v>#REF!</v>
      </c>
      <c r="P10" s="1" t="b">
        <v>1</v>
      </c>
      <c r="Q10" s="4">
        <f t="shared" si="2"/>
        <v>8870.587</v>
      </c>
      <c r="R10" s="1">
        <v>156.555</v>
      </c>
      <c r="S10" s="1">
        <v>229.426</v>
      </c>
      <c r="T10" s="1">
        <f t="shared" si="3"/>
        <v>28209.76428</v>
      </c>
      <c r="U10" s="1">
        <f t="shared" si="4"/>
        <v>8.854131615</v>
      </c>
      <c r="V10" s="1" t="s">
        <v>54</v>
      </c>
      <c r="W10" s="4" t="str">
        <f t="shared" ref="W10:X10" si="19">Cells!D37</f>
        <v>#REF!</v>
      </c>
      <c r="X10" s="4" t="str">
        <f t="shared" si="19"/>
        <v>#REF!</v>
      </c>
      <c r="Y10" s="9" t="str">
        <f t="shared" si="6"/>
        <v>#REF!</v>
      </c>
      <c r="Z10" s="9" t="str">
        <f t="shared" si="7"/>
        <v>#REF!</v>
      </c>
      <c r="AA10" s="9" t="str">
        <f t="shared" si="8"/>
        <v>#REF!</v>
      </c>
      <c r="AB10" s="9">
        <f t="shared" si="9"/>
        <v>83412389.43</v>
      </c>
      <c r="AC10" s="9" t="str">
        <f t="shared" si="10"/>
        <v>#REF!</v>
      </c>
      <c r="AD10" s="9" t="str">
        <f t="shared" si="11"/>
        <v>#REF!</v>
      </c>
      <c r="AE10" s="10" t="str">
        <f>AVERAGE(Mass!S8:S10)</f>
        <v>#REF!</v>
      </c>
      <c r="AF10" s="11" t="str">
        <f t="shared" si="12"/>
        <v>#REF!</v>
      </c>
      <c r="AG10" s="10" t="str">
        <f>AVERAGE(Mass!M8:M10)</f>
        <v>#REF!</v>
      </c>
      <c r="AH10" s="10">
        <v>2.034777777777778</v>
      </c>
      <c r="AI10" s="1"/>
      <c r="AJ10" s="12"/>
    </row>
    <row r="11">
      <c r="A11" s="1" t="s">
        <v>65</v>
      </c>
      <c r="B11" s="1" t="s">
        <v>48</v>
      </c>
      <c r="C11" s="1" t="s">
        <v>66</v>
      </c>
      <c r="D11" s="1" t="s">
        <v>67</v>
      </c>
      <c r="E11" s="1" t="s">
        <v>68</v>
      </c>
      <c r="F11" s="1" t="s">
        <v>52</v>
      </c>
      <c r="G11" s="1" t="s">
        <v>53</v>
      </c>
      <c r="H11" s="1">
        <v>31.08</v>
      </c>
      <c r="I11" s="4">
        <v>7082.527</v>
      </c>
      <c r="J11" s="4">
        <v>2002.7</v>
      </c>
      <c r="K11" s="4">
        <v>1.1199538932E7</v>
      </c>
      <c r="L11" s="1"/>
      <c r="M11" s="1"/>
      <c r="N11" s="1">
        <v>2595.057</v>
      </c>
      <c r="O11" s="14" t="str">
        <f>Cells!F41</f>
        <v>#REF!</v>
      </c>
      <c r="P11" s="1" t="b">
        <v>1</v>
      </c>
      <c r="Q11" s="4">
        <f t="shared" si="2"/>
        <v>7082.527</v>
      </c>
      <c r="R11" s="1">
        <v>157.919</v>
      </c>
      <c r="S11" s="1">
        <v>244.962</v>
      </c>
      <c r="T11" s="1">
        <f t="shared" si="3"/>
        <v>30382.46357</v>
      </c>
      <c r="U11" s="1">
        <f t="shared" si="4"/>
        <v>10.59371249</v>
      </c>
      <c r="V11" s="1" t="s">
        <v>54</v>
      </c>
      <c r="W11" s="9" t="str">
        <f t="shared" ref="W11:X11" si="20">Cells!D41</f>
        <v>#REF!</v>
      </c>
      <c r="X11" s="9" t="str">
        <f t="shared" si="20"/>
        <v>#REF!</v>
      </c>
      <c r="Y11" s="9" t="str">
        <f t="shared" si="6"/>
        <v>#REF!</v>
      </c>
      <c r="Z11" s="9" t="str">
        <f t="shared" si="7"/>
        <v>#REF!</v>
      </c>
      <c r="AA11" s="9" t="str">
        <f t="shared" si="8"/>
        <v>#REF!</v>
      </c>
      <c r="AB11" s="9">
        <f t="shared" si="9"/>
        <v>71728206.18</v>
      </c>
      <c r="AC11" s="9" t="str">
        <f t="shared" si="10"/>
        <v>#REF!</v>
      </c>
      <c r="AD11" s="9" t="str">
        <f t="shared" si="11"/>
        <v>#REF!</v>
      </c>
      <c r="AE11" s="10" t="str">
        <f>AVERAGE(Mass!S18:S20)</f>
        <v>#REF!</v>
      </c>
      <c r="AF11" s="11" t="str">
        <f t="shared" si="12"/>
        <v>#REF!</v>
      </c>
      <c r="AG11" s="10" t="str">
        <f>AVERAGE(Mass!M18:M20)</f>
        <v>#REF!</v>
      </c>
      <c r="AH11" s="10" t="str">
        <f>AVERAGE(Mass!L18:L20)</f>
        <v>#REF!</v>
      </c>
      <c r="AI11" s="1"/>
      <c r="AJ11" s="12"/>
    </row>
    <row r="12">
      <c r="A12" s="1" t="s">
        <v>69</v>
      </c>
      <c r="B12" s="1" t="s">
        <v>48</v>
      </c>
      <c r="C12" s="1" t="s">
        <v>66</v>
      </c>
      <c r="D12" s="1" t="s">
        <v>67</v>
      </c>
      <c r="E12" s="1" t="s">
        <v>68</v>
      </c>
      <c r="F12" s="1" t="s">
        <v>52</v>
      </c>
      <c r="G12" s="1" t="s">
        <v>53</v>
      </c>
      <c r="H12" s="1">
        <v>31.08</v>
      </c>
      <c r="I12" s="4">
        <v>8259.054</v>
      </c>
      <c r="J12" s="4">
        <v>2418.047</v>
      </c>
      <c r="K12" s="3">
        <v>1.6721847935E7</v>
      </c>
      <c r="L12" s="1"/>
      <c r="M12" s="1"/>
      <c r="N12" s="1">
        <v>2595.057</v>
      </c>
      <c r="O12" s="14" t="str">
        <f>Cells!F41</f>
        <v>#REF!</v>
      </c>
      <c r="P12" s="1" t="b">
        <v>1</v>
      </c>
      <c r="Q12" s="4">
        <f t="shared" si="2"/>
        <v>8259.054</v>
      </c>
      <c r="R12" s="1">
        <v>157.919</v>
      </c>
      <c r="S12" s="1">
        <v>244.962</v>
      </c>
      <c r="T12" s="1">
        <f t="shared" si="3"/>
        <v>30382.46357</v>
      </c>
      <c r="U12" s="1">
        <f t="shared" si="4"/>
        <v>10.59371249</v>
      </c>
      <c r="V12" s="1" t="s">
        <v>54</v>
      </c>
      <c r="W12" s="9" t="str">
        <f t="shared" ref="W12:X12" si="21">Cells!D45</f>
        <v>#REF!</v>
      </c>
      <c r="X12" s="9" t="str">
        <f t="shared" si="21"/>
        <v>#REF!</v>
      </c>
      <c r="Y12" s="9" t="str">
        <f t="shared" si="6"/>
        <v>#REF!</v>
      </c>
      <c r="Z12" s="9" t="str">
        <f t="shared" si="7"/>
        <v>#REF!</v>
      </c>
      <c r="AA12" s="9" t="str">
        <f t="shared" si="8"/>
        <v>#REF!</v>
      </c>
      <c r="AB12" s="9">
        <f t="shared" si="9"/>
        <v>83643469.08</v>
      </c>
      <c r="AC12" s="9" t="str">
        <f t="shared" si="10"/>
        <v>#REF!</v>
      </c>
      <c r="AD12" s="9" t="str">
        <f t="shared" si="11"/>
        <v>#REF!</v>
      </c>
      <c r="AE12" s="10" t="str">
        <f>AVERAGE(Mass!S18:S20)</f>
        <v>#REF!</v>
      </c>
      <c r="AF12" s="11" t="str">
        <f t="shared" si="12"/>
        <v>#REF!</v>
      </c>
      <c r="AG12" s="10" t="str">
        <f>AVERAGE(Mass!M18:M20)</f>
        <v>#REF!</v>
      </c>
      <c r="AH12" s="10">
        <v>1.3803555555555558</v>
      </c>
      <c r="AI12" s="1"/>
      <c r="AJ12" s="12"/>
    </row>
    <row r="13">
      <c r="A13" s="1" t="s">
        <v>70</v>
      </c>
      <c r="B13" s="1" t="s">
        <v>48</v>
      </c>
      <c r="C13" s="1" t="s">
        <v>66</v>
      </c>
      <c r="D13" s="1" t="s">
        <v>67</v>
      </c>
      <c r="E13" s="1" t="s">
        <v>68</v>
      </c>
      <c r="F13" s="1" t="s">
        <v>52</v>
      </c>
      <c r="G13" s="1" t="s">
        <v>53</v>
      </c>
      <c r="H13" s="1">
        <v>31.08</v>
      </c>
      <c r="I13" s="4">
        <v>8867.916</v>
      </c>
      <c r="J13" s="4">
        <v>2597.929</v>
      </c>
      <c r="K13" s="3">
        <v>1.86994928E7</v>
      </c>
      <c r="L13" s="1"/>
      <c r="M13" s="1"/>
      <c r="N13" s="1">
        <v>2595.057</v>
      </c>
      <c r="O13" s="14" t="str">
        <f>Cells!F41</f>
        <v>#REF!</v>
      </c>
      <c r="P13" s="1" t="b">
        <v>1</v>
      </c>
      <c r="Q13" s="4">
        <f t="shared" si="2"/>
        <v>8867.916</v>
      </c>
      <c r="R13" s="1">
        <v>157.919</v>
      </c>
      <c r="S13" s="1">
        <v>244.962</v>
      </c>
      <c r="T13" s="1">
        <f t="shared" si="3"/>
        <v>30382.46357</v>
      </c>
      <c r="U13" s="1">
        <f t="shared" si="4"/>
        <v>10.59371249</v>
      </c>
      <c r="V13" s="1" t="s">
        <v>54</v>
      </c>
      <c r="W13" s="9" t="str">
        <f t="shared" ref="W13:X13" si="22">Cells!D49</f>
        <v>#REF!</v>
      </c>
      <c r="X13" s="9" t="str">
        <f t="shared" si="22"/>
        <v>#REF!</v>
      </c>
      <c r="Y13" s="9" t="str">
        <f t="shared" si="6"/>
        <v>#REF!</v>
      </c>
      <c r="Z13" s="9" t="str">
        <f t="shared" si="7"/>
        <v>#REF!</v>
      </c>
      <c r="AA13" s="9" t="str">
        <f t="shared" si="8"/>
        <v>#REF!</v>
      </c>
      <c r="AB13" s="9">
        <f t="shared" si="9"/>
        <v>89809711.59</v>
      </c>
      <c r="AC13" s="9" t="str">
        <f t="shared" si="10"/>
        <v>#REF!</v>
      </c>
      <c r="AD13" s="9" t="str">
        <f t="shared" si="11"/>
        <v>#REF!</v>
      </c>
      <c r="AE13" s="10" t="str">
        <f>AVERAGE(Mass!S18:S20)</f>
        <v>#REF!</v>
      </c>
      <c r="AF13" s="11" t="str">
        <f t="shared" si="12"/>
        <v>#REF!</v>
      </c>
      <c r="AG13" s="10" t="str">
        <f>AVERAGE(Mass!M18:M20)</f>
        <v>#REF!</v>
      </c>
      <c r="AH13" s="10">
        <v>1.3803555555555558</v>
      </c>
      <c r="AI13" s="1"/>
      <c r="AJ13" s="12"/>
    </row>
    <row r="14">
      <c r="A14" s="1" t="s">
        <v>71</v>
      </c>
      <c r="B14" s="1" t="s">
        <v>48</v>
      </c>
      <c r="C14" s="1" t="s">
        <v>66</v>
      </c>
      <c r="D14" s="1" t="s">
        <v>67</v>
      </c>
      <c r="E14" s="1" t="s">
        <v>68</v>
      </c>
      <c r="F14" s="1" t="s">
        <v>58</v>
      </c>
      <c r="G14" s="1" t="s">
        <v>53</v>
      </c>
      <c r="H14" s="2">
        <v>29.58</v>
      </c>
      <c r="I14" s="3">
        <v>7804.538</v>
      </c>
      <c r="J14" s="3">
        <v>2176.957</v>
      </c>
      <c r="K14" s="3">
        <v>1.4717431818E7</v>
      </c>
      <c r="L14" s="1"/>
      <c r="M14" s="1"/>
      <c r="N14" s="1">
        <v>2595.057</v>
      </c>
      <c r="O14" s="14" t="str">
        <f>Cells!F41</f>
        <v>#REF!</v>
      </c>
      <c r="P14" s="1" t="b">
        <v>1</v>
      </c>
      <c r="Q14" s="4">
        <f t="shared" si="2"/>
        <v>7804.538</v>
      </c>
      <c r="R14" s="1">
        <v>157.919</v>
      </c>
      <c r="S14" s="1">
        <v>244.962</v>
      </c>
      <c r="T14" s="1">
        <f t="shared" si="3"/>
        <v>30382.46357</v>
      </c>
      <c r="U14" s="1">
        <f t="shared" si="4"/>
        <v>10.59371249</v>
      </c>
      <c r="V14" s="1" t="s">
        <v>54</v>
      </c>
      <c r="W14" s="3" t="str">
        <f t="shared" ref="W14:X14" si="23">Cells!D53</f>
        <v>#REF!</v>
      </c>
      <c r="X14" s="3" t="str">
        <f t="shared" si="23"/>
        <v>#REF!</v>
      </c>
      <c r="Y14" s="9" t="str">
        <f t="shared" si="6"/>
        <v>#REF!</v>
      </c>
      <c r="Z14" s="9" t="str">
        <f t="shared" si="7"/>
        <v>#REF!</v>
      </c>
      <c r="AA14" s="9" t="str">
        <f t="shared" si="8"/>
        <v>#REF!</v>
      </c>
      <c r="AB14" s="9">
        <f t="shared" si="9"/>
        <v>79040363.81</v>
      </c>
      <c r="AC14" s="9" t="str">
        <f t="shared" si="10"/>
        <v>#REF!</v>
      </c>
      <c r="AD14" s="9" t="str">
        <f t="shared" si="11"/>
        <v>#REF!</v>
      </c>
      <c r="AE14" s="10" t="str">
        <f>AVERAGE(Mass!S18:S20)</f>
        <v>#REF!</v>
      </c>
      <c r="AF14" s="11" t="str">
        <f t="shared" si="12"/>
        <v>#REF!</v>
      </c>
      <c r="AG14" s="10" t="str">
        <f>AVERAGE(Mass!M18:M20)</f>
        <v>#REF!</v>
      </c>
      <c r="AH14" s="10">
        <v>1.3803555555555558</v>
      </c>
      <c r="AI14" s="1"/>
      <c r="AJ14" s="12"/>
    </row>
    <row r="15">
      <c r="A15" s="1" t="s">
        <v>72</v>
      </c>
      <c r="B15" s="1" t="s">
        <v>48</v>
      </c>
      <c r="C15" s="1" t="s">
        <v>66</v>
      </c>
      <c r="D15" s="1" t="s">
        <v>67</v>
      </c>
      <c r="E15" s="1" t="s">
        <v>68</v>
      </c>
      <c r="F15" s="1" t="s">
        <v>58</v>
      </c>
      <c r="G15" s="1" t="s">
        <v>53</v>
      </c>
      <c r="H15" s="2">
        <v>29.58</v>
      </c>
      <c r="I15" s="3">
        <v>7358.221</v>
      </c>
      <c r="J15" s="3">
        <v>2391.928</v>
      </c>
      <c r="K15" s="3">
        <v>1.556137609E7</v>
      </c>
      <c r="L15" s="1"/>
      <c r="M15" s="1"/>
      <c r="N15" s="1">
        <v>2595.057</v>
      </c>
      <c r="O15" s="2">
        <v>38.725</v>
      </c>
      <c r="P15" s="1" t="b">
        <v>1</v>
      </c>
      <c r="Q15" s="4">
        <f t="shared" si="2"/>
        <v>7358.221</v>
      </c>
      <c r="R15" s="1">
        <v>157.919</v>
      </c>
      <c r="S15" s="1">
        <v>244.962</v>
      </c>
      <c r="T15" s="1">
        <f t="shared" si="3"/>
        <v>30382.46357</v>
      </c>
      <c r="U15" s="1">
        <f t="shared" si="4"/>
        <v>10.59371249</v>
      </c>
      <c r="V15" s="1" t="s">
        <v>54</v>
      </c>
      <c r="W15" s="3" t="str">
        <f t="shared" ref="W15:X15" si="24">Cells!D57</f>
        <v>#REF!</v>
      </c>
      <c r="X15" s="3" t="str">
        <f t="shared" si="24"/>
        <v>#REF!</v>
      </c>
      <c r="Y15" s="9" t="str">
        <f t="shared" si="6"/>
        <v>#REF!</v>
      </c>
      <c r="Z15" s="9" t="str">
        <f t="shared" si="7"/>
        <v>#REF!</v>
      </c>
      <c r="AA15" s="9">
        <f t="shared" si="8"/>
        <v>602614289.1</v>
      </c>
      <c r="AB15" s="9">
        <f t="shared" si="9"/>
        <v>74520293.81</v>
      </c>
      <c r="AC15" s="9">
        <f t="shared" si="10"/>
        <v>8.086579618</v>
      </c>
      <c r="AD15" s="9">
        <f t="shared" si="11"/>
        <v>12.36616774</v>
      </c>
      <c r="AE15" s="10" t="str">
        <f>AVERAGE(Mass!S18:S20)</f>
        <v>#REF!</v>
      </c>
      <c r="AF15" s="11" t="str">
        <f t="shared" si="12"/>
        <v>#REF!</v>
      </c>
      <c r="AG15" s="10" t="str">
        <f>AVERAGE(Mass!M18:M20)</f>
        <v>#REF!</v>
      </c>
      <c r="AH15" s="10">
        <v>1.3803555555555558</v>
      </c>
      <c r="AI15" s="1"/>
      <c r="AJ15" s="12"/>
    </row>
    <row r="16">
      <c r="A16" s="1" t="s">
        <v>73</v>
      </c>
      <c r="B16" s="1" t="s">
        <v>48</v>
      </c>
      <c r="C16" s="1" t="s">
        <v>66</v>
      </c>
      <c r="D16" s="1" t="s">
        <v>67</v>
      </c>
      <c r="E16" s="1" t="s">
        <v>68</v>
      </c>
      <c r="F16" s="1" t="s">
        <v>58</v>
      </c>
      <c r="G16" s="1" t="s">
        <v>53</v>
      </c>
      <c r="H16" s="2">
        <v>29.58</v>
      </c>
      <c r="I16" s="3">
        <v>6831.313</v>
      </c>
      <c r="J16" s="3">
        <v>2260.898</v>
      </c>
      <c r="K16" s="3">
        <v>1.3813930595E7</v>
      </c>
      <c r="L16" s="1"/>
      <c r="M16" s="1"/>
      <c r="N16" s="1">
        <v>2595.057</v>
      </c>
      <c r="O16" s="2">
        <v>38.725</v>
      </c>
      <c r="P16" s="1" t="b">
        <v>1</v>
      </c>
      <c r="Q16" s="4">
        <f t="shared" si="2"/>
        <v>6831.313</v>
      </c>
      <c r="R16" s="1">
        <v>157.919</v>
      </c>
      <c r="S16" s="1">
        <v>244.962</v>
      </c>
      <c r="T16" s="1">
        <f t="shared" si="3"/>
        <v>30382.46357</v>
      </c>
      <c r="U16" s="1">
        <f t="shared" si="4"/>
        <v>10.59371249</v>
      </c>
      <c r="V16" s="1" t="s">
        <v>54</v>
      </c>
      <c r="W16" s="3" t="str">
        <f t="shared" ref="W16:X16" si="25">Cells!D61</f>
        <v>#REF!</v>
      </c>
      <c r="X16" s="3" t="str">
        <f t="shared" si="25"/>
        <v>#REF!</v>
      </c>
      <c r="Y16" s="9" t="str">
        <f t="shared" si="6"/>
        <v>#REF!</v>
      </c>
      <c r="Z16" s="9" t="str">
        <f t="shared" si="7"/>
        <v>#REF!</v>
      </c>
      <c r="AA16" s="9">
        <f t="shared" si="8"/>
        <v>534944462.3</v>
      </c>
      <c r="AB16" s="9">
        <f t="shared" si="9"/>
        <v>69184039.44</v>
      </c>
      <c r="AC16" s="9">
        <f t="shared" si="10"/>
        <v>7.732194688</v>
      </c>
      <c r="AD16" s="9">
        <f t="shared" si="11"/>
        <v>12.93293871</v>
      </c>
      <c r="AE16" s="10" t="str">
        <f>AVERAGE(Mass!S18:S20)</f>
        <v>#REF!</v>
      </c>
      <c r="AF16" s="11" t="str">
        <f t="shared" si="12"/>
        <v>#REF!</v>
      </c>
      <c r="AG16" s="10" t="str">
        <f>AVERAGE(Mass!M18:M20)</f>
        <v>#REF!</v>
      </c>
      <c r="AH16" s="10">
        <v>1.3803555555555558</v>
      </c>
      <c r="AI16" s="1"/>
      <c r="AJ16" s="12"/>
    </row>
    <row r="17">
      <c r="A17" s="1" t="s">
        <v>74</v>
      </c>
      <c r="B17" s="1" t="s">
        <v>48</v>
      </c>
      <c r="C17" s="1" t="s">
        <v>66</v>
      </c>
      <c r="D17" s="1" t="s">
        <v>67</v>
      </c>
      <c r="E17" s="1" t="s">
        <v>68</v>
      </c>
      <c r="F17" s="1" t="s">
        <v>62</v>
      </c>
      <c r="G17" s="1" t="s">
        <v>53</v>
      </c>
      <c r="H17" s="2">
        <v>42.55</v>
      </c>
      <c r="I17" s="3">
        <v>5183.963</v>
      </c>
      <c r="J17" s="3">
        <v>2868.861</v>
      </c>
      <c r="K17" s="4">
        <v>1.3023920291E7</v>
      </c>
      <c r="L17" s="1"/>
      <c r="M17" s="1"/>
      <c r="N17" s="1">
        <v>2595.057</v>
      </c>
      <c r="O17" s="2">
        <v>38.725</v>
      </c>
      <c r="P17" s="1" t="b">
        <v>1</v>
      </c>
      <c r="Q17" s="4">
        <f t="shared" si="2"/>
        <v>5183.963</v>
      </c>
      <c r="R17" s="1">
        <v>157.919</v>
      </c>
      <c r="S17" s="1">
        <v>244.962</v>
      </c>
      <c r="T17" s="1">
        <f t="shared" si="3"/>
        <v>30382.46357</v>
      </c>
      <c r="U17" s="1">
        <f t="shared" si="4"/>
        <v>10.59371249</v>
      </c>
      <c r="V17" s="1" t="s">
        <v>54</v>
      </c>
      <c r="W17" s="3" t="str">
        <f t="shared" ref="W17:X17" si="26">Cells!D65</f>
        <v>#REF!</v>
      </c>
      <c r="X17" s="3" t="str">
        <f t="shared" si="26"/>
        <v>#REF!</v>
      </c>
      <c r="Y17" s="9" t="str">
        <f t="shared" si="6"/>
        <v>#REF!</v>
      </c>
      <c r="Z17" s="9" t="str">
        <f t="shared" si="7"/>
        <v>#REF!</v>
      </c>
      <c r="AA17" s="9">
        <f t="shared" si="8"/>
        <v>504351313.3</v>
      </c>
      <c r="AB17" s="9">
        <f t="shared" si="9"/>
        <v>52500522.32</v>
      </c>
      <c r="AC17" s="9">
        <f t="shared" si="10"/>
        <v>9.606596105</v>
      </c>
      <c r="AD17" s="9">
        <f t="shared" si="11"/>
        <v>10.40951435</v>
      </c>
      <c r="AE17" s="10" t="str">
        <f>AVERAGE(Mass!S18:S20)</f>
        <v>#REF!</v>
      </c>
      <c r="AF17" s="11" t="str">
        <f t="shared" si="12"/>
        <v>#REF!</v>
      </c>
      <c r="AG17" s="10" t="str">
        <f>AVERAGE(Mass!M18:M20)</f>
        <v>#REF!</v>
      </c>
      <c r="AH17" s="10">
        <v>1.3803555555555558</v>
      </c>
      <c r="AI17" s="1"/>
      <c r="AJ17" s="12"/>
    </row>
    <row r="18">
      <c r="A18" s="1" t="s">
        <v>75</v>
      </c>
      <c r="B18" s="1" t="s">
        <v>48</v>
      </c>
      <c r="C18" s="1" t="s">
        <v>66</v>
      </c>
      <c r="D18" s="1" t="s">
        <v>67</v>
      </c>
      <c r="E18" s="1" t="s">
        <v>68</v>
      </c>
      <c r="F18" s="1" t="s">
        <v>62</v>
      </c>
      <c r="G18" s="1" t="s">
        <v>53</v>
      </c>
      <c r="H18" s="2">
        <v>42.55</v>
      </c>
      <c r="I18" s="3">
        <v>6967.038</v>
      </c>
      <c r="J18" s="3">
        <v>2088.523</v>
      </c>
      <c r="K18" s="4">
        <v>1.351915681E7</v>
      </c>
      <c r="L18" s="1"/>
      <c r="M18" s="1"/>
      <c r="N18" s="1">
        <v>2595.057</v>
      </c>
      <c r="O18" s="2">
        <v>38.725</v>
      </c>
      <c r="P18" s="1" t="b">
        <v>1</v>
      </c>
      <c r="Q18" s="4">
        <f t="shared" si="2"/>
        <v>6967.038</v>
      </c>
      <c r="R18" s="1">
        <v>157.919</v>
      </c>
      <c r="S18" s="1">
        <v>244.962</v>
      </c>
      <c r="T18" s="1">
        <f t="shared" si="3"/>
        <v>30382.46357</v>
      </c>
      <c r="U18" s="1">
        <f t="shared" si="4"/>
        <v>10.59371249</v>
      </c>
      <c r="V18" s="1" t="s">
        <v>54</v>
      </c>
      <c r="W18" s="3" t="str">
        <f t="shared" ref="W18:X18" si="27">Cells!D69</f>
        <v>#REF!</v>
      </c>
      <c r="X18" s="3" t="str">
        <f t="shared" si="27"/>
        <v>#REF!</v>
      </c>
      <c r="Y18" s="9" t="str">
        <f t="shared" si="6"/>
        <v>#REF!</v>
      </c>
      <c r="Z18" s="9" t="str">
        <f t="shared" si="7"/>
        <v>#REF!</v>
      </c>
      <c r="AA18" s="9">
        <f t="shared" si="8"/>
        <v>523529347.5</v>
      </c>
      <c r="AB18" s="9">
        <f t="shared" si="9"/>
        <v>70558592.73</v>
      </c>
      <c r="AC18" s="9">
        <f t="shared" si="10"/>
        <v>7.419781591</v>
      </c>
      <c r="AD18" s="9">
        <f t="shared" si="11"/>
        <v>13.47748566</v>
      </c>
      <c r="AE18" s="10" t="str">
        <f>AVERAGE(Mass!S18:S20)</f>
        <v>#REF!</v>
      </c>
      <c r="AF18" s="11" t="str">
        <f t="shared" si="12"/>
        <v>#REF!</v>
      </c>
      <c r="AG18" s="10" t="str">
        <f>AVERAGE(Mass!M18:M20)</f>
        <v>#REF!</v>
      </c>
      <c r="AH18" s="10">
        <v>1.3803555555555558</v>
      </c>
      <c r="AI18" s="1"/>
      <c r="AJ18" s="12"/>
    </row>
    <row r="19">
      <c r="A19" s="1" t="s">
        <v>76</v>
      </c>
      <c r="B19" s="1" t="s">
        <v>48</v>
      </c>
      <c r="C19" s="1" t="s">
        <v>66</v>
      </c>
      <c r="D19" s="1" t="s">
        <v>67</v>
      </c>
      <c r="E19" s="1" t="s">
        <v>68</v>
      </c>
      <c r="F19" s="1" t="s">
        <v>62</v>
      </c>
      <c r="G19" s="1" t="s">
        <v>53</v>
      </c>
      <c r="H19" s="2">
        <v>42.55</v>
      </c>
      <c r="I19" s="4">
        <v>6314.068</v>
      </c>
      <c r="J19" s="4">
        <v>2137.767</v>
      </c>
      <c r="K19" s="4">
        <v>1.2836510104E7</v>
      </c>
      <c r="L19" s="1"/>
      <c r="M19" s="1"/>
      <c r="N19" s="1">
        <v>2595.057</v>
      </c>
      <c r="O19" s="1">
        <v>38.725</v>
      </c>
      <c r="P19" s="1" t="b">
        <v>1</v>
      </c>
      <c r="Q19" s="4">
        <f t="shared" si="2"/>
        <v>6314.068</v>
      </c>
      <c r="R19" s="1">
        <v>157.919</v>
      </c>
      <c r="S19" s="1">
        <v>244.962</v>
      </c>
      <c r="T19" s="1">
        <f t="shared" si="3"/>
        <v>30382.46357</v>
      </c>
      <c r="U19" s="1">
        <f t="shared" si="4"/>
        <v>10.59371249</v>
      </c>
      <c r="V19" s="1" t="s">
        <v>54</v>
      </c>
      <c r="W19" s="4" t="str">
        <f t="shared" ref="W19:X19" si="28">Cells!D73</f>
        <v>#REF!</v>
      </c>
      <c r="X19" s="4" t="str">
        <f t="shared" si="28"/>
        <v>#REF!</v>
      </c>
      <c r="Y19" s="9" t="str">
        <f t="shared" si="6"/>
        <v>#REF!</v>
      </c>
      <c r="Z19" s="9" t="str">
        <f t="shared" si="7"/>
        <v>#REF!</v>
      </c>
      <c r="AA19" s="9">
        <f t="shared" si="8"/>
        <v>497093853.8</v>
      </c>
      <c r="AB19" s="9">
        <f t="shared" si="9"/>
        <v>63945646.99</v>
      </c>
      <c r="AC19" s="9">
        <f t="shared" si="10"/>
        <v>7.773693397</v>
      </c>
      <c r="AD19" s="9">
        <f t="shared" si="11"/>
        <v>12.86389814</v>
      </c>
      <c r="AE19" s="10" t="str">
        <f>AVERAGE(Mass!S18:S20)</f>
        <v>#REF!</v>
      </c>
      <c r="AF19" s="11" t="str">
        <f t="shared" si="12"/>
        <v>#REF!</v>
      </c>
      <c r="AG19" s="10" t="str">
        <f>AVERAGE(Mass!M18:M20)</f>
        <v>#REF!</v>
      </c>
      <c r="AH19" s="10">
        <v>1.3803555555555558</v>
      </c>
      <c r="AI19" s="1"/>
      <c r="AJ19" s="12"/>
    </row>
    <row r="20">
      <c r="A20" s="13" t="s">
        <v>77</v>
      </c>
      <c r="B20" s="1" t="s">
        <v>48</v>
      </c>
      <c r="C20" s="13" t="s">
        <v>78</v>
      </c>
      <c r="D20" s="13" t="s">
        <v>78</v>
      </c>
      <c r="E20" s="13"/>
      <c r="F20" s="1" t="s">
        <v>52</v>
      </c>
      <c r="G20" s="1" t="s">
        <v>53</v>
      </c>
      <c r="H20" s="13">
        <v>25.7</v>
      </c>
      <c r="I20" s="15">
        <v>2400.482</v>
      </c>
      <c r="J20" s="15">
        <v>924.818</v>
      </c>
      <c r="K20" s="15">
        <v>1663355.844</v>
      </c>
      <c r="L20" s="14"/>
      <c r="M20" s="14"/>
      <c r="N20" s="1">
        <v>1126.028</v>
      </c>
      <c r="O20" s="14" t="str">
        <f>Cells!F77</f>
        <v>#REF!</v>
      </c>
      <c r="P20" s="1" t="b">
        <v>1</v>
      </c>
      <c r="Q20" s="4">
        <f t="shared" si="2"/>
        <v>2400.482</v>
      </c>
      <c r="R20" s="1">
        <v>50.236</v>
      </c>
      <c r="S20" s="1">
        <v>99.888</v>
      </c>
      <c r="T20" s="1">
        <f t="shared" si="3"/>
        <v>3941.107224</v>
      </c>
      <c r="U20" s="1">
        <f t="shared" si="4"/>
        <v>11.27290565</v>
      </c>
      <c r="V20" s="1" t="s">
        <v>79</v>
      </c>
      <c r="W20" s="14" t="str">
        <f t="shared" ref="W20:X20" si="29">Cells!D77</f>
        <v>#REF!</v>
      </c>
      <c r="X20" s="14" t="str">
        <f t="shared" si="29"/>
        <v>#REF!</v>
      </c>
      <c r="Y20" s="9" t="str">
        <f t="shared" si="6"/>
        <v>#REF!</v>
      </c>
      <c r="Z20" s="9" t="str">
        <f t="shared" si="7"/>
        <v>#REF!</v>
      </c>
      <c r="AA20" s="9" t="str">
        <f t="shared" si="8"/>
        <v>#REF!</v>
      </c>
      <c r="AB20" s="9">
        <f t="shared" si="9"/>
        <v>3153518.984</v>
      </c>
      <c r="AC20" s="9" t="str">
        <f t="shared" si="10"/>
        <v>#REF!</v>
      </c>
      <c r="AD20" s="9" t="str">
        <f t="shared" si="11"/>
        <v>#REF!</v>
      </c>
      <c r="AE20" s="9" t="str">
        <f>AVERAGE(Mass!S27:S29)</f>
        <v>#REF!</v>
      </c>
      <c r="AF20" s="11" t="str">
        <f t="shared" si="12"/>
        <v>#REF!</v>
      </c>
      <c r="AG20" s="9" t="str">
        <f>AVERAGE(Mass!M27:M29)</f>
        <v>#REF!</v>
      </c>
      <c r="AH20" s="9" t="str">
        <f>AVERAGE(Mass!L27:L29)</f>
        <v>#REF!</v>
      </c>
      <c r="AI20" s="1"/>
      <c r="AJ20" s="12"/>
    </row>
    <row r="21">
      <c r="A21" s="13" t="s">
        <v>80</v>
      </c>
      <c r="B21" s="1" t="s">
        <v>48</v>
      </c>
      <c r="C21" s="13" t="s">
        <v>78</v>
      </c>
      <c r="D21" s="13" t="s">
        <v>78</v>
      </c>
      <c r="E21" s="13"/>
      <c r="F21" s="1" t="s">
        <v>52</v>
      </c>
      <c r="G21" s="1" t="s">
        <v>53</v>
      </c>
      <c r="H21" s="13">
        <v>25.7</v>
      </c>
      <c r="I21" s="15">
        <v>2713.835</v>
      </c>
      <c r="J21" s="15">
        <v>986.895</v>
      </c>
      <c r="K21" s="15">
        <f>1996419.108+228311.681</f>
        <v>2224730.789</v>
      </c>
      <c r="L21" s="14"/>
      <c r="M21" s="14"/>
      <c r="N21" s="1">
        <v>1126.028</v>
      </c>
      <c r="O21" s="14" t="str">
        <f>Cells!F77</f>
        <v>#REF!</v>
      </c>
      <c r="P21" s="1" t="b">
        <v>1</v>
      </c>
      <c r="Q21" s="4">
        <f t="shared" si="2"/>
        <v>2713.835</v>
      </c>
      <c r="R21" s="1">
        <v>50.236</v>
      </c>
      <c r="S21" s="1">
        <v>99.888</v>
      </c>
      <c r="T21" s="1">
        <f t="shared" si="3"/>
        <v>3941.107224</v>
      </c>
      <c r="U21" s="1">
        <f t="shared" si="4"/>
        <v>11.27290565</v>
      </c>
      <c r="V21" s="1" t="s">
        <v>79</v>
      </c>
      <c r="W21" s="14" t="str">
        <f t="shared" ref="W21:X21" si="30">Cells!D81</f>
        <v>#REF!</v>
      </c>
      <c r="X21" s="14" t="str">
        <f t="shared" si="30"/>
        <v>#REF!</v>
      </c>
      <c r="Y21" s="9" t="str">
        <f t="shared" si="6"/>
        <v>#REF!</v>
      </c>
      <c r="Z21" s="9" t="str">
        <f t="shared" si="7"/>
        <v>#REF!</v>
      </c>
      <c r="AA21" s="9" t="str">
        <f t="shared" si="8"/>
        <v>#REF!</v>
      </c>
      <c r="AB21" s="9">
        <f t="shared" si="9"/>
        <v>3565171.575</v>
      </c>
      <c r="AC21" s="9" t="str">
        <f t="shared" si="10"/>
        <v>#REF!</v>
      </c>
      <c r="AD21" s="9" t="str">
        <f t="shared" si="11"/>
        <v>#REF!</v>
      </c>
      <c r="AE21" s="9" t="str">
        <f>AVERAGE(Mass!S27:S29)</f>
        <v>#REF!</v>
      </c>
      <c r="AF21" s="11" t="str">
        <f t="shared" si="12"/>
        <v>#REF!</v>
      </c>
      <c r="AG21" s="9" t="str">
        <f>AVERAGE(Mass!M27:M29)</f>
        <v>#REF!</v>
      </c>
      <c r="AH21" s="9">
        <v>0.05146666666666667</v>
      </c>
      <c r="AI21" s="1"/>
      <c r="AJ21" s="12"/>
    </row>
    <row r="22">
      <c r="A22" s="13" t="s">
        <v>81</v>
      </c>
      <c r="B22" s="1" t="s">
        <v>48</v>
      </c>
      <c r="C22" s="13" t="s">
        <v>78</v>
      </c>
      <c r="D22" s="13" t="s">
        <v>78</v>
      </c>
      <c r="E22" s="13"/>
      <c r="F22" s="1" t="s">
        <v>52</v>
      </c>
      <c r="G22" s="1" t="s">
        <v>53</v>
      </c>
      <c r="H22" s="13">
        <v>25.7</v>
      </c>
      <c r="I22" s="15">
        <v>2577.921</v>
      </c>
      <c r="J22" s="15">
        <v>1106.245</v>
      </c>
      <c r="K22" s="9">
        <v>2016227.933</v>
      </c>
      <c r="L22" s="14"/>
      <c r="M22" s="14"/>
      <c r="N22" s="1">
        <v>1126.028</v>
      </c>
      <c r="O22" s="14" t="str">
        <f>Cells!F77</f>
        <v>#REF!</v>
      </c>
      <c r="P22" s="1" t="b">
        <v>1</v>
      </c>
      <c r="Q22" s="4">
        <f t="shared" si="2"/>
        <v>2577.921</v>
      </c>
      <c r="R22" s="1">
        <v>50.236</v>
      </c>
      <c r="S22" s="1">
        <v>99.888</v>
      </c>
      <c r="T22" s="1">
        <f t="shared" si="3"/>
        <v>3941.107224</v>
      </c>
      <c r="U22" s="1">
        <f t="shared" si="4"/>
        <v>11.27290565</v>
      </c>
      <c r="V22" s="1" t="s">
        <v>79</v>
      </c>
      <c r="W22" s="14" t="str">
        <f t="shared" ref="W22:X22" si="31">Cells!D85</f>
        <v>#REF!</v>
      </c>
      <c r="X22" s="14" t="str">
        <f t="shared" si="31"/>
        <v>#REF!</v>
      </c>
      <c r="Y22" s="9" t="str">
        <f t="shared" si="6"/>
        <v>#REF!</v>
      </c>
      <c r="Z22" s="9" t="str">
        <f t="shared" si="7"/>
        <v>#REF!</v>
      </c>
      <c r="AA22" s="9" t="str">
        <f t="shared" si="8"/>
        <v>#REF!</v>
      </c>
      <c r="AB22" s="9">
        <f t="shared" si="9"/>
        <v>3386621.026</v>
      </c>
      <c r="AC22" s="9" t="str">
        <f t="shared" si="10"/>
        <v>#REF!</v>
      </c>
      <c r="AD22" s="9" t="str">
        <f t="shared" si="11"/>
        <v>#REF!</v>
      </c>
      <c r="AE22" s="9" t="str">
        <f>AVERAGE(Mass!S27:S29)</f>
        <v>#REF!</v>
      </c>
      <c r="AF22" s="11" t="str">
        <f t="shared" si="12"/>
        <v>#REF!</v>
      </c>
      <c r="AG22" s="9" t="str">
        <f>AVERAGE(Mass!M27:M29)</f>
        <v>#REF!</v>
      </c>
      <c r="AH22" s="9">
        <v>0.05146666666666667</v>
      </c>
      <c r="AI22" s="1"/>
      <c r="AJ22" s="12"/>
    </row>
    <row r="23">
      <c r="A23" s="13" t="s">
        <v>82</v>
      </c>
      <c r="B23" s="1" t="s">
        <v>48</v>
      </c>
      <c r="C23" s="13" t="s">
        <v>78</v>
      </c>
      <c r="D23" s="13" t="s">
        <v>78</v>
      </c>
      <c r="E23" s="13"/>
      <c r="F23" s="1" t="s">
        <v>58</v>
      </c>
      <c r="G23" s="1" t="s">
        <v>53</v>
      </c>
      <c r="H23" s="13">
        <v>24.02</v>
      </c>
      <c r="I23" s="15">
        <v>2766.622</v>
      </c>
      <c r="J23" s="15">
        <v>1347.402</v>
      </c>
      <c r="K23" s="16">
        <v>2610305.337</v>
      </c>
      <c r="L23" s="2"/>
      <c r="M23" s="2"/>
      <c r="N23" s="1">
        <v>1126.028</v>
      </c>
      <c r="O23" s="2" t="str">
        <f>Cells!F77</f>
        <v>#REF!</v>
      </c>
      <c r="P23" s="1" t="b">
        <v>1</v>
      </c>
      <c r="Q23" s="4">
        <f t="shared" si="2"/>
        <v>2766.622</v>
      </c>
      <c r="R23" s="1">
        <v>50.236</v>
      </c>
      <c r="S23" s="1">
        <v>99.888</v>
      </c>
      <c r="T23" s="1">
        <f t="shared" si="3"/>
        <v>3941.107224</v>
      </c>
      <c r="U23" s="1">
        <f t="shared" si="4"/>
        <v>11.27290565</v>
      </c>
      <c r="V23" s="1" t="s">
        <v>79</v>
      </c>
      <c r="W23" s="14" t="str">
        <f t="shared" ref="W23:X23" si="32">Cells!D89</f>
        <v>#REF!</v>
      </c>
      <c r="X23" s="14" t="str">
        <f t="shared" si="32"/>
        <v>#REF!</v>
      </c>
      <c r="Y23" s="9" t="str">
        <f t="shared" si="6"/>
        <v>#REF!</v>
      </c>
      <c r="Z23" s="9" t="str">
        <f t="shared" si="7"/>
        <v>#REF!</v>
      </c>
      <c r="AA23" s="9" t="str">
        <f t="shared" si="8"/>
        <v>#REF!</v>
      </c>
      <c r="AB23" s="9">
        <f t="shared" si="9"/>
        <v>3634517.984</v>
      </c>
      <c r="AC23" s="9" t="str">
        <f t="shared" si="10"/>
        <v>#REF!</v>
      </c>
      <c r="AD23" s="9" t="str">
        <f t="shared" si="11"/>
        <v>#REF!</v>
      </c>
      <c r="AE23" s="9" t="str">
        <f>AVERAGE(Mass!S27:S29)</f>
        <v>#REF!</v>
      </c>
      <c r="AF23" s="11" t="str">
        <f t="shared" si="12"/>
        <v>#REF!</v>
      </c>
      <c r="AG23" s="9" t="str">
        <f>AVERAGE(Mass!M27:M29)</f>
        <v>#REF!</v>
      </c>
      <c r="AH23" s="9">
        <v>0.05146666666666667</v>
      </c>
      <c r="AI23" s="1"/>
      <c r="AJ23" s="12"/>
    </row>
    <row r="24">
      <c r="A24" s="13" t="s">
        <v>83</v>
      </c>
      <c r="B24" s="1" t="s">
        <v>48</v>
      </c>
      <c r="C24" s="13" t="s">
        <v>78</v>
      </c>
      <c r="D24" s="13" t="s">
        <v>78</v>
      </c>
      <c r="E24" s="13"/>
      <c r="F24" s="1" t="s">
        <v>58</v>
      </c>
      <c r="G24" s="1" t="s">
        <v>53</v>
      </c>
      <c r="H24" s="13">
        <v>24.02</v>
      </c>
      <c r="I24" s="15">
        <v>2397.091</v>
      </c>
      <c r="J24" s="15">
        <v>1077.188</v>
      </c>
      <c r="K24" s="16">
        <v>1875572.227</v>
      </c>
      <c r="L24" s="2"/>
      <c r="M24" s="2"/>
      <c r="N24" s="1">
        <v>1126.028</v>
      </c>
      <c r="O24" s="2" t="str">
        <f>Cells!F77</f>
        <v>#REF!</v>
      </c>
      <c r="P24" s="1" t="b">
        <v>1</v>
      </c>
      <c r="Q24" s="4">
        <f t="shared" si="2"/>
        <v>2397.091</v>
      </c>
      <c r="R24" s="1">
        <v>50.236</v>
      </c>
      <c r="S24" s="1">
        <v>99.888</v>
      </c>
      <c r="T24" s="1">
        <f t="shared" si="3"/>
        <v>3941.107224</v>
      </c>
      <c r="U24" s="1">
        <f t="shared" si="4"/>
        <v>11.27290565</v>
      </c>
      <c r="V24" s="1" t="s">
        <v>79</v>
      </c>
      <c r="W24" s="14" t="str">
        <f t="shared" ref="W24:X24" si="33">Cells!D93</f>
        <v>#REF!</v>
      </c>
      <c r="X24" s="14" t="str">
        <f t="shared" si="33"/>
        <v>#REF!</v>
      </c>
      <c r="Y24" s="9" t="str">
        <f t="shared" si="6"/>
        <v>#REF!</v>
      </c>
      <c r="Z24" s="9" t="str">
        <f t="shared" si="7"/>
        <v>#REF!</v>
      </c>
      <c r="AA24" s="9" t="str">
        <f t="shared" si="8"/>
        <v>#REF!</v>
      </c>
      <c r="AB24" s="9">
        <f t="shared" si="9"/>
        <v>3149064.219</v>
      </c>
      <c r="AC24" s="9" t="str">
        <f t="shared" si="10"/>
        <v>#REF!</v>
      </c>
      <c r="AD24" s="9" t="str">
        <f t="shared" si="11"/>
        <v>#REF!</v>
      </c>
      <c r="AE24" s="9" t="str">
        <f>AVERAGE(Mass!S27:S29)</f>
        <v>#REF!</v>
      </c>
      <c r="AF24" s="11" t="str">
        <f t="shared" si="12"/>
        <v>#REF!</v>
      </c>
      <c r="AG24" s="9" t="str">
        <f>AVERAGE(Mass!M27:M29)</f>
        <v>#REF!</v>
      </c>
      <c r="AH24" s="9">
        <v>0.05146666666666667</v>
      </c>
      <c r="AI24" s="1"/>
      <c r="AJ24" s="12"/>
    </row>
    <row r="25">
      <c r="A25" s="13" t="s">
        <v>84</v>
      </c>
      <c r="B25" s="1" t="s">
        <v>48</v>
      </c>
      <c r="C25" s="13" t="s">
        <v>78</v>
      </c>
      <c r="D25" s="13" t="s">
        <v>78</v>
      </c>
      <c r="E25" s="13"/>
      <c r="F25" s="1" t="s">
        <v>58</v>
      </c>
      <c r="G25" s="1" t="s">
        <v>53</v>
      </c>
      <c r="H25" s="13">
        <v>24.02</v>
      </c>
      <c r="I25" s="15">
        <v>3084.796</v>
      </c>
      <c r="J25" s="15">
        <v>1369.313</v>
      </c>
      <c r="K25" s="16">
        <v>2949541.086</v>
      </c>
      <c r="L25" s="2"/>
      <c r="M25" s="2"/>
      <c r="N25" s="1">
        <v>1126.028</v>
      </c>
      <c r="O25" s="2" t="str">
        <f>Cells!F77</f>
        <v>#REF!</v>
      </c>
      <c r="P25" s="1" t="b">
        <v>1</v>
      </c>
      <c r="Q25" s="4">
        <f t="shared" si="2"/>
        <v>3084.796</v>
      </c>
      <c r="R25" s="1">
        <v>50.236</v>
      </c>
      <c r="S25" s="1">
        <v>99.888</v>
      </c>
      <c r="T25" s="1">
        <f t="shared" si="3"/>
        <v>3941.107224</v>
      </c>
      <c r="U25" s="1">
        <f t="shared" si="4"/>
        <v>11.27290565</v>
      </c>
      <c r="V25" s="1" t="s">
        <v>79</v>
      </c>
      <c r="W25" s="14" t="str">
        <f t="shared" ref="W25:X25" si="34">Cells!D97</f>
        <v>#REF!</v>
      </c>
      <c r="X25" s="14" t="str">
        <f t="shared" si="34"/>
        <v>#REF!</v>
      </c>
      <c r="Y25" s="9" t="str">
        <f t="shared" si="6"/>
        <v>#REF!</v>
      </c>
      <c r="Z25" s="9" t="str">
        <f t="shared" si="7"/>
        <v>#REF!</v>
      </c>
      <c r="AA25" s="9" t="str">
        <f t="shared" si="8"/>
        <v>#REF!</v>
      </c>
      <c r="AB25" s="9">
        <f t="shared" si="9"/>
        <v>4052503.934</v>
      </c>
      <c r="AC25" s="9" t="str">
        <f t="shared" si="10"/>
        <v>#REF!</v>
      </c>
      <c r="AD25" s="9" t="str">
        <f t="shared" si="11"/>
        <v>#REF!</v>
      </c>
      <c r="AE25" s="9" t="str">
        <f>AVERAGE(Mass!S27:S29)</f>
        <v>#REF!</v>
      </c>
      <c r="AF25" s="11" t="str">
        <f t="shared" si="12"/>
        <v>#REF!</v>
      </c>
      <c r="AG25" s="9" t="str">
        <f>AVERAGE(Mass!M27:M29)</f>
        <v>#REF!</v>
      </c>
      <c r="AH25" s="9">
        <v>0.05146666666666667</v>
      </c>
      <c r="AI25" s="1"/>
      <c r="AJ25" s="12"/>
    </row>
    <row r="26">
      <c r="A26" s="13" t="s">
        <v>85</v>
      </c>
      <c r="B26" s="1" t="s">
        <v>48</v>
      </c>
      <c r="C26" s="13" t="s">
        <v>78</v>
      </c>
      <c r="D26" s="13" t="s">
        <v>78</v>
      </c>
      <c r="E26" s="13"/>
      <c r="F26" s="1" t="s">
        <v>62</v>
      </c>
      <c r="G26" s="1" t="s">
        <v>53</v>
      </c>
      <c r="H26" s="13">
        <v>17.46</v>
      </c>
      <c r="I26" s="15">
        <v>3309.188</v>
      </c>
      <c r="J26" s="15">
        <v>955.758</v>
      </c>
      <c r="K26" s="16">
        <v>2374807.479</v>
      </c>
      <c r="L26" s="2"/>
      <c r="M26" s="2"/>
      <c r="N26" s="1">
        <v>1126.028</v>
      </c>
      <c r="O26" s="2" t="str">
        <f>Cells!F77</f>
        <v>#REF!</v>
      </c>
      <c r="P26" s="1" t="b">
        <v>1</v>
      </c>
      <c r="Q26" s="4">
        <f t="shared" si="2"/>
        <v>3309.188</v>
      </c>
      <c r="R26" s="1">
        <v>50.236</v>
      </c>
      <c r="S26" s="1">
        <v>99.888</v>
      </c>
      <c r="T26" s="1">
        <f t="shared" si="3"/>
        <v>3941.107224</v>
      </c>
      <c r="U26" s="1">
        <f t="shared" si="4"/>
        <v>11.27290565</v>
      </c>
      <c r="V26" s="1" t="s">
        <v>79</v>
      </c>
      <c r="W26" s="14" t="str">
        <f t="shared" ref="W26:X26" si="35">Cells!D101</f>
        <v>#REF!</v>
      </c>
      <c r="X26" s="14" t="str">
        <f t="shared" si="35"/>
        <v>#REF!</v>
      </c>
      <c r="Y26" s="9" t="str">
        <f t="shared" si="6"/>
        <v>#REF!</v>
      </c>
      <c r="Z26" s="9" t="str">
        <f t="shared" si="7"/>
        <v>#REF!</v>
      </c>
      <c r="AA26" s="9" t="str">
        <f t="shared" si="8"/>
        <v>#REF!</v>
      </c>
      <c r="AB26" s="9">
        <f t="shared" si="9"/>
        <v>4347288.244</v>
      </c>
      <c r="AC26" s="9" t="str">
        <f t="shared" si="10"/>
        <v>#REF!</v>
      </c>
      <c r="AD26" s="9" t="str">
        <f t="shared" si="11"/>
        <v>#REF!</v>
      </c>
      <c r="AE26" s="9" t="str">
        <f>AVERAGE(Mass!S27:S29)</f>
        <v>#REF!</v>
      </c>
      <c r="AF26" s="11" t="str">
        <f t="shared" si="12"/>
        <v>#REF!</v>
      </c>
      <c r="AG26" s="9" t="str">
        <f>AVERAGE(Mass!M27:M29)</f>
        <v>#REF!</v>
      </c>
      <c r="AH26" s="9">
        <v>0.05146666666666667</v>
      </c>
      <c r="AI26" s="1"/>
      <c r="AJ26" s="12"/>
    </row>
    <row r="27">
      <c r="A27" s="13" t="s">
        <v>86</v>
      </c>
      <c r="B27" s="1" t="s">
        <v>48</v>
      </c>
      <c r="C27" s="13" t="s">
        <v>78</v>
      </c>
      <c r="D27" s="13" t="s">
        <v>78</v>
      </c>
      <c r="E27" s="13"/>
      <c r="F27" s="1" t="s">
        <v>62</v>
      </c>
      <c r="G27" s="1" t="s">
        <v>53</v>
      </c>
      <c r="H27" s="13">
        <v>17.46</v>
      </c>
      <c r="I27" s="15">
        <v>3133.884</v>
      </c>
      <c r="J27" s="15">
        <v>1125.243</v>
      </c>
      <c r="K27" s="16">
        <v>2651582.366</v>
      </c>
      <c r="L27" s="2"/>
      <c r="M27" s="2"/>
      <c r="N27" s="1">
        <v>1126.028</v>
      </c>
      <c r="O27" s="2" t="str">
        <f>Cells!F77</f>
        <v>#REF!</v>
      </c>
      <c r="P27" s="1" t="b">
        <v>1</v>
      </c>
      <c r="Q27" s="4">
        <f t="shared" si="2"/>
        <v>3133.884</v>
      </c>
      <c r="R27" s="1">
        <v>50.236</v>
      </c>
      <c r="S27" s="1">
        <v>99.888</v>
      </c>
      <c r="T27" s="1">
        <f t="shared" si="3"/>
        <v>3941.107224</v>
      </c>
      <c r="U27" s="1">
        <f t="shared" si="4"/>
        <v>11.27290565</v>
      </c>
      <c r="V27" s="1" t="s">
        <v>79</v>
      </c>
      <c r="W27" s="14" t="str">
        <f t="shared" ref="W27:X27" si="36">Cells!D105</f>
        <v>#REF!</v>
      </c>
      <c r="X27" s="14" t="str">
        <f t="shared" si="36"/>
        <v>#REF!</v>
      </c>
      <c r="Y27" s="9" t="str">
        <f t="shared" si="6"/>
        <v>#REF!</v>
      </c>
      <c r="Z27" s="9" t="str">
        <f t="shared" si="7"/>
        <v>#REF!</v>
      </c>
      <c r="AA27" s="9" t="str">
        <f t="shared" si="8"/>
        <v>#REF!</v>
      </c>
      <c r="AB27" s="9">
        <f t="shared" si="9"/>
        <v>4116990.957</v>
      </c>
      <c r="AC27" s="9" t="str">
        <f t="shared" si="10"/>
        <v>#REF!</v>
      </c>
      <c r="AD27" s="9" t="str">
        <f t="shared" si="11"/>
        <v>#REF!</v>
      </c>
      <c r="AE27" s="9" t="str">
        <f>AVERAGE(Mass!S27:S29)</f>
        <v>#REF!</v>
      </c>
      <c r="AF27" s="11" t="str">
        <f t="shared" si="12"/>
        <v>#REF!</v>
      </c>
      <c r="AG27" s="9" t="str">
        <f>AVERAGE(Mass!M27:M29)</f>
        <v>#REF!</v>
      </c>
      <c r="AH27" s="9">
        <v>0.05146666666666667</v>
      </c>
      <c r="AI27" s="1"/>
      <c r="AJ27" s="12"/>
    </row>
    <row r="28">
      <c r="A28" s="13" t="s">
        <v>87</v>
      </c>
      <c r="B28" s="1" t="s">
        <v>48</v>
      </c>
      <c r="C28" s="13" t="s">
        <v>78</v>
      </c>
      <c r="D28" s="13" t="s">
        <v>78</v>
      </c>
      <c r="E28" s="13"/>
      <c r="F28" s="1" t="s">
        <v>62</v>
      </c>
      <c r="G28" s="1" t="s">
        <v>53</v>
      </c>
      <c r="H28" s="13">
        <v>17.46</v>
      </c>
      <c r="I28" s="15">
        <v>2758.487</v>
      </c>
      <c r="J28" s="15">
        <v>1071.695</v>
      </c>
      <c r="K28" s="9">
        <v>2334222.974</v>
      </c>
      <c r="L28" s="1"/>
      <c r="M28" s="1"/>
      <c r="N28" s="1">
        <v>1126.028</v>
      </c>
      <c r="O28" s="1" t="str">
        <f>Cells!F77</f>
        <v>#REF!</v>
      </c>
      <c r="P28" s="1" t="b">
        <v>1</v>
      </c>
      <c r="Q28" s="4">
        <f t="shared" si="2"/>
        <v>2758.487</v>
      </c>
      <c r="R28" s="1">
        <v>50.236</v>
      </c>
      <c r="S28" s="1">
        <v>99.888</v>
      </c>
      <c r="T28" s="1">
        <f t="shared" si="3"/>
        <v>3941.107224</v>
      </c>
      <c r="U28" s="1">
        <f t="shared" si="4"/>
        <v>11.27290565</v>
      </c>
      <c r="V28" s="1" t="s">
        <v>79</v>
      </c>
      <c r="W28" s="14" t="str">
        <f t="shared" ref="W28:X28" si="37">Cells!D109</f>
        <v>#REF!</v>
      </c>
      <c r="X28" s="14" t="str">
        <f t="shared" si="37"/>
        <v>#REF!</v>
      </c>
      <c r="Y28" s="9" t="str">
        <f t="shared" si="6"/>
        <v>#REF!</v>
      </c>
      <c r="Z28" s="9" t="str">
        <f t="shared" si="7"/>
        <v>#REF!</v>
      </c>
      <c r="AA28" s="9" t="str">
        <f t="shared" si="8"/>
        <v>#REF!</v>
      </c>
      <c r="AB28" s="9">
        <f t="shared" si="9"/>
        <v>3623831.015</v>
      </c>
      <c r="AC28" s="9" t="str">
        <f t="shared" si="10"/>
        <v>#REF!</v>
      </c>
      <c r="AD28" s="9" t="str">
        <f t="shared" si="11"/>
        <v>#REF!</v>
      </c>
      <c r="AE28" s="4" t="str">
        <f>AVERAGE(Mass!S27:S29)</f>
        <v>#REF!</v>
      </c>
      <c r="AF28" s="11" t="str">
        <f t="shared" si="12"/>
        <v>#REF!</v>
      </c>
      <c r="AG28" s="4" t="str">
        <f>AVERAGE(Mass!M27:M29)</f>
        <v>#REF!</v>
      </c>
      <c r="AH28" s="9">
        <v>0.05146666666666667</v>
      </c>
      <c r="AI28" s="1"/>
      <c r="AJ28" s="12"/>
    </row>
    <row r="29">
      <c r="A29" s="1" t="s">
        <v>88</v>
      </c>
      <c r="B29" s="1" t="s">
        <v>48</v>
      </c>
      <c r="C29" s="1" t="s">
        <v>89</v>
      </c>
      <c r="D29" s="1" t="s">
        <v>90</v>
      </c>
      <c r="E29" s="1"/>
      <c r="F29" s="1" t="s">
        <v>52</v>
      </c>
      <c r="G29" s="1" t="s">
        <v>91</v>
      </c>
      <c r="H29" s="1">
        <v>40.82</v>
      </c>
      <c r="I29" s="4">
        <v>2643.994</v>
      </c>
      <c r="J29" s="4">
        <v>493.431</v>
      </c>
      <c r="K29" s="4">
        <v>1228915.373</v>
      </c>
      <c r="L29" s="14"/>
      <c r="M29" s="14"/>
      <c r="N29" s="1">
        <v>1119.368</v>
      </c>
      <c r="O29" s="14" t="str">
        <f>Cells!F185</f>
        <v>#REF!</v>
      </c>
      <c r="P29" s="1" t="b">
        <v>0</v>
      </c>
      <c r="Q29" s="14"/>
      <c r="R29" s="14"/>
      <c r="S29" s="14"/>
      <c r="T29" s="1"/>
      <c r="U29" s="1"/>
      <c r="V29" s="13" t="s">
        <v>92</v>
      </c>
      <c r="W29" s="14" t="str">
        <f t="shared" ref="W29:X29" si="38">Cells!D113</f>
        <v>#REF!</v>
      </c>
      <c r="X29" s="14" t="str">
        <f t="shared" si="38"/>
        <v>#REF!</v>
      </c>
      <c r="Y29" s="9" t="str">
        <f t="shared" si="6"/>
        <v>#REF!</v>
      </c>
      <c r="Z29" s="9" t="str">
        <f t="shared" si="7"/>
        <v>#REF!</v>
      </c>
      <c r="AA29" s="9" t="str">
        <f t="shared" si="8"/>
        <v>#REF!</v>
      </c>
      <c r="AB29" s="9"/>
      <c r="AC29" s="9"/>
      <c r="AD29" s="9"/>
      <c r="AE29" s="9" t="str">
        <f>AVERAGE(Mass!S36:S38)</f>
        <v>#REF!</v>
      </c>
      <c r="AF29" s="11" t="str">
        <f t="shared" si="12"/>
        <v>#REF!</v>
      </c>
      <c r="AG29" s="9" t="str">
        <f>AVERAGE(Mass!M36:M38)</f>
        <v>#REF!</v>
      </c>
      <c r="AH29" s="9" t="str">
        <f>AVERAGE(Mass!L36:L38)</f>
        <v>#REF!</v>
      </c>
      <c r="AI29" s="1"/>
      <c r="AJ29" s="12"/>
    </row>
    <row r="30">
      <c r="A30" s="1" t="s">
        <v>93</v>
      </c>
      <c r="B30" s="1" t="s">
        <v>48</v>
      </c>
      <c r="C30" s="1" t="s">
        <v>89</v>
      </c>
      <c r="D30" s="1" t="s">
        <v>90</v>
      </c>
      <c r="E30" s="1"/>
      <c r="F30" s="1" t="s">
        <v>52</v>
      </c>
      <c r="G30" s="1" t="s">
        <v>91</v>
      </c>
      <c r="H30" s="1">
        <v>40.82</v>
      </c>
      <c r="I30" s="4">
        <v>2784.838</v>
      </c>
      <c r="J30" s="4">
        <v>640.586</v>
      </c>
      <c r="K30" s="4">
        <v>1346838.06</v>
      </c>
      <c r="L30" s="14"/>
      <c r="M30" s="14"/>
      <c r="N30" s="1">
        <v>1119.368</v>
      </c>
      <c r="O30" s="14" t="str">
        <f>Cells!F185</f>
        <v>#REF!</v>
      </c>
      <c r="P30" s="1" t="b">
        <v>0</v>
      </c>
      <c r="Q30" s="14"/>
      <c r="R30" s="14"/>
      <c r="S30" s="14"/>
      <c r="T30" s="1"/>
      <c r="U30" s="1"/>
      <c r="V30" s="13" t="s">
        <v>92</v>
      </c>
      <c r="W30" s="14" t="str">
        <f t="shared" ref="W30:X30" si="39">Cells!D117</f>
        <v>#REF!</v>
      </c>
      <c r="X30" s="14" t="str">
        <f t="shared" si="39"/>
        <v>#REF!</v>
      </c>
      <c r="Y30" s="9" t="str">
        <f t="shared" si="6"/>
        <v>#REF!</v>
      </c>
      <c r="Z30" s="9" t="str">
        <f t="shared" si="7"/>
        <v>#REF!</v>
      </c>
      <c r="AA30" s="9" t="str">
        <f t="shared" si="8"/>
        <v>#REF!</v>
      </c>
      <c r="AB30" s="9"/>
      <c r="AC30" s="9"/>
      <c r="AD30" s="9"/>
      <c r="AE30" s="9" t="str">
        <f>AVERAGE(Mass!S36:S38)</f>
        <v>#REF!</v>
      </c>
      <c r="AF30" s="11">
        <f t="shared" si="12"/>
        <v>3.629901051</v>
      </c>
      <c r="AG30" s="9">
        <v>0.004888888888888889</v>
      </c>
      <c r="AH30" s="9">
        <v>0.007</v>
      </c>
      <c r="AI30" s="1"/>
      <c r="AJ30" s="12"/>
    </row>
    <row r="31">
      <c r="A31" s="1" t="s">
        <v>94</v>
      </c>
      <c r="B31" s="1" t="s">
        <v>48</v>
      </c>
      <c r="C31" s="1" t="s">
        <v>89</v>
      </c>
      <c r="D31" s="1" t="s">
        <v>90</v>
      </c>
      <c r="E31" s="1"/>
      <c r="F31" s="1" t="s">
        <v>52</v>
      </c>
      <c r="G31" s="1" t="s">
        <v>91</v>
      </c>
      <c r="H31" s="1">
        <v>40.82</v>
      </c>
      <c r="I31" s="4">
        <v>2901.164</v>
      </c>
      <c r="J31" s="4">
        <v>578.974</v>
      </c>
      <c r="K31" s="4">
        <v>1283133.5</v>
      </c>
      <c r="L31" s="14"/>
      <c r="M31" s="14"/>
      <c r="N31" s="1">
        <v>1119.368</v>
      </c>
      <c r="O31" s="14" t="str">
        <f>Cells!F185</f>
        <v>#REF!</v>
      </c>
      <c r="P31" s="1" t="b">
        <v>0</v>
      </c>
      <c r="Q31" s="14"/>
      <c r="R31" s="14"/>
      <c r="S31" s="14"/>
      <c r="T31" s="1"/>
      <c r="U31" s="1"/>
      <c r="V31" s="13" t="s">
        <v>92</v>
      </c>
      <c r="W31" s="14" t="str">
        <f t="shared" ref="W31:X31" si="40">Cells!D121</f>
        <v>#REF!</v>
      </c>
      <c r="X31" s="14" t="str">
        <f t="shared" si="40"/>
        <v>#REF!</v>
      </c>
      <c r="Y31" s="9" t="str">
        <f t="shared" si="6"/>
        <v>#REF!</v>
      </c>
      <c r="Z31" s="9" t="str">
        <f t="shared" si="7"/>
        <v>#REF!</v>
      </c>
      <c r="AA31" s="9" t="str">
        <f t="shared" si="8"/>
        <v>#REF!</v>
      </c>
      <c r="AB31" s="9"/>
      <c r="AC31" s="9"/>
      <c r="AD31" s="9"/>
      <c r="AE31" s="9" t="str">
        <f>AVERAGE(Mass!S36:S38)</f>
        <v>#REF!</v>
      </c>
      <c r="AF31" s="11">
        <f t="shared" si="12"/>
        <v>3.810117099</v>
      </c>
      <c r="AG31" s="9">
        <v>0.004888888888888889</v>
      </c>
      <c r="AH31" s="9">
        <v>0.007</v>
      </c>
      <c r="AI31" s="1"/>
      <c r="AJ31" s="12"/>
    </row>
    <row r="32">
      <c r="A32" s="1" t="s">
        <v>95</v>
      </c>
      <c r="B32" s="1" t="s">
        <v>48</v>
      </c>
      <c r="C32" s="1" t="s">
        <v>89</v>
      </c>
      <c r="D32" s="1" t="s">
        <v>90</v>
      </c>
      <c r="E32" s="1"/>
      <c r="F32" s="1" t="s">
        <v>58</v>
      </c>
      <c r="G32" s="1" t="s">
        <v>91</v>
      </c>
      <c r="H32" s="2">
        <v>39.01</v>
      </c>
      <c r="I32" s="3">
        <v>2342.37</v>
      </c>
      <c r="J32" s="3">
        <v>534.336</v>
      </c>
      <c r="K32" s="3">
        <v>1063189.802</v>
      </c>
      <c r="L32" s="2"/>
      <c r="M32" s="2"/>
      <c r="N32" s="1">
        <v>1119.368</v>
      </c>
      <c r="O32" s="2" t="str">
        <f>Cells!F185</f>
        <v>#REF!</v>
      </c>
      <c r="P32" s="1" t="b">
        <v>0</v>
      </c>
      <c r="Q32" s="2"/>
      <c r="R32" s="2"/>
      <c r="S32" s="2"/>
      <c r="T32" s="1"/>
      <c r="U32" s="1"/>
      <c r="V32" s="13" t="s">
        <v>92</v>
      </c>
      <c r="W32" s="14" t="str">
        <f t="shared" ref="W32:X32" si="41">Cells!D125</f>
        <v>#REF!</v>
      </c>
      <c r="X32" s="14" t="str">
        <f t="shared" si="41"/>
        <v>#REF!</v>
      </c>
      <c r="Y32" s="9" t="str">
        <f t="shared" si="6"/>
        <v>#REF!</v>
      </c>
      <c r="Z32" s="9" t="str">
        <f t="shared" si="7"/>
        <v>#REF!</v>
      </c>
      <c r="AA32" s="9" t="str">
        <f t="shared" si="8"/>
        <v>#REF!</v>
      </c>
      <c r="AB32" s="9"/>
      <c r="AC32" s="9"/>
      <c r="AD32" s="9"/>
      <c r="AE32" s="3" t="str">
        <f>AVERAGE(Mass!S36:S38)</f>
        <v>#REF!</v>
      </c>
      <c r="AF32" s="11">
        <f t="shared" si="12"/>
        <v>4.598321842</v>
      </c>
      <c r="AG32" s="16">
        <v>0.004888888888888889</v>
      </c>
      <c r="AH32" s="16">
        <v>0.007</v>
      </c>
      <c r="AI32" s="1"/>
      <c r="AJ32" s="12"/>
    </row>
    <row r="33">
      <c r="A33" s="1" t="s">
        <v>96</v>
      </c>
      <c r="B33" s="1" t="s">
        <v>48</v>
      </c>
      <c r="C33" s="1" t="s">
        <v>89</v>
      </c>
      <c r="D33" s="1" t="s">
        <v>90</v>
      </c>
      <c r="E33" s="1"/>
      <c r="F33" s="1" t="s">
        <v>58</v>
      </c>
      <c r="G33" s="1" t="s">
        <v>91</v>
      </c>
      <c r="H33" s="2">
        <v>39.01</v>
      </c>
      <c r="I33" s="3">
        <v>2386.776</v>
      </c>
      <c r="J33" s="3">
        <v>459.168</v>
      </c>
      <c r="K33" s="3">
        <v>1056955.216</v>
      </c>
      <c r="L33" s="2"/>
      <c r="M33" s="2"/>
      <c r="N33" s="1">
        <v>1119.368</v>
      </c>
      <c r="O33" s="2" t="str">
        <f>Cells!F185</f>
        <v>#REF!</v>
      </c>
      <c r="P33" s="1" t="b">
        <v>0</v>
      </c>
      <c r="Q33" s="2"/>
      <c r="R33" s="2"/>
      <c r="S33" s="2"/>
      <c r="T33" s="1"/>
      <c r="U33" s="1"/>
      <c r="V33" s="13" t="s">
        <v>92</v>
      </c>
      <c r="W33" s="14" t="str">
        <f t="shared" ref="W33:X33" si="42">Cells!D129</f>
        <v>#REF!</v>
      </c>
      <c r="X33" s="14" t="str">
        <f t="shared" si="42"/>
        <v>#REF!</v>
      </c>
      <c r="Y33" s="9" t="str">
        <f t="shared" si="6"/>
        <v>#REF!</v>
      </c>
      <c r="Z33" s="9" t="str">
        <f t="shared" si="7"/>
        <v>#REF!</v>
      </c>
      <c r="AA33" s="9" t="str">
        <f t="shared" si="8"/>
        <v>#REF!</v>
      </c>
      <c r="AB33" s="9"/>
      <c r="AC33" s="9"/>
      <c r="AD33" s="9"/>
      <c r="AE33" s="3" t="str">
        <f>AVERAGE(Mass!S36:S38)</f>
        <v>#REF!</v>
      </c>
      <c r="AF33" s="11">
        <f t="shared" si="12"/>
        <v>4.625445634</v>
      </c>
      <c r="AG33" s="16">
        <v>0.004888888888888889</v>
      </c>
      <c r="AH33" s="16">
        <v>0.007</v>
      </c>
      <c r="AI33" s="1"/>
      <c r="AJ33" s="12"/>
    </row>
    <row r="34">
      <c r="A34" s="1" t="s">
        <v>97</v>
      </c>
      <c r="B34" s="1" t="s">
        <v>48</v>
      </c>
      <c r="C34" s="1" t="s">
        <v>89</v>
      </c>
      <c r="D34" s="1" t="s">
        <v>90</v>
      </c>
      <c r="E34" s="1"/>
      <c r="F34" s="1" t="s">
        <v>58</v>
      </c>
      <c r="G34" s="1" t="s">
        <v>91</v>
      </c>
      <c r="H34" s="2">
        <v>39.01</v>
      </c>
      <c r="I34" s="3">
        <v>2471.486</v>
      </c>
      <c r="J34" s="3">
        <v>598.391</v>
      </c>
      <c r="K34" s="3">
        <v>1191255.688</v>
      </c>
      <c r="L34" s="2"/>
      <c r="M34" s="2"/>
      <c r="N34" s="1">
        <v>1119.368</v>
      </c>
      <c r="O34" s="2" t="str">
        <f>Cells!F185</f>
        <v>#REF!</v>
      </c>
      <c r="P34" s="1" t="b">
        <v>0</v>
      </c>
      <c r="Q34" s="2"/>
      <c r="R34" s="2"/>
      <c r="S34" s="2"/>
      <c r="T34" s="1"/>
      <c r="U34" s="1"/>
      <c r="V34" s="13" t="s">
        <v>92</v>
      </c>
      <c r="W34" s="14" t="str">
        <f t="shared" ref="W34:X34" si="43">Cells!D133</f>
        <v>#REF!</v>
      </c>
      <c r="X34" s="14" t="str">
        <f t="shared" si="43"/>
        <v>#REF!</v>
      </c>
      <c r="Y34" s="9" t="str">
        <f t="shared" si="6"/>
        <v>#REF!</v>
      </c>
      <c r="Z34" s="9" t="str">
        <f t="shared" si="7"/>
        <v>#REF!</v>
      </c>
      <c r="AA34" s="9" t="str">
        <f t="shared" si="8"/>
        <v>#REF!</v>
      </c>
      <c r="AB34" s="9"/>
      <c r="AC34" s="9"/>
      <c r="AD34" s="9"/>
      <c r="AE34" s="3" t="str">
        <f>AVERAGE(Mass!S36:S38)</f>
        <v>#REF!</v>
      </c>
      <c r="AF34" s="11">
        <f t="shared" si="12"/>
        <v>4.103979472</v>
      </c>
      <c r="AG34" s="16">
        <v>0.004888888888888889</v>
      </c>
      <c r="AH34" s="16">
        <v>0.007</v>
      </c>
      <c r="AI34" s="1"/>
      <c r="AJ34" s="12"/>
    </row>
    <row r="35">
      <c r="A35" s="1" t="s">
        <v>98</v>
      </c>
      <c r="B35" s="1" t="s">
        <v>48</v>
      </c>
      <c r="C35" s="1" t="s">
        <v>89</v>
      </c>
      <c r="D35" s="1" t="s">
        <v>90</v>
      </c>
      <c r="E35" s="1"/>
      <c r="F35" s="1" t="s">
        <v>62</v>
      </c>
      <c r="G35" s="1" t="s">
        <v>91</v>
      </c>
      <c r="H35" s="2">
        <v>37.84</v>
      </c>
      <c r="I35" s="3">
        <v>1862.229</v>
      </c>
      <c r="J35" s="3">
        <v>413.039</v>
      </c>
      <c r="K35" s="3">
        <v>685326.468</v>
      </c>
      <c r="L35" s="2"/>
      <c r="M35" s="2"/>
      <c r="N35" s="1">
        <v>1119.368</v>
      </c>
      <c r="O35" s="2" t="str">
        <f>Cells!F185</f>
        <v>#REF!</v>
      </c>
      <c r="P35" s="1" t="b">
        <v>0</v>
      </c>
      <c r="Q35" s="2"/>
      <c r="R35" s="2"/>
      <c r="S35" s="2"/>
      <c r="T35" s="1"/>
      <c r="U35" s="1"/>
      <c r="V35" s="13" t="s">
        <v>92</v>
      </c>
      <c r="W35" s="14" t="str">
        <f t="shared" ref="W35:X35" si="44">Cells!D137</f>
        <v>#REF!</v>
      </c>
      <c r="X35" s="14" t="str">
        <f t="shared" si="44"/>
        <v>#REF!</v>
      </c>
      <c r="Y35" s="9" t="str">
        <f t="shared" si="6"/>
        <v>#REF!</v>
      </c>
      <c r="Z35" s="9" t="str">
        <f t="shared" si="7"/>
        <v>#REF!</v>
      </c>
      <c r="AA35" s="9" t="str">
        <f t="shared" si="8"/>
        <v>#REF!</v>
      </c>
      <c r="AB35" s="9"/>
      <c r="AC35" s="9"/>
      <c r="AD35" s="9"/>
      <c r="AE35" s="3" t="str">
        <f>AVERAGE(Mass!S36:S38)</f>
        <v>#REF!</v>
      </c>
      <c r="AF35" s="11">
        <f t="shared" si="12"/>
        <v>7.133664198</v>
      </c>
      <c r="AG35" s="16">
        <v>0.004888888888888889</v>
      </c>
      <c r="AH35" s="16">
        <v>0.007</v>
      </c>
      <c r="AI35" s="1"/>
      <c r="AJ35" s="12"/>
    </row>
    <row r="36">
      <c r="A36" s="1" t="s">
        <v>99</v>
      </c>
      <c r="B36" s="1" t="s">
        <v>48</v>
      </c>
      <c r="C36" s="1" t="s">
        <v>89</v>
      </c>
      <c r="D36" s="1" t="s">
        <v>90</v>
      </c>
      <c r="E36" s="1"/>
      <c r="F36" s="1" t="s">
        <v>62</v>
      </c>
      <c r="G36" s="1" t="s">
        <v>91</v>
      </c>
      <c r="H36" s="2">
        <v>37.84</v>
      </c>
      <c r="I36" s="3">
        <v>1818.897</v>
      </c>
      <c r="J36" s="3">
        <v>440.16</v>
      </c>
      <c r="K36" s="3">
        <v>659206.319</v>
      </c>
      <c r="L36" s="2"/>
      <c r="M36" s="2"/>
      <c r="N36" s="1">
        <v>1119.368</v>
      </c>
      <c r="O36" s="2" t="str">
        <f>Cells!F185</f>
        <v>#REF!</v>
      </c>
      <c r="P36" s="1" t="b">
        <v>0</v>
      </c>
      <c r="Q36" s="2"/>
      <c r="R36" s="2"/>
      <c r="S36" s="2"/>
      <c r="T36" s="1"/>
      <c r="U36" s="1"/>
      <c r="V36" s="13" t="s">
        <v>92</v>
      </c>
      <c r="W36" s="14" t="str">
        <f t="shared" ref="W36:X36" si="45">Cells!D141</f>
        <v>#REF!</v>
      </c>
      <c r="X36" s="14" t="str">
        <f t="shared" si="45"/>
        <v>#REF!</v>
      </c>
      <c r="Y36" s="9" t="str">
        <f t="shared" si="6"/>
        <v>#REF!</v>
      </c>
      <c r="Z36" s="9" t="str">
        <f t="shared" si="7"/>
        <v>#REF!</v>
      </c>
      <c r="AA36" s="9" t="str">
        <f t="shared" si="8"/>
        <v>#REF!</v>
      </c>
      <c r="AB36" s="9"/>
      <c r="AC36" s="9"/>
      <c r="AD36" s="9"/>
      <c r="AE36" s="3" t="str">
        <f>AVERAGE(Mass!S36:S38)</f>
        <v>#REF!</v>
      </c>
      <c r="AF36" s="11">
        <f t="shared" si="12"/>
        <v>7.416325888</v>
      </c>
      <c r="AG36" s="16">
        <v>0.004888888888888889</v>
      </c>
      <c r="AH36" s="16">
        <v>0.007</v>
      </c>
      <c r="AI36" s="1"/>
      <c r="AJ36" s="12"/>
    </row>
    <row r="37">
      <c r="A37" s="1" t="s">
        <v>100</v>
      </c>
      <c r="B37" s="1" t="s">
        <v>48</v>
      </c>
      <c r="C37" s="1" t="s">
        <v>89</v>
      </c>
      <c r="D37" s="1" t="s">
        <v>90</v>
      </c>
      <c r="E37" s="1"/>
      <c r="F37" s="1" t="s">
        <v>62</v>
      </c>
      <c r="G37" s="1" t="s">
        <v>91</v>
      </c>
      <c r="H37" s="1">
        <v>37.84</v>
      </c>
      <c r="I37" s="4">
        <v>2616.24</v>
      </c>
      <c r="J37" s="4">
        <v>590.897</v>
      </c>
      <c r="K37" s="4">
        <v>1328269.795</v>
      </c>
      <c r="L37" s="1"/>
      <c r="M37" s="1"/>
      <c r="N37" s="1">
        <v>1119.368</v>
      </c>
      <c r="O37" s="1" t="str">
        <f>Cells!F185</f>
        <v>#REF!</v>
      </c>
      <c r="P37" s="1" t="b">
        <v>0</v>
      </c>
      <c r="Q37" s="1"/>
      <c r="R37" s="1"/>
      <c r="S37" s="1"/>
      <c r="T37" s="1"/>
      <c r="U37" s="1"/>
      <c r="V37" s="13" t="s">
        <v>92</v>
      </c>
      <c r="W37" s="14" t="str">
        <f t="shared" ref="W37:X37" si="46">Cells!D145</f>
        <v>#REF!</v>
      </c>
      <c r="X37" s="14" t="str">
        <f t="shared" si="46"/>
        <v>#REF!</v>
      </c>
      <c r="Y37" s="9" t="str">
        <f t="shared" si="6"/>
        <v>#REF!</v>
      </c>
      <c r="Z37" s="9" t="str">
        <f t="shared" si="7"/>
        <v>#REF!</v>
      </c>
      <c r="AA37" s="9" t="str">
        <f t="shared" si="8"/>
        <v>#REF!</v>
      </c>
      <c r="AB37" s="9"/>
      <c r="AC37" s="9"/>
      <c r="AD37" s="9"/>
      <c r="AE37" s="4" t="str">
        <f>AVERAGE(Mass!S36:S38)</f>
        <v>#REF!</v>
      </c>
      <c r="AF37" s="11">
        <f t="shared" si="12"/>
        <v>3.68064448</v>
      </c>
      <c r="AG37" s="9">
        <v>0.004888888888888889</v>
      </c>
      <c r="AH37" s="9">
        <v>0.007</v>
      </c>
      <c r="AI37" s="1"/>
      <c r="AJ37" s="12"/>
    </row>
    <row r="38">
      <c r="A38" s="1" t="s">
        <v>101</v>
      </c>
      <c r="B38" s="1" t="s">
        <v>48</v>
      </c>
      <c r="C38" s="1" t="s">
        <v>102</v>
      </c>
      <c r="D38" s="1" t="s">
        <v>103</v>
      </c>
      <c r="E38" s="1"/>
      <c r="F38" s="1" t="s">
        <v>52</v>
      </c>
      <c r="G38" s="1" t="s">
        <v>91</v>
      </c>
      <c r="H38" s="1">
        <v>27.69</v>
      </c>
      <c r="I38" s="4">
        <v>2427.606</v>
      </c>
      <c r="J38" s="9">
        <f>938.709+292.414</f>
        <v>1231.123</v>
      </c>
      <c r="K38" s="1">
        <v>1899610.704</v>
      </c>
      <c r="L38" s="13"/>
      <c r="M38" s="13"/>
      <c r="N38" s="13">
        <f t="shared" ref="N38:N46" si="48">1293.237*2</f>
        <v>2586.474</v>
      </c>
      <c r="O38" s="13" t="str">
        <f>Cells!F149</f>
        <v>#REF!</v>
      </c>
      <c r="P38" s="13" t="b">
        <v>1</v>
      </c>
      <c r="Q38" s="13">
        <v>1452.548</v>
      </c>
      <c r="R38" s="13">
        <v>74.609</v>
      </c>
      <c r="S38" s="13">
        <v>117.142</v>
      </c>
      <c r="T38" s="1">
        <f t="shared" ref="T38:T46" si="49">Pi()*(S38/2)*(R38/2)</f>
        <v>6864.260158</v>
      </c>
      <c r="U38" s="1">
        <f t="shared" ref="U38:U46" si="50">N38/S38</f>
        <v>22.07981766</v>
      </c>
      <c r="V38" s="13" t="s">
        <v>92</v>
      </c>
      <c r="W38" s="14" t="str">
        <f t="shared" ref="W38:X38" si="47">Cells!D149</f>
        <v>#REF!</v>
      </c>
      <c r="X38" s="14" t="str">
        <f t="shared" si="47"/>
        <v>#REF!</v>
      </c>
      <c r="Y38" s="9" t="str">
        <f t="shared" si="6"/>
        <v>#REF!</v>
      </c>
      <c r="Z38" s="9" t="str">
        <f t="shared" si="7"/>
        <v>#REF!</v>
      </c>
      <c r="AA38" s="9" t="str">
        <f t="shared" si="8"/>
        <v>#REF!</v>
      </c>
      <c r="AB38" s="9">
        <f t="shared" ref="AB38:AB46" si="52">T38/3*Q38</f>
        <v>3323555.788</v>
      </c>
      <c r="AC38" s="9" t="str">
        <f t="shared" ref="AC38:AC46" si="53">AA38/AB38</f>
        <v>#REF!</v>
      </c>
      <c r="AD38" s="9" t="str">
        <f t="shared" ref="AD38:AD46" si="54">100/AA38*AB38</f>
        <v>#REF!</v>
      </c>
      <c r="AE38" s="4" t="str">
        <f>AVERAGE(Mass!S45:S47)</f>
        <v>#REF!</v>
      </c>
      <c r="AF38" s="11" t="str">
        <f t="shared" si="12"/>
        <v>#REF!</v>
      </c>
      <c r="AG38" s="4" t="str">
        <f>AVERAGE(Mass!M45:M47)</f>
        <v>#REF!</v>
      </c>
      <c r="AH38" s="4" t="str">
        <f>AVERAGE(Mass!L45:L47)</f>
        <v>#REF!</v>
      </c>
      <c r="AI38" s="1"/>
      <c r="AJ38" s="12"/>
    </row>
    <row r="39">
      <c r="A39" s="1" t="s">
        <v>104</v>
      </c>
      <c r="B39" s="1" t="s">
        <v>48</v>
      </c>
      <c r="C39" s="1" t="s">
        <v>102</v>
      </c>
      <c r="D39" s="1" t="s">
        <v>103</v>
      </c>
      <c r="E39" s="1"/>
      <c r="F39" s="1" t="s">
        <v>52</v>
      </c>
      <c r="G39" s="1" t="s">
        <v>91</v>
      </c>
      <c r="H39" s="1">
        <v>27.69</v>
      </c>
      <c r="I39" s="4">
        <v>2561.626</v>
      </c>
      <c r="J39" s="13">
        <v>774.737</v>
      </c>
      <c r="K39" s="1">
        <v>1318480.859</v>
      </c>
      <c r="N39" s="13">
        <f t="shared" si="48"/>
        <v>2586.474</v>
      </c>
      <c r="O39" s="17" t="str">
        <f>Cells!F149</f>
        <v>#REF!</v>
      </c>
      <c r="P39" s="13" t="b">
        <v>1</v>
      </c>
      <c r="Q39" s="13">
        <v>1391.131</v>
      </c>
      <c r="R39" s="13">
        <v>74.609</v>
      </c>
      <c r="S39" s="13">
        <v>117.142</v>
      </c>
      <c r="T39" s="1">
        <f t="shared" si="49"/>
        <v>6864.260158</v>
      </c>
      <c r="U39" s="1">
        <f t="shared" si="50"/>
        <v>22.07981766</v>
      </c>
      <c r="V39" s="13" t="s">
        <v>92</v>
      </c>
      <c r="W39" s="14" t="str">
        <f t="shared" ref="W39:X39" si="51">Cells!D153</f>
        <v>#REF!</v>
      </c>
      <c r="X39" s="14" t="str">
        <f t="shared" si="51"/>
        <v>#REF!</v>
      </c>
      <c r="Y39" s="9" t="str">
        <f t="shared" si="6"/>
        <v>#REF!</v>
      </c>
      <c r="Z39" s="9" t="str">
        <f t="shared" si="7"/>
        <v>#REF!</v>
      </c>
      <c r="AA39" s="9" t="str">
        <f t="shared" si="8"/>
        <v>#REF!</v>
      </c>
      <c r="AB39" s="9">
        <f t="shared" si="52"/>
        <v>3183028.366</v>
      </c>
      <c r="AC39" s="9" t="str">
        <f t="shared" si="53"/>
        <v>#REF!</v>
      </c>
      <c r="AD39" s="9" t="str">
        <f t="shared" si="54"/>
        <v>#REF!</v>
      </c>
      <c r="AE39" s="9" t="str">
        <f>AVERAGE(Mass!S45:S47)</f>
        <v>#REF!</v>
      </c>
      <c r="AF39" s="11">
        <f t="shared" si="12"/>
        <v>3.069911118</v>
      </c>
      <c r="AG39" s="4">
        <v>0.004047619047619047</v>
      </c>
      <c r="AH39" s="4">
        <v>0.007571428571428572</v>
      </c>
      <c r="AI39" s="1"/>
      <c r="AJ39" s="12"/>
    </row>
    <row r="40">
      <c r="A40" s="1" t="s">
        <v>105</v>
      </c>
      <c r="B40" s="1" t="s">
        <v>48</v>
      </c>
      <c r="C40" s="1" t="s">
        <v>102</v>
      </c>
      <c r="D40" s="1" t="s">
        <v>103</v>
      </c>
      <c r="E40" s="1"/>
      <c r="F40" s="1" t="s">
        <v>52</v>
      </c>
      <c r="G40" s="1" t="s">
        <v>91</v>
      </c>
      <c r="H40" s="1">
        <v>27.69</v>
      </c>
      <c r="I40" s="4">
        <v>2518.315</v>
      </c>
      <c r="J40" s="2">
        <v>964.658</v>
      </c>
      <c r="K40" s="1">
        <f>1730137.074+71710.606</f>
        <v>1801847.68</v>
      </c>
      <c r="N40" s="13">
        <f t="shared" si="48"/>
        <v>2586.474</v>
      </c>
      <c r="O40" s="17" t="str">
        <f>Cells!F149</f>
        <v>#REF!</v>
      </c>
      <c r="P40" s="13" t="b">
        <v>1</v>
      </c>
      <c r="Q40" s="13">
        <v>1700.378</v>
      </c>
      <c r="R40" s="13">
        <v>74.609</v>
      </c>
      <c r="S40" s="13">
        <v>117.142</v>
      </c>
      <c r="T40" s="1">
        <f t="shared" si="49"/>
        <v>6864.260158</v>
      </c>
      <c r="U40" s="1">
        <f t="shared" si="50"/>
        <v>22.07981766</v>
      </c>
      <c r="V40" s="13" t="s">
        <v>92</v>
      </c>
      <c r="W40" s="14" t="str">
        <f t="shared" ref="W40:X40" si="55">Cells!D157</f>
        <v>#REF!</v>
      </c>
      <c r="X40" s="14" t="str">
        <f t="shared" si="55"/>
        <v>#REF!</v>
      </c>
      <c r="Y40" s="9" t="str">
        <f t="shared" si="6"/>
        <v>#REF!</v>
      </c>
      <c r="Z40" s="9" t="str">
        <f t="shared" si="7"/>
        <v>#REF!</v>
      </c>
      <c r="AA40" s="9" t="str">
        <f t="shared" si="8"/>
        <v>#REF!</v>
      </c>
      <c r="AB40" s="9">
        <f t="shared" si="52"/>
        <v>3890612.319</v>
      </c>
      <c r="AC40" s="9" t="str">
        <f t="shared" si="53"/>
        <v>#REF!</v>
      </c>
      <c r="AD40" s="9" t="str">
        <f t="shared" si="54"/>
        <v>#REF!</v>
      </c>
      <c r="AE40" s="9" t="str">
        <f>AVERAGE(Mass!S45:S47)</f>
        <v>#REF!</v>
      </c>
      <c r="AF40" s="11">
        <f t="shared" si="12"/>
        <v>2.246371373</v>
      </c>
      <c r="AG40" s="4">
        <v>0.004047619047619047</v>
      </c>
      <c r="AH40" s="4">
        <v>0.007571428571428572</v>
      </c>
      <c r="AI40" s="1"/>
      <c r="AJ40" s="12"/>
    </row>
    <row r="41">
      <c r="A41" s="1" t="s">
        <v>106</v>
      </c>
      <c r="B41" s="1" t="s">
        <v>48</v>
      </c>
      <c r="C41" s="1" t="s">
        <v>102</v>
      </c>
      <c r="D41" s="1" t="s">
        <v>103</v>
      </c>
      <c r="E41" s="1"/>
      <c r="F41" s="1" t="s">
        <v>58</v>
      </c>
      <c r="G41" s="1" t="s">
        <v>91</v>
      </c>
      <c r="H41" s="2">
        <v>22.31</v>
      </c>
      <c r="I41" s="3">
        <v>2234.408</v>
      </c>
      <c r="J41" s="18">
        <v>810.897</v>
      </c>
      <c r="K41" s="2">
        <f>1177663.063+66361.733</f>
        <v>1244024.796</v>
      </c>
      <c r="N41" s="13">
        <f t="shared" si="48"/>
        <v>2586.474</v>
      </c>
      <c r="O41" s="17" t="str">
        <f>Cells!F149</f>
        <v>#REF!</v>
      </c>
      <c r="P41" s="13" t="b">
        <v>1</v>
      </c>
      <c r="Q41" s="13">
        <v>1250.52</v>
      </c>
      <c r="R41" s="13">
        <v>74.609</v>
      </c>
      <c r="S41" s="13">
        <v>117.142</v>
      </c>
      <c r="T41" s="1">
        <f t="shared" si="49"/>
        <v>6864.260158</v>
      </c>
      <c r="U41" s="1">
        <f t="shared" si="50"/>
        <v>22.07981766</v>
      </c>
      <c r="V41" s="13" t="s">
        <v>92</v>
      </c>
      <c r="W41" s="2" t="str">
        <f t="shared" ref="W41:X41" si="56">Cells!D161</f>
        <v>#REF!</v>
      </c>
      <c r="X41" s="2" t="str">
        <f t="shared" si="56"/>
        <v>#REF!</v>
      </c>
      <c r="Y41" s="9" t="str">
        <f t="shared" si="6"/>
        <v>#REF!</v>
      </c>
      <c r="Z41" s="9" t="str">
        <f t="shared" si="7"/>
        <v>#REF!</v>
      </c>
      <c r="AA41" s="9" t="str">
        <f t="shared" si="8"/>
        <v>#REF!</v>
      </c>
      <c r="AB41" s="9">
        <f t="shared" si="52"/>
        <v>2861298.204</v>
      </c>
      <c r="AC41" s="9" t="str">
        <f t="shared" si="53"/>
        <v>#REF!</v>
      </c>
      <c r="AD41" s="9" t="str">
        <f t="shared" si="54"/>
        <v>#REF!</v>
      </c>
      <c r="AE41" s="3" t="str">
        <f>AVERAGE(Mass!S45:S47)</f>
        <v>#REF!</v>
      </c>
      <c r="AF41" s="11">
        <f t="shared" si="12"/>
        <v>3.253648208</v>
      </c>
      <c r="AG41" s="3">
        <v>0.004047619047619047</v>
      </c>
      <c r="AH41" s="3">
        <v>0.007571428571428572</v>
      </c>
      <c r="AI41" s="1"/>
      <c r="AJ41" s="12"/>
    </row>
    <row r="42">
      <c r="A42" s="1" t="s">
        <v>107</v>
      </c>
      <c r="B42" s="1" t="s">
        <v>48</v>
      </c>
      <c r="C42" s="1" t="s">
        <v>102</v>
      </c>
      <c r="D42" s="1" t="s">
        <v>103</v>
      </c>
      <c r="E42" s="1"/>
      <c r="F42" s="1" t="s">
        <v>58</v>
      </c>
      <c r="G42" s="1" t="s">
        <v>91</v>
      </c>
      <c r="H42" s="2">
        <v>22.31</v>
      </c>
      <c r="I42" s="3">
        <v>2322.172</v>
      </c>
      <c r="J42" s="3">
        <f>1012.865+54.43</f>
        <v>1067.295</v>
      </c>
      <c r="K42" s="2">
        <f>1610343.431+46770.169</f>
        <v>1657113.6</v>
      </c>
      <c r="L42" s="13"/>
      <c r="M42" s="13"/>
      <c r="N42" s="13">
        <f t="shared" si="48"/>
        <v>2586.474</v>
      </c>
      <c r="O42" s="13" t="str">
        <f>Cells!F149</f>
        <v>#REF!</v>
      </c>
      <c r="P42" s="13" t="b">
        <v>1</v>
      </c>
      <c r="Q42" s="13">
        <v>1236.63</v>
      </c>
      <c r="R42" s="13">
        <v>74.609</v>
      </c>
      <c r="S42" s="13">
        <v>117.142</v>
      </c>
      <c r="T42" s="1">
        <f t="shared" si="49"/>
        <v>6864.260158</v>
      </c>
      <c r="U42" s="1">
        <f t="shared" si="50"/>
        <v>22.07981766</v>
      </c>
      <c r="V42" s="13" t="s">
        <v>92</v>
      </c>
      <c r="W42" s="2" t="str">
        <f t="shared" ref="W42:X42" si="57">Cells!D165</f>
        <v>#REF!</v>
      </c>
      <c r="X42" s="2" t="str">
        <f t="shared" si="57"/>
        <v>#REF!</v>
      </c>
      <c r="Y42" s="9" t="str">
        <f t="shared" si="6"/>
        <v>#REF!</v>
      </c>
      <c r="Z42" s="9" t="str">
        <f t="shared" si="7"/>
        <v>#REF!</v>
      </c>
      <c r="AA42" s="9" t="str">
        <f t="shared" si="8"/>
        <v>#REF!</v>
      </c>
      <c r="AB42" s="9">
        <f t="shared" si="52"/>
        <v>2829516.68</v>
      </c>
      <c r="AC42" s="9" t="str">
        <f t="shared" si="53"/>
        <v>#REF!</v>
      </c>
      <c r="AD42" s="9" t="str">
        <f t="shared" si="54"/>
        <v>#REF!</v>
      </c>
      <c r="AE42" s="3" t="str">
        <f>AVERAGE(Mass!S45:S47)</f>
        <v>#REF!</v>
      </c>
      <c r="AF42" s="11">
        <f t="shared" si="12"/>
        <v>2.44257186</v>
      </c>
      <c r="AG42" s="3">
        <v>0.004047619047619047</v>
      </c>
      <c r="AH42" s="3">
        <v>0.007571428571428572</v>
      </c>
      <c r="AI42" s="1"/>
      <c r="AJ42" s="12"/>
    </row>
    <row r="43">
      <c r="A43" s="1" t="s">
        <v>108</v>
      </c>
      <c r="B43" s="1" t="s">
        <v>48</v>
      </c>
      <c r="C43" s="1" t="s">
        <v>102</v>
      </c>
      <c r="D43" s="1" t="s">
        <v>103</v>
      </c>
      <c r="E43" s="1"/>
      <c r="F43" s="1" t="s">
        <v>58</v>
      </c>
      <c r="G43" s="1" t="s">
        <v>91</v>
      </c>
      <c r="H43" s="2">
        <v>22.31</v>
      </c>
      <c r="I43" s="3">
        <v>2269.855</v>
      </c>
      <c r="J43" s="3">
        <v>994.492</v>
      </c>
      <c r="K43" s="3">
        <v>1583536.164</v>
      </c>
      <c r="L43" s="2"/>
      <c r="M43" s="2"/>
      <c r="N43" s="13">
        <f t="shared" si="48"/>
        <v>2586.474</v>
      </c>
      <c r="O43" s="2" t="str">
        <f>Cells!F149</f>
        <v>#REF!</v>
      </c>
      <c r="P43" s="13" t="b">
        <v>1</v>
      </c>
      <c r="Q43" s="2">
        <v>1257.864</v>
      </c>
      <c r="R43" s="2">
        <v>74.609</v>
      </c>
      <c r="S43" s="2">
        <v>117.142</v>
      </c>
      <c r="T43" s="1">
        <f t="shared" si="49"/>
        <v>6864.260158</v>
      </c>
      <c r="U43" s="1">
        <f t="shared" si="50"/>
        <v>22.07981766</v>
      </c>
      <c r="V43" s="13" t="s">
        <v>92</v>
      </c>
      <c r="W43" s="2" t="str">
        <f t="shared" ref="W43:X43" si="58">Cells!D169</f>
        <v>#REF!</v>
      </c>
      <c r="X43" s="2" t="str">
        <f t="shared" si="58"/>
        <v>#REF!</v>
      </c>
      <c r="Y43" s="9" t="str">
        <f t="shared" si="6"/>
        <v>#REF!</v>
      </c>
      <c r="Z43" s="9" t="str">
        <f t="shared" si="7"/>
        <v>#REF!</v>
      </c>
      <c r="AA43" s="9" t="str">
        <f t="shared" si="8"/>
        <v>#REF!</v>
      </c>
      <c r="AB43" s="9">
        <f t="shared" si="52"/>
        <v>2878101.913</v>
      </c>
      <c r="AC43" s="9" t="str">
        <f t="shared" si="53"/>
        <v>#REF!</v>
      </c>
      <c r="AD43" s="9" t="str">
        <f t="shared" si="54"/>
        <v>#REF!</v>
      </c>
      <c r="AE43" s="3" t="str">
        <f>AVERAGE(Mass!S45:S47)</f>
        <v>#REF!</v>
      </c>
      <c r="AF43" s="11">
        <f t="shared" si="12"/>
        <v>2.556063537</v>
      </c>
      <c r="AG43" s="3">
        <v>0.004047619047619047</v>
      </c>
      <c r="AH43" s="3">
        <v>0.007571428571428572</v>
      </c>
      <c r="AI43" s="1"/>
      <c r="AJ43" s="12"/>
    </row>
    <row r="44">
      <c r="A44" s="1" t="s">
        <v>109</v>
      </c>
      <c r="B44" s="1" t="s">
        <v>48</v>
      </c>
      <c r="C44" s="1" t="s">
        <v>102</v>
      </c>
      <c r="D44" s="1" t="s">
        <v>103</v>
      </c>
      <c r="E44" s="1"/>
      <c r="F44" s="1" t="s">
        <v>62</v>
      </c>
      <c r="G44" s="1" t="s">
        <v>91</v>
      </c>
      <c r="H44" s="2">
        <v>17.51</v>
      </c>
      <c r="I44" s="3">
        <v>3058.145</v>
      </c>
      <c r="J44" s="18">
        <v>1249.252</v>
      </c>
      <c r="K44" s="3">
        <f>2805723.113+111167.672</f>
        <v>2916890.785</v>
      </c>
      <c r="L44" s="13"/>
      <c r="M44" s="13"/>
      <c r="N44" s="13">
        <f t="shared" si="48"/>
        <v>2586.474</v>
      </c>
      <c r="O44" s="13" t="str">
        <f>Cells!F149</f>
        <v>#REF!</v>
      </c>
      <c r="P44" s="13" t="b">
        <v>1</v>
      </c>
      <c r="Q44" s="13">
        <v>1783.183</v>
      </c>
      <c r="R44" s="13">
        <v>74.609</v>
      </c>
      <c r="S44" s="19">
        <v>117.142</v>
      </c>
      <c r="T44" s="1">
        <f t="shared" si="49"/>
        <v>6864.260158</v>
      </c>
      <c r="U44" s="1">
        <f t="shared" si="50"/>
        <v>22.07981766</v>
      </c>
      <c r="V44" s="13" t="s">
        <v>92</v>
      </c>
      <c r="W44" s="2" t="str">
        <f t="shared" ref="W44:X44" si="59">Cells!D173</f>
        <v>#REF!</v>
      </c>
      <c r="X44" s="2" t="str">
        <f t="shared" si="59"/>
        <v>#REF!</v>
      </c>
      <c r="Y44" s="9" t="str">
        <f t="shared" si="6"/>
        <v>#REF!</v>
      </c>
      <c r="Z44" s="9" t="str">
        <f t="shared" si="7"/>
        <v>#REF!</v>
      </c>
      <c r="AA44" s="9" t="str">
        <f t="shared" si="8"/>
        <v>#REF!</v>
      </c>
      <c r="AB44" s="9">
        <f t="shared" si="52"/>
        <v>4080077.34</v>
      </c>
      <c r="AC44" s="9" t="str">
        <f t="shared" si="53"/>
        <v>#REF!</v>
      </c>
      <c r="AD44" s="9" t="str">
        <f t="shared" si="54"/>
        <v>#REF!</v>
      </c>
      <c r="AE44" s="3" t="str">
        <f>AVERAGE(Mass!S45:S47)</f>
        <v>#REF!</v>
      </c>
      <c r="AF44" s="11">
        <f t="shared" si="12"/>
        <v>1.387648474</v>
      </c>
      <c r="AG44" s="3">
        <v>0.004047619047619047</v>
      </c>
      <c r="AH44" s="3">
        <v>0.007571428571428572</v>
      </c>
      <c r="AI44" s="1"/>
      <c r="AJ44" s="12"/>
    </row>
    <row r="45">
      <c r="A45" s="1" t="s">
        <v>110</v>
      </c>
      <c r="B45" s="1" t="s">
        <v>48</v>
      </c>
      <c r="C45" s="1" t="s">
        <v>102</v>
      </c>
      <c r="D45" s="1" t="s">
        <v>103</v>
      </c>
      <c r="E45" s="1"/>
      <c r="F45" s="1" t="s">
        <v>62</v>
      </c>
      <c r="G45" s="1" t="s">
        <v>91</v>
      </c>
      <c r="H45" s="2">
        <v>17.51</v>
      </c>
      <c r="I45" s="3">
        <v>3018.41</v>
      </c>
      <c r="J45" s="3">
        <v>1388.479</v>
      </c>
      <c r="K45" s="1">
        <v>3127465.104</v>
      </c>
      <c r="L45" s="2"/>
      <c r="M45" s="2"/>
      <c r="N45" s="13">
        <f t="shared" si="48"/>
        <v>2586.474</v>
      </c>
      <c r="O45" s="2" t="str">
        <f>Cells!F149</f>
        <v>#REF!</v>
      </c>
      <c r="P45" s="13" t="b">
        <v>1</v>
      </c>
      <c r="Q45" s="2">
        <v>1847.293</v>
      </c>
      <c r="R45" s="2">
        <v>74.609</v>
      </c>
      <c r="S45" s="19">
        <v>117.142</v>
      </c>
      <c r="T45" s="1">
        <f t="shared" si="49"/>
        <v>6864.260158</v>
      </c>
      <c r="U45" s="1">
        <f t="shared" si="50"/>
        <v>22.07981766</v>
      </c>
      <c r="V45" s="13" t="s">
        <v>92</v>
      </c>
      <c r="W45" s="2" t="str">
        <f t="shared" ref="W45:X45" si="60">Cells!D177</f>
        <v>#REF!</v>
      </c>
      <c r="X45" s="2" t="str">
        <f t="shared" si="60"/>
        <v>#REF!</v>
      </c>
      <c r="Y45" s="9" t="str">
        <f t="shared" si="6"/>
        <v>#REF!</v>
      </c>
      <c r="Z45" s="9" t="str">
        <f t="shared" si="7"/>
        <v>#REF!</v>
      </c>
      <c r="AA45" s="9" t="str">
        <f t="shared" si="8"/>
        <v>#REF!</v>
      </c>
      <c r="AB45" s="9">
        <f t="shared" si="52"/>
        <v>4226766.58</v>
      </c>
      <c r="AC45" s="9" t="str">
        <f t="shared" si="53"/>
        <v>#REF!</v>
      </c>
      <c r="AD45" s="9" t="str">
        <f t="shared" si="54"/>
        <v>#REF!</v>
      </c>
      <c r="AE45" s="3" t="str">
        <f>AVERAGE(Mass!S45:S47)</f>
        <v>#REF!</v>
      </c>
      <c r="AF45" s="11">
        <f t="shared" si="12"/>
        <v>1.294217174</v>
      </c>
      <c r="AG45" s="3">
        <v>0.004047619047619047</v>
      </c>
      <c r="AH45" s="3">
        <v>0.007571428571428572</v>
      </c>
      <c r="AI45" s="1"/>
      <c r="AJ45" s="12"/>
    </row>
    <row r="46">
      <c r="A46" s="1" t="s">
        <v>111</v>
      </c>
      <c r="B46" s="1" t="s">
        <v>48</v>
      </c>
      <c r="C46" s="1" t="s">
        <v>102</v>
      </c>
      <c r="D46" s="1" t="s">
        <v>103</v>
      </c>
      <c r="E46" s="1"/>
      <c r="F46" s="1" t="s">
        <v>62</v>
      </c>
      <c r="G46" s="1" t="s">
        <v>91</v>
      </c>
      <c r="H46" s="1">
        <v>17.51</v>
      </c>
      <c r="I46" s="4">
        <v>2982.011</v>
      </c>
      <c r="J46" s="4">
        <v>899.685</v>
      </c>
      <c r="K46" s="4">
        <v>2049941.215</v>
      </c>
      <c r="L46" s="1"/>
      <c r="M46" s="1"/>
      <c r="N46" s="13">
        <f t="shared" si="48"/>
        <v>2586.474</v>
      </c>
      <c r="O46" s="1" t="str">
        <f>Cells!F149</f>
        <v>#REF!</v>
      </c>
      <c r="P46" s="13" t="b">
        <v>1</v>
      </c>
      <c r="Q46" s="1">
        <v>1721.076</v>
      </c>
      <c r="R46" s="1">
        <v>74.609</v>
      </c>
      <c r="S46" s="1">
        <v>117.142</v>
      </c>
      <c r="T46" s="1">
        <f t="shared" si="49"/>
        <v>6864.260158</v>
      </c>
      <c r="U46" s="1">
        <f t="shared" si="50"/>
        <v>22.07981766</v>
      </c>
      <c r="V46" s="13" t="s">
        <v>92</v>
      </c>
      <c r="W46" s="1" t="str">
        <f t="shared" ref="W46:X46" si="61">Cells!D181</f>
        <v>#REF!</v>
      </c>
      <c r="X46" s="1" t="str">
        <f t="shared" si="61"/>
        <v>#REF!</v>
      </c>
      <c r="Y46" s="9" t="str">
        <f t="shared" si="6"/>
        <v>#REF!</v>
      </c>
      <c r="Z46" s="9" t="str">
        <f t="shared" si="7"/>
        <v>#REF!</v>
      </c>
      <c r="AA46" s="9" t="str">
        <f t="shared" si="8"/>
        <v>#REF!</v>
      </c>
      <c r="AB46" s="9">
        <f t="shared" si="52"/>
        <v>3937971.138</v>
      </c>
      <c r="AC46" s="9" t="str">
        <f t="shared" si="53"/>
        <v>#REF!</v>
      </c>
      <c r="AD46" s="9" t="str">
        <f t="shared" si="54"/>
        <v>#REF!</v>
      </c>
      <c r="AE46" s="4" t="str">
        <f>AVERAGE(Mass!S45:S47)</f>
        <v>#REF!</v>
      </c>
      <c r="AF46" s="11">
        <f t="shared" si="12"/>
        <v>1.974504936</v>
      </c>
      <c r="AG46" s="4">
        <v>0.004047619047619047</v>
      </c>
      <c r="AH46" s="4">
        <v>0.007571428571428572</v>
      </c>
      <c r="AI46" s="1"/>
      <c r="AJ46" s="12"/>
    </row>
    <row r="47">
      <c r="A47" s="1" t="s">
        <v>112</v>
      </c>
      <c r="B47" s="1" t="s">
        <v>48</v>
      </c>
      <c r="C47" s="1" t="s">
        <v>113</v>
      </c>
      <c r="D47" s="1" t="s">
        <v>114</v>
      </c>
      <c r="E47" s="1"/>
      <c r="F47" s="1" t="s">
        <v>52</v>
      </c>
      <c r="G47" s="1" t="s">
        <v>91</v>
      </c>
      <c r="H47" s="1">
        <v>30.32</v>
      </c>
      <c r="I47" s="4">
        <v>2964.2</v>
      </c>
      <c r="J47" s="4">
        <v>1032.43</v>
      </c>
      <c r="K47" s="9">
        <f>1479144.811+262977.961+55696.22</f>
        <v>1797818.992</v>
      </c>
      <c r="L47" s="1"/>
      <c r="M47" s="1"/>
      <c r="N47" s="1">
        <v>1119.368</v>
      </c>
      <c r="O47" s="1" t="str">
        <f>Cells!F185</f>
        <v>#REF!</v>
      </c>
      <c r="P47" s="1" t="b">
        <v>0</v>
      </c>
      <c r="Q47" s="1"/>
      <c r="R47" s="1"/>
      <c r="S47" s="1"/>
      <c r="T47" s="1"/>
      <c r="U47" s="1"/>
      <c r="V47" s="13" t="s">
        <v>92</v>
      </c>
      <c r="W47" s="14" t="str">
        <f t="shared" ref="W47:X47" si="62">Cells!D185</f>
        <v>#REF!</v>
      </c>
      <c r="X47" s="14" t="str">
        <f t="shared" si="62"/>
        <v>#REF!</v>
      </c>
      <c r="Y47" s="9" t="str">
        <f t="shared" si="6"/>
        <v>#REF!</v>
      </c>
      <c r="Z47" s="9" t="str">
        <f t="shared" si="7"/>
        <v>#REF!</v>
      </c>
      <c r="AA47" s="9" t="str">
        <f t="shared" si="8"/>
        <v>#REF!</v>
      </c>
      <c r="AB47" s="9"/>
      <c r="AC47" s="9"/>
      <c r="AD47" s="9"/>
      <c r="AE47" s="9" t="str">
        <f>AVERAGE(Mass!S63:S65)</f>
        <v>#REF!</v>
      </c>
      <c r="AF47" s="11" t="str">
        <f t="shared" si="12"/>
        <v>#REF!</v>
      </c>
      <c r="AG47" s="9" t="str">
        <f>AVERAGE(Mass!M63:M65)</f>
        <v>#REF!</v>
      </c>
      <c r="AH47" s="9" t="str">
        <f>AVERAGE(Mass!L63:L65)</f>
        <v>#REF!</v>
      </c>
      <c r="AI47" s="1"/>
      <c r="AJ47" s="12"/>
    </row>
    <row r="48">
      <c r="A48" s="1" t="s">
        <v>115</v>
      </c>
      <c r="B48" s="1" t="s">
        <v>48</v>
      </c>
      <c r="C48" s="1" t="s">
        <v>113</v>
      </c>
      <c r="D48" s="1" t="s">
        <v>114</v>
      </c>
      <c r="E48" s="1"/>
      <c r="F48" s="1" t="s">
        <v>52</v>
      </c>
      <c r="G48" s="1" t="s">
        <v>91</v>
      </c>
      <c r="H48" s="1">
        <v>30.32</v>
      </c>
      <c r="I48" s="4">
        <v>2691.865</v>
      </c>
      <c r="J48" s="4">
        <v>863.332</v>
      </c>
      <c r="K48" s="9">
        <f>1221466.154+221172.341+46348.837+8096.159
</f>
        <v>1497083.491</v>
      </c>
      <c r="L48" s="1"/>
      <c r="M48" s="1"/>
      <c r="N48" s="1">
        <v>1119.368</v>
      </c>
      <c r="O48" s="1" t="str">
        <f>Cells!F185</f>
        <v>#REF!</v>
      </c>
      <c r="P48" s="1" t="b">
        <v>0</v>
      </c>
      <c r="Q48" s="1"/>
      <c r="R48" s="1"/>
      <c r="S48" s="1"/>
      <c r="T48" s="1"/>
      <c r="U48" s="1"/>
      <c r="V48" s="13" t="s">
        <v>92</v>
      </c>
      <c r="W48" s="14" t="str">
        <f t="shared" ref="W48:X48" si="63">Cells!D189</f>
        <v>#REF!</v>
      </c>
      <c r="X48" s="14" t="str">
        <f t="shared" si="63"/>
        <v>#REF!</v>
      </c>
      <c r="Y48" s="9" t="str">
        <f t="shared" si="6"/>
        <v>#REF!</v>
      </c>
      <c r="Z48" s="9" t="str">
        <f t="shared" si="7"/>
        <v>#REF!</v>
      </c>
      <c r="AA48" s="9" t="str">
        <f t="shared" si="8"/>
        <v>#REF!</v>
      </c>
      <c r="AB48" s="9"/>
      <c r="AC48" s="9"/>
      <c r="AD48" s="9"/>
      <c r="AE48" s="9" t="str">
        <f>AVERAGE(Mass!S63:S65)</f>
        <v>#REF!</v>
      </c>
      <c r="AF48" s="11">
        <f t="shared" si="12"/>
        <v>8.683550435</v>
      </c>
      <c r="AG48" s="9">
        <v>0.013</v>
      </c>
      <c r="AH48" s="9">
        <v>0.019466666666666667</v>
      </c>
      <c r="AI48" s="1"/>
      <c r="AJ48" s="12"/>
    </row>
    <row r="49">
      <c r="A49" s="1" t="s">
        <v>116</v>
      </c>
      <c r="B49" s="1" t="s">
        <v>48</v>
      </c>
      <c r="C49" s="1" t="s">
        <v>113</v>
      </c>
      <c r="D49" s="1" t="s">
        <v>114</v>
      </c>
      <c r="E49" s="1"/>
      <c r="F49" s="1" t="s">
        <v>52</v>
      </c>
      <c r="G49" s="1" t="s">
        <v>91</v>
      </c>
      <c r="H49" s="1">
        <v>30.32</v>
      </c>
      <c r="I49" s="4">
        <v>3192.119</v>
      </c>
      <c r="J49" s="4">
        <v>1207.39</v>
      </c>
      <c r="K49" s="9">
        <f>2065627.884+264309.478+16269.265
</f>
        <v>2346206.627</v>
      </c>
      <c r="L49" s="1"/>
      <c r="M49" s="1"/>
      <c r="N49" s="1">
        <v>1119.368</v>
      </c>
      <c r="O49" s="1" t="str">
        <f>Cells!F185</f>
        <v>#REF!</v>
      </c>
      <c r="P49" s="1" t="b">
        <v>0</v>
      </c>
      <c r="T49" s="1"/>
      <c r="U49" s="1"/>
      <c r="V49" s="13" t="s">
        <v>92</v>
      </c>
      <c r="W49" s="14" t="str">
        <f t="shared" ref="W49:X49" si="64">Cells!D193</f>
        <v>#REF!</v>
      </c>
      <c r="X49" s="14" t="str">
        <f t="shared" si="64"/>
        <v>#REF!</v>
      </c>
      <c r="Y49" s="9" t="str">
        <f t="shared" si="6"/>
        <v>#REF!</v>
      </c>
      <c r="Z49" s="9" t="str">
        <f t="shared" si="7"/>
        <v>#REF!</v>
      </c>
      <c r="AA49" s="9" t="str">
        <f t="shared" si="8"/>
        <v>#REF!</v>
      </c>
      <c r="AB49" s="9"/>
      <c r="AC49" s="9"/>
      <c r="AD49" s="9"/>
      <c r="AE49" s="9" t="str">
        <f>AVERAGE(Mass!S63:S65)</f>
        <v>#REF!</v>
      </c>
      <c r="AF49" s="11">
        <f t="shared" si="12"/>
        <v>5.540858955</v>
      </c>
      <c r="AG49" s="9">
        <v>0.013</v>
      </c>
      <c r="AH49" s="9">
        <v>0.019466666666666667</v>
      </c>
      <c r="AI49" s="1"/>
      <c r="AJ49" s="12"/>
    </row>
    <row r="50">
      <c r="A50" s="1" t="s">
        <v>117</v>
      </c>
      <c r="B50" s="1" t="s">
        <v>48</v>
      </c>
      <c r="C50" s="1" t="s">
        <v>113</v>
      </c>
      <c r="D50" s="1" t="s">
        <v>114</v>
      </c>
      <c r="E50" s="1"/>
      <c r="F50" s="1" t="s">
        <v>58</v>
      </c>
      <c r="G50" s="1" t="s">
        <v>91</v>
      </c>
      <c r="H50" s="2">
        <v>45.24</v>
      </c>
      <c r="I50" s="3">
        <v>3604.749</v>
      </c>
      <c r="J50" s="3">
        <v>939.565</v>
      </c>
      <c r="K50" s="3">
        <f>1752202.824+549622.132+35104.543</f>
        <v>2336929.499</v>
      </c>
      <c r="L50" s="1"/>
      <c r="M50" s="1"/>
      <c r="N50" s="1">
        <v>1119.368</v>
      </c>
      <c r="O50" s="1" t="str">
        <f>Cells!F185</f>
        <v>#REF!</v>
      </c>
      <c r="P50" s="1" t="b">
        <v>0</v>
      </c>
      <c r="Q50" s="2"/>
      <c r="R50" s="2"/>
      <c r="S50" s="2"/>
      <c r="T50" s="1"/>
      <c r="U50" s="1"/>
      <c r="V50" s="13" t="s">
        <v>92</v>
      </c>
      <c r="W50" s="2" t="str">
        <f t="shared" ref="W50:X50" si="65">Cells!D197</f>
        <v>#REF!</v>
      </c>
      <c r="X50" s="2" t="str">
        <f t="shared" si="65"/>
        <v>#REF!</v>
      </c>
      <c r="Y50" s="9" t="str">
        <f t="shared" si="6"/>
        <v>#REF!</v>
      </c>
      <c r="Z50" s="9" t="str">
        <f t="shared" si="7"/>
        <v>#REF!</v>
      </c>
      <c r="AA50" s="9" t="str">
        <f t="shared" si="8"/>
        <v>#REF!</v>
      </c>
      <c r="AB50" s="9"/>
      <c r="AC50" s="9"/>
      <c r="AD50" s="9"/>
      <c r="AE50" s="3" t="str">
        <f>AVERAGE(Mass!S63:S65)</f>
        <v>#REF!</v>
      </c>
      <c r="AF50" s="11">
        <f t="shared" si="12"/>
        <v>5.562855022</v>
      </c>
      <c r="AG50" s="16">
        <v>0.013</v>
      </c>
      <c r="AH50" s="16">
        <v>0.019466666666666667</v>
      </c>
      <c r="AI50" s="1"/>
      <c r="AJ50" s="12"/>
    </row>
    <row r="51">
      <c r="A51" s="1" t="s">
        <v>118</v>
      </c>
      <c r="B51" s="1" t="s">
        <v>48</v>
      </c>
      <c r="C51" s="1" t="s">
        <v>113</v>
      </c>
      <c r="D51" s="1" t="s">
        <v>114</v>
      </c>
      <c r="E51" s="1"/>
      <c r="F51" s="1" t="s">
        <v>58</v>
      </c>
      <c r="G51" s="1" t="s">
        <v>91</v>
      </c>
      <c r="H51" s="2">
        <v>45.24</v>
      </c>
      <c r="I51" s="3">
        <v>3470.246</v>
      </c>
      <c r="J51" s="3">
        <v>1411.545</v>
      </c>
      <c r="K51" s="3">
        <f>1807624.712+82681.186+632815.183+91439.758</f>
        <v>2614560.839</v>
      </c>
      <c r="L51" s="1"/>
      <c r="M51" s="1"/>
      <c r="N51" s="1">
        <v>1119.368</v>
      </c>
      <c r="O51" s="1" t="str">
        <f>Cells!F185</f>
        <v>#REF!</v>
      </c>
      <c r="P51" s="1" t="b">
        <v>0</v>
      </c>
      <c r="Q51" s="2"/>
      <c r="R51" s="2"/>
      <c r="S51" s="2"/>
      <c r="T51" s="1"/>
      <c r="U51" s="1"/>
      <c r="V51" s="13" t="s">
        <v>92</v>
      </c>
      <c r="W51" s="2" t="str">
        <f t="shared" ref="W51:X51" si="66">Cells!D201</f>
        <v>#REF!</v>
      </c>
      <c r="X51" s="2" t="str">
        <f t="shared" si="66"/>
        <v>#REF!</v>
      </c>
      <c r="Y51" s="9" t="str">
        <f t="shared" si="6"/>
        <v>#REF!</v>
      </c>
      <c r="Z51" s="9" t="str">
        <f t="shared" si="7"/>
        <v>#REF!</v>
      </c>
      <c r="AA51" s="9" t="str">
        <f t="shared" si="8"/>
        <v>#REF!</v>
      </c>
      <c r="AB51" s="9"/>
      <c r="AC51" s="9"/>
      <c r="AD51" s="9"/>
      <c r="AE51" s="3" t="str">
        <f>AVERAGE(Mass!S63:S65)</f>
        <v>#REF!</v>
      </c>
      <c r="AF51" s="11">
        <f t="shared" si="12"/>
        <v>4.972154331</v>
      </c>
      <c r="AG51" s="16">
        <v>0.013</v>
      </c>
      <c r="AH51" s="16">
        <v>0.019466666666666667</v>
      </c>
      <c r="AI51" s="1"/>
      <c r="AJ51" s="12"/>
    </row>
    <row r="52">
      <c r="A52" s="1" t="s">
        <v>119</v>
      </c>
      <c r="B52" s="1" t="s">
        <v>48</v>
      </c>
      <c r="C52" s="1" t="s">
        <v>113</v>
      </c>
      <c r="D52" s="1" t="s">
        <v>114</v>
      </c>
      <c r="E52" s="1"/>
      <c r="F52" s="1" t="s">
        <v>58</v>
      </c>
      <c r="G52" s="1" t="s">
        <v>91</v>
      </c>
      <c r="H52" s="2">
        <v>45.24</v>
      </c>
      <c r="I52" s="3">
        <v>3650.462</v>
      </c>
      <c r="J52" s="3">
        <v>1453.546</v>
      </c>
      <c r="K52" s="3">
        <f>1830712.147+36439.406+1258039.38+23308.239+48362.84</f>
        <v>3196862.012</v>
      </c>
      <c r="L52" s="1"/>
      <c r="M52" s="1"/>
      <c r="N52" s="1">
        <v>1119.368</v>
      </c>
      <c r="O52" s="1" t="str">
        <f>Cells!F185</f>
        <v>#REF!</v>
      </c>
      <c r="P52" s="1" t="b">
        <v>0</v>
      </c>
      <c r="Q52" s="2"/>
      <c r="R52" s="2"/>
      <c r="S52" s="2"/>
      <c r="T52" s="1"/>
      <c r="U52" s="1"/>
      <c r="V52" s="13" t="s">
        <v>92</v>
      </c>
      <c r="W52" s="2" t="str">
        <f t="shared" ref="W52:X52" si="67">Cells!D205</f>
        <v>#REF!</v>
      </c>
      <c r="X52" s="2" t="str">
        <f t="shared" si="67"/>
        <v>#REF!</v>
      </c>
      <c r="Y52" s="9" t="str">
        <f t="shared" si="6"/>
        <v>#REF!</v>
      </c>
      <c r="Z52" s="9" t="str">
        <f t="shared" si="7"/>
        <v>#REF!</v>
      </c>
      <c r="AA52" s="9" t="str">
        <f t="shared" si="8"/>
        <v>#REF!</v>
      </c>
      <c r="AB52" s="9"/>
      <c r="AC52" s="9"/>
      <c r="AD52" s="9"/>
      <c r="AE52" s="3" t="str">
        <f>AVERAGE(Mass!S63:S65)</f>
        <v>#REF!</v>
      </c>
      <c r="AF52" s="11">
        <f t="shared" si="12"/>
        <v>4.066487684</v>
      </c>
      <c r="AG52" s="16">
        <v>0.013</v>
      </c>
      <c r="AH52" s="16">
        <v>0.019466666666666667</v>
      </c>
      <c r="AI52" s="1"/>
      <c r="AJ52" s="12"/>
    </row>
    <row r="53">
      <c r="A53" s="1" t="s">
        <v>120</v>
      </c>
      <c r="B53" s="1" t="s">
        <v>48</v>
      </c>
      <c r="C53" s="1" t="s">
        <v>113</v>
      </c>
      <c r="D53" s="1" t="s">
        <v>114</v>
      </c>
      <c r="E53" s="1"/>
      <c r="F53" s="1" t="s">
        <v>62</v>
      </c>
      <c r="G53" s="1" t="s">
        <v>91</v>
      </c>
      <c r="H53" s="2">
        <v>37.66</v>
      </c>
      <c r="I53" s="3">
        <v>2799.036</v>
      </c>
      <c r="J53" s="3">
        <v>1279.732</v>
      </c>
      <c r="K53" s="3">
        <f>1509960.397+406276.628</f>
        <v>1916237.025</v>
      </c>
      <c r="L53" s="1"/>
      <c r="M53" s="1"/>
      <c r="N53" s="1">
        <v>1119.368</v>
      </c>
      <c r="O53" s="1" t="str">
        <f>Cells!F185</f>
        <v>#REF!</v>
      </c>
      <c r="P53" s="1" t="b">
        <v>0</v>
      </c>
      <c r="Q53" s="2"/>
      <c r="R53" s="2"/>
      <c r="S53" s="2"/>
      <c r="T53" s="1"/>
      <c r="U53" s="1"/>
      <c r="V53" s="13" t="s">
        <v>92</v>
      </c>
      <c r="W53" s="2" t="str">
        <f t="shared" ref="W53:X53" si="68">Cells!D209</f>
        <v>#REF!</v>
      </c>
      <c r="X53" s="2" t="str">
        <f t="shared" si="68"/>
        <v>#REF!</v>
      </c>
      <c r="Y53" s="9" t="str">
        <f t="shared" si="6"/>
        <v>#REF!</v>
      </c>
      <c r="Z53" s="9" t="str">
        <f t="shared" si="7"/>
        <v>#REF!</v>
      </c>
      <c r="AA53" s="9" t="str">
        <f t="shared" si="8"/>
        <v>#REF!</v>
      </c>
      <c r="AB53" s="9"/>
      <c r="AC53" s="9"/>
      <c r="AD53" s="9"/>
      <c r="AE53" s="3" t="str">
        <f>AVERAGE(Mass!S63:S65)</f>
        <v>#REF!</v>
      </c>
      <c r="AF53" s="11">
        <f t="shared" si="12"/>
        <v>6.784129432</v>
      </c>
      <c r="AG53" s="16">
        <v>0.013</v>
      </c>
      <c r="AH53" s="16">
        <v>0.019466666666666667</v>
      </c>
      <c r="AI53" s="1"/>
      <c r="AJ53" s="12"/>
    </row>
    <row r="54">
      <c r="A54" s="1" t="s">
        <v>121</v>
      </c>
      <c r="B54" s="1" t="s">
        <v>48</v>
      </c>
      <c r="C54" s="1" t="s">
        <v>113</v>
      </c>
      <c r="D54" s="1" t="s">
        <v>114</v>
      </c>
      <c r="E54" s="1"/>
      <c r="F54" s="1" t="s">
        <v>62</v>
      </c>
      <c r="G54" s="1" t="s">
        <v>91</v>
      </c>
      <c r="H54" s="2">
        <v>37.66</v>
      </c>
      <c r="I54" s="3">
        <v>3527.587</v>
      </c>
      <c r="J54" s="3">
        <v>1558.892</v>
      </c>
      <c r="K54" s="3">
        <f>2149861.392+95139.904+1119651.937+65843.183+18032.354
</f>
        <v>3448528.77</v>
      </c>
      <c r="L54" s="1"/>
      <c r="M54" s="1"/>
      <c r="N54" s="1">
        <v>1119.368</v>
      </c>
      <c r="O54" s="1" t="str">
        <f>Cells!F185</f>
        <v>#REF!</v>
      </c>
      <c r="P54" s="1" t="b">
        <v>0</v>
      </c>
      <c r="Q54" s="2"/>
      <c r="R54" s="2"/>
      <c r="S54" s="2"/>
      <c r="T54" s="1"/>
      <c r="U54" s="1"/>
      <c r="V54" s="13" t="s">
        <v>92</v>
      </c>
      <c r="W54" s="2" t="str">
        <f t="shared" ref="W54:X54" si="69">Cells!D213</f>
        <v>#REF!</v>
      </c>
      <c r="X54" s="2" t="str">
        <f t="shared" si="69"/>
        <v>#REF!</v>
      </c>
      <c r="Y54" s="9" t="str">
        <f t="shared" si="6"/>
        <v>#REF!</v>
      </c>
      <c r="Z54" s="9" t="str">
        <f t="shared" si="7"/>
        <v>#REF!</v>
      </c>
      <c r="AA54" s="9" t="str">
        <f t="shared" si="8"/>
        <v>#REF!</v>
      </c>
      <c r="AB54" s="9"/>
      <c r="AC54" s="9"/>
      <c r="AD54" s="9"/>
      <c r="AE54" s="3" t="str">
        <f>AVERAGE(Mass!S63:S65)</f>
        <v>#REF!</v>
      </c>
      <c r="AF54" s="11">
        <f t="shared" si="12"/>
        <v>3.769723516</v>
      </c>
      <c r="AG54" s="16">
        <v>0.013</v>
      </c>
      <c r="AH54" s="16">
        <v>0.019466666666666667</v>
      </c>
      <c r="AI54" s="1"/>
      <c r="AJ54" s="12"/>
    </row>
    <row r="55">
      <c r="A55" s="1" t="s">
        <v>122</v>
      </c>
      <c r="B55" s="1" t="s">
        <v>48</v>
      </c>
      <c r="C55" s="1" t="s">
        <v>113</v>
      </c>
      <c r="D55" s="1" t="s">
        <v>114</v>
      </c>
      <c r="E55" s="1"/>
      <c r="F55" s="1" t="s">
        <v>62</v>
      </c>
      <c r="G55" s="1" t="s">
        <v>91</v>
      </c>
      <c r="H55" s="1">
        <v>37.66</v>
      </c>
      <c r="I55" s="4">
        <v>2904.788</v>
      </c>
      <c r="J55" s="4">
        <v>1635.539</v>
      </c>
      <c r="K55" s="4">
        <f>1448285.732+605080.82+240820.581</f>
        <v>2294187.133</v>
      </c>
      <c r="L55" s="1"/>
      <c r="M55" s="1"/>
      <c r="N55" s="1">
        <v>1119.368</v>
      </c>
      <c r="O55" s="1" t="str">
        <f>Cells!F185</f>
        <v>#REF!</v>
      </c>
      <c r="P55" s="1" t="b">
        <v>0</v>
      </c>
      <c r="Q55" s="1"/>
      <c r="R55" s="1"/>
      <c r="S55" s="1"/>
      <c r="T55" s="1"/>
      <c r="U55" s="1"/>
      <c r="V55" s="13" t="s">
        <v>92</v>
      </c>
      <c r="W55" s="1" t="str">
        <f t="shared" ref="W55:X55" si="70">Cells!D217</f>
        <v>#REF!</v>
      </c>
      <c r="X55" s="1" t="str">
        <f t="shared" si="70"/>
        <v>#REF!</v>
      </c>
      <c r="Y55" s="9" t="str">
        <f t="shared" si="6"/>
        <v>#REF!</v>
      </c>
      <c r="Z55" s="9" t="str">
        <f t="shared" si="7"/>
        <v>#REF!</v>
      </c>
      <c r="AA55" s="9" t="str">
        <f t="shared" si="8"/>
        <v>#REF!</v>
      </c>
      <c r="AB55" s="9"/>
      <c r="AC55" s="9"/>
      <c r="AD55" s="9"/>
      <c r="AE55" s="4" t="str">
        <f>AVERAGE(Mass!S63:S65)</f>
        <v>#REF!</v>
      </c>
      <c r="AF55" s="11">
        <f t="shared" si="12"/>
        <v>5.666495036</v>
      </c>
      <c r="AG55" s="9">
        <v>0.013</v>
      </c>
      <c r="AH55" s="9">
        <v>0.019466666666666667</v>
      </c>
      <c r="AI55" s="1"/>
      <c r="AJ55" s="12"/>
    </row>
    <row r="56">
      <c r="A56" s="1" t="s">
        <v>123</v>
      </c>
      <c r="B56" s="1" t="s">
        <v>48</v>
      </c>
      <c r="C56" s="1" t="s">
        <v>124</v>
      </c>
      <c r="D56" s="1" t="s">
        <v>125</v>
      </c>
      <c r="E56" s="1"/>
      <c r="F56" s="1" t="s">
        <v>52</v>
      </c>
      <c r="G56" s="1" t="s">
        <v>91</v>
      </c>
      <c r="H56" s="1">
        <v>27.95</v>
      </c>
      <c r="I56" s="4">
        <v>2067.783</v>
      </c>
      <c r="J56" s="4">
        <v>756.743</v>
      </c>
      <c r="K56" s="4">
        <f>890382.34+109205.472</f>
        <v>999587.812</v>
      </c>
      <c r="L56" s="1"/>
      <c r="M56" s="1"/>
      <c r="N56" s="1">
        <v>708.453</v>
      </c>
      <c r="O56" s="14" t="str">
        <f>Cells!F221</f>
        <v>#REF!</v>
      </c>
      <c r="P56" s="1" t="b">
        <v>0</v>
      </c>
      <c r="Q56" s="14"/>
      <c r="R56" s="14"/>
      <c r="S56" s="14"/>
      <c r="T56" s="1"/>
      <c r="U56" s="1"/>
      <c r="V56" s="13" t="s">
        <v>92</v>
      </c>
      <c r="W56" s="14" t="str">
        <f t="shared" ref="W56:X56" si="71">Cells!D221</f>
        <v>#REF!</v>
      </c>
      <c r="X56" s="14" t="str">
        <f t="shared" si="71"/>
        <v>#REF!</v>
      </c>
      <c r="Y56" s="9" t="str">
        <f t="shared" si="6"/>
        <v>#REF!</v>
      </c>
      <c r="Z56" s="9" t="str">
        <f t="shared" si="7"/>
        <v>#REF!</v>
      </c>
      <c r="AA56" s="9" t="str">
        <f t="shared" si="8"/>
        <v>#REF!</v>
      </c>
      <c r="AB56" s="9"/>
      <c r="AC56" s="9"/>
      <c r="AD56" s="9"/>
      <c r="AE56" s="9" t="str">
        <f>AVERAGE(Mass!S54:S56)</f>
        <v>#REF!</v>
      </c>
      <c r="AF56" s="11" t="str">
        <f t="shared" si="12"/>
        <v>#REF!</v>
      </c>
      <c r="AG56" s="9" t="str">
        <f>AVERAGE(Mass!M54:M56)</f>
        <v>#REF!</v>
      </c>
      <c r="AH56" s="9" t="str">
        <f>AVERAGE(Mass!L54:L56)</f>
        <v>#REF!</v>
      </c>
      <c r="AI56" s="1"/>
      <c r="AJ56" s="12"/>
    </row>
    <row r="57">
      <c r="A57" s="1" t="s">
        <v>126</v>
      </c>
      <c r="B57" s="1" t="s">
        <v>48</v>
      </c>
      <c r="C57" s="1" t="s">
        <v>124</v>
      </c>
      <c r="D57" s="1" t="s">
        <v>125</v>
      </c>
      <c r="E57" s="1"/>
      <c r="F57" s="1" t="s">
        <v>52</v>
      </c>
      <c r="G57" s="1" t="s">
        <v>91</v>
      </c>
      <c r="H57" s="1">
        <v>27.95</v>
      </c>
      <c r="I57" s="4">
        <v>1952.715</v>
      </c>
      <c r="J57" s="4">
        <v>620.613</v>
      </c>
      <c r="K57" s="4">
        <f>628660.949+119290.41+16758.854+12442.825+3287.243</f>
        <v>780440.281</v>
      </c>
      <c r="L57" s="1"/>
      <c r="M57" s="1"/>
      <c r="N57" s="1">
        <v>708.453</v>
      </c>
      <c r="O57" s="17" t="str">
        <f>Cells!F221</f>
        <v>#REF!</v>
      </c>
      <c r="P57" s="1" t="b">
        <v>0</v>
      </c>
      <c r="T57" s="1"/>
      <c r="U57" s="1"/>
      <c r="V57" s="13" t="s">
        <v>92</v>
      </c>
      <c r="W57" s="14" t="str">
        <f t="shared" ref="W57:X57" si="72">Cells!D225</f>
        <v>#REF!</v>
      </c>
      <c r="X57" s="14" t="str">
        <f t="shared" si="72"/>
        <v>#REF!</v>
      </c>
      <c r="Y57" s="9" t="str">
        <f t="shared" si="6"/>
        <v>#REF!</v>
      </c>
      <c r="Z57" s="9" t="str">
        <f t="shared" si="7"/>
        <v>#REF!</v>
      </c>
      <c r="AA57" s="9" t="str">
        <f t="shared" si="8"/>
        <v>#REF!</v>
      </c>
      <c r="AB57" s="9"/>
      <c r="AC57" s="9"/>
      <c r="AD57" s="9"/>
      <c r="AE57" s="9" t="str">
        <f>AVERAGE(Mass!S54:S56)</f>
        <v>#REF!</v>
      </c>
      <c r="AF57" s="11">
        <f t="shared" si="12"/>
        <v>7.54559834</v>
      </c>
      <c r="AG57" s="9">
        <v>0.005888888888888889</v>
      </c>
      <c r="AH57" s="9">
        <v>0.0095</v>
      </c>
      <c r="AI57" s="1"/>
      <c r="AJ57" s="12"/>
    </row>
    <row r="58">
      <c r="A58" s="1" t="s">
        <v>127</v>
      </c>
      <c r="B58" s="1" t="s">
        <v>48</v>
      </c>
      <c r="C58" s="1" t="s">
        <v>124</v>
      </c>
      <c r="D58" s="1" t="s">
        <v>125</v>
      </c>
      <c r="E58" s="1"/>
      <c r="F58" s="1" t="s">
        <v>52</v>
      </c>
      <c r="G58" s="1" t="s">
        <v>91</v>
      </c>
      <c r="H58" s="1">
        <v>27.95</v>
      </c>
      <c r="I58" s="4">
        <v>1953.567</v>
      </c>
      <c r="J58" s="4">
        <v>847.729</v>
      </c>
      <c r="K58" s="3">
        <f>915428.294+154545.081</f>
        <v>1069973.375</v>
      </c>
      <c r="L58" s="1"/>
      <c r="M58" s="1"/>
      <c r="N58" s="1">
        <v>708.453</v>
      </c>
      <c r="O58" s="1" t="str">
        <f>Cells!F221</f>
        <v>#REF!</v>
      </c>
      <c r="P58" s="1" t="b">
        <v>0</v>
      </c>
      <c r="Q58" s="1"/>
      <c r="R58" s="1"/>
      <c r="S58" s="1"/>
      <c r="T58" s="1"/>
      <c r="U58" s="1"/>
      <c r="V58" s="13" t="s">
        <v>92</v>
      </c>
      <c r="W58" s="14" t="str">
        <f t="shared" ref="W58:X58" si="73">Cells!D229</f>
        <v>#REF!</v>
      </c>
      <c r="X58" s="14" t="str">
        <f t="shared" si="73"/>
        <v>#REF!</v>
      </c>
      <c r="Y58" s="9" t="str">
        <f t="shared" si="6"/>
        <v>#REF!</v>
      </c>
      <c r="Z58" s="9" t="str">
        <f t="shared" si="7"/>
        <v>#REF!</v>
      </c>
      <c r="AA58" s="9" t="str">
        <f t="shared" si="8"/>
        <v>#REF!</v>
      </c>
      <c r="AB58" s="9"/>
      <c r="AC58" s="9"/>
      <c r="AD58" s="9"/>
      <c r="AE58" s="9" t="str">
        <f>AVERAGE(Mass!S54:S56)</f>
        <v>#REF!</v>
      </c>
      <c r="AF58" s="11">
        <f t="shared" si="12"/>
        <v>5.503771427</v>
      </c>
      <c r="AG58" s="9">
        <v>0.005888888888888889</v>
      </c>
      <c r="AH58" s="9">
        <v>0.0095</v>
      </c>
      <c r="AI58" s="1"/>
      <c r="AJ58" s="12"/>
    </row>
    <row r="59">
      <c r="A59" s="1" t="s">
        <v>128</v>
      </c>
      <c r="B59" s="1" t="s">
        <v>48</v>
      </c>
      <c r="C59" s="1" t="s">
        <v>124</v>
      </c>
      <c r="D59" s="1" t="s">
        <v>125</v>
      </c>
      <c r="E59" s="1"/>
      <c r="F59" s="1" t="s">
        <v>58</v>
      </c>
      <c r="G59" s="1" t="s">
        <v>91</v>
      </c>
      <c r="H59" s="2">
        <v>25.74</v>
      </c>
      <c r="I59" s="3">
        <v>2024.763</v>
      </c>
      <c r="J59" s="3">
        <f>664.067+109.473</f>
        <v>773.54</v>
      </c>
      <c r="K59" s="3">
        <f>833028.06+96644.956+59622.884</f>
        <v>989295.9</v>
      </c>
      <c r="L59" s="1"/>
      <c r="M59" s="1"/>
      <c r="N59" s="1">
        <v>708.453</v>
      </c>
      <c r="O59" s="2" t="str">
        <f>Cells!F221</f>
        <v>#REF!</v>
      </c>
      <c r="P59" s="1" t="b">
        <v>0</v>
      </c>
      <c r="Q59" s="2"/>
      <c r="R59" s="2"/>
      <c r="S59" s="2"/>
      <c r="T59" s="1"/>
      <c r="U59" s="1"/>
      <c r="V59" s="13" t="s">
        <v>92</v>
      </c>
      <c r="W59" s="2" t="str">
        <f t="shared" ref="W59:X59" si="74">Cells!D233</f>
        <v>#REF!</v>
      </c>
      <c r="X59" s="2" t="str">
        <f t="shared" si="74"/>
        <v>#REF!</v>
      </c>
      <c r="Y59" s="9" t="str">
        <f t="shared" si="6"/>
        <v>#REF!</v>
      </c>
      <c r="Z59" s="9" t="str">
        <f t="shared" si="7"/>
        <v>#REF!</v>
      </c>
      <c r="AA59" s="9" t="str">
        <f t="shared" si="8"/>
        <v>#REF!</v>
      </c>
      <c r="AB59" s="9"/>
      <c r="AC59" s="9"/>
      <c r="AD59" s="9"/>
      <c r="AE59" s="3" t="str">
        <f>AVERAGE(Mass!S54:S56)</f>
        <v>#REF!</v>
      </c>
      <c r="AF59" s="11">
        <f t="shared" si="12"/>
        <v>5.952606181</v>
      </c>
      <c r="AG59" s="16">
        <v>0.005888888888888889</v>
      </c>
      <c r="AH59" s="16">
        <v>0.0095</v>
      </c>
      <c r="AI59" s="1"/>
      <c r="AJ59" s="12"/>
    </row>
    <row r="60">
      <c r="A60" s="1" t="s">
        <v>129</v>
      </c>
      <c r="B60" s="1" t="s">
        <v>48</v>
      </c>
      <c r="C60" s="1" t="s">
        <v>124</v>
      </c>
      <c r="D60" s="1" t="s">
        <v>125</v>
      </c>
      <c r="E60" s="1"/>
      <c r="F60" s="1" t="s">
        <v>58</v>
      </c>
      <c r="G60" s="1" t="s">
        <v>91</v>
      </c>
      <c r="H60" s="2">
        <v>25.74</v>
      </c>
      <c r="I60" s="3">
        <v>1855.796</v>
      </c>
      <c r="J60" s="3">
        <v>853.148</v>
      </c>
      <c r="K60" s="4">
        <f>742910.92+198021.919</f>
        <v>940932.839</v>
      </c>
      <c r="L60" s="1"/>
      <c r="M60" s="1"/>
      <c r="N60" s="1">
        <v>708.453</v>
      </c>
      <c r="O60" s="2" t="str">
        <f>Cells!F221</f>
        <v>#REF!</v>
      </c>
      <c r="P60" s="1" t="b">
        <v>0</v>
      </c>
      <c r="Q60" s="2"/>
      <c r="R60" s="2"/>
      <c r="S60" s="2"/>
      <c r="T60" s="1"/>
      <c r="U60" s="1"/>
      <c r="V60" s="13" t="s">
        <v>92</v>
      </c>
      <c r="W60" s="2" t="str">
        <f t="shared" ref="W60:X60" si="75">Cells!D237</f>
        <v>#REF!</v>
      </c>
      <c r="X60" s="2" t="str">
        <f t="shared" si="75"/>
        <v>#REF!</v>
      </c>
      <c r="Y60" s="9" t="str">
        <f t="shared" si="6"/>
        <v>#REF!</v>
      </c>
      <c r="Z60" s="9" t="str">
        <f t="shared" si="7"/>
        <v>#REF!</v>
      </c>
      <c r="AA60" s="9" t="str">
        <f t="shared" si="8"/>
        <v>#REF!</v>
      </c>
      <c r="AB60" s="9"/>
      <c r="AC60" s="9"/>
      <c r="AD60" s="9"/>
      <c r="AE60" s="3" t="str">
        <f>AVERAGE(Mass!S54:S56)</f>
        <v>#REF!</v>
      </c>
      <c r="AF60" s="11">
        <f t="shared" si="12"/>
        <v>6.258564527</v>
      </c>
      <c r="AG60" s="16">
        <v>0.005888888888888889</v>
      </c>
      <c r="AH60" s="16">
        <v>0.0095</v>
      </c>
      <c r="AI60" s="1"/>
      <c r="AJ60" s="12"/>
    </row>
    <row r="61">
      <c r="A61" s="1" t="s">
        <v>130</v>
      </c>
      <c r="B61" s="1" t="s">
        <v>48</v>
      </c>
      <c r="C61" s="1" t="s">
        <v>124</v>
      </c>
      <c r="D61" s="1" t="s">
        <v>125</v>
      </c>
      <c r="E61" s="1"/>
      <c r="F61" s="1" t="s">
        <v>58</v>
      </c>
      <c r="G61" s="1" t="s">
        <v>91</v>
      </c>
      <c r="H61" s="2">
        <v>25.74</v>
      </c>
      <c r="I61" s="3">
        <v>1910.63</v>
      </c>
      <c r="J61" s="3">
        <f>637.058+103.234</f>
        <v>740.292</v>
      </c>
      <c r="K61" s="4">
        <f>776424.569+66546.387+29812.457+27976.065</f>
        <v>900759.478</v>
      </c>
      <c r="L61" s="1"/>
      <c r="M61" s="1"/>
      <c r="N61" s="1">
        <v>708.453</v>
      </c>
      <c r="O61" s="2" t="str">
        <f>Cells!F221</f>
        <v>#REF!</v>
      </c>
      <c r="P61" s="1" t="b">
        <v>0</v>
      </c>
      <c r="Q61" s="2"/>
      <c r="R61" s="2"/>
      <c r="S61" s="2"/>
      <c r="T61" s="1"/>
      <c r="U61" s="1"/>
      <c r="V61" s="13" t="s">
        <v>92</v>
      </c>
      <c r="W61" s="2" t="str">
        <f t="shared" ref="W61:X61" si="76">Cells!D241</f>
        <v>#REF!</v>
      </c>
      <c r="X61" s="2" t="str">
        <f t="shared" si="76"/>
        <v>#REF!</v>
      </c>
      <c r="Y61" s="9" t="str">
        <f t="shared" si="6"/>
        <v>#REF!</v>
      </c>
      <c r="Z61" s="9" t="str">
        <f t="shared" si="7"/>
        <v>#REF!</v>
      </c>
      <c r="AA61" s="9" t="str">
        <f t="shared" si="8"/>
        <v>#REF!</v>
      </c>
      <c r="AB61" s="9"/>
      <c r="AC61" s="9"/>
      <c r="AD61" s="9"/>
      <c r="AE61" s="3" t="str">
        <f>AVERAGE(Mass!S54:S56)</f>
        <v>#REF!</v>
      </c>
      <c r="AF61" s="11">
        <f t="shared" si="12"/>
        <v>6.53769295</v>
      </c>
      <c r="AG61" s="16">
        <v>0.005888888888888889</v>
      </c>
      <c r="AH61" s="16">
        <v>0.0095</v>
      </c>
      <c r="AI61" s="1"/>
      <c r="AJ61" s="12"/>
    </row>
    <row r="62">
      <c r="A62" s="1" t="s">
        <v>131</v>
      </c>
      <c r="B62" s="1" t="s">
        <v>48</v>
      </c>
      <c r="C62" s="1" t="s">
        <v>124</v>
      </c>
      <c r="D62" s="1" t="s">
        <v>125</v>
      </c>
      <c r="E62" s="1"/>
      <c r="F62" s="1" t="s">
        <v>62</v>
      </c>
      <c r="G62" s="1" t="s">
        <v>91</v>
      </c>
      <c r="H62" s="2">
        <v>27.49</v>
      </c>
      <c r="I62" s="3">
        <v>2375.312</v>
      </c>
      <c r="J62" s="4">
        <v>820.351</v>
      </c>
      <c r="K62" s="3">
        <f>970300.909+261488.037</f>
        <v>1231788.946</v>
      </c>
      <c r="L62" s="1"/>
      <c r="M62" s="1"/>
      <c r="N62" s="1">
        <v>708.453</v>
      </c>
      <c r="O62" s="2" t="str">
        <f>Cells!F221</f>
        <v>#REF!</v>
      </c>
      <c r="P62" s="1" t="b">
        <v>0</v>
      </c>
      <c r="Q62" s="2"/>
      <c r="R62" s="2"/>
      <c r="S62" s="2"/>
      <c r="T62" s="1"/>
      <c r="U62" s="1"/>
      <c r="V62" s="13" t="s">
        <v>92</v>
      </c>
      <c r="W62" s="2" t="str">
        <f t="shared" ref="W62:X62" si="77">Cells!D245</f>
        <v>#REF!</v>
      </c>
      <c r="X62" s="2" t="str">
        <f t="shared" si="77"/>
        <v>#REF!</v>
      </c>
      <c r="Y62" s="9" t="str">
        <f t="shared" si="6"/>
        <v>#REF!</v>
      </c>
      <c r="Z62" s="9" t="str">
        <f t="shared" si="7"/>
        <v>#REF!</v>
      </c>
      <c r="AA62" s="9" t="str">
        <f t="shared" si="8"/>
        <v>#REF!</v>
      </c>
      <c r="AB62" s="9"/>
      <c r="AC62" s="9"/>
      <c r="AD62" s="9"/>
      <c r="AE62" s="3" t="str">
        <f>AVERAGE(Mass!S54:S56)</f>
        <v>#REF!</v>
      </c>
      <c r="AF62" s="11">
        <f t="shared" si="12"/>
        <v>4.780761272</v>
      </c>
      <c r="AG62" s="16">
        <v>0.005888888888888889</v>
      </c>
      <c r="AH62" s="16">
        <v>0.0095</v>
      </c>
      <c r="AI62" s="1"/>
      <c r="AJ62" s="12"/>
    </row>
    <row r="63">
      <c r="A63" s="1" t="s">
        <v>132</v>
      </c>
      <c r="B63" s="1" t="s">
        <v>48</v>
      </c>
      <c r="C63" s="1" t="s">
        <v>124</v>
      </c>
      <c r="D63" s="1" t="s">
        <v>125</v>
      </c>
      <c r="E63" s="1"/>
      <c r="F63" s="1" t="s">
        <v>62</v>
      </c>
      <c r="G63" s="1" t="s">
        <v>91</v>
      </c>
      <c r="H63" s="2">
        <v>27.49</v>
      </c>
      <c r="I63" s="3">
        <v>2060.79</v>
      </c>
      <c r="J63" s="4">
        <f>835.94+58.664</f>
        <v>894.604</v>
      </c>
      <c r="K63" s="4">
        <f>922079.889+109996.846+45759.646</f>
        <v>1077836.381</v>
      </c>
      <c r="L63" s="1"/>
      <c r="M63" s="1"/>
      <c r="N63" s="1">
        <v>708.453</v>
      </c>
      <c r="O63" s="2" t="str">
        <f>Cells!F221</f>
        <v>#REF!</v>
      </c>
      <c r="P63" s="1" t="b">
        <v>0</v>
      </c>
      <c r="Q63" s="2"/>
      <c r="R63" s="2"/>
      <c r="S63" s="2"/>
      <c r="T63" s="1"/>
      <c r="U63" s="1"/>
      <c r="V63" s="13" t="s">
        <v>92</v>
      </c>
      <c r="W63" s="2" t="str">
        <f t="shared" ref="W63:X63" si="78">Cells!D249</f>
        <v>#REF!</v>
      </c>
      <c r="X63" s="2" t="str">
        <f t="shared" si="78"/>
        <v>#REF!</v>
      </c>
      <c r="Y63" s="9" t="str">
        <f t="shared" si="6"/>
        <v>#REF!</v>
      </c>
      <c r="Z63" s="9" t="str">
        <f t="shared" si="7"/>
        <v>#REF!</v>
      </c>
      <c r="AA63" s="9" t="str">
        <f t="shared" si="8"/>
        <v>#REF!</v>
      </c>
      <c r="AB63" s="9"/>
      <c r="AC63" s="9"/>
      <c r="AD63" s="9"/>
      <c r="AE63" s="3" t="str">
        <f>AVERAGE(Mass!S54:S56)</f>
        <v>#REF!</v>
      </c>
      <c r="AF63" s="11">
        <f t="shared" si="12"/>
        <v>5.463620446</v>
      </c>
      <c r="AG63" s="16">
        <v>0.005888888888888889</v>
      </c>
      <c r="AH63" s="16">
        <v>0.0095</v>
      </c>
      <c r="AI63" s="1"/>
      <c r="AJ63" s="12"/>
    </row>
    <row r="64">
      <c r="A64" s="1" t="s">
        <v>133</v>
      </c>
      <c r="B64" s="1" t="s">
        <v>48</v>
      </c>
      <c r="C64" s="1" t="s">
        <v>134</v>
      </c>
      <c r="D64" s="1" t="s">
        <v>135</v>
      </c>
      <c r="E64" s="1"/>
      <c r="F64" s="1" t="s">
        <v>52</v>
      </c>
      <c r="G64" s="1" t="s">
        <v>53</v>
      </c>
      <c r="H64" s="1">
        <v>9.2</v>
      </c>
      <c r="I64" s="1">
        <v>2528.057</v>
      </c>
      <c r="J64" s="13">
        <v>554.75</v>
      </c>
      <c r="K64" s="1">
        <v>1271568.664</v>
      </c>
      <c r="L64" s="1">
        <v>4500.084</v>
      </c>
      <c r="M64" s="1">
        <f t="shared" ref="M64:M72" si="80">L64-I64</f>
        <v>1972.027</v>
      </c>
      <c r="N64" s="1">
        <v>822.823</v>
      </c>
      <c r="O64" s="1" t="str">
        <f>Cells!F253</f>
        <v>#REF!</v>
      </c>
      <c r="P64" s="1" t="b">
        <v>1</v>
      </c>
      <c r="Q64" s="1">
        <f t="shared" ref="Q64:Q72" si="81">I64</f>
        <v>2528.057</v>
      </c>
      <c r="R64" s="1">
        <v>56.421</v>
      </c>
      <c r="S64" s="1">
        <v>82.082</v>
      </c>
      <c r="T64" s="1">
        <f t="shared" ref="T64:T72" si="82">Pi()*(S64/2)*(R64/2)</f>
        <v>3637.295544</v>
      </c>
      <c r="U64" s="1">
        <f t="shared" ref="U64:U72" si="83">N64/S64</f>
        <v>10.02440243</v>
      </c>
      <c r="V64" s="1" t="s">
        <v>54</v>
      </c>
      <c r="W64" s="1" t="str">
        <f t="shared" ref="W64:X64" si="79">Cells!D253</f>
        <v>#REF!</v>
      </c>
      <c r="X64" s="1" t="str">
        <f t="shared" si="79"/>
        <v>#REF!</v>
      </c>
      <c r="Y64" s="9" t="str">
        <f t="shared" si="6"/>
        <v>#REF!</v>
      </c>
      <c r="Z64" s="9" t="str">
        <f t="shared" si="7"/>
        <v>#REF!</v>
      </c>
      <c r="AA64" s="9" t="str">
        <f t="shared" si="8"/>
        <v>#REF!</v>
      </c>
      <c r="AB64" s="9">
        <f t="shared" ref="AB64:AB72" si="85">T64/3*Q64</f>
        <v>3065096.82</v>
      </c>
      <c r="AC64" s="9" t="str">
        <f t="shared" ref="AC64:AC72" si="86">AA64/AB64</f>
        <v>#REF!</v>
      </c>
      <c r="AD64" s="9" t="str">
        <f t="shared" ref="AD64:AD72" si="87">100/AA64*AB64</f>
        <v>#REF!</v>
      </c>
      <c r="AE64" s="4" t="str">
        <f>AVERAGE(Mass!S72:S74)</f>
        <v>#REF!</v>
      </c>
      <c r="AF64" s="11" t="str">
        <f t="shared" si="12"/>
        <v>#REF!</v>
      </c>
      <c r="AG64" s="4" t="str">
        <f>AVERAGE(Mass!M72:M74)</f>
        <v>#REF!</v>
      </c>
      <c r="AH64" s="9" t="str">
        <f>AVERAGE(Mass!L72:L74)</f>
        <v>#REF!</v>
      </c>
      <c r="AI64" s="1"/>
      <c r="AJ64" s="12"/>
    </row>
    <row r="65">
      <c r="A65" s="1" t="s">
        <v>136</v>
      </c>
      <c r="B65" s="1" t="s">
        <v>48</v>
      </c>
      <c r="C65" s="1" t="s">
        <v>134</v>
      </c>
      <c r="D65" s="1" t="s">
        <v>135</v>
      </c>
      <c r="E65" s="1"/>
      <c r="F65" s="1" t="s">
        <v>52</v>
      </c>
      <c r="G65" s="1" t="s">
        <v>53</v>
      </c>
      <c r="H65" s="1">
        <v>9.2</v>
      </c>
      <c r="I65" s="1">
        <v>2196.197</v>
      </c>
      <c r="J65" s="13">
        <v>514.254</v>
      </c>
      <c r="K65" s="1">
        <v>1531067.284</v>
      </c>
      <c r="L65" s="1">
        <v>2736.967</v>
      </c>
      <c r="M65" s="1">
        <f t="shared" si="80"/>
        <v>540.77</v>
      </c>
      <c r="N65" s="1">
        <v>822.823</v>
      </c>
      <c r="O65" s="14" t="str">
        <f>Cells!F253</f>
        <v>#REF!</v>
      </c>
      <c r="P65" s="1" t="b">
        <v>1</v>
      </c>
      <c r="Q65" s="1">
        <f t="shared" si="81"/>
        <v>2196.197</v>
      </c>
      <c r="R65" s="1">
        <v>56.421</v>
      </c>
      <c r="S65" s="1">
        <v>82.082</v>
      </c>
      <c r="T65" s="1">
        <f t="shared" si="82"/>
        <v>3637.295544</v>
      </c>
      <c r="U65" s="1">
        <f t="shared" si="83"/>
        <v>10.02440243</v>
      </c>
      <c r="V65" s="1" t="s">
        <v>54</v>
      </c>
      <c r="W65" s="14" t="str">
        <f t="shared" ref="W65:X65" si="84">Cells!D257</f>
        <v>#REF!</v>
      </c>
      <c r="X65" s="14" t="str">
        <f t="shared" si="84"/>
        <v>#REF!</v>
      </c>
      <c r="Y65" s="9" t="str">
        <f t="shared" si="6"/>
        <v>#REF!</v>
      </c>
      <c r="Z65" s="9" t="str">
        <f t="shared" si="7"/>
        <v>#REF!</v>
      </c>
      <c r="AA65" s="9" t="str">
        <f t="shared" si="8"/>
        <v>#REF!</v>
      </c>
      <c r="AB65" s="9">
        <f t="shared" si="85"/>
        <v>2662739.187</v>
      </c>
      <c r="AC65" s="9" t="str">
        <f t="shared" si="86"/>
        <v>#REF!</v>
      </c>
      <c r="AD65" s="9" t="str">
        <f t="shared" si="87"/>
        <v>#REF!</v>
      </c>
      <c r="AE65" s="4" t="str">
        <f>AVERAGE(Mass!S72:S74)</f>
        <v>#REF!</v>
      </c>
      <c r="AF65" s="11">
        <f t="shared" si="12"/>
        <v>7.010360319</v>
      </c>
      <c r="AG65" s="4">
        <v>0.010733333333333336</v>
      </c>
      <c r="AH65" s="4">
        <v>0.015466666666666665</v>
      </c>
      <c r="AI65" s="1"/>
      <c r="AJ65" s="12"/>
    </row>
    <row r="66">
      <c r="A66" s="1" t="s">
        <v>137</v>
      </c>
      <c r="B66" s="1" t="s">
        <v>48</v>
      </c>
      <c r="C66" s="1" t="s">
        <v>134</v>
      </c>
      <c r="D66" s="1" t="s">
        <v>135</v>
      </c>
      <c r="E66" s="1"/>
      <c r="F66" s="1" t="s">
        <v>52</v>
      </c>
      <c r="G66" s="1" t="s">
        <v>53</v>
      </c>
      <c r="H66" s="1">
        <v>9.2</v>
      </c>
      <c r="I66" s="1">
        <v>2747.159</v>
      </c>
      <c r="J66" s="1">
        <v>672.802</v>
      </c>
      <c r="K66" s="13">
        <v>1048900.876</v>
      </c>
      <c r="L66" s="1">
        <v>4893.727</v>
      </c>
      <c r="M66" s="1">
        <f t="shared" si="80"/>
        <v>2146.568</v>
      </c>
      <c r="N66" s="1">
        <v>822.823</v>
      </c>
      <c r="O66" s="14" t="str">
        <f>Cells!F253</f>
        <v>#REF!</v>
      </c>
      <c r="P66" s="1" t="b">
        <v>1</v>
      </c>
      <c r="Q66" s="1">
        <f t="shared" si="81"/>
        <v>2747.159</v>
      </c>
      <c r="R66" s="1">
        <v>56.421</v>
      </c>
      <c r="S66" s="1">
        <v>82.082</v>
      </c>
      <c r="T66" s="1">
        <f t="shared" si="82"/>
        <v>3637.295544</v>
      </c>
      <c r="U66" s="1">
        <f t="shared" si="83"/>
        <v>10.02440243</v>
      </c>
      <c r="V66" s="20" t="s">
        <v>54</v>
      </c>
      <c r="W66" s="14" t="str">
        <f t="shared" ref="W66:X66" si="88">Cells!D261</f>
        <v>#REF!</v>
      </c>
      <c r="X66" s="14" t="str">
        <f t="shared" si="88"/>
        <v>#REF!</v>
      </c>
      <c r="Y66" s="9" t="str">
        <f t="shared" si="6"/>
        <v>#REF!</v>
      </c>
      <c r="Z66" s="9" t="str">
        <f t="shared" si="7"/>
        <v>#REF!</v>
      </c>
      <c r="AA66" s="9" t="str">
        <f t="shared" si="8"/>
        <v>#REF!</v>
      </c>
      <c r="AB66" s="9">
        <f t="shared" si="85"/>
        <v>3330743.063</v>
      </c>
      <c r="AC66" s="9" t="str">
        <f t="shared" si="86"/>
        <v>#REF!</v>
      </c>
      <c r="AD66" s="9" t="str">
        <f t="shared" si="87"/>
        <v>#REF!</v>
      </c>
      <c r="AE66" s="4" t="str">
        <f>AVERAGE(Mass!S72:S74)</f>
        <v>#REF!</v>
      </c>
      <c r="AF66" s="11">
        <f t="shared" si="12"/>
        <v>10.2329339</v>
      </c>
      <c r="AG66" s="4">
        <v>0.010733333333333336</v>
      </c>
      <c r="AH66" s="4">
        <v>0.015466666666666665</v>
      </c>
      <c r="AI66" s="1"/>
      <c r="AJ66" s="12"/>
    </row>
    <row r="67">
      <c r="A67" s="1" t="s">
        <v>138</v>
      </c>
      <c r="B67" s="1" t="s">
        <v>48</v>
      </c>
      <c r="C67" s="1" t="s">
        <v>134</v>
      </c>
      <c r="D67" s="1" t="s">
        <v>135</v>
      </c>
      <c r="E67" s="1"/>
      <c r="F67" s="1" t="s">
        <v>58</v>
      </c>
      <c r="G67" s="1" t="s">
        <v>53</v>
      </c>
      <c r="H67" s="1">
        <v>9.82</v>
      </c>
      <c r="I67" s="1">
        <v>2200.086</v>
      </c>
      <c r="J67" s="1">
        <v>527.916</v>
      </c>
      <c r="K67" s="13">
        <v>1132689.43</v>
      </c>
      <c r="L67" s="1">
        <v>3332.109</v>
      </c>
      <c r="M67" s="1">
        <f t="shared" si="80"/>
        <v>1132.023</v>
      </c>
      <c r="N67" s="1">
        <v>822.823</v>
      </c>
      <c r="O67" s="14" t="str">
        <f>Cells!F253</f>
        <v>#REF!</v>
      </c>
      <c r="P67" s="1" t="b">
        <v>1</v>
      </c>
      <c r="Q67" s="1">
        <f t="shared" si="81"/>
        <v>2200.086</v>
      </c>
      <c r="R67" s="1">
        <v>56.421</v>
      </c>
      <c r="S67" s="1">
        <v>82.082</v>
      </c>
      <c r="T67" s="1">
        <f t="shared" si="82"/>
        <v>3637.295544</v>
      </c>
      <c r="U67" s="1">
        <f t="shared" si="83"/>
        <v>10.02440243</v>
      </c>
      <c r="V67" s="20" t="s">
        <v>54</v>
      </c>
      <c r="W67" s="14" t="str">
        <f t="shared" ref="W67:X67" si="89">Cells!D265</f>
        <v>#REF!</v>
      </c>
      <c r="X67" s="14" t="str">
        <f t="shared" si="89"/>
        <v>#REF!</v>
      </c>
      <c r="Y67" s="9" t="str">
        <f t="shared" si="6"/>
        <v>#REF!</v>
      </c>
      <c r="Z67" s="9" t="str">
        <f t="shared" si="7"/>
        <v>#REF!</v>
      </c>
      <c r="AA67" s="9" t="str">
        <f t="shared" si="8"/>
        <v>#REF!</v>
      </c>
      <c r="AB67" s="9">
        <f t="shared" si="85"/>
        <v>2667454.334</v>
      </c>
      <c r="AC67" s="9" t="str">
        <f t="shared" si="86"/>
        <v>#REF!</v>
      </c>
      <c r="AD67" s="9" t="str">
        <f t="shared" si="87"/>
        <v>#REF!</v>
      </c>
      <c r="AE67" s="4" t="str">
        <f>AVERAGE(Mass!S72:S74)</f>
        <v>#REF!</v>
      </c>
      <c r="AF67" s="11">
        <f t="shared" si="12"/>
        <v>9.475972009</v>
      </c>
      <c r="AG67" s="4">
        <v>0.010733333333333336</v>
      </c>
      <c r="AH67" s="4">
        <v>0.015466666666666665</v>
      </c>
      <c r="AI67" s="1"/>
      <c r="AJ67" s="12"/>
    </row>
    <row r="68">
      <c r="A68" s="1" t="s">
        <v>139</v>
      </c>
      <c r="B68" s="1" t="s">
        <v>48</v>
      </c>
      <c r="C68" s="1" t="s">
        <v>134</v>
      </c>
      <c r="D68" s="1" t="s">
        <v>135</v>
      </c>
      <c r="E68" s="1"/>
      <c r="F68" s="1" t="s">
        <v>58</v>
      </c>
      <c r="G68" s="1" t="s">
        <v>53</v>
      </c>
      <c r="H68" s="2">
        <v>9.82</v>
      </c>
      <c r="I68" s="2">
        <v>2648.97</v>
      </c>
      <c r="J68" s="2">
        <v>623.605</v>
      </c>
      <c r="K68" s="13">
        <v>1507193.652</v>
      </c>
      <c r="L68" s="1">
        <v>3788.893</v>
      </c>
      <c r="M68" s="1">
        <f t="shared" si="80"/>
        <v>1139.923</v>
      </c>
      <c r="N68" s="1">
        <v>822.823</v>
      </c>
      <c r="O68" s="2" t="str">
        <f>Cells!F253</f>
        <v>#REF!</v>
      </c>
      <c r="P68" s="1" t="b">
        <v>1</v>
      </c>
      <c r="Q68" s="1">
        <f t="shared" si="81"/>
        <v>2648.97</v>
      </c>
      <c r="R68" s="1">
        <v>56.421</v>
      </c>
      <c r="S68" s="1">
        <v>82.082</v>
      </c>
      <c r="T68" s="1">
        <f t="shared" si="82"/>
        <v>3637.295544</v>
      </c>
      <c r="U68" s="1">
        <f t="shared" si="83"/>
        <v>10.02440243</v>
      </c>
      <c r="V68" s="20" t="s">
        <v>54</v>
      </c>
      <c r="W68" s="2" t="str">
        <f t="shared" ref="W68:X68" si="90">Cells!D269</f>
        <v>#REF!</v>
      </c>
      <c r="X68" s="2" t="str">
        <f t="shared" si="90"/>
        <v>#REF!</v>
      </c>
      <c r="Y68" s="9" t="str">
        <f t="shared" si="6"/>
        <v>#REF!</v>
      </c>
      <c r="Z68" s="9" t="str">
        <f t="shared" si="7"/>
        <v>#REF!</v>
      </c>
      <c r="AA68" s="9" t="str">
        <f t="shared" si="8"/>
        <v>#REF!</v>
      </c>
      <c r="AB68" s="9">
        <f t="shared" si="85"/>
        <v>3211695.592</v>
      </c>
      <c r="AC68" s="9" t="str">
        <f t="shared" si="86"/>
        <v>#REF!</v>
      </c>
      <c r="AD68" s="9" t="str">
        <f t="shared" si="87"/>
        <v>#REF!</v>
      </c>
      <c r="AE68" s="4" t="str">
        <f>AVERAGE(Mass!S72:S74)</f>
        <v>#REF!</v>
      </c>
      <c r="AF68" s="11">
        <f t="shared" si="12"/>
        <v>7.121402959</v>
      </c>
      <c r="AG68" s="4">
        <v>0.010733333333333336</v>
      </c>
      <c r="AH68" s="4">
        <v>0.015466666666666665</v>
      </c>
      <c r="AI68" s="1"/>
      <c r="AJ68" s="12"/>
    </row>
    <row r="69">
      <c r="A69" s="1" t="s">
        <v>140</v>
      </c>
      <c r="B69" s="1" t="s">
        <v>48</v>
      </c>
      <c r="C69" s="1" t="s">
        <v>134</v>
      </c>
      <c r="D69" s="1" t="s">
        <v>135</v>
      </c>
      <c r="E69" s="1"/>
      <c r="F69" s="1" t="s">
        <v>58</v>
      </c>
      <c r="G69" s="1" t="s">
        <v>53</v>
      </c>
      <c r="H69" s="2">
        <v>9.82</v>
      </c>
      <c r="I69" s="2">
        <v>1824.761</v>
      </c>
      <c r="J69" s="2">
        <v>623.444</v>
      </c>
      <c r="K69" s="13">
        <v>1031407.151</v>
      </c>
      <c r="L69" s="1">
        <v>2899.166</v>
      </c>
      <c r="M69" s="1">
        <f t="shared" si="80"/>
        <v>1074.405</v>
      </c>
      <c r="N69" s="1">
        <v>822.823</v>
      </c>
      <c r="O69" s="2" t="str">
        <f>Cells!F253</f>
        <v>#REF!</v>
      </c>
      <c r="P69" s="1" t="b">
        <v>1</v>
      </c>
      <c r="Q69" s="1">
        <f t="shared" si="81"/>
        <v>1824.761</v>
      </c>
      <c r="R69" s="1">
        <v>56.421</v>
      </c>
      <c r="S69" s="1">
        <v>82.082</v>
      </c>
      <c r="T69" s="1">
        <f t="shared" si="82"/>
        <v>3637.295544</v>
      </c>
      <c r="U69" s="1">
        <f t="shared" si="83"/>
        <v>10.02440243</v>
      </c>
      <c r="V69" s="20" t="s">
        <v>54</v>
      </c>
      <c r="W69" s="2" t="str">
        <f t="shared" ref="W69:X69" si="91">Cells!D273</f>
        <v>#REF!</v>
      </c>
      <c r="X69" s="2" t="str">
        <f t="shared" si="91"/>
        <v>#REF!</v>
      </c>
      <c r="Y69" s="9" t="str">
        <f t="shared" si="6"/>
        <v>#REF!</v>
      </c>
      <c r="Z69" s="9" t="str">
        <f t="shared" si="7"/>
        <v>#REF!</v>
      </c>
      <c r="AA69" s="9" t="str">
        <f t="shared" si="8"/>
        <v>#REF!</v>
      </c>
      <c r="AB69" s="9">
        <f t="shared" si="85"/>
        <v>2212398.351</v>
      </c>
      <c r="AC69" s="9" t="str">
        <f t="shared" si="86"/>
        <v>#REF!</v>
      </c>
      <c r="AD69" s="9" t="str">
        <f t="shared" si="87"/>
        <v>#REF!</v>
      </c>
      <c r="AE69" s="4" t="str">
        <f>AVERAGE(Mass!S72:S74)</f>
        <v>#REF!</v>
      </c>
      <c r="AF69" s="11">
        <f t="shared" si="12"/>
        <v>10.40649497</v>
      </c>
      <c r="AG69" s="4">
        <v>0.010733333333333336</v>
      </c>
      <c r="AH69" s="4">
        <v>0.015466666666666665</v>
      </c>
      <c r="AI69" s="1"/>
      <c r="AJ69" s="12"/>
    </row>
    <row r="70">
      <c r="A70" s="1" t="s">
        <v>141</v>
      </c>
      <c r="B70" s="1" t="s">
        <v>48</v>
      </c>
      <c r="C70" s="1" t="s">
        <v>134</v>
      </c>
      <c r="D70" s="1" t="s">
        <v>135</v>
      </c>
      <c r="E70" s="1"/>
      <c r="F70" s="1" t="s">
        <v>62</v>
      </c>
      <c r="G70" s="1" t="s">
        <v>53</v>
      </c>
      <c r="H70" s="2">
        <v>9.54</v>
      </c>
      <c r="I70" s="2">
        <v>2430.231</v>
      </c>
      <c r="J70" s="2">
        <v>624.302</v>
      </c>
      <c r="K70" s="13">
        <v>1355454.238</v>
      </c>
      <c r="L70" s="1">
        <v>4393.41</v>
      </c>
      <c r="M70" s="1">
        <f t="shared" si="80"/>
        <v>1963.179</v>
      </c>
      <c r="N70" s="1">
        <v>822.823</v>
      </c>
      <c r="O70" s="2" t="str">
        <f>Cells!F253</f>
        <v>#REF!</v>
      </c>
      <c r="P70" s="1" t="b">
        <v>1</v>
      </c>
      <c r="Q70" s="1">
        <f t="shared" si="81"/>
        <v>2430.231</v>
      </c>
      <c r="R70" s="1">
        <v>56.421</v>
      </c>
      <c r="S70" s="1">
        <v>82.082</v>
      </c>
      <c r="T70" s="1">
        <f t="shared" si="82"/>
        <v>3637.295544</v>
      </c>
      <c r="U70" s="1">
        <f t="shared" si="83"/>
        <v>10.02440243</v>
      </c>
      <c r="V70" s="20" t="s">
        <v>54</v>
      </c>
      <c r="W70" s="2" t="str">
        <f t="shared" ref="W70:X70" si="92">Cells!D277</f>
        <v>#REF!</v>
      </c>
      <c r="X70" s="2" t="str">
        <f t="shared" si="92"/>
        <v>#REF!</v>
      </c>
      <c r="Y70" s="9" t="str">
        <f t="shared" si="6"/>
        <v>#REF!</v>
      </c>
      <c r="Z70" s="9" t="str">
        <f t="shared" si="7"/>
        <v>#REF!</v>
      </c>
      <c r="AA70" s="9" t="str">
        <f t="shared" si="8"/>
        <v>#REF!</v>
      </c>
      <c r="AB70" s="9">
        <f t="shared" si="85"/>
        <v>2946489.462</v>
      </c>
      <c r="AC70" s="9" t="str">
        <f t="shared" si="86"/>
        <v>#REF!</v>
      </c>
      <c r="AD70" s="9" t="str">
        <f t="shared" si="87"/>
        <v>#REF!</v>
      </c>
      <c r="AE70" s="4" t="str">
        <f>AVERAGE(Mass!S72:S74)</f>
        <v>#REF!</v>
      </c>
      <c r="AF70" s="11">
        <f t="shared" si="12"/>
        <v>7.918624644</v>
      </c>
      <c r="AG70" s="4">
        <v>0.010733333333333336</v>
      </c>
      <c r="AH70" s="4">
        <v>0.015466666666666665</v>
      </c>
      <c r="AI70" s="1"/>
      <c r="AJ70" s="12"/>
    </row>
    <row r="71">
      <c r="A71" s="1" t="s">
        <v>142</v>
      </c>
      <c r="B71" s="1" t="s">
        <v>48</v>
      </c>
      <c r="C71" s="1" t="s">
        <v>134</v>
      </c>
      <c r="D71" s="1" t="s">
        <v>135</v>
      </c>
      <c r="E71" s="1"/>
      <c r="F71" s="1" t="s">
        <v>62</v>
      </c>
      <c r="G71" s="1" t="s">
        <v>53</v>
      </c>
      <c r="H71" s="2">
        <v>9.54</v>
      </c>
      <c r="I71" s="2">
        <v>2055.142</v>
      </c>
      <c r="J71" s="2">
        <v>487.866</v>
      </c>
      <c r="K71" s="13">
        <v>1521037.415</v>
      </c>
      <c r="L71" s="1">
        <v>2731.987</v>
      </c>
      <c r="M71" s="1">
        <f t="shared" si="80"/>
        <v>676.845</v>
      </c>
      <c r="N71" s="1">
        <v>822.823</v>
      </c>
      <c r="O71" s="2" t="str">
        <f>Cells!F253</f>
        <v>#REF!</v>
      </c>
      <c r="P71" s="1" t="b">
        <v>1</v>
      </c>
      <c r="Q71" s="1">
        <f t="shared" si="81"/>
        <v>2055.142</v>
      </c>
      <c r="R71" s="1">
        <v>56.421</v>
      </c>
      <c r="S71" s="1">
        <v>82.082</v>
      </c>
      <c r="T71" s="1">
        <f t="shared" si="82"/>
        <v>3637.295544</v>
      </c>
      <c r="U71" s="1">
        <f t="shared" si="83"/>
        <v>10.02440243</v>
      </c>
      <c r="V71" s="20" t="s">
        <v>54</v>
      </c>
      <c r="W71" s="2" t="str">
        <f t="shared" ref="W71:X71" si="93">Cells!D281</f>
        <v>#REF!</v>
      </c>
      <c r="X71" s="2" t="str">
        <f t="shared" si="93"/>
        <v>#REF!</v>
      </c>
      <c r="Y71" s="9" t="str">
        <f t="shared" si="6"/>
        <v>#REF!</v>
      </c>
      <c r="Z71" s="9" t="str">
        <f t="shared" si="7"/>
        <v>#REF!</v>
      </c>
      <c r="AA71" s="9" t="str">
        <f t="shared" si="8"/>
        <v>#REF!</v>
      </c>
      <c r="AB71" s="9">
        <f t="shared" si="85"/>
        <v>2491719.613</v>
      </c>
      <c r="AC71" s="9" t="str">
        <f t="shared" si="86"/>
        <v>#REF!</v>
      </c>
      <c r="AD71" s="9" t="str">
        <f t="shared" si="87"/>
        <v>#REF!</v>
      </c>
      <c r="AE71" s="4" t="str">
        <f>AVERAGE(Mass!S72:S74)</f>
        <v>#REF!</v>
      </c>
      <c r="AF71" s="11">
        <f t="shared" si="12"/>
        <v>7.056587318</v>
      </c>
      <c r="AG71" s="4">
        <v>0.010733333333333336</v>
      </c>
      <c r="AH71" s="4">
        <v>0.015466666666666665</v>
      </c>
      <c r="AI71" s="1"/>
      <c r="AJ71" s="12"/>
    </row>
    <row r="72">
      <c r="A72" s="1" t="s">
        <v>143</v>
      </c>
      <c r="B72" s="1" t="s">
        <v>48</v>
      </c>
      <c r="C72" s="1" t="s">
        <v>134</v>
      </c>
      <c r="D72" s="1" t="s">
        <v>135</v>
      </c>
      <c r="E72" s="1"/>
      <c r="F72" s="1" t="s">
        <v>62</v>
      </c>
      <c r="G72" s="1" t="s">
        <v>53</v>
      </c>
      <c r="H72" s="2">
        <v>9.54</v>
      </c>
      <c r="I72" s="2">
        <v>2364.149</v>
      </c>
      <c r="J72" s="2">
        <v>675.808</v>
      </c>
      <c r="K72" s="13">
        <v>874656.147</v>
      </c>
      <c r="L72" s="1">
        <v>4509.606</v>
      </c>
      <c r="M72" s="1">
        <f t="shared" si="80"/>
        <v>2145.457</v>
      </c>
      <c r="N72" s="1">
        <v>822.823</v>
      </c>
      <c r="O72" s="2" t="str">
        <f>Cells!F253</f>
        <v>#REF!</v>
      </c>
      <c r="P72" s="1" t="b">
        <v>1</v>
      </c>
      <c r="Q72" s="1">
        <f t="shared" si="81"/>
        <v>2364.149</v>
      </c>
      <c r="R72" s="1">
        <v>56.421</v>
      </c>
      <c r="S72" s="1">
        <v>82.082</v>
      </c>
      <c r="T72" s="1">
        <f t="shared" si="82"/>
        <v>3637.295544</v>
      </c>
      <c r="U72" s="1">
        <f t="shared" si="83"/>
        <v>10.02440243</v>
      </c>
      <c r="V72" s="2" t="s">
        <v>54</v>
      </c>
      <c r="W72" s="2" t="str">
        <f t="shared" ref="W72:X72" si="94">Cells!D285</f>
        <v>#REF!</v>
      </c>
      <c r="X72" s="2" t="str">
        <f t="shared" si="94"/>
        <v>#REF!</v>
      </c>
      <c r="Y72" s="9" t="str">
        <f t="shared" si="6"/>
        <v>#REF!</v>
      </c>
      <c r="Z72" s="9" t="str">
        <f t="shared" si="7"/>
        <v>#REF!</v>
      </c>
      <c r="AA72" s="9" t="str">
        <f t="shared" si="8"/>
        <v>#REF!</v>
      </c>
      <c r="AB72" s="9">
        <f t="shared" si="85"/>
        <v>2866369.541</v>
      </c>
      <c r="AC72" s="9" t="str">
        <f t="shared" si="86"/>
        <v>#REF!</v>
      </c>
      <c r="AD72" s="9" t="str">
        <f t="shared" si="87"/>
        <v>#REF!</v>
      </c>
      <c r="AE72" s="4" t="str">
        <f>AVERAGE(Mass!S72:S74)</f>
        <v>#REF!</v>
      </c>
      <c r="AF72" s="11">
        <f t="shared" si="12"/>
        <v>12.27148905</v>
      </c>
      <c r="AG72" s="4">
        <v>0.010733333333333336</v>
      </c>
      <c r="AH72" s="4">
        <v>0.015466666666666665</v>
      </c>
      <c r="AI72" s="1"/>
      <c r="AJ72" s="12"/>
    </row>
    <row r="73">
      <c r="A73" s="13" t="s">
        <v>144</v>
      </c>
      <c r="B73" s="1" t="s">
        <v>145</v>
      </c>
      <c r="C73" s="1" t="s">
        <v>49</v>
      </c>
      <c r="D73" s="1" t="s">
        <v>50</v>
      </c>
      <c r="E73" s="1" t="s">
        <v>51</v>
      </c>
      <c r="F73" s="1" t="s">
        <v>52</v>
      </c>
      <c r="G73" s="1" t="s">
        <v>53</v>
      </c>
      <c r="H73" s="2"/>
      <c r="I73" s="2"/>
      <c r="J73" s="2"/>
      <c r="K73" s="13"/>
      <c r="L73" s="1"/>
      <c r="M73" s="1"/>
      <c r="N73" s="1"/>
      <c r="O73" s="2"/>
      <c r="P73" s="1"/>
      <c r="Q73" s="1"/>
      <c r="R73" s="1"/>
      <c r="S73" s="1"/>
      <c r="T73" s="1"/>
      <c r="U73" s="1"/>
      <c r="V73" s="2"/>
      <c r="W73" s="2"/>
      <c r="X73" s="2"/>
      <c r="Y73" s="9"/>
      <c r="Z73" s="9"/>
      <c r="AA73" s="9"/>
      <c r="AB73" s="9"/>
      <c r="AC73" s="9"/>
      <c r="AD73" s="9"/>
      <c r="AE73" s="4"/>
      <c r="AF73" s="11"/>
      <c r="AG73" s="4"/>
      <c r="AH73" s="4"/>
      <c r="AI73" s="21">
        <v>54.14</v>
      </c>
      <c r="AJ73" s="6"/>
      <c r="AK73" s="22"/>
      <c r="AL73" s="22"/>
      <c r="AM73" s="23"/>
      <c r="AN73" s="23"/>
      <c r="AO73" s="21">
        <v>21.04</v>
      </c>
      <c r="AP73" s="21">
        <v>11.37</v>
      </c>
      <c r="AQ73" s="22"/>
      <c r="AR73" s="22"/>
      <c r="AS73" s="21">
        <f t="shared" ref="AS73:AS75" si="95">AO73-AP73</f>
        <v>9.67</v>
      </c>
      <c r="AT73" s="21">
        <f t="shared" ref="AT73:AT78" si="96">100/AO73*AS73</f>
        <v>45.96007605</v>
      </c>
      <c r="AU73" s="22"/>
    </row>
    <row r="74">
      <c r="A74" s="13" t="s">
        <v>146</v>
      </c>
      <c r="B74" s="1" t="s">
        <v>145</v>
      </c>
      <c r="C74" s="1" t="s">
        <v>49</v>
      </c>
      <c r="D74" s="1" t="s">
        <v>50</v>
      </c>
      <c r="E74" s="1" t="s">
        <v>51</v>
      </c>
      <c r="F74" s="1" t="s">
        <v>58</v>
      </c>
      <c r="G74" s="1" t="s">
        <v>53</v>
      </c>
      <c r="H74" s="2"/>
      <c r="I74" s="2"/>
      <c r="J74" s="2"/>
      <c r="K74" s="13"/>
      <c r="L74" s="1"/>
      <c r="M74" s="1"/>
      <c r="N74" s="1"/>
      <c r="O74" s="2"/>
      <c r="P74" s="1"/>
      <c r="R74" s="1"/>
      <c r="S74" s="1"/>
      <c r="T74" s="1"/>
      <c r="U74" s="1"/>
      <c r="V74" s="1"/>
      <c r="W74" s="2"/>
      <c r="X74" s="2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21">
        <v>55.91</v>
      </c>
      <c r="AJ74" s="6"/>
      <c r="AK74" s="22"/>
      <c r="AL74" s="22"/>
      <c r="AM74" s="23"/>
      <c r="AN74" s="23"/>
      <c r="AO74" s="21">
        <v>33.8</v>
      </c>
      <c r="AP74" s="21">
        <v>16.66</v>
      </c>
      <c r="AQ74" s="22"/>
      <c r="AR74" s="22"/>
      <c r="AS74" s="21">
        <f t="shared" si="95"/>
        <v>17.14</v>
      </c>
      <c r="AT74" s="21">
        <f t="shared" si="96"/>
        <v>50.71005917</v>
      </c>
      <c r="AU74" s="22"/>
    </row>
    <row r="75">
      <c r="A75" s="13" t="s">
        <v>147</v>
      </c>
      <c r="B75" s="1" t="s">
        <v>145</v>
      </c>
      <c r="C75" s="1" t="s">
        <v>49</v>
      </c>
      <c r="D75" s="1" t="s">
        <v>50</v>
      </c>
      <c r="E75" s="1" t="s">
        <v>51</v>
      </c>
      <c r="F75" s="25" t="s">
        <v>62</v>
      </c>
      <c r="G75" s="1" t="s">
        <v>53</v>
      </c>
      <c r="H75" s="25"/>
      <c r="I75" s="25"/>
      <c r="J75" s="25"/>
      <c r="K75" s="25"/>
      <c r="L75" s="26"/>
      <c r="M75" s="26"/>
      <c r="N75" s="25"/>
      <c r="O75" s="27"/>
      <c r="P75" s="25"/>
      <c r="R75" s="27"/>
      <c r="S75" s="27"/>
      <c r="T75" s="27"/>
      <c r="W75" s="28"/>
      <c r="AI75" s="21">
        <v>66.0</v>
      </c>
      <c r="AJ75" s="6"/>
      <c r="AK75" s="22"/>
      <c r="AL75" s="22"/>
      <c r="AM75" s="23"/>
      <c r="AN75" s="23"/>
      <c r="AO75" s="21">
        <v>44.25</v>
      </c>
      <c r="AP75" s="21">
        <v>18.22</v>
      </c>
      <c r="AQ75" s="22"/>
      <c r="AR75" s="22"/>
      <c r="AS75" s="21">
        <f t="shared" si="95"/>
        <v>26.03</v>
      </c>
      <c r="AT75" s="21">
        <f t="shared" si="96"/>
        <v>58.82485876</v>
      </c>
      <c r="AU75" s="22"/>
      <c r="AV75" s="27"/>
      <c r="AW75" s="25"/>
      <c r="AX75" s="27"/>
      <c r="AY75" s="27"/>
      <c r="AZ75" s="27"/>
      <c r="BC75" s="28"/>
    </row>
    <row r="76">
      <c r="A76" s="13" t="s">
        <v>148</v>
      </c>
      <c r="B76" s="1" t="s">
        <v>145</v>
      </c>
      <c r="C76" s="1" t="s">
        <v>49</v>
      </c>
      <c r="D76" s="1" t="s">
        <v>50</v>
      </c>
      <c r="E76" s="1" t="s">
        <v>51</v>
      </c>
      <c r="F76" s="25" t="s">
        <v>52</v>
      </c>
      <c r="G76" s="1" t="s">
        <v>53</v>
      </c>
      <c r="H76" s="25"/>
      <c r="I76" s="25"/>
      <c r="J76" s="25"/>
      <c r="K76" s="25"/>
      <c r="L76" s="26"/>
      <c r="M76" s="26"/>
      <c r="N76" s="25"/>
      <c r="O76" s="27"/>
      <c r="P76" s="25"/>
      <c r="R76" s="27"/>
      <c r="S76" s="27"/>
      <c r="T76" s="27"/>
      <c r="W76" s="28"/>
      <c r="AI76" s="21">
        <v>55.38</v>
      </c>
      <c r="AJ76" s="6"/>
      <c r="AK76" s="22"/>
      <c r="AL76" s="22"/>
      <c r="AM76" s="23"/>
      <c r="AN76" s="23"/>
      <c r="AO76" s="21">
        <v>40.38</v>
      </c>
      <c r="AP76" s="22"/>
      <c r="AQ76" s="21">
        <v>8.55</v>
      </c>
      <c r="AR76" s="21">
        <v>7.88</v>
      </c>
      <c r="AS76" s="21">
        <f t="shared" ref="AS76:AS78" si="97">AQ76-AR76</f>
        <v>0.67</v>
      </c>
      <c r="AT76" s="21">
        <f t="shared" si="96"/>
        <v>1.659237246</v>
      </c>
      <c r="AU76" s="22"/>
      <c r="AV76" s="27"/>
      <c r="AW76" s="25"/>
      <c r="AX76" s="27"/>
      <c r="AY76" s="27"/>
      <c r="AZ76" s="27"/>
      <c r="BC76" s="28"/>
    </row>
    <row r="77">
      <c r="A77" s="13" t="s">
        <v>149</v>
      </c>
      <c r="B77" s="1" t="s">
        <v>145</v>
      </c>
      <c r="C77" s="1" t="s">
        <v>49</v>
      </c>
      <c r="D77" s="1" t="s">
        <v>50</v>
      </c>
      <c r="E77" s="1" t="s">
        <v>51</v>
      </c>
      <c r="F77" s="25" t="s">
        <v>58</v>
      </c>
      <c r="G77" s="1" t="s">
        <v>53</v>
      </c>
      <c r="H77" s="25"/>
      <c r="I77" s="25"/>
      <c r="J77" s="25"/>
      <c r="K77" s="25"/>
      <c r="L77" s="26"/>
      <c r="M77" s="26"/>
      <c r="N77" s="25"/>
      <c r="O77" s="25"/>
      <c r="P77" s="25"/>
      <c r="R77" s="27"/>
      <c r="S77" s="27"/>
      <c r="T77" s="27"/>
      <c r="U77" s="13"/>
      <c r="V77" s="13"/>
      <c r="W77" s="28"/>
      <c r="AI77" s="21">
        <v>51.76</v>
      </c>
      <c r="AJ77" s="6"/>
      <c r="AK77" s="22"/>
      <c r="AL77" s="22"/>
      <c r="AM77" s="23"/>
      <c r="AN77" s="23"/>
      <c r="AO77" s="21">
        <v>109.09</v>
      </c>
      <c r="AP77" s="22"/>
      <c r="AQ77" s="21">
        <v>20.3</v>
      </c>
      <c r="AR77" s="21">
        <v>15.56</v>
      </c>
      <c r="AS77" s="21">
        <f t="shared" si="97"/>
        <v>4.74</v>
      </c>
      <c r="AT77" s="21">
        <f t="shared" si="96"/>
        <v>4.345036209</v>
      </c>
      <c r="AU77" s="22"/>
      <c r="AV77" s="25"/>
      <c r="AW77" s="25"/>
      <c r="AX77" s="27"/>
      <c r="AY77" s="27"/>
      <c r="AZ77" s="27"/>
      <c r="BA77" s="13"/>
      <c r="BB77" s="13"/>
      <c r="BC77" s="28"/>
    </row>
    <row r="78">
      <c r="A78" s="13" t="s">
        <v>150</v>
      </c>
      <c r="B78" s="1" t="s">
        <v>145</v>
      </c>
      <c r="C78" s="1" t="s">
        <v>49</v>
      </c>
      <c r="D78" s="1" t="s">
        <v>50</v>
      </c>
      <c r="E78" s="1" t="s">
        <v>51</v>
      </c>
      <c r="F78" s="1" t="s">
        <v>52</v>
      </c>
      <c r="G78" s="1" t="s">
        <v>53</v>
      </c>
      <c r="H78" s="25"/>
      <c r="I78" s="25"/>
      <c r="J78" s="25"/>
      <c r="K78" s="25"/>
      <c r="L78" s="26"/>
      <c r="M78" s="26"/>
      <c r="N78" s="25"/>
      <c r="O78" s="29"/>
      <c r="P78" s="21"/>
      <c r="Q78" s="27"/>
      <c r="S78" s="27"/>
      <c r="T78" s="27"/>
      <c r="U78" s="13"/>
      <c r="V78" s="13"/>
      <c r="W78" s="28"/>
      <c r="AI78" s="21">
        <v>40.03</v>
      </c>
      <c r="AJ78" s="6"/>
      <c r="AK78" s="22"/>
      <c r="AL78" s="22"/>
      <c r="AM78" s="23"/>
      <c r="AN78" s="23"/>
      <c r="AO78" s="21">
        <v>78.61</v>
      </c>
      <c r="AP78" s="22"/>
      <c r="AQ78" s="21">
        <v>19.38</v>
      </c>
      <c r="AR78" s="21">
        <v>6.38</v>
      </c>
      <c r="AS78" s="21">
        <f t="shared" si="97"/>
        <v>13</v>
      </c>
      <c r="AT78" s="21">
        <f t="shared" si="96"/>
        <v>16.53733622</v>
      </c>
      <c r="AU78" s="22"/>
      <c r="AV78" s="29"/>
      <c r="AW78" s="21"/>
      <c r="AX78" s="27"/>
      <c r="AY78" s="27"/>
      <c r="AZ78" s="27"/>
      <c r="BA78" s="13"/>
      <c r="BB78" s="13"/>
      <c r="BC78" s="28"/>
    </row>
    <row r="79">
      <c r="A79" s="13" t="s">
        <v>151</v>
      </c>
      <c r="B79" s="1" t="s">
        <v>145</v>
      </c>
      <c r="C79" s="1" t="s">
        <v>49</v>
      </c>
      <c r="D79" s="1" t="s">
        <v>50</v>
      </c>
      <c r="E79" s="1" t="s">
        <v>51</v>
      </c>
      <c r="F79" s="1"/>
      <c r="G79" s="1" t="s">
        <v>53</v>
      </c>
      <c r="H79" s="25"/>
      <c r="I79" s="25"/>
      <c r="J79" s="25"/>
      <c r="K79" s="25"/>
      <c r="L79" s="26"/>
      <c r="M79" s="26"/>
      <c r="N79" s="25"/>
      <c r="O79" s="29"/>
      <c r="P79" s="21"/>
      <c r="Q79" s="27"/>
      <c r="S79" s="27"/>
      <c r="T79" s="27"/>
      <c r="U79" s="13"/>
      <c r="V79" s="13"/>
      <c r="W79" s="28"/>
      <c r="AI79" s="22"/>
      <c r="AJ79" s="30">
        <v>30.0</v>
      </c>
      <c r="AK79" s="21">
        <v>54.04</v>
      </c>
      <c r="AL79" s="21">
        <v>6.39</v>
      </c>
      <c r="AM79" s="31">
        <f t="shared" ref="AM79:AM81" si="98">AK79/AJ79</f>
        <v>1.801333333</v>
      </c>
      <c r="AN79" s="31">
        <f t="shared" ref="AN79:AN81" si="99">AL79/AJ79</f>
        <v>0.213</v>
      </c>
      <c r="AO79" s="22"/>
      <c r="AP79" s="22"/>
      <c r="AQ79" s="22"/>
      <c r="AR79" s="22"/>
      <c r="AS79" s="21">
        <f t="shared" ref="AS79:AS81" si="100">AK79-AL79</f>
        <v>47.65</v>
      </c>
      <c r="AT79" s="21">
        <f t="shared" ref="AT79:AT81" si="101">100/AK79*AS79</f>
        <v>88.17542561</v>
      </c>
      <c r="AU79" s="21">
        <f t="shared" ref="AU79:AU81" si="102">AN79/(AM79/1000)</f>
        <v>118.2457439</v>
      </c>
      <c r="AV79" s="29"/>
      <c r="AW79" s="21"/>
      <c r="AX79" s="27"/>
      <c r="AY79" s="27"/>
      <c r="AZ79" s="27"/>
      <c r="BA79" s="13"/>
      <c r="BB79" s="13"/>
      <c r="BC79" s="28"/>
    </row>
    <row r="80">
      <c r="A80" s="13" t="s">
        <v>152</v>
      </c>
      <c r="B80" s="1" t="s">
        <v>145</v>
      </c>
      <c r="C80" s="1" t="s">
        <v>49</v>
      </c>
      <c r="D80" s="1" t="s">
        <v>50</v>
      </c>
      <c r="E80" s="1" t="s">
        <v>51</v>
      </c>
      <c r="F80" s="25"/>
      <c r="G80" s="1" t="s">
        <v>53</v>
      </c>
      <c r="H80" s="25"/>
      <c r="I80" s="25"/>
      <c r="J80" s="25"/>
      <c r="K80" s="25"/>
      <c r="L80" s="26"/>
      <c r="M80" s="26"/>
      <c r="N80" s="25"/>
      <c r="O80" s="29"/>
      <c r="P80" s="21"/>
      <c r="Q80" s="27"/>
      <c r="S80" s="27"/>
      <c r="T80" s="27"/>
      <c r="U80" s="13"/>
      <c r="V80" s="13"/>
      <c r="W80" s="28"/>
      <c r="AI80" s="22"/>
      <c r="AJ80" s="30">
        <v>30.0</v>
      </c>
      <c r="AK80" s="21">
        <v>48.7</v>
      </c>
      <c r="AL80" s="21">
        <v>3.91</v>
      </c>
      <c r="AM80" s="31">
        <f t="shared" si="98"/>
        <v>1.623333333</v>
      </c>
      <c r="AN80" s="31">
        <f t="shared" si="99"/>
        <v>0.1303333333</v>
      </c>
      <c r="AO80" s="22"/>
      <c r="AP80" s="22"/>
      <c r="AQ80" s="22"/>
      <c r="AR80" s="22"/>
      <c r="AS80" s="21">
        <f t="shared" si="100"/>
        <v>44.79</v>
      </c>
      <c r="AT80" s="21">
        <f t="shared" si="101"/>
        <v>91.97125257</v>
      </c>
      <c r="AU80" s="21">
        <f t="shared" si="102"/>
        <v>80.28747433</v>
      </c>
      <c r="AV80" s="29"/>
      <c r="AW80" s="21"/>
      <c r="AX80" s="27"/>
      <c r="AY80" s="27"/>
      <c r="AZ80" s="27"/>
      <c r="BA80" s="13"/>
      <c r="BB80" s="13"/>
      <c r="BC80" s="28"/>
    </row>
    <row r="81">
      <c r="A81" s="32" t="s">
        <v>153</v>
      </c>
      <c r="B81" s="1" t="s">
        <v>145</v>
      </c>
      <c r="C81" s="1" t="s">
        <v>49</v>
      </c>
      <c r="D81" s="1" t="s">
        <v>50</v>
      </c>
      <c r="E81" s="1" t="s">
        <v>51</v>
      </c>
      <c r="F81" s="25"/>
      <c r="G81" s="1" t="s">
        <v>53</v>
      </c>
      <c r="H81" s="25"/>
      <c r="I81" s="25"/>
      <c r="J81" s="25"/>
      <c r="K81" s="25"/>
      <c r="L81" s="33"/>
      <c r="M81" s="33"/>
      <c r="N81" s="27"/>
      <c r="O81" s="27"/>
      <c r="P81" s="27"/>
      <c r="R81" s="27"/>
      <c r="S81" s="27"/>
      <c r="T81" s="27"/>
      <c r="U81" s="13"/>
      <c r="V81" s="13"/>
      <c r="W81" s="28"/>
      <c r="AI81" s="22"/>
      <c r="AJ81" s="30">
        <v>30.0</v>
      </c>
      <c r="AK81" s="21">
        <v>80.39</v>
      </c>
      <c r="AL81" s="21">
        <v>4.63</v>
      </c>
      <c r="AM81" s="31">
        <f t="shared" si="98"/>
        <v>2.679666667</v>
      </c>
      <c r="AN81" s="31">
        <f t="shared" si="99"/>
        <v>0.1543333333</v>
      </c>
      <c r="AO81" s="22"/>
      <c r="AP81" s="22"/>
      <c r="AQ81" s="22"/>
      <c r="AR81" s="22"/>
      <c r="AS81" s="21">
        <f t="shared" si="100"/>
        <v>75.76</v>
      </c>
      <c r="AT81" s="21">
        <f t="shared" si="101"/>
        <v>94.24057719</v>
      </c>
      <c r="AU81" s="21">
        <f t="shared" si="102"/>
        <v>57.59422814</v>
      </c>
      <c r="AV81" s="27"/>
      <c r="AW81" s="27"/>
      <c r="AX81" s="27"/>
      <c r="AY81" s="27"/>
      <c r="AZ81" s="27"/>
      <c r="BA81" s="13"/>
      <c r="BB81" s="13"/>
      <c r="BC81" s="28"/>
    </row>
    <row r="82">
      <c r="A82" s="13" t="s">
        <v>154</v>
      </c>
      <c r="B82" s="1" t="s">
        <v>145</v>
      </c>
      <c r="C82" s="1" t="s">
        <v>66</v>
      </c>
      <c r="D82" s="1" t="s">
        <v>67</v>
      </c>
      <c r="E82" s="1" t="s">
        <v>68</v>
      </c>
      <c r="F82" s="1" t="s">
        <v>52</v>
      </c>
      <c r="G82" s="1" t="s">
        <v>53</v>
      </c>
      <c r="H82" s="25"/>
      <c r="I82" s="25"/>
      <c r="J82" s="25"/>
      <c r="K82" s="25"/>
      <c r="L82" s="33"/>
      <c r="M82" s="33"/>
      <c r="N82" s="27"/>
      <c r="O82" s="27"/>
      <c r="P82" s="27"/>
      <c r="R82" s="27"/>
      <c r="S82" s="27"/>
      <c r="T82" s="27"/>
      <c r="U82" s="13"/>
      <c r="V82" s="13"/>
      <c r="W82" s="28"/>
      <c r="AI82" s="21">
        <v>66.34</v>
      </c>
      <c r="AJ82" s="6"/>
      <c r="AK82" s="22"/>
      <c r="AL82" s="22"/>
      <c r="AM82" s="23"/>
      <c r="AN82" s="23"/>
      <c r="AO82" s="21">
        <v>32.32</v>
      </c>
      <c r="AP82" s="21">
        <v>8.83</v>
      </c>
      <c r="AQ82" s="22"/>
      <c r="AR82" s="22"/>
      <c r="AS82" s="21">
        <f t="shared" ref="AS82:AS85" si="103">AO82-AP82</f>
        <v>23.49</v>
      </c>
      <c r="AT82" s="21">
        <f t="shared" ref="AT82:AT88" si="104">100/AO82*AS82</f>
        <v>72.67945545</v>
      </c>
      <c r="AU82" s="22"/>
      <c r="AV82" s="27"/>
      <c r="AW82" s="27"/>
      <c r="AX82" s="27"/>
      <c r="AY82" s="27"/>
      <c r="AZ82" s="27"/>
      <c r="BA82" s="13"/>
      <c r="BB82" s="13"/>
      <c r="BC82" s="28"/>
    </row>
    <row r="83">
      <c r="A83" s="13" t="s">
        <v>155</v>
      </c>
      <c r="B83" s="1" t="s">
        <v>145</v>
      </c>
      <c r="C83" s="1" t="s">
        <v>66</v>
      </c>
      <c r="D83" s="1" t="s">
        <v>67</v>
      </c>
      <c r="E83" s="1" t="s">
        <v>68</v>
      </c>
      <c r="F83" s="1" t="s">
        <v>58</v>
      </c>
      <c r="G83" s="1" t="s">
        <v>53</v>
      </c>
      <c r="H83" s="25"/>
      <c r="I83" s="25"/>
      <c r="J83" s="25"/>
      <c r="K83" s="25"/>
      <c r="L83" s="33"/>
      <c r="M83" s="33"/>
      <c r="N83" s="27"/>
      <c r="O83" s="25"/>
      <c r="P83" s="27"/>
      <c r="R83" s="27"/>
      <c r="S83" s="27"/>
      <c r="T83" s="27"/>
      <c r="U83" s="13"/>
      <c r="V83" s="13"/>
      <c r="W83" s="28"/>
      <c r="AI83" s="21">
        <v>34.14</v>
      </c>
      <c r="AJ83" s="6"/>
      <c r="AK83" s="22"/>
      <c r="AL83" s="22"/>
      <c r="AM83" s="23"/>
      <c r="AN83" s="23"/>
      <c r="AO83" s="21">
        <v>12.04</v>
      </c>
      <c r="AP83" s="21">
        <v>4.83</v>
      </c>
      <c r="AQ83" s="22"/>
      <c r="AR83" s="22"/>
      <c r="AS83" s="21">
        <f t="shared" si="103"/>
        <v>7.21</v>
      </c>
      <c r="AT83" s="21">
        <f t="shared" si="104"/>
        <v>59.88372093</v>
      </c>
      <c r="AU83" s="22"/>
      <c r="AV83" s="25"/>
      <c r="AW83" s="27"/>
      <c r="AX83" s="27"/>
      <c r="AY83" s="27"/>
      <c r="AZ83" s="27"/>
      <c r="BA83" s="13"/>
      <c r="BB83" s="13"/>
      <c r="BC83" s="28"/>
    </row>
    <row r="84">
      <c r="A84" s="13" t="s">
        <v>156</v>
      </c>
      <c r="B84" s="1" t="s">
        <v>145</v>
      </c>
      <c r="C84" s="1" t="s">
        <v>66</v>
      </c>
      <c r="D84" s="1" t="s">
        <v>67</v>
      </c>
      <c r="E84" s="1" t="s">
        <v>68</v>
      </c>
      <c r="F84" s="25" t="s">
        <v>62</v>
      </c>
      <c r="G84" s="1" t="s">
        <v>53</v>
      </c>
      <c r="H84" s="25"/>
      <c r="I84" s="25"/>
      <c r="J84" s="25"/>
      <c r="K84" s="25"/>
      <c r="L84" s="26"/>
      <c r="M84" s="26"/>
      <c r="N84" s="25"/>
      <c r="O84" s="25"/>
      <c r="P84" s="25"/>
      <c r="R84" s="27"/>
      <c r="S84" s="27"/>
      <c r="T84" s="27"/>
      <c r="W84" s="28"/>
      <c r="AI84" s="21">
        <v>37.89</v>
      </c>
      <c r="AJ84" s="6"/>
      <c r="AK84" s="22"/>
      <c r="AL84" s="22"/>
      <c r="AM84" s="23"/>
      <c r="AN84" s="23"/>
      <c r="AO84" s="21">
        <v>68.55</v>
      </c>
      <c r="AP84" s="21">
        <v>6.83</v>
      </c>
      <c r="AQ84" s="22"/>
      <c r="AR84" s="22"/>
      <c r="AS84" s="21">
        <f t="shared" si="103"/>
        <v>61.72</v>
      </c>
      <c r="AT84" s="21">
        <f t="shared" si="104"/>
        <v>90.03646973</v>
      </c>
      <c r="AU84" s="22"/>
      <c r="AV84" s="25"/>
      <c r="AW84" s="25"/>
      <c r="AX84" s="27"/>
      <c r="AY84" s="27"/>
      <c r="AZ84" s="27"/>
      <c r="BC84" s="28"/>
    </row>
    <row r="85">
      <c r="A85" s="13" t="s">
        <v>157</v>
      </c>
      <c r="B85" s="1" t="s">
        <v>145</v>
      </c>
      <c r="C85" s="1" t="s">
        <v>66</v>
      </c>
      <c r="D85" s="1" t="s">
        <v>67</v>
      </c>
      <c r="E85" s="1" t="s">
        <v>68</v>
      </c>
      <c r="F85" s="1" t="s">
        <v>158</v>
      </c>
      <c r="G85" s="1" t="s">
        <v>53</v>
      </c>
      <c r="H85" s="25"/>
      <c r="I85" s="25"/>
      <c r="J85" s="25"/>
      <c r="K85" s="25"/>
      <c r="L85" s="26"/>
      <c r="M85" s="26"/>
      <c r="N85" s="25"/>
      <c r="O85" s="25"/>
      <c r="P85" s="25"/>
      <c r="R85" s="27"/>
      <c r="S85" s="27"/>
      <c r="T85" s="27"/>
      <c r="W85" s="28"/>
      <c r="AI85" s="21">
        <v>25.76</v>
      </c>
      <c r="AJ85" s="6"/>
      <c r="AK85" s="22"/>
      <c r="AL85" s="22"/>
      <c r="AM85" s="23"/>
      <c r="AN85" s="23"/>
      <c r="AO85" s="21">
        <v>17.58</v>
      </c>
      <c r="AP85" s="21">
        <v>2.58</v>
      </c>
      <c r="AQ85" s="22"/>
      <c r="AR85" s="22"/>
      <c r="AS85" s="21">
        <f t="shared" si="103"/>
        <v>15</v>
      </c>
      <c r="AT85" s="21">
        <f t="shared" si="104"/>
        <v>85.32423208</v>
      </c>
      <c r="AU85" s="22"/>
      <c r="AV85" s="25"/>
      <c r="AW85" s="25"/>
      <c r="AX85" s="27"/>
      <c r="AY85" s="27"/>
      <c r="AZ85" s="27"/>
      <c r="BC85" s="28"/>
    </row>
    <row r="86">
      <c r="A86" s="13" t="s">
        <v>159</v>
      </c>
      <c r="B86" s="1" t="s">
        <v>145</v>
      </c>
      <c r="C86" s="1" t="s">
        <v>66</v>
      </c>
      <c r="D86" s="1" t="s">
        <v>67</v>
      </c>
      <c r="E86" s="1" t="s">
        <v>68</v>
      </c>
      <c r="F86" s="1" t="s">
        <v>52</v>
      </c>
      <c r="G86" s="1" t="s">
        <v>53</v>
      </c>
      <c r="H86" s="25"/>
      <c r="I86" s="25"/>
      <c r="J86" s="25"/>
      <c r="K86" s="25"/>
      <c r="L86" s="26"/>
      <c r="M86" s="26"/>
      <c r="N86" s="25"/>
      <c r="O86" s="25"/>
      <c r="P86" s="25"/>
      <c r="R86" s="27"/>
      <c r="S86" s="27"/>
      <c r="T86" s="27"/>
      <c r="W86" s="28"/>
      <c r="AI86" s="21">
        <v>38.54</v>
      </c>
      <c r="AJ86" s="6"/>
      <c r="AK86" s="22"/>
      <c r="AL86" s="22"/>
      <c r="AM86" s="23"/>
      <c r="AN86" s="23"/>
      <c r="AO86" s="21">
        <v>43.97</v>
      </c>
      <c r="AP86" s="22"/>
      <c r="AQ86" s="21">
        <v>13.21</v>
      </c>
      <c r="AR86" s="21">
        <v>7.4</v>
      </c>
      <c r="AS86" s="21">
        <f t="shared" ref="AS86:AS88" si="105">AQ86-AR86</f>
        <v>5.81</v>
      </c>
      <c r="AT86" s="21">
        <f t="shared" si="104"/>
        <v>13.2135547</v>
      </c>
      <c r="AU86" s="22"/>
      <c r="AV86" s="25"/>
      <c r="AW86" s="25"/>
      <c r="AX86" s="27"/>
      <c r="AY86" s="27"/>
      <c r="AZ86" s="27"/>
      <c r="BC86" s="28"/>
    </row>
    <row r="87">
      <c r="A87" s="13" t="s">
        <v>160</v>
      </c>
      <c r="B87" s="1" t="s">
        <v>145</v>
      </c>
      <c r="C87" s="1" t="s">
        <v>66</v>
      </c>
      <c r="D87" s="1" t="s">
        <v>67</v>
      </c>
      <c r="E87" s="1" t="s">
        <v>68</v>
      </c>
      <c r="F87" s="25" t="s">
        <v>58</v>
      </c>
      <c r="G87" s="1" t="s">
        <v>53</v>
      </c>
      <c r="H87" s="25"/>
      <c r="I87" s="25"/>
      <c r="J87" s="25"/>
      <c r="K87" s="25"/>
      <c r="L87" s="26"/>
      <c r="M87" s="26"/>
      <c r="N87" s="25"/>
      <c r="O87" s="25"/>
      <c r="P87" s="25"/>
      <c r="R87" s="27"/>
      <c r="S87" s="27"/>
      <c r="T87" s="27"/>
      <c r="U87" s="13"/>
      <c r="V87" s="13"/>
      <c r="W87" s="28"/>
      <c r="AI87" s="21">
        <v>35.59</v>
      </c>
      <c r="AJ87" s="6"/>
      <c r="AK87" s="22"/>
      <c r="AL87" s="22"/>
      <c r="AM87" s="23"/>
      <c r="AN87" s="23"/>
      <c r="AO87" s="21">
        <v>15.41</v>
      </c>
      <c r="AP87" s="22"/>
      <c r="AQ87" s="21">
        <v>4.68</v>
      </c>
      <c r="AR87" s="21">
        <v>2.22</v>
      </c>
      <c r="AS87" s="21">
        <f t="shared" si="105"/>
        <v>2.46</v>
      </c>
      <c r="AT87" s="21">
        <f t="shared" si="104"/>
        <v>15.96365996</v>
      </c>
      <c r="AU87" s="22"/>
      <c r="AV87" s="25"/>
      <c r="AW87" s="25"/>
      <c r="AX87" s="27"/>
      <c r="AY87" s="27"/>
      <c r="AZ87" s="27"/>
      <c r="BA87" s="13"/>
      <c r="BB87" s="13"/>
      <c r="BC87" s="28"/>
    </row>
    <row r="88">
      <c r="A88" s="13" t="s">
        <v>161</v>
      </c>
      <c r="B88" s="1" t="s">
        <v>145</v>
      </c>
      <c r="C88" s="1" t="s">
        <v>66</v>
      </c>
      <c r="D88" s="1" t="s">
        <v>67</v>
      </c>
      <c r="E88" s="1" t="s">
        <v>68</v>
      </c>
      <c r="F88" s="25" t="s">
        <v>62</v>
      </c>
      <c r="G88" s="1" t="s">
        <v>53</v>
      </c>
      <c r="H88" s="25"/>
      <c r="I88" s="25"/>
      <c r="J88" s="25"/>
      <c r="K88" s="25"/>
      <c r="L88" s="26"/>
      <c r="M88" s="26"/>
      <c r="N88" s="25"/>
      <c r="O88" s="29"/>
      <c r="P88" s="21"/>
      <c r="R88" s="27"/>
      <c r="S88" s="27"/>
      <c r="T88" s="27"/>
      <c r="U88" s="13"/>
      <c r="V88" s="13"/>
      <c r="W88" s="28"/>
      <c r="AI88" s="21">
        <v>41.28</v>
      </c>
      <c r="AJ88" s="6"/>
      <c r="AK88" s="22"/>
      <c r="AL88" s="22"/>
      <c r="AM88" s="23"/>
      <c r="AN88" s="23"/>
      <c r="AO88" s="21">
        <v>13.76</v>
      </c>
      <c r="AP88" s="22"/>
      <c r="AQ88" s="21">
        <v>5.41</v>
      </c>
      <c r="AR88" s="21">
        <v>2.84</v>
      </c>
      <c r="AS88" s="21">
        <f t="shared" si="105"/>
        <v>2.57</v>
      </c>
      <c r="AT88" s="21">
        <f t="shared" si="104"/>
        <v>18.67732558</v>
      </c>
      <c r="AU88" s="22"/>
      <c r="AV88" s="29"/>
      <c r="AW88" s="21"/>
      <c r="AX88" s="27"/>
      <c r="AY88" s="27"/>
      <c r="AZ88" s="27"/>
      <c r="BA88" s="13"/>
      <c r="BB88" s="13"/>
      <c r="BC88" s="28"/>
    </row>
    <row r="89">
      <c r="A89" s="32" t="s">
        <v>162</v>
      </c>
      <c r="B89" s="1" t="s">
        <v>145</v>
      </c>
      <c r="C89" s="1" t="s">
        <v>66</v>
      </c>
      <c r="D89" s="1" t="s">
        <v>67</v>
      </c>
      <c r="E89" s="1" t="s">
        <v>68</v>
      </c>
      <c r="F89" s="25"/>
      <c r="G89" s="1" t="s">
        <v>53</v>
      </c>
      <c r="H89" s="25"/>
      <c r="I89" s="25"/>
      <c r="J89" s="25"/>
      <c r="K89" s="25"/>
      <c r="L89" s="26"/>
      <c r="M89" s="26"/>
      <c r="N89" s="25"/>
      <c r="O89" s="29"/>
      <c r="P89" s="21"/>
      <c r="R89" s="27"/>
      <c r="S89" s="27"/>
      <c r="T89" s="27"/>
      <c r="U89" s="13"/>
      <c r="V89" s="13"/>
      <c r="W89" s="28"/>
      <c r="AI89" s="22"/>
      <c r="AJ89" s="30">
        <v>30.0</v>
      </c>
      <c r="AK89" s="21">
        <v>52.0</v>
      </c>
      <c r="AL89" s="21">
        <v>4.3</v>
      </c>
      <c r="AM89" s="31">
        <f t="shared" ref="AM89:AM91" si="106">AK89/AJ89</f>
        <v>1.733333333</v>
      </c>
      <c r="AN89" s="31">
        <f t="shared" ref="AN89:AN91" si="107">AL89/AJ89</f>
        <v>0.1433333333</v>
      </c>
      <c r="AO89" s="22"/>
      <c r="AP89" s="22"/>
      <c r="AQ89" s="22"/>
      <c r="AR89" s="22"/>
      <c r="AS89" s="21">
        <f t="shared" ref="AS89:AS91" si="108">AK89-AL89</f>
        <v>47.7</v>
      </c>
      <c r="AT89" s="21">
        <f t="shared" ref="AT89:AT91" si="109">100/AK89*AS89</f>
        <v>91.73076923</v>
      </c>
      <c r="AU89" s="21">
        <f t="shared" ref="AU89:AU91" si="110">AN89/(AM89/1000)</f>
        <v>82.69230769</v>
      </c>
      <c r="AV89" s="29"/>
      <c r="AW89" s="21"/>
      <c r="AX89" s="27"/>
      <c r="AY89" s="27"/>
      <c r="AZ89" s="27"/>
      <c r="BA89" s="13"/>
      <c r="BB89" s="13"/>
      <c r="BC89" s="28"/>
    </row>
    <row r="90">
      <c r="A90" s="32" t="s">
        <v>163</v>
      </c>
      <c r="B90" s="1" t="s">
        <v>145</v>
      </c>
      <c r="C90" s="1" t="s">
        <v>66</v>
      </c>
      <c r="D90" s="1" t="s">
        <v>67</v>
      </c>
      <c r="E90" s="1" t="s">
        <v>68</v>
      </c>
      <c r="F90" s="25"/>
      <c r="G90" s="1" t="s">
        <v>53</v>
      </c>
      <c r="H90" s="25"/>
      <c r="I90" s="25"/>
      <c r="J90" s="25"/>
      <c r="K90" s="25"/>
      <c r="L90" s="26"/>
      <c r="M90" s="26"/>
      <c r="N90" s="25"/>
      <c r="O90" s="29"/>
      <c r="P90" s="21"/>
      <c r="R90" s="27"/>
      <c r="S90" s="27"/>
      <c r="T90" s="27"/>
      <c r="U90" s="13"/>
      <c r="V90" s="13"/>
      <c r="W90" s="28"/>
      <c r="AI90" s="22"/>
      <c r="AJ90" s="30">
        <v>30.0</v>
      </c>
      <c r="AK90" s="21">
        <v>27.332</v>
      </c>
      <c r="AL90" s="21">
        <v>2.45</v>
      </c>
      <c r="AM90" s="31">
        <f t="shared" si="106"/>
        <v>0.9110666667</v>
      </c>
      <c r="AN90" s="31">
        <f t="shared" si="107"/>
        <v>0.08166666667</v>
      </c>
      <c r="AO90" s="22"/>
      <c r="AP90" s="22"/>
      <c r="AQ90" s="22"/>
      <c r="AR90" s="22"/>
      <c r="AS90" s="21">
        <f t="shared" si="108"/>
        <v>24.882</v>
      </c>
      <c r="AT90" s="21">
        <f t="shared" si="109"/>
        <v>91.0361481</v>
      </c>
      <c r="AU90" s="21">
        <f t="shared" si="110"/>
        <v>89.63851895</v>
      </c>
      <c r="AV90" s="29"/>
      <c r="AW90" s="21"/>
      <c r="AX90" s="27"/>
      <c r="AY90" s="27"/>
      <c r="AZ90" s="27"/>
      <c r="BA90" s="13"/>
      <c r="BB90" s="13"/>
      <c r="BC90" s="28"/>
    </row>
    <row r="91">
      <c r="A91" s="32" t="s">
        <v>164</v>
      </c>
      <c r="B91" s="1" t="s">
        <v>145</v>
      </c>
      <c r="C91" s="1" t="s">
        <v>66</v>
      </c>
      <c r="D91" s="1" t="s">
        <v>67</v>
      </c>
      <c r="E91" s="1" t="s">
        <v>68</v>
      </c>
      <c r="F91" s="25"/>
      <c r="G91" s="1" t="s">
        <v>53</v>
      </c>
      <c r="H91" s="25"/>
      <c r="I91" s="25"/>
      <c r="J91" s="25"/>
      <c r="K91" s="25"/>
      <c r="L91" s="33"/>
      <c r="M91" s="33"/>
      <c r="N91" s="27"/>
      <c r="O91" s="25"/>
      <c r="P91" s="27"/>
      <c r="R91" s="27"/>
      <c r="S91" s="25"/>
      <c r="T91" s="27"/>
      <c r="U91" s="13"/>
      <c r="V91" s="13"/>
      <c r="W91" s="28"/>
      <c r="AI91" s="22"/>
      <c r="AJ91" s="30">
        <v>30.0</v>
      </c>
      <c r="AK91" s="21">
        <v>44.9</v>
      </c>
      <c r="AL91" s="21">
        <v>2.69</v>
      </c>
      <c r="AM91" s="31">
        <f t="shared" si="106"/>
        <v>1.496666667</v>
      </c>
      <c r="AN91" s="31">
        <f t="shared" si="107"/>
        <v>0.08966666667</v>
      </c>
      <c r="AO91" s="22"/>
      <c r="AP91" s="22"/>
      <c r="AQ91" s="22"/>
      <c r="AR91" s="22"/>
      <c r="AS91" s="21">
        <f t="shared" si="108"/>
        <v>42.21</v>
      </c>
      <c r="AT91" s="21">
        <f t="shared" si="109"/>
        <v>94.00890869</v>
      </c>
      <c r="AU91" s="21">
        <f t="shared" si="110"/>
        <v>59.91091314</v>
      </c>
      <c r="AV91" s="25"/>
      <c r="AW91" s="27"/>
      <c r="AX91" s="27"/>
      <c r="AY91" s="25"/>
      <c r="AZ91" s="27"/>
      <c r="BA91" s="13"/>
      <c r="BB91" s="13"/>
      <c r="BC91" s="28"/>
    </row>
    <row r="92">
      <c r="A92" s="13" t="s">
        <v>165</v>
      </c>
      <c r="B92" s="1" t="s">
        <v>145</v>
      </c>
      <c r="C92" s="13" t="str">
        <f t="shared" ref="C92:C118" si="111">CONCATENATE(MID(A92,FIND(CHAR(160),SUBSTITUTE(A92,"_",CHAR(160),2)) + 1,FIND(".",A92) - 1 - (FIND(CHAR(160),SUBSTITUTE(A92,"_",CHAR(160),2))))," ",MID(A92,FIND(".",A92) + 1,FIND(CHAR(160),SUBSTITUTE(A92,"_",CHAR(160),3)) - 1 - (FIND(".",A92))))</f>
        <v>Bryum sp.</v>
      </c>
      <c r="D92" s="13" t="s">
        <v>78</v>
      </c>
      <c r="E92" s="1"/>
      <c r="F92" s="1" t="s">
        <v>52</v>
      </c>
      <c r="G92" s="1" t="s">
        <v>53</v>
      </c>
      <c r="H92" s="25"/>
      <c r="I92" s="25"/>
      <c r="J92" s="25"/>
      <c r="K92" s="25"/>
      <c r="L92" s="33"/>
      <c r="M92" s="33"/>
      <c r="N92" s="27"/>
      <c r="O92" s="25"/>
      <c r="P92" s="27"/>
      <c r="R92" s="27"/>
      <c r="S92" s="25"/>
      <c r="T92" s="27"/>
      <c r="U92" s="13"/>
      <c r="V92" s="13"/>
      <c r="W92" s="28"/>
      <c r="AI92" s="21">
        <v>25.06</v>
      </c>
      <c r="AJ92" s="7"/>
      <c r="AK92" s="22"/>
      <c r="AL92" s="22"/>
      <c r="AM92" s="23"/>
      <c r="AN92" s="23"/>
      <c r="AO92" s="21">
        <v>6.2</v>
      </c>
      <c r="AP92" s="21">
        <f>1.61</f>
        <v>1.61</v>
      </c>
      <c r="AQ92" s="22"/>
      <c r="AR92" s="22"/>
      <c r="AS92" s="21">
        <f t="shared" ref="AS92:AS94" si="112">AO92-AP92</f>
        <v>4.59</v>
      </c>
      <c r="AT92" s="21">
        <f t="shared" ref="AT92:AT97" si="113">100/AO92*AS92</f>
        <v>74.03225806</v>
      </c>
      <c r="AU92" s="22"/>
      <c r="AV92" s="25"/>
      <c r="AW92" s="27"/>
      <c r="AX92" s="27"/>
      <c r="AY92" s="25"/>
      <c r="AZ92" s="27"/>
      <c r="BA92" s="13"/>
      <c r="BB92" s="13"/>
      <c r="BC92" s="28"/>
    </row>
    <row r="93">
      <c r="A93" s="13" t="s">
        <v>166</v>
      </c>
      <c r="B93" s="1" t="s">
        <v>145</v>
      </c>
      <c r="C93" s="13" t="str">
        <f t="shared" si="111"/>
        <v>Bryum sp.</v>
      </c>
      <c r="D93" s="13" t="s">
        <v>78</v>
      </c>
      <c r="E93" s="1"/>
      <c r="F93" s="1" t="s">
        <v>58</v>
      </c>
      <c r="G93" s="1" t="s">
        <v>53</v>
      </c>
      <c r="H93" s="25"/>
      <c r="I93" s="25"/>
      <c r="J93" s="25"/>
      <c r="K93" s="25"/>
      <c r="L93" s="33"/>
      <c r="M93" s="33"/>
      <c r="N93" s="27"/>
      <c r="O93" s="25"/>
      <c r="P93" s="27"/>
      <c r="R93" s="27"/>
      <c r="S93" s="25"/>
      <c r="T93" s="27"/>
      <c r="U93" s="13"/>
      <c r="V93" s="13"/>
      <c r="W93" s="28"/>
      <c r="AI93" s="21">
        <v>31.84</v>
      </c>
      <c r="AJ93" s="7"/>
      <c r="AK93" s="22"/>
      <c r="AL93" s="22"/>
      <c r="AM93" s="23"/>
      <c r="AN93" s="23"/>
      <c r="AO93" s="21">
        <v>3.55</v>
      </c>
      <c r="AP93" s="21">
        <f>0.68</f>
        <v>0.68</v>
      </c>
      <c r="AQ93" s="22"/>
      <c r="AR93" s="22"/>
      <c r="AS93" s="21">
        <f t="shared" si="112"/>
        <v>2.87</v>
      </c>
      <c r="AT93" s="21">
        <f t="shared" si="113"/>
        <v>80.84507042</v>
      </c>
      <c r="AU93" s="22"/>
      <c r="AV93" s="25"/>
      <c r="AW93" s="27"/>
      <c r="AX93" s="27"/>
      <c r="AY93" s="25"/>
      <c r="AZ93" s="27"/>
      <c r="BA93" s="13"/>
      <c r="BB93" s="13"/>
      <c r="BC93" s="28"/>
    </row>
    <row r="94">
      <c r="A94" s="13" t="s">
        <v>167</v>
      </c>
      <c r="B94" s="1" t="s">
        <v>145</v>
      </c>
      <c r="C94" s="13" t="str">
        <f t="shared" si="111"/>
        <v>Bryum sp.</v>
      </c>
      <c r="D94" s="13" t="s">
        <v>78</v>
      </c>
      <c r="E94" s="1"/>
      <c r="F94" s="25" t="s">
        <v>62</v>
      </c>
      <c r="G94" s="1" t="s">
        <v>53</v>
      </c>
      <c r="H94" s="25"/>
      <c r="I94" s="25"/>
      <c r="J94" s="25"/>
      <c r="K94" s="25"/>
      <c r="L94" s="26"/>
      <c r="M94" s="26"/>
      <c r="N94" s="25"/>
      <c r="O94" s="27"/>
      <c r="P94" s="27"/>
      <c r="R94" s="27"/>
      <c r="S94" s="27"/>
      <c r="T94" s="27"/>
      <c r="W94" s="28"/>
      <c r="AI94" s="21">
        <v>28.74</v>
      </c>
      <c r="AJ94" s="7"/>
      <c r="AK94" s="22"/>
      <c r="AL94" s="22"/>
      <c r="AM94" s="23"/>
      <c r="AN94" s="23"/>
      <c r="AO94" s="21">
        <v>8.19</v>
      </c>
      <c r="AP94" s="21">
        <f>1.26</f>
        <v>1.26</v>
      </c>
      <c r="AQ94" s="22"/>
      <c r="AR94" s="22"/>
      <c r="AS94" s="21">
        <f t="shared" si="112"/>
        <v>6.93</v>
      </c>
      <c r="AT94" s="21">
        <f t="shared" si="113"/>
        <v>84.61538462</v>
      </c>
      <c r="AU94" s="22"/>
      <c r="AV94" s="27"/>
      <c r="AW94" s="27"/>
      <c r="AX94" s="27"/>
      <c r="AY94" s="27"/>
      <c r="AZ94" s="27"/>
      <c r="BC94" s="28"/>
    </row>
    <row r="95">
      <c r="A95" s="13" t="s">
        <v>168</v>
      </c>
      <c r="B95" s="1" t="s">
        <v>145</v>
      </c>
      <c r="C95" s="13" t="str">
        <f t="shared" si="111"/>
        <v>Bryum sp.</v>
      </c>
      <c r="D95" s="13" t="s">
        <v>78</v>
      </c>
      <c r="E95" s="1"/>
      <c r="F95" s="1" t="s">
        <v>52</v>
      </c>
      <c r="G95" s="1" t="s">
        <v>53</v>
      </c>
      <c r="H95" s="25"/>
      <c r="I95" s="25"/>
      <c r="J95" s="25"/>
      <c r="K95" s="25"/>
      <c r="L95" s="26"/>
      <c r="M95" s="26"/>
      <c r="N95" s="25"/>
      <c r="O95" s="27"/>
      <c r="P95" s="27"/>
      <c r="R95" s="27"/>
      <c r="S95" s="27"/>
      <c r="T95" s="27"/>
      <c r="W95" s="28"/>
      <c r="AI95" s="21">
        <v>27.7</v>
      </c>
      <c r="AJ95" s="7"/>
      <c r="AK95" s="22"/>
      <c r="AL95" s="22"/>
      <c r="AM95" s="23"/>
      <c r="AN95" s="23"/>
      <c r="AO95" s="21">
        <v>4.54</v>
      </c>
      <c r="AP95" s="22"/>
      <c r="AQ95" s="21">
        <v>0.77</v>
      </c>
      <c r="AR95" s="21">
        <f>0.72</f>
        <v>0.72</v>
      </c>
      <c r="AS95" s="21">
        <f t="shared" ref="AS95:AS97" si="114">AQ95-AR95</f>
        <v>0.05</v>
      </c>
      <c r="AT95" s="21">
        <f t="shared" si="113"/>
        <v>1.101321586</v>
      </c>
      <c r="AU95" s="22"/>
      <c r="AV95" s="27"/>
      <c r="AW95" s="27"/>
      <c r="AX95" s="27"/>
      <c r="AY95" s="27"/>
      <c r="AZ95" s="27"/>
      <c r="BC95" s="28"/>
    </row>
    <row r="96">
      <c r="A96" s="13" t="s">
        <v>169</v>
      </c>
      <c r="B96" s="1" t="s">
        <v>145</v>
      </c>
      <c r="C96" s="13" t="str">
        <f t="shared" si="111"/>
        <v>Bryum sp.</v>
      </c>
      <c r="D96" s="13" t="s">
        <v>78</v>
      </c>
      <c r="E96" s="1"/>
      <c r="F96" s="1" t="s">
        <v>58</v>
      </c>
      <c r="G96" s="1" t="s">
        <v>53</v>
      </c>
      <c r="H96" s="25"/>
      <c r="I96" s="25"/>
      <c r="J96" s="25"/>
      <c r="K96" s="25"/>
      <c r="L96" s="26"/>
      <c r="M96" s="26"/>
      <c r="N96" s="25"/>
      <c r="O96" s="25"/>
      <c r="P96" s="27"/>
      <c r="R96" s="27"/>
      <c r="S96" s="27"/>
      <c r="T96" s="27"/>
      <c r="U96" s="13"/>
      <c r="V96" s="13"/>
      <c r="W96" s="28"/>
      <c r="AI96" s="21">
        <v>25.39</v>
      </c>
      <c r="AJ96" s="7"/>
      <c r="AK96" s="22"/>
      <c r="AL96" s="22"/>
      <c r="AM96" s="23"/>
      <c r="AN96" s="23"/>
      <c r="AO96" s="21">
        <v>2.6</v>
      </c>
      <c r="AP96" s="22"/>
      <c r="AQ96" s="21">
        <v>1.63</v>
      </c>
      <c r="AR96" s="21">
        <f>0.48</f>
        <v>0.48</v>
      </c>
      <c r="AS96" s="21">
        <f t="shared" si="114"/>
        <v>1.15</v>
      </c>
      <c r="AT96" s="21">
        <f t="shared" si="113"/>
        <v>44.23076923</v>
      </c>
      <c r="AU96" s="22"/>
      <c r="AV96" s="25"/>
      <c r="AW96" s="27"/>
      <c r="AX96" s="27"/>
      <c r="AY96" s="27"/>
      <c r="AZ96" s="27"/>
      <c r="BA96" s="13"/>
      <c r="BB96" s="13"/>
      <c r="BC96" s="28"/>
    </row>
    <row r="97">
      <c r="A97" s="13" t="s">
        <v>170</v>
      </c>
      <c r="B97" s="1" t="s">
        <v>145</v>
      </c>
      <c r="C97" s="13" t="str">
        <f t="shared" si="111"/>
        <v>Bryum sp.</v>
      </c>
      <c r="D97" s="13" t="s">
        <v>78</v>
      </c>
      <c r="E97" s="1"/>
      <c r="F97" s="25" t="s">
        <v>62</v>
      </c>
      <c r="G97" s="1" t="s">
        <v>53</v>
      </c>
      <c r="H97" s="25"/>
      <c r="I97" s="25"/>
      <c r="J97" s="25"/>
      <c r="K97" s="25"/>
      <c r="L97" s="26"/>
      <c r="M97" s="26"/>
      <c r="N97" s="25"/>
      <c r="O97" s="25"/>
      <c r="R97" s="27"/>
      <c r="S97" s="27"/>
      <c r="T97" s="27"/>
      <c r="U97" s="13"/>
      <c r="V97" s="13"/>
      <c r="W97" s="28"/>
      <c r="AI97" s="21">
        <v>30.53</v>
      </c>
      <c r="AJ97" s="7"/>
      <c r="AK97" s="22"/>
      <c r="AL97" s="22"/>
      <c r="AM97" s="23"/>
      <c r="AN97" s="23"/>
      <c r="AO97" s="21">
        <v>5.33</v>
      </c>
      <c r="AP97" s="22"/>
      <c r="AQ97" s="21">
        <v>3.62</v>
      </c>
      <c r="AR97" s="21">
        <v>0.85</v>
      </c>
      <c r="AS97" s="21">
        <f t="shared" si="114"/>
        <v>2.77</v>
      </c>
      <c r="AT97" s="21">
        <f t="shared" si="113"/>
        <v>51.96998124</v>
      </c>
      <c r="AU97" s="22"/>
      <c r="AV97" s="25"/>
      <c r="AX97" s="27"/>
      <c r="AY97" s="27"/>
      <c r="AZ97" s="27"/>
      <c r="BA97" s="13"/>
      <c r="BB97" s="13"/>
      <c r="BC97" s="28"/>
    </row>
    <row r="98">
      <c r="A98" s="13" t="s">
        <v>171</v>
      </c>
      <c r="B98" s="1" t="s">
        <v>145</v>
      </c>
      <c r="C98" s="13" t="str">
        <f t="shared" si="111"/>
        <v>Bryum sp.</v>
      </c>
      <c r="D98" s="13" t="s">
        <v>78</v>
      </c>
      <c r="E98" s="1"/>
      <c r="F98" s="25"/>
      <c r="G98" s="1" t="s">
        <v>53</v>
      </c>
      <c r="H98" s="25"/>
      <c r="I98" s="25"/>
      <c r="J98" s="25"/>
      <c r="K98" s="25"/>
      <c r="L98" s="26"/>
      <c r="M98" s="26"/>
      <c r="N98" s="25"/>
      <c r="O98" s="25"/>
      <c r="R98" s="27"/>
      <c r="S98" s="27"/>
      <c r="T98" s="27"/>
      <c r="U98" s="13"/>
      <c r="V98" s="13"/>
      <c r="W98" s="28"/>
      <c r="AI98" s="22"/>
      <c r="AJ98" s="34">
        <v>50.0</v>
      </c>
      <c r="AK98" s="21">
        <v>1.29</v>
      </c>
      <c r="AL98" s="30">
        <v>0.23</v>
      </c>
      <c r="AM98" s="31">
        <f t="shared" ref="AM98:AM100" si="115">AK98/AJ98</f>
        <v>0.0258</v>
      </c>
      <c r="AN98" s="31">
        <f t="shared" ref="AN98:AN100" si="116">AL98/AJ98</f>
        <v>0.0046</v>
      </c>
      <c r="AO98" s="22"/>
      <c r="AP98" s="22"/>
      <c r="AQ98" s="22"/>
      <c r="AR98" s="22"/>
      <c r="AS98" s="21">
        <f t="shared" ref="AS98:AS100" si="117">AK98-AL98</f>
        <v>1.06</v>
      </c>
      <c r="AT98" s="21">
        <f t="shared" ref="AT98:AT100" si="118">100/AK98*AS98</f>
        <v>82.17054264</v>
      </c>
      <c r="AU98" s="21">
        <f t="shared" ref="AU98:AU100" si="119">AN98/(AM98/1000)</f>
        <v>178.2945736</v>
      </c>
      <c r="AV98" s="25"/>
      <c r="AX98" s="27"/>
      <c r="AY98" s="27"/>
      <c r="AZ98" s="27"/>
      <c r="BA98" s="13"/>
      <c r="BB98" s="13"/>
      <c r="BC98" s="28"/>
    </row>
    <row r="99">
      <c r="A99" s="13" t="s">
        <v>172</v>
      </c>
      <c r="B99" s="1" t="s">
        <v>145</v>
      </c>
      <c r="C99" s="13" t="str">
        <f t="shared" si="111"/>
        <v>Bryum sp.</v>
      </c>
      <c r="D99" s="13" t="s">
        <v>78</v>
      </c>
      <c r="E99" s="1"/>
      <c r="F99" s="25"/>
      <c r="G99" s="1" t="s">
        <v>53</v>
      </c>
      <c r="H99" s="25"/>
      <c r="I99" s="25"/>
      <c r="J99" s="25"/>
      <c r="K99" s="25"/>
      <c r="L99" s="26"/>
      <c r="M99" s="26"/>
      <c r="N99" s="25"/>
      <c r="O99" s="25"/>
      <c r="P99" s="13"/>
      <c r="R99" s="27"/>
      <c r="S99" s="27"/>
      <c r="T99" s="27"/>
      <c r="U99" s="13"/>
      <c r="V99" s="13"/>
      <c r="W99" s="28"/>
      <c r="AI99" s="22"/>
      <c r="AJ99" s="34">
        <v>50.0</v>
      </c>
      <c r="AK99" s="21">
        <v>3.06</v>
      </c>
      <c r="AL99" s="30">
        <v>1.25</v>
      </c>
      <c r="AM99" s="31">
        <f t="shared" si="115"/>
        <v>0.0612</v>
      </c>
      <c r="AN99" s="31">
        <f t="shared" si="116"/>
        <v>0.025</v>
      </c>
      <c r="AO99" s="22"/>
      <c r="AP99" s="22"/>
      <c r="AQ99" s="22"/>
      <c r="AR99" s="22"/>
      <c r="AS99" s="21">
        <f t="shared" si="117"/>
        <v>1.81</v>
      </c>
      <c r="AT99" s="21">
        <f t="shared" si="118"/>
        <v>59.1503268</v>
      </c>
      <c r="AU99" s="21">
        <f t="shared" si="119"/>
        <v>408.496732</v>
      </c>
      <c r="AV99" s="25"/>
      <c r="AW99" s="13"/>
      <c r="AX99" s="27"/>
      <c r="AY99" s="27"/>
      <c r="AZ99" s="27"/>
      <c r="BA99" s="13"/>
      <c r="BB99" s="13"/>
      <c r="BC99" s="28"/>
    </row>
    <row r="100">
      <c r="A100" s="13" t="s">
        <v>173</v>
      </c>
      <c r="B100" s="1" t="s">
        <v>145</v>
      </c>
      <c r="C100" s="1" t="str">
        <f t="shared" si="111"/>
        <v>Bryum sp.</v>
      </c>
      <c r="D100" s="13" t="s">
        <v>78</v>
      </c>
      <c r="E100" s="1"/>
      <c r="F100" s="25"/>
      <c r="G100" s="1" t="s">
        <v>53</v>
      </c>
      <c r="H100" s="25"/>
      <c r="I100" s="13"/>
      <c r="J100" s="25"/>
      <c r="K100" s="25"/>
      <c r="L100" s="33"/>
      <c r="M100" s="33"/>
      <c r="N100" s="27"/>
      <c r="O100" s="27"/>
      <c r="P100" s="27"/>
      <c r="R100" s="27"/>
      <c r="S100" s="27"/>
      <c r="T100" s="27"/>
      <c r="U100" s="13"/>
      <c r="V100" s="13"/>
      <c r="W100" s="28"/>
      <c r="AI100" s="22"/>
      <c r="AJ100" s="30">
        <v>50.0</v>
      </c>
      <c r="AK100" s="21">
        <v>3.37</v>
      </c>
      <c r="AL100" s="30">
        <v>1.06</v>
      </c>
      <c r="AM100" s="31">
        <f t="shared" si="115"/>
        <v>0.0674</v>
      </c>
      <c r="AN100" s="31">
        <f t="shared" si="116"/>
        <v>0.0212</v>
      </c>
      <c r="AO100" s="22"/>
      <c r="AP100" s="22"/>
      <c r="AQ100" s="22"/>
      <c r="AR100" s="22"/>
      <c r="AS100" s="21">
        <f t="shared" si="117"/>
        <v>2.31</v>
      </c>
      <c r="AT100" s="21">
        <f t="shared" si="118"/>
        <v>68.54599407</v>
      </c>
      <c r="AU100" s="21">
        <f t="shared" si="119"/>
        <v>314.5400593</v>
      </c>
      <c r="AV100" s="27"/>
      <c r="AW100" s="27"/>
      <c r="AX100" s="27"/>
      <c r="AY100" s="27"/>
      <c r="AZ100" s="27"/>
      <c r="BA100" s="13"/>
      <c r="BB100" s="13"/>
      <c r="BC100" s="28"/>
    </row>
    <row r="101">
      <c r="A101" s="13" t="s">
        <v>174</v>
      </c>
      <c r="B101" s="1" t="s">
        <v>145</v>
      </c>
      <c r="C101" s="1" t="str">
        <f t="shared" si="111"/>
        <v>Homalothecium lutescens</v>
      </c>
      <c r="D101" s="1" t="s">
        <v>90</v>
      </c>
      <c r="E101" s="1"/>
      <c r="F101" s="1" t="s">
        <v>52</v>
      </c>
      <c r="G101" s="1" t="s">
        <v>91</v>
      </c>
      <c r="H101" s="25"/>
      <c r="I101" s="13"/>
      <c r="J101" s="25"/>
      <c r="K101" s="25"/>
      <c r="L101" s="33"/>
      <c r="M101" s="33"/>
      <c r="N101" s="27"/>
      <c r="O101" s="27"/>
      <c r="P101" s="27"/>
      <c r="R101" s="27"/>
      <c r="S101" s="27"/>
      <c r="T101" s="27"/>
      <c r="U101" s="13"/>
      <c r="V101" s="13"/>
      <c r="W101" s="28"/>
      <c r="AI101" s="30">
        <v>36.8</v>
      </c>
      <c r="AJ101" s="6"/>
      <c r="AK101" s="22"/>
      <c r="AL101" s="6"/>
      <c r="AM101" s="23"/>
      <c r="AN101" s="23"/>
      <c r="AO101" s="21">
        <v>47.2</v>
      </c>
      <c r="AP101" s="21">
        <v>13.82</v>
      </c>
      <c r="AQ101" s="22"/>
      <c r="AR101" s="22"/>
      <c r="AS101" s="21">
        <f t="shared" ref="AS101:AS103" si="120">AO101-AP101</f>
        <v>33.38</v>
      </c>
      <c r="AT101" s="21">
        <f t="shared" ref="AT101:AT106" si="121">100/AO101*AS101</f>
        <v>70.72033898</v>
      </c>
      <c r="AU101" s="22"/>
      <c r="AV101" s="27"/>
      <c r="AW101" s="27"/>
      <c r="AX101" s="27"/>
      <c r="AY101" s="27"/>
      <c r="AZ101" s="27"/>
      <c r="BA101" s="13"/>
      <c r="BB101" s="13"/>
      <c r="BC101" s="28"/>
    </row>
    <row r="102" ht="14.25" customHeight="1">
      <c r="A102" s="13" t="s">
        <v>175</v>
      </c>
      <c r="B102" s="1" t="s">
        <v>145</v>
      </c>
      <c r="C102" s="1" t="str">
        <f t="shared" si="111"/>
        <v>Homalothecium lutescens</v>
      </c>
      <c r="D102" s="1" t="s">
        <v>90</v>
      </c>
      <c r="E102" s="1"/>
      <c r="F102" s="1" t="s">
        <v>58</v>
      </c>
      <c r="G102" s="1" t="s">
        <v>91</v>
      </c>
      <c r="H102" s="25"/>
      <c r="I102" s="13"/>
      <c r="J102" s="25"/>
      <c r="K102" s="25"/>
      <c r="L102" s="33"/>
      <c r="M102" s="33"/>
      <c r="N102" s="27"/>
      <c r="O102" s="25"/>
      <c r="P102" s="27"/>
      <c r="R102" s="27"/>
      <c r="S102" s="27"/>
      <c r="T102" s="27"/>
      <c r="U102" s="13"/>
      <c r="V102" s="13"/>
      <c r="W102" s="28"/>
      <c r="AI102" s="30">
        <v>22.96</v>
      </c>
      <c r="AJ102" s="6"/>
      <c r="AK102" s="22"/>
      <c r="AL102" s="6"/>
      <c r="AM102" s="23"/>
      <c r="AN102" s="23"/>
      <c r="AO102" s="21">
        <v>13.83</v>
      </c>
      <c r="AP102" s="21">
        <v>5.97</v>
      </c>
      <c r="AQ102" s="22"/>
      <c r="AR102" s="22"/>
      <c r="AS102" s="21">
        <f t="shared" si="120"/>
        <v>7.86</v>
      </c>
      <c r="AT102" s="21">
        <f t="shared" si="121"/>
        <v>56.8329718</v>
      </c>
      <c r="AU102" s="22"/>
      <c r="AV102" s="25"/>
      <c r="AW102" s="27"/>
      <c r="AX102" s="27"/>
      <c r="AY102" s="27"/>
      <c r="AZ102" s="27"/>
      <c r="BA102" s="13"/>
      <c r="BB102" s="13"/>
      <c r="BC102" s="28"/>
    </row>
    <row r="103">
      <c r="A103" s="13" t="s">
        <v>176</v>
      </c>
      <c r="B103" s="1" t="s">
        <v>145</v>
      </c>
      <c r="C103" s="1" t="str">
        <f t="shared" si="111"/>
        <v>Homalothecium lutescens</v>
      </c>
      <c r="D103" s="1" t="s">
        <v>90</v>
      </c>
      <c r="E103" s="1"/>
      <c r="F103" s="25" t="s">
        <v>62</v>
      </c>
      <c r="G103" s="1" t="s">
        <v>91</v>
      </c>
      <c r="H103" s="27"/>
      <c r="K103" s="25"/>
      <c r="L103" s="26"/>
      <c r="M103" s="26"/>
      <c r="N103" s="25"/>
      <c r="O103" s="27"/>
      <c r="P103" s="25"/>
      <c r="R103" s="27"/>
      <c r="S103" s="27"/>
      <c r="T103" s="27"/>
      <c r="W103" s="28"/>
      <c r="AI103" s="30">
        <v>37.08</v>
      </c>
      <c r="AJ103" s="6"/>
      <c r="AK103" s="22"/>
      <c r="AL103" s="6"/>
      <c r="AM103" s="23"/>
      <c r="AN103" s="23"/>
      <c r="AO103" s="21">
        <v>9.65</v>
      </c>
      <c r="AP103" s="21">
        <v>7.92</v>
      </c>
      <c r="AQ103" s="22"/>
      <c r="AR103" s="22"/>
      <c r="AS103" s="21">
        <f t="shared" si="120"/>
        <v>1.73</v>
      </c>
      <c r="AT103" s="21">
        <f t="shared" si="121"/>
        <v>17.92746114</v>
      </c>
      <c r="AU103" s="22"/>
      <c r="AV103" s="27"/>
      <c r="AW103" s="25"/>
      <c r="AX103" s="27"/>
      <c r="AY103" s="27"/>
      <c r="AZ103" s="27"/>
      <c r="BC103" s="28"/>
    </row>
    <row r="104">
      <c r="A104" s="13" t="s">
        <v>177</v>
      </c>
      <c r="B104" s="1" t="s">
        <v>145</v>
      </c>
      <c r="C104" s="1" t="str">
        <f t="shared" si="111"/>
        <v>Homalothecium lutescens</v>
      </c>
      <c r="D104" s="1" t="s">
        <v>90</v>
      </c>
      <c r="E104" s="1"/>
      <c r="F104" s="1" t="s">
        <v>52</v>
      </c>
      <c r="G104" s="1" t="s">
        <v>91</v>
      </c>
      <c r="H104" s="27"/>
      <c r="K104" s="25"/>
      <c r="L104" s="26"/>
      <c r="M104" s="26"/>
      <c r="N104" s="25"/>
      <c r="O104" s="27"/>
      <c r="P104" s="25"/>
      <c r="R104" s="27"/>
      <c r="S104" s="27"/>
      <c r="T104" s="27"/>
      <c r="W104" s="28"/>
      <c r="AI104" s="30">
        <v>39.92</v>
      </c>
      <c r="AJ104" s="6"/>
      <c r="AK104" s="22"/>
      <c r="AL104" s="6"/>
      <c r="AM104" s="23"/>
      <c r="AN104" s="23"/>
      <c r="AO104" s="21">
        <v>21.66</v>
      </c>
      <c r="AP104" s="7"/>
      <c r="AQ104" s="21">
        <v>10.81</v>
      </c>
      <c r="AR104" s="21">
        <v>7.66</v>
      </c>
      <c r="AS104" s="21">
        <f t="shared" ref="AS104:AS106" si="122">AQ104-AR104</f>
        <v>3.15</v>
      </c>
      <c r="AT104" s="21">
        <f t="shared" si="121"/>
        <v>14.54293629</v>
      </c>
      <c r="AU104" s="22"/>
      <c r="AV104" s="27"/>
      <c r="AW104" s="25"/>
      <c r="AX104" s="27"/>
      <c r="AY104" s="27"/>
      <c r="AZ104" s="27"/>
      <c r="BC104" s="28"/>
    </row>
    <row r="105">
      <c r="A105" s="13" t="s">
        <v>178</v>
      </c>
      <c r="B105" s="1" t="s">
        <v>145</v>
      </c>
      <c r="C105" s="1" t="str">
        <f t="shared" si="111"/>
        <v>Homalothecium lutescens</v>
      </c>
      <c r="D105" s="1" t="s">
        <v>90</v>
      </c>
      <c r="E105" s="1"/>
      <c r="F105" s="1" t="s">
        <v>58</v>
      </c>
      <c r="G105" s="1" t="s">
        <v>91</v>
      </c>
      <c r="H105" s="27"/>
      <c r="K105" s="25"/>
      <c r="L105" s="26"/>
      <c r="M105" s="26"/>
      <c r="N105" s="25"/>
      <c r="O105" s="27"/>
      <c r="P105" s="25"/>
      <c r="R105" s="27"/>
      <c r="S105" s="27"/>
      <c r="T105" s="27"/>
      <c r="U105" s="13"/>
      <c r="V105" s="13"/>
      <c r="W105" s="28"/>
      <c r="AI105" s="30">
        <v>27.5</v>
      </c>
      <c r="AJ105" s="6"/>
      <c r="AK105" s="22"/>
      <c r="AL105" s="6"/>
      <c r="AM105" s="23"/>
      <c r="AN105" s="23"/>
      <c r="AO105" s="21">
        <v>25.52</v>
      </c>
      <c r="AP105" s="7"/>
      <c r="AQ105" s="21">
        <v>9.93</v>
      </c>
      <c r="AR105" s="21">
        <v>3.16</v>
      </c>
      <c r="AS105" s="21">
        <f t="shared" si="122"/>
        <v>6.77</v>
      </c>
      <c r="AT105" s="21">
        <f t="shared" si="121"/>
        <v>26.52821317</v>
      </c>
      <c r="AU105" s="22"/>
      <c r="AV105" s="27"/>
      <c r="AW105" s="25"/>
      <c r="AX105" s="27"/>
      <c r="AY105" s="27"/>
      <c r="AZ105" s="27"/>
      <c r="BA105" s="13"/>
      <c r="BB105" s="13"/>
      <c r="BC105" s="28"/>
    </row>
    <row r="106">
      <c r="A106" s="13" t="s">
        <v>179</v>
      </c>
      <c r="B106" s="1" t="s">
        <v>145</v>
      </c>
      <c r="C106" s="1" t="str">
        <f t="shared" si="111"/>
        <v>Homalothecium lutescens</v>
      </c>
      <c r="D106" s="1" t="s">
        <v>90</v>
      </c>
      <c r="E106" s="1"/>
      <c r="F106" s="25" t="s">
        <v>62</v>
      </c>
      <c r="G106" s="1" t="s">
        <v>91</v>
      </c>
      <c r="H106" s="27"/>
      <c r="K106" s="25"/>
      <c r="L106" s="26"/>
      <c r="M106" s="26"/>
      <c r="N106" s="25"/>
      <c r="O106" s="25"/>
      <c r="P106" s="13"/>
      <c r="R106" s="27"/>
      <c r="S106" s="27"/>
      <c r="T106" s="27"/>
      <c r="U106" s="13"/>
      <c r="V106" s="13"/>
      <c r="W106" s="28"/>
      <c r="AI106" s="30">
        <v>34.11</v>
      </c>
      <c r="AJ106" s="6"/>
      <c r="AK106" s="22"/>
      <c r="AL106" s="6"/>
      <c r="AM106" s="23"/>
      <c r="AN106" s="23"/>
      <c r="AO106" s="21">
        <v>7.66</v>
      </c>
      <c r="AP106" s="7"/>
      <c r="AQ106" s="21">
        <v>2.94</v>
      </c>
      <c r="AR106" s="21">
        <v>2.34</v>
      </c>
      <c r="AS106" s="21">
        <f t="shared" si="122"/>
        <v>0.6</v>
      </c>
      <c r="AT106" s="21">
        <f t="shared" si="121"/>
        <v>7.832898172</v>
      </c>
      <c r="AU106" s="22"/>
      <c r="AV106" s="25"/>
      <c r="AW106" s="13"/>
      <c r="AX106" s="27"/>
      <c r="AY106" s="27"/>
      <c r="AZ106" s="27"/>
      <c r="BA106" s="13"/>
      <c r="BB106" s="13"/>
      <c r="BC106" s="28"/>
    </row>
    <row r="107">
      <c r="A107" s="13" t="s">
        <v>180</v>
      </c>
      <c r="B107" s="1" t="s">
        <v>145</v>
      </c>
      <c r="C107" s="1" t="str">
        <f t="shared" si="111"/>
        <v>Homalothecium lutescens</v>
      </c>
      <c r="D107" s="1" t="s">
        <v>90</v>
      </c>
      <c r="E107" s="1"/>
      <c r="F107" s="13"/>
      <c r="G107" s="1" t="s">
        <v>91</v>
      </c>
      <c r="H107" s="27"/>
      <c r="K107" s="25"/>
      <c r="L107" s="26"/>
      <c r="M107" s="26"/>
      <c r="N107" s="25"/>
      <c r="O107" s="25"/>
      <c r="P107" s="13"/>
      <c r="R107" s="27"/>
      <c r="S107" s="27"/>
      <c r="T107" s="27"/>
      <c r="U107" s="13"/>
      <c r="V107" s="13"/>
      <c r="W107" s="28"/>
      <c r="AI107" s="6"/>
      <c r="AJ107" s="30">
        <v>60.0</v>
      </c>
      <c r="AK107" s="21">
        <v>0.57</v>
      </c>
      <c r="AL107" s="30">
        <v>0.41</v>
      </c>
      <c r="AM107" s="31">
        <f t="shared" ref="AM107:AM109" si="123">AK107/AJ107</f>
        <v>0.0095</v>
      </c>
      <c r="AN107" s="31">
        <f t="shared" ref="AN107:AN109" si="124">AL107/AJ107</f>
        <v>0.006833333333</v>
      </c>
      <c r="AO107" s="22"/>
      <c r="AP107" s="6"/>
      <c r="AQ107" s="22"/>
      <c r="AR107" s="22"/>
      <c r="AS107" s="21">
        <f t="shared" ref="AS107:AS109" si="125">AK107-AL107</f>
        <v>0.16</v>
      </c>
      <c r="AT107" s="21">
        <f t="shared" ref="AT107:AT109" si="126">100/AK107*AS107</f>
        <v>28.07017544</v>
      </c>
      <c r="AU107" s="21">
        <f t="shared" ref="AU107:AU109" si="127">AN107/(AM107/1000)</f>
        <v>719.2982456</v>
      </c>
      <c r="AV107" s="25"/>
      <c r="AW107" s="13"/>
      <c r="AX107" s="27"/>
      <c r="AY107" s="27"/>
      <c r="AZ107" s="27"/>
      <c r="BA107" s="13"/>
      <c r="BB107" s="13"/>
      <c r="BC107" s="28"/>
    </row>
    <row r="108">
      <c r="A108" s="13" t="s">
        <v>181</v>
      </c>
      <c r="B108" s="1" t="s">
        <v>145</v>
      </c>
      <c r="C108" s="1" t="str">
        <f t="shared" si="111"/>
        <v>Homalothecium lutescens</v>
      </c>
      <c r="D108" s="1" t="s">
        <v>90</v>
      </c>
      <c r="E108" s="1"/>
      <c r="F108" s="13"/>
      <c r="G108" s="1" t="s">
        <v>91</v>
      </c>
      <c r="H108" s="27"/>
      <c r="K108" s="25"/>
      <c r="L108" s="26"/>
      <c r="M108" s="26"/>
      <c r="N108" s="25"/>
      <c r="O108" s="25"/>
      <c r="P108" s="13"/>
      <c r="R108" s="27"/>
      <c r="S108" s="27"/>
      <c r="T108" s="27"/>
      <c r="U108" s="13"/>
      <c r="V108" s="13"/>
      <c r="W108" s="28"/>
      <c r="AI108" s="6"/>
      <c r="AJ108" s="30">
        <v>60.0</v>
      </c>
      <c r="AK108" s="21">
        <v>0.48</v>
      </c>
      <c r="AL108" s="30">
        <v>0.3</v>
      </c>
      <c r="AM108" s="31">
        <f t="shared" si="123"/>
        <v>0.008</v>
      </c>
      <c r="AN108" s="31">
        <f t="shared" si="124"/>
        <v>0.005</v>
      </c>
      <c r="AO108" s="22"/>
      <c r="AP108" s="6"/>
      <c r="AQ108" s="22"/>
      <c r="AR108" s="22"/>
      <c r="AS108" s="21">
        <f t="shared" si="125"/>
        <v>0.18</v>
      </c>
      <c r="AT108" s="21">
        <f t="shared" si="126"/>
        <v>37.5</v>
      </c>
      <c r="AU108" s="21">
        <f t="shared" si="127"/>
        <v>625</v>
      </c>
      <c r="AV108" s="25"/>
      <c r="AW108" s="13"/>
      <c r="AX108" s="27"/>
      <c r="AY108" s="27"/>
      <c r="AZ108" s="27"/>
      <c r="BA108" s="13"/>
      <c r="BB108" s="13"/>
      <c r="BC108" s="28"/>
    </row>
    <row r="109">
      <c r="A109" s="13" t="s">
        <v>182</v>
      </c>
      <c r="B109" s="1" t="s">
        <v>145</v>
      </c>
      <c r="C109" s="1" t="str">
        <f t="shared" si="111"/>
        <v>Homalothecium lutescens</v>
      </c>
      <c r="D109" s="1" t="s">
        <v>90</v>
      </c>
      <c r="E109" s="1"/>
      <c r="G109" s="1" t="s">
        <v>91</v>
      </c>
      <c r="H109" s="25"/>
      <c r="I109" s="13"/>
      <c r="J109" s="25"/>
      <c r="K109" s="25"/>
      <c r="L109" s="33"/>
      <c r="M109" s="33"/>
      <c r="R109" s="27"/>
      <c r="S109" s="27"/>
      <c r="T109" s="27"/>
      <c r="U109" s="13"/>
      <c r="V109" s="13"/>
      <c r="W109" s="28"/>
      <c r="AI109" s="6"/>
      <c r="AJ109" s="30">
        <v>60.0</v>
      </c>
      <c r="AK109" s="21">
        <v>0.21</v>
      </c>
      <c r="AL109" s="30">
        <v>0.17</v>
      </c>
      <c r="AM109" s="31">
        <f t="shared" si="123"/>
        <v>0.0035</v>
      </c>
      <c r="AN109" s="31">
        <f t="shared" si="124"/>
        <v>0.002833333333</v>
      </c>
      <c r="AO109" s="22"/>
      <c r="AP109" s="6"/>
      <c r="AQ109" s="22"/>
      <c r="AR109" s="22"/>
      <c r="AS109" s="21">
        <f t="shared" si="125"/>
        <v>0.04</v>
      </c>
      <c r="AT109" s="21">
        <f t="shared" si="126"/>
        <v>19.04761905</v>
      </c>
      <c r="AU109" s="21">
        <f t="shared" si="127"/>
        <v>809.5238095</v>
      </c>
      <c r="AX109" s="27"/>
      <c r="AY109" s="27"/>
      <c r="AZ109" s="27"/>
      <c r="BA109" s="13"/>
      <c r="BB109" s="13"/>
      <c r="BC109" s="28"/>
    </row>
    <row r="110">
      <c r="A110" s="13" t="s">
        <v>183</v>
      </c>
      <c r="B110" s="1" t="s">
        <v>145</v>
      </c>
      <c r="C110" s="1" t="str">
        <f t="shared" si="111"/>
        <v>Brachythecium rutabulum</v>
      </c>
      <c r="D110" s="1" t="s">
        <v>103</v>
      </c>
      <c r="E110" s="1"/>
      <c r="F110" s="1" t="s">
        <v>52</v>
      </c>
      <c r="G110" s="1" t="s">
        <v>91</v>
      </c>
      <c r="H110" s="25"/>
      <c r="I110" s="13"/>
      <c r="J110" s="25"/>
      <c r="K110" s="25"/>
      <c r="L110" s="33"/>
      <c r="M110" s="33"/>
      <c r="R110" s="27"/>
      <c r="S110" s="27"/>
      <c r="T110" s="27"/>
      <c r="U110" s="13"/>
      <c r="V110" s="13"/>
      <c r="W110" s="28"/>
      <c r="AI110" s="30">
        <v>18.23</v>
      </c>
      <c r="AJ110" s="6"/>
      <c r="AK110" s="6"/>
      <c r="AL110" s="6"/>
      <c r="AM110" s="23"/>
      <c r="AN110" s="23"/>
      <c r="AO110" s="34">
        <v>1.34</v>
      </c>
      <c r="AP110" s="34">
        <v>0.97</v>
      </c>
      <c r="AQ110" s="7"/>
      <c r="AR110" s="22"/>
      <c r="AS110" s="21">
        <f t="shared" ref="AS110:AS112" si="128">AO110-AP110</f>
        <v>0.37</v>
      </c>
      <c r="AT110" s="21">
        <f t="shared" ref="AT110:AT115" si="129">100/AO110*AS110</f>
        <v>27.6119403</v>
      </c>
      <c r="AU110" s="22"/>
      <c r="AX110" s="27"/>
      <c r="AY110" s="27"/>
      <c r="AZ110" s="27"/>
      <c r="BA110" s="13"/>
      <c r="BB110" s="13"/>
      <c r="BC110" s="28"/>
    </row>
    <row r="111">
      <c r="A111" s="13" t="s">
        <v>184</v>
      </c>
      <c r="B111" s="1" t="s">
        <v>145</v>
      </c>
      <c r="C111" s="1" t="str">
        <f t="shared" si="111"/>
        <v>Brachythecium rutabulum</v>
      </c>
      <c r="D111" s="1" t="s">
        <v>103</v>
      </c>
      <c r="E111" s="1"/>
      <c r="F111" s="1" t="s">
        <v>58</v>
      </c>
      <c r="G111" s="1" t="s">
        <v>91</v>
      </c>
      <c r="H111" s="25"/>
      <c r="I111" s="13"/>
      <c r="J111" s="25"/>
      <c r="K111" s="25"/>
      <c r="L111" s="33"/>
      <c r="M111" s="33"/>
      <c r="R111" s="27"/>
      <c r="S111" s="27"/>
      <c r="T111" s="27"/>
      <c r="U111" s="13"/>
      <c r="V111" s="13"/>
      <c r="W111" s="28"/>
      <c r="AI111" s="30">
        <v>26.84</v>
      </c>
      <c r="AJ111" s="6"/>
      <c r="AK111" s="6"/>
      <c r="AL111" s="6"/>
      <c r="AM111" s="23"/>
      <c r="AN111" s="23"/>
      <c r="AO111" s="34">
        <v>6.61</v>
      </c>
      <c r="AP111" s="34">
        <v>3.22</v>
      </c>
      <c r="AQ111" s="7"/>
      <c r="AR111" s="22"/>
      <c r="AS111" s="21">
        <f t="shared" si="128"/>
        <v>3.39</v>
      </c>
      <c r="AT111" s="21">
        <f t="shared" si="129"/>
        <v>51.28593041</v>
      </c>
      <c r="AU111" s="22"/>
      <c r="AX111" s="27"/>
      <c r="AY111" s="27"/>
      <c r="AZ111" s="27"/>
      <c r="BA111" s="13"/>
      <c r="BB111" s="13"/>
      <c r="BC111" s="28"/>
    </row>
    <row r="112">
      <c r="A112" s="13" t="s">
        <v>185</v>
      </c>
      <c r="B112" s="1" t="s">
        <v>145</v>
      </c>
      <c r="C112" s="1" t="str">
        <f t="shared" si="111"/>
        <v>Brachythecium rutabulum</v>
      </c>
      <c r="D112" s="1" t="s">
        <v>103</v>
      </c>
      <c r="E112" s="1"/>
      <c r="F112" s="25" t="s">
        <v>62</v>
      </c>
      <c r="G112" s="1" t="s">
        <v>91</v>
      </c>
      <c r="K112" s="25"/>
      <c r="L112" s="33"/>
      <c r="M112" s="33"/>
      <c r="O112" s="13"/>
      <c r="R112" s="27"/>
      <c r="S112" s="27"/>
      <c r="T112" s="27"/>
      <c r="W112" s="28"/>
      <c r="AI112" s="30">
        <v>17.55</v>
      </c>
      <c r="AJ112" s="6"/>
      <c r="AK112" s="6"/>
      <c r="AL112" s="6"/>
      <c r="AM112" s="23"/>
      <c r="AN112" s="23"/>
      <c r="AO112" s="34">
        <v>2.48</v>
      </c>
      <c r="AP112" s="34">
        <v>1.62</v>
      </c>
      <c r="AQ112" s="7"/>
      <c r="AR112" s="22"/>
      <c r="AS112" s="21">
        <f t="shared" si="128"/>
        <v>0.86</v>
      </c>
      <c r="AT112" s="21">
        <f t="shared" si="129"/>
        <v>34.67741935</v>
      </c>
      <c r="AU112" s="22"/>
      <c r="AV112" s="13"/>
      <c r="AX112" s="27"/>
      <c r="AY112" s="27"/>
      <c r="AZ112" s="27"/>
      <c r="BC112" s="28"/>
    </row>
    <row r="113">
      <c r="A113" s="13" t="s">
        <v>186</v>
      </c>
      <c r="B113" s="1" t="s">
        <v>145</v>
      </c>
      <c r="C113" s="1" t="str">
        <f t="shared" si="111"/>
        <v>Brachythecium rutabulum</v>
      </c>
      <c r="D113" s="1" t="s">
        <v>103</v>
      </c>
      <c r="E113" s="1"/>
      <c r="F113" s="1" t="s">
        <v>52</v>
      </c>
      <c r="G113" s="1" t="s">
        <v>91</v>
      </c>
      <c r="K113" s="25"/>
      <c r="L113" s="33"/>
      <c r="M113" s="33"/>
      <c r="O113" s="13"/>
      <c r="R113" s="27"/>
      <c r="S113" s="27"/>
      <c r="T113" s="27"/>
      <c r="W113" s="28"/>
      <c r="AI113" s="30">
        <v>16.52</v>
      </c>
      <c r="AJ113" s="6"/>
      <c r="AK113" s="6"/>
      <c r="AL113" s="6"/>
      <c r="AM113" s="23"/>
      <c r="AN113" s="23"/>
      <c r="AO113" s="34">
        <v>6.91</v>
      </c>
      <c r="AP113" s="7"/>
      <c r="AQ113" s="34">
        <v>3.92</v>
      </c>
      <c r="AR113" s="21">
        <v>1.33</v>
      </c>
      <c r="AS113" s="21">
        <f t="shared" ref="AS113:AS115" si="130">AQ113-AR113</f>
        <v>2.59</v>
      </c>
      <c r="AT113" s="21">
        <f t="shared" si="129"/>
        <v>37.48191027</v>
      </c>
      <c r="AU113" s="22"/>
      <c r="AV113" s="13"/>
      <c r="AX113" s="27"/>
      <c r="AY113" s="27"/>
      <c r="AZ113" s="27"/>
      <c r="BC113" s="28"/>
    </row>
    <row r="114">
      <c r="A114" s="13" t="s">
        <v>187</v>
      </c>
      <c r="B114" s="1" t="s">
        <v>145</v>
      </c>
      <c r="C114" s="1" t="str">
        <f t="shared" si="111"/>
        <v>Brachythecium rutabulum</v>
      </c>
      <c r="D114" s="1" t="s">
        <v>103</v>
      </c>
      <c r="E114" s="1"/>
      <c r="F114" s="1" t="s">
        <v>58</v>
      </c>
      <c r="G114" s="1" t="s">
        <v>91</v>
      </c>
      <c r="K114" s="25"/>
      <c r="L114" s="33"/>
      <c r="M114" s="33"/>
      <c r="N114" s="13"/>
      <c r="O114" s="13"/>
      <c r="P114" s="13"/>
      <c r="R114" s="27"/>
      <c r="S114" s="27"/>
      <c r="T114" s="27"/>
      <c r="U114" s="13"/>
      <c r="V114" s="13"/>
      <c r="W114" s="28"/>
      <c r="AI114" s="30">
        <v>19.57</v>
      </c>
      <c r="AJ114" s="6"/>
      <c r="AK114" s="6"/>
      <c r="AL114" s="6"/>
      <c r="AM114" s="23"/>
      <c r="AN114" s="23"/>
      <c r="AO114" s="34">
        <v>1.81</v>
      </c>
      <c r="AP114" s="7"/>
      <c r="AQ114" s="34">
        <v>1.78</v>
      </c>
      <c r="AR114" s="21">
        <v>0.4</v>
      </c>
      <c r="AS114" s="21">
        <f t="shared" si="130"/>
        <v>1.38</v>
      </c>
      <c r="AT114" s="21">
        <f t="shared" si="129"/>
        <v>76.24309392</v>
      </c>
      <c r="AU114" s="22"/>
      <c r="AV114" s="13"/>
      <c r="AW114" s="13"/>
      <c r="AX114" s="27"/>
      <c r="AY114" s="27"/>
      <c r="AZ114" s="27"/>
      <c r="BA114" s="13"/>
      <c r="BB114" s="13"/>
      <c r="BC114" s="28"/>
    </row>
    <row r="115">
      <c r="A115" s="13" t="s">
        <v>188</v>
      </c>
      <c r="B115" s="1" t="s">
        <v>145</v>
      </c>
      <c r="C115" s="1" t="str">
        <f t="shared" si="111"/>
        <v>Brachythecium rutabulum</v>
      </c>
      <c r="D115" s="1" t="s">
        <v>103</v>
      </c>
      <c r="E115" s="1"/>
      <c r="F115" s="25" t="s">
        <v>62</v>
      </c>
      <c r="G115" s="1" t="s">
        <v>91</v>
      </c>
      <c r="K115" s="25"/>
      <c r="L115" s="33"/>
      <c r="M115" s="33"/>
      <c r="N115" s="13"/>
      <c r="O115" s="13"/>
      <c r="P115" s="13"/>
      <c r="R115" s="27"/>
      <c r="S115" s="27"/>
      <c r="T115" s="27"/>
      <c r="U115" s="13"/>
      <c r="V115" s="13"/>
      <c r="W115" s="28"/>
      <c r="AI115" s="30">
        <v>18.54</v>
      </c>
      <c r="AJ115" s="6"/>
      <c r="AK115" s="6"/>
      <c r="AL115" s="6"/>
      <c r="AM115" s="23"/>
      <c r="AN115" s="23"/>
      <c r="AO115" s="34">
        <v>1.8</v>
      </c>
      <c r="AP115" s="7"/>
      <c r="AQ115" s="34">
        <v>1.5</v>
      </c>
      <c r="AR115" s="21">
        <v>0.58</v>
      </c>
      <c r="AS115" s="21">
        <f t="shared" si="130"/>
        <v>0.92</v>
      </c>
      <c r="AT115" s="21">
        <f t="shared" si="129"/>
        <v>51.11111111</v>
      </c>
      <c r="AU115" s="22"/>
      <c r="AV115" s="13"/>
      <c r="AW115" s="13"/>
      <c r="AX115" s="27"/>
      <c r="AY115" s="27"/>
      <c r="AZ115" s="27"/>
      <c r="BA115" s="13"/>
      <c r="BB115" s="13"/>
      <c r="BC115" s="28"/>
    </row>
    <row r="116">
      <c r="A116" s="13" t="s">
        <v>189</v>
      </c>
      <c r="B116" s="1" t="s">
        <v>145</v>
      </c>
      <c r="C116" s="1" t="str">
        <f t="shared" si="111"/>
        <v>Brachythecium rutabulum</v>
      </c>
      <c r="D116" s="1" t="s">
        <v>103</v>
      </c>
      <c r="E116" s="1"/>
      <c r="F116" s="13"/>
      <c r="G116" s="1" t="s">
        <v>91</v>
      </c>
      <c r="K116" s="25"/>
      <c r="L116" s="33"/>
      <c r="M116" s="33"/>
      <c r="N116" s="13"/>
      <c r="O116" s="13"/>
      <c r="P116" s="13"/>
      <c r="R116" s="27"/>
      <c r="S116" s="27"/>
      <c r="T116" s="27"/>
      <c r="U116" s="13"/>
      <c r="V116" s="13"/>
      <c r="W116" s="28"/>
      <c r="AI116" s="6"/>
      <c r="AJ116" s="30">
        <v>70.0</v>
      </c>
      <c r="AK116" s="30">
        <v>0.54</v>
      </c>
      <c r="AL116" s="30">
        <v>0.29</v>
      </c>
      <c r="AM116" s="31">
        <f t="shared" ref="AM116:AM118" si="131">AK116/AJ116</f>
        <v>0.007714285714</v>
      </c>
      <c r="AN116" s="31">
        <f t="shared" ref="AN116:AN118" si="132">AL116/AJ116</f>
        <v>0.004142857143</v>
      </c>
      <c r="AO116" s="6"/>
      <c r="AP116" s="6"/>
      <c r="AQ116" s="6"/>
      <c r="AR116" s="22"/>
      <c r="AS116" s="21">
        <f t="shared" ref="AS116:AS118" si="133">AK116-AL116</f>
        <v>0.25</v>
      </c>
      <c r="AT116" s="21">
        <f t="shared" ref="AT116:AT118" si="134">100/AK116*AS116</f>
        <v>46.2962963</v>
      </c>
      <c r="AU116" s="21">
        <f t="shared" ref="AU116:AU118" si="135">AN116/(AM116/1000)</f>
        <v>537.037037</v>
      </c>
      <c r="AV116" s="13"/>
      <c r="AW116" s="13"/>
      <c r="AX116" s="27"/>
      <c r="AY116" s="27"/>
      <c r="AZ116" s="27"/>
      <c r="BA116" s="13"/>
      <c r="BB116" s="13"/>
      <c r="BC116" s="28"/>
    </row>
    <row r="117">
      <c r="A117" s="13" t="s">
        <v>190</v>
      </c>
      <c r="B117" s="1" t="s">
        <v>145</v>
      </c>
      <c r="C117" s="1" t="str">
        <f t="shared" si="111"/>
        <v>Brachythecium rutabulum</v>
      </c>
      <c r="D117" s="1" t="s">
        <v>103</v>
      </c>
      <c r="E117" s="1"/>
      <c r="F117" s="13"/>
      <c r="G117" s="1" t="s">
        <v>91</v>
      </c>
      <c r="K117" s="25"/>
      <c r="L117" s="33"/>
      <c r="M117" s="33"/>
      <c r="N117" s="13"/>
      <c r="O117" s="13"/>
      <c r="P117" s="13"/>
      <c r="R117" s="27"/>
      <c r="S117" s="27"/>
      <c r="T117" s="27"/>
      <c r="U117" s="13"/>
      <c r="V117" s="13"/>
      <c r="W117" s="28"/>
      <c r="AI117" s="6"/>
      <c r="AJ117" s="30">
        <v>70.0</v>
      </c>
      <c r="AK117" s="30">
        <v>0.48</v>
      </c>
      <c r="AL117" s="30">
        <v>0.22</v>
      </c>
      <c r="AM117" s="31">
        <f t="shared" si="131"/>
        <v>0.006857142857</v>
      </c>
      <c r="AN117" s="31">
        <f t="shared" si="132"/>
        <v>0.003142857143</v>
      </c>
      <c r="AO117" s="6"/>
      <c r="AP117" s="6"/>
      <c r="AQ117" s="6"/>
      <c r="AR117" s="22"/>
      <c r="AS117" s="21">
        <f t="shared" si="133"/>
        <v>0.26</v>
      </c>
      <c r="AT117" s="21">
        <f t="shared" si="134"/>
        <v>54.16666667</v>
      </c>
      <c r="AU117" s="21">
        <f t="shared" si="135"/>
        <v>458.3333333</v>
      </c>
      <c r="AV117" s="13"/>
      <c r="AW117" s="13"/>
      <c r="AX117" s="27"/>
      <c r="AY117" s="27"/>
      <c r="AZ117" s="27"/>
      <c r="BA117" s="13"/>
      <c r="BB117" s="13"/>
      <c r="BC117" s="28"/>
    </row>
    <row r="118">
      <c r="A118" s="13" t="s">
        <v>191</v>
      </c>
      <c r="B118" s="1" t="s">
        <v>145</v>
      </c>
      <c r="C118" s="1" t="str">
        <f t="shared" si="111"/>
        <v>Brachythecium rutabulum</v>
      </c>
      <c r="D118" s="1" t="s">
        <v>103</v>
      </c>
      <c r="E118" s="1"/>
      <c r="G118" s="1" t="s">
        <v>91</v>
      </c>
      <c r="H118" s="13"/>
      <c r="I118" s="13"/>
      <c r="J118" s="13"/>
      <c r="K118" s="25"/>
      <c r="L118" s="33"/>
      <c r="M118" s="33"/>
      <c r="R118" s="27"/>
      <c r="S118" s="27"/>
      <c r="T118" s="27"/>
      <c r="U118" s="13"/>
      <c r="V118" s="13"/>
      <c r="W118" s="28"/>
      <c r="AI118" s="6"/>
      <c r="AJ118" s="30">
        <v>70.0</v>
      </c>
      <c r="AK118" s="30">
        <v>0.57</v>
      </c>
      <c r="AL118" s="30">
        <v>0.34</v>
      </c>
      <c r="AM118" s="31">
        <f t="shared" si="131"/>
        <v>0.008142857143</v>
      </c>
      <c r="AN118" s="31">
        <f t="shared" si="132"/>
        <v>0.004857142857</v>
      </c>
      <c r="AO118" s="6"/>
      <c r="AP118" s="6"/>
      <c r="AQ118" s="6"/>
      <c r="AR118" s="22"/>
      <c r="AS118" s="21">
        <f t="shared" si="133"/>
        <v>0.23</v>
      </c>
      <c r="AT118" s="21">
        <f t="shared" si="134"/>
        <v>40.35087719</v>
      </c>
      <c r="AU118" s="21">
        <f t="shared" si="135"/>
        <v>596.4912281</v>
      </c>
      <c r="AX118" s="27"/>
      <c r="AY118" s="27"/>
      <c r="AZ118" s="27"/>
      <c r="BA118" s="13"/>
      <c r="BB118" s="13"/>
      <c r="BC118" s="28"/>
    </row>
    <row r="119">
      <c r="A119" s="13" t="s">
        <v>192</v>
      </c>
      <c r="B119" s="1" t="s">
        <v>145</v>
      </c>
      <c r="C119" s="1" t="s">
        <v>124</v>
      </c>
      <c r="D119" s="1" t="s">
        <v>114</v>
      </c>
      <c r="E119" s="1"/>
      <c r="F119" s="1" t="s">
        <v>52</v>
      </c>
      <c r="G119" s="1" t="s">
        <v>91</v>
      </c>
      <c r="H119" s="13"/>
      <c r="I119" s="13"/>
      <c r="J119" s="13"/>
      <c r="K119" s="25"/>
      <c r="L119" s="33"/>
      <c r="M119" s="33"/>
      <c r="R119" s="27"/>
      <c r="S119" s="27"/>
      <c r="T119" s="27"/>
      <c r="U119" s="13"/>
      <c r="V119" s="13"/>
      <c r="W119" s="28"/>
      <c r="AI119" s="30">
        <v>26.19</v>
      </c>
      <c r="AJ119" s="6"/>
      <c r="AK119" s="6"/>
      <c r="AL119" s="6"/>
      <c r="AM119" s="23"/>
      <c r="AN119" s="23"/>
      <c r="AO119" s="34">
        <v>5.7</v>
      </c>
      <c r="AP119" s="34">
        <v>2.14</v>
      </c>
      <c r="AQ119" s="7"/>
      <c r="AR119" s="22"/>
      <c r="AS119" s="21">
        <f t="shared" ref="AS119:AS121" si="136">AO119-AP119</f>
        <v>3.56</v>
      </c>
      <c r="AT119" s="21">
        <f t="shared" ref="AT119:AT124" si="137">100/AO119*AS119</f>
        <v>62.45614035</v>
      </c>
      <c r="AU119" s="22"/>
      <c r="AX119" s="27"/>
      <c r="AY119" s="27"/>
      <c r="AZ119" s="27"/>
      <c r="BA119" s="13"/>
      <c r="BB119" s="13"/>
      <c r="BC119" s="28"/>
    </row>
    <row r="120">
      <c r="A120" s="13" t="s">
        <v>193</v>
      </c>
      <c r="B120" s="1" t="s">
        <v>145</v>
      </c>
      <c r="C120" s="1" t="s">
        <v>124</v>
      </c>
      <c r="D120" s="1" t="s">
        <v>114</v>
      </c>
      <c r="E120" s="1"/>
      <c r="F120" s="1" t="s">
        <v>58</v>
      </c>
      <c r="G120" s="1" t="s">
        <v>91</v>
      </c>
      <c r="H120" s="13"/>
      <c r="I120" s="13"/>
      <c r="J120" s="13"/>
      <c r="K120" s="25"/>
      <c r="L120" s="33"/>
      <c r="M120" s="33"/>
      <c r="R120" s="27"/>
      <c r="S120" s="27"/>
      <c r="T120" s="27"/>
      <c r="U120" s="13"/>
      <c r="V120" s="13"/>
      <c r="W120" s="28"/>
      <c r="AI120" s="30">
        <v>28.91</v>
      </c>
      <c r="AJ120" s="6"/>
      <c r="AK120" s="6"/>
      <c r="AL120" s="6"/>
      <c r="AM120" s="23"/>
      <c r="AN120" s="23"/>
      <c r="AO120" s="34">
        <v>5.03</v>
      </c>
      <c r="AP120" s="34">
        <v>1.72</v>
      </c>
      <c r="AQ120" s="7"/>
      <c r="AR120" s="22"/>
      <c r="AS120" s="21">
        <f t="shared" si="136"/>
        <v>3.31</v>
      </c>
      <c r="AT120" s="21">
        <f t="shared" si="137"/>
        <v>65.80516899</v>
      </c>
      <c r="AU120" s="22"/>
      <c r="AX120" s="27"/>
      <c r="AY120" s="27"/>
      <c r="AZ120" s="27"/>
      <c r="BA120" s="13"/>
      <c r="BB120" s="13"/>
      <c r="BC120" s="28"/>
    </row>
    <row r="121">
      <c r="A121" s="13" t="s">
        <v>194</v>
      </c>
      <c r="B121" s="1" t="s">
        <v>145</v>
      </c>
      <c r="C121" s="1" t="s">
        <v>124</v>
      </c>
      <c r="D121" s="1" t="s">
        <v>114</v>
      </c>
      <c r="E121" s="1"/>
      <c r="F121" s="25" t="s">
        <v>62</v>
      </c>
      <c r="G121" s="1" t="s">
        <v>91</v>
      </c>
      <c r="K121" s="25"/>
      <c r="L121" s="33"/>
      <c r="M121" s="33"/>
      <c r="O121" s="13"/>
      <c r="R121" s="27"/>
      <c r="S121" s="27"/>
      <c r="T121" s="27"/>
      <c r="W121" s="28"/>
      <c r="AI121" s="30">
        <v>17.5</v>
      </c>
      <c r="AJ121" s="6"/>
      <c r="AK121" s="6"/>
      <c r="AL121" s="6"/>
      <c r="AM121" s="23"/>
      <c r="AN121" s="23"/>
      <c r="AO121" s="34">
        <v>2.35</v>
      </c>
      <c r="AP121" s="34">
        <v>0.93</v>
      </c>
      <c r="AQ121" s="7"/>
      <c r="AR121" s="22"/>
      <c r="AS121" s="21">
        <f t="shared" si="136"/>
        <v>1.42</v>
      </c>
      <c r="AT121" s="21">
        <f t="shared" si="137"/>
        <v>60.42553191</v>
      </c>
      <c r="AU121" s="22"/>
      <c r="AV121" s="13"/>
      <c r="AX121" s="27"/>
      <c r="AY121" s="27"/>
      <c r="AZ121" s="27"/>
      <c r="BC121" s="28"/>
    </row>
    <row r="122">
      <c r="A122" s="13" t="s">
        <v>195</v>
      </c>
      <c r="B122" s="1" t="s">
        <v>145</v>
      </c>
      <c r="C122" s="1" t="s">
        <v>124</v>
      </c>
      <c r="D122" s="1" t="s">
        <v>114</v>
      </c>
      <c r="E122" s="1"/>
      <c r="F122" s="1" t="s">
        <v>52</v>
      </c>
      <c r="G122" s="1" t="s">
        <v>91</v>
      </c>
      <c r="K122" s="25"/>
      <c r="L122" s="33"/>
      <c r="M122" s="33"/>
      <c r="O122" s="13"/>
      <c r="R122" s="27"/>
      <c r="S122" s="27"/>
      <c r="T122" s="27"/>
      <c r="W122" s="28"/>
      <c r="AI122" s="30">
        <v>31.43</v>
      </c>
      <c r="AJ122" s="6"/>
      <c r="AK122" s="6"/>
      <c r="AL122" s="6"/>
      <c r="AM122" s="23"/>
      <c r="AN122" s="23"/>
      <c r="AO122" s="34">
        <v>7.8</v>
      </c>
      <c r="AP122" s="7"/>
      <c r="AQ122" s="34">
        <v>0.58</v>
      </c>
      <c r="AR122" s="21">
        <v>0.53</v>
      </c>
      <c r="AS122" s="21">
        <f t="shared" ref="AS122:AS124" si="138">AQ122-AR122</f>
        <v>0.05</v>
      </c>
      <c r="AT122" s="21">
        <f t="shared" si="137"/>
        <v>0.641025641</v>
      </c>
      <c r="AU122" s="22"/>
      <c r="AV122" s="13"/>
      <c r="AX122" s="27"/>
      <c r="AY122" s="27"/>
      <c r="AZ122" s="27"/>
      <c r="BC122" s="28"/>
    </row>
    <row r="123">
      <c r="A123" s="13" t="s">
        <v>196</v>
      </c>
      <c r="B123" s="1" t="s">
        <v>145</v>
      </c>
      <c r="C123" s="1" t="s">
        <v>124</v>
      </c>
      <c r="D123" s="1" t="s">
        <v>114</v>
      </c>
      <c r="E123" s="1"/>
      <c r="F123" s="1" t="s">
        <v>58</v>
      </c>
      <c r="G123" s="1" t="s">
        <v>91</v>
      </c>
      <c r="K123" s="25"/>
      <c r="L123" s="33"/>
      <c r="M123" s="33"/>
      <c r="N123" s="13"/>
      <c r="O123" s="13"/>
      <c r="P123" s="13"/>
      <c r="R123" s="27"/>
      <c r="S123" s="27"/>
      <c r="T123" s="27"/>
      <c r="U123" s="13"/>
      <c r="V123" s="13"/>
      <c r="W123" s="28"/>
      <c r="AI123" s="30">
        <v>21.81</v>
      </c>
      <c r="AJ123" s="6"/>
      <c r="AK123" s="6"/>
      <c r="AL123" s="6"/>
      <c r="AM123" s="23"/>
      <c r="AN123" s="23"/>
      <c r="AO123" s="34">
        <v>1.23</v>
      </c>
      <c r="AP123" s="7"/>
      <c r="AQ123" s="34">
        <v>0.65</v>
      </c>
      <c r="AR123" s="21">
        <v>0.51</v>
      </c>
      <c r="AS123" s="21">
        <f t="shared" si="138"/>
        <v>0.14</v>
      </c>
      <c r="AT123" s="21">
        <f t="shared" si="137"/>
        <v>11.38211382</v>
      </c>
      <c r="AU123" s="22"/>
      <c r="AV123" s="13"/>
      <c r="AW123" s="13"/>
      <c r="AX123" s="27"/>
      <c r="AY123" s="27"/>
      <c r="AZ123" s="27"/>
      <c r="BA123" s="13"/>
      <c r="BB123" s="13"/>
      <c r="BC123" s="28"/>
    </row>
    <row r="124">
      <c r="A124" s="13" t="s">
        <v>197</v>
      </c>
      <c r="B124" s="1" t="s">
        <v>145</v>
      </c>
      <c r="C124" s="1" t="s">
        <v>124</v>
      </c>
      <c r="D124" s="1" t="s">
        <v>114</v>
      </c>
      <c r="E124" s="1"/>
      <c r="F124" s="25" t="s">
        <v>62</v>
      </c>
      <c r="G124" s="1" t="s">
        <v>91</v>
      </c>
      <c r="K124" s="25"/>
      <c r="L124" s="33"/>
      <c r="M124" s="33"/>
      <c r="N124" s="13"/>
      <c r="O124" s="13"/>
      <c r="P124" s="13"/>
      <c r="R124" s="27"/>
      <c r="S124" s="27"/>
      <c r="T124" s="27"/>
      <c r="U124" s="13"/>
      <c r="V124" s="13"/>
      <c r="W124" s="28"/>
      <c r="AI124" s="30">
        <v>20.32</v>
      </c>
      <c r="AJ124" s="6"/>
      <c r="AK124" s="6"/>
      <c r="AL124" s="6"/>
      <c r="AM124" s="23"/>
      <c r="AN124" s="23"/>
      <c r="AO124" s="34">
        <v>9.28</v>
      </c>
      <c r="AP124" s="7"/>
      <c r="AQ124" s="34">
        <v>0.53</v>
      </c>
      <c r="AR124" s="21">
        <v>0.38</v>
      </c>
      <c r="AS124" s="21">
        <f t="shared" si="138"/>
        <v>0.15</v>
      </c>
      <c r="AT124" s="21">
        <f t="shared" si="137"/>
        <v>1.61637931</v>
      </c>
      <c r="AU124" s="22"/>
      <c r="AV124" s="13"/>
      <c r="AW124" s="13"/>
      <c r="AX124" s="27"/>
      <c r="AY124" s="27"/>
      <c r="AZ124" s="27"/>
      <c r="BA124" s="13"/>
      <c r="BB124" s="13"/>
      <c r="BC124" s="28"/>
    </row>
    <row r="125">
      <c r="A125" s="13" t="s">
        <v>198</v>
      </c>
      <c r="B125" s="1" t="s">
        <v>145</v>
      </c>
      <c r="C125" s="1" t="s">
        <v>124</v>
      </c>
      <c r="D125" s="1" t="s">
        <v>114</v>
      </c>
      <c r="E125" s="1"/>
      <c r="F125" s="13"/>
      <c r="G125" s="1" t="s">
        <v>91</v>
      </c>
      <c r="K125" s="25"/>
      <c r="L125" s="33"/>
      <c r="M125" s="33"/>
      <c r="N125" s="13"/>
      <c r="O125" s="13"/>
      <c r="P125" s="13"/>
      <c r="R125" s="27"/>
      <c r="S125" s="27"/>
      <c r="T125" s="27"/>
      <c r="U125" s="13"/>
      <c r="V125" s="13"/>
      <c r="W125" s="28"/>
      <c r="AI125" s="6"/>
      <c r="AJ125" s="30">
        <v>60.0</v>
      </c>
      <c r="AK125" s="30">
        <v>0.41</v>
      </c>
      <c r="AL125" s="30">
        <v>0.35</v>
      </c>
      <c r="AM125" s="31">
        <f t="shared" ref="AM125:AM127" si="139">AK125/AJ125</f>
        <v>0.006833333333</v>
      </c>
      <c r="AN125" s="31">
        <f t="shared" ref="AN125:AN127" si="140">AL125/AJ125</f>
        <v>0.005833333333</v>
      </c>
      <c r="AO125" s="6"/>
      <c r="AP125" s="6"/>
      <c r="AQ125" s="6"/>
      <c r="AR125" s="22"/>
      <c r="AS125" s="21">
        <f t="shared" ref="AS125:AS127" si="141">AK125-AL125</f>
        <v>0.06</v>
      </c>
      <c r="AT125" s="21">
        <f t="shared" ref="AT125:AT127" si="142">100/AK125*AS125</f>
        <v>14.63414634</v>
      </c>
      <c r="AU125" s="21">
        <f t="shared" ref="AU125:AU127" si="143">AN125/(AM125/1000)</f>
        <v>853.6585366</v>
      </c>
      <c r="AV125" s="13"/>
      <c r="AW125" s="13"/>
      <c r="AX125" s="27"/>
      <c r="AY125" s="27"/>
      <c r="AZ125" s="27"/>
      <c r="BA125" s="13"/>
      <c r="BB125" s="13"/>
      <c r="BC125" s="28"/>
    </row>
    <row r="126">
      <c r="A126" s="13" t="s">
        <v>199</v>
      </c>
      <c r="B126" s="1" t="s">
        <v>145</v>
      </c>
      <c r="C126" s="1" t="s">
        <v>124</v>
      </c>
      <c r="D126" s="1" t="s">
        <v>114</v>
      </c>
      <c r="E126" s="1"/>
      <c r="F126" s="13"/>
      <c r="G126" s="1" t="s">
        <v>91</v>
      </c>
      <c r="K126" s="25"/>
      <c r="L126" s="33"/>
      <c r="M126" s="33"/>
      <c r="N126" s="13"/>
      <c r="O126" s="13"/>
      <c r="P126" s="13"/>
      <c r="R126" s="27"/>
      <c r="S126" s="27"/>
      <c r="T126" s="27"/>
      <c r="U126" s="13"/>
      <c r="V126" s="13"/>
      <c r="W126" s="28"/>
      <c r="AI126" s="6"/>
      <c r="AJ126" s="30">
        <v>60.0</v>
      </c>
      <c r="AK126" s="30">
        <v>0.67</v>
      </c>
      <c r="AL126" s="30">
        <v>0.38</v>
      </c>
      <c r="AM126" s="31">
        <f t="shared" si="139"/>
        <v>0.01116666667</v>
      </c>
      <c r="AN126" s="31">
        <f t="shared" si="140"/>
        <v>0.006333333333</v>
      </c>
      <c r="AO126" s="6"/>
      <c r="AP126" s="6"/>
      <c r="AQ126" s="6"/>
      <c r="AR126" s="22"/>
      <c r="AS126" s="21">
        <f t="shared" si="141"/>
        <v>0.29</v>
      </c>
      <c r="AT126" s="21">
        <f t="shared" si="142"/>
        <v>43.28358209</v>
      </c>
      <c r="AU126" s="21">
        <f t="shared" si="143"/>
        <v>567.1641791</v>
      </c>
      <c r="AV126" s="13"/>
      <c r="AW126" s="13"/>
      <c r="AX126" s="27"/>
      <c r="AY126" s="27"/>
      <c r="AZ126" s="27"/>
      <c r="BA126" s="13"/>
      <c r="BB126" s="13"/>
      <c r="BC126" s="28"/>
    </row>
    <row r="127">
      <c r="A127" s="13" t="s">
        <v>200</v>
      </c>
      <c r="B127" s="1" t="s">
        <v>145</v>
      </c>
      <c r="C127" s="1" t="s">
        <v>124</v>
      </c>
      <c r="D127" s="1" t="s">
        <v>114</v>
      </c>
      <c r="E127" s="1"/>
      <c r="G127" s="1" t="s">
        <v>91</v>
      </c>
      <c r="H127" s="13"/>
      <c r="I127" s="13"/>
      <c r="J127" s="13"/>
      <c r="K127" s="25"/>
      <c r="L127" s="33"/>
      <c r="M127" s="33"/>
      <c r="R127" s="27"/>
      <c r="S127" s="27"/>
      <c r="T127" s="27"/>
      <c r="U127" s="13"/>
      <c r="V127" s="13"/>
      <c r="W127" s="28"/>
      <c r="AI127" s="6"/>
      <c r="AJ127" s="30">
        <v>60.0</v>
      </c>
      <c r="AK127" s="30">
        <v>0.63</v>
      </c>
      <c r="AL127" s="30">
        <v>0.33</v>
      </c>
      <c r="AM127" s="31">
        <f t="shared" si="139"/>
        <v>0.0105</v>
      </c>
      <c r="AN127" s="31">
        <f t="shared" si="140"/>
        <v>0.0055</v>
      </c>
      <c r="AO127" s="6"/>
      <c r="AP127" s="6"/>
      <c r="AQ127" s="6"/>
      <c r="AR127" s="22"/>
      <c r="AS127" s="21">
        <f t="shared" si="141"/>
        <v>0.3</v>
      </c>
      <c r="AT127" s="21">
        <f t="shared" si="142"/>
        <v>47.61904762</v>
      </c>
      <c r="AU127" s="21">
        <f t="shared" si="143"/>
        <v>523.8095238</v>
      </c>
      <c r="AX127" s="27"/>
      <c r="AY127" s="27"/>
      <c r="AZ127" s="27"/>
      <c r="BA127" s="13"/>
      <c r="BB127" s="13"/>
      <c r="BC127" s="28"/>
    </row>
    <row r="128">
      <c r="A128" s="13" t="s">
        <v>201</v>
      </c>
      <c r="B128" s="1" t="s">
        <v>145</v>
      </c>
      <c r="C128" s="1" t="s">
        <v>113</v>
      </c>
      <c r="D128" s="1" t="s">
        <v>125</v>
      </c>
      <c r="E128" s="1"/>
      <c r="F128" s="1" t="s">
        <v>52</v>
      </c>
      <c r="G128" s="1" t="s">
        <v>91</v>
      </c>
      <c r="H128" s="13"/>
      <c r="I128" s="13"/>
      <c r="J128" s="13"/>
      <c r="K128" s="25"/>
      <c r="L128" s="33"/>
      <c r="M128" s="33"/>
      <c r="R128" s="27"/>
      <c r="S128" s="27"/>
      <c r="T128" s="27"/>
      <c r="U128" s="13"/>
      <c r="V128" s="13"/>
      <c r="W128" s="28"/>
      <c r="AI128" s="30">
        <v>36.53</v>
      </c>
      <c r="AJ128" s="6"/>
      <c r="AK128" s="6"/>
      <c r="AL128" s="6"/>
      <c r="AM128" s="23"/>
      <c r="AN128" s="23"/>
      <c r="AO128" s="34">
        <v>18.26</v>
      </c>
      <c r="AP128" s="34">
        <v>1.78</v>
      </c>
      <c r="AQ128" s="7"/>
      <c r="AR128" s="22"/>
      <c r="AS128" s="21">
        <f t="shared" ref="AS128:AS130" si="144">AO128-AP128</f>
        <v>16.48</v>
      </c>
      <c r="AT128" s="21">
        <f t="shared" ref="AT128:AT133" si="145">100/AO128*AS128</f>
        <v>90.25191676</v>
      </c>
      <c r="AU128" s="22"/>
      <c r="AX128" s="27"/>
      <c r="AY128" s="27"/>
      <c r="AZ128" s="27"/>
      <c r="BA128" s="13"/>
      <c r="BB128" s="13"/>
      <c r="BC128" s="28"/>
    </row>
    <row r="129">
      <c r="A129" s="13" t="s">
        <v>202</v>
      </c>
      <c r="B129" s="1" t="s">
        <v>145</v>
      </c>
      <c r="C129" s="1" t="s">
        <v>113</v>
      </c>
      <c r="D129" s="1" t="s">
        <v>125</v>
      </c>
      <c r="E129" s="1"/>
      <c r="F129" s="1" t="s">
        <v>58</v>
      </c>
      <c r="G129" s="1" t="s">
        <v>91</v>
      </c>
      <c r="H129" s="13"/>
      <c r="I129" s="13"/>
      <c r="J129" s="13"/>
      <c r="K129" s="25"/>
      <c r="L129" s="33"/>
      <c r="M129" s="33"/>
      <c r="R129" s="27"/>
      <c r="S129" s="27"/>
      <c r="T129" s="27"/>
      <c r="U129" s="13"/>
      <c r="V129" s="13"/>
      <c r="W129" s="28"/>
      <c r="AI129" s="30">
        <v>38.77</v>
      </c>
      <c r="AJ129" s="6"/>
      <c r="AK129" s="6"/>
      <c r="AL129" s="6"/>
      <c r="AM129" s="23"/>
      <c r="AN129" s="23"/>
      <c r="AO129" s="34">
        <v>40.32</v>
      </c>
      <c r="AP129" s="34">
        <v>7.18</v>
      </c>
      <c r="AQ129" s="7"/>
      <c r="AR129" s="22"/>
      <c r="AS129" s="21">
        <f t="shared" si="144"/>
        <v>33.14</v>
      </c>
      <c r="AT129" s="21">
        <f t="shared" si="145"/>
        <v>82.19246032</v>
      </c>
      <c r="AU129" s="22"/>
      <c r="AX129" s="27"/>
      <c r="AY129" s="27"/>
      <c r="AZ129" s="27"/>
      <c r="BA129" s="13"/>
      <c r="BB129" s="13"/>
      <c r="BC129" s="28"/>
    </row>
    <row r="130">
      <c r="A130" s="13" t="s">
        <v>203</v>
      </c>
      <c r="B130" s="1" t="s">
        <v>145</v>
      </c>
      <c r="C130" s="1" t="s">
        <v>113</v>
      </c>
      <c r="D130" s="1" t="s">
        <v>125</v>
      </c>
      <c r="E130" s="1"/>
      <c r="F130" s="25" t="s">
        <v>62</v>
      </c>
      <c r="G130" s="1" t="s">
        <v>91</v>
      </c>
      <c r="K130" s="25"/>
      <c r="L130" s="33"/>
      <c r="M130" s="33"/>
      <c r="O130" s="13"/>
      <c r="R130" s="27"/>
      <c r="S130" s="27"/>
      <c r="T130" s="27"/>
      <c r="W130" s="28"/>
      <c r="AI130" s="30">
        <v>33.55</v>
      </c>
      <c r="AJ130" s="6"/>
      <c r="AK130" s="6"/>
      <c r="AL130" s="6"/>
      <c r="AM130" s="23"/>
      <c r="AN130" s="23"/>
      <c r="AO130" s="34">
        <v>29.29</v>
      </c>
      <c r="AP130" s="34">
        <v>6.24</v>
      </c>
      <c r="AQ130" s="7"/>
      <c r="AR130" s="22"/>
      <c r="AS130" s="21">
        <f t="shared" si="144"/>
        <v>23.05</v>
      </c>
      <c r="AT130" s="21">
        <f t="shared" si="145"/>
        <v>78.69580061</v>
      </c>
      <c r="AU130" s="22"/>
      <c r="AV130" s="13"/>
      <c r="AX130" s="27"/>
      <c r="AY130" s="27"/>
      <c r="AZ130" s="27"/>
      <c r="BC130" s="28"/>
    </row>
    <row r="131">
      <c r="A131" s="13" t="s">
        <v>204</v>
      </c>
      <c r="B131" s="1" t="s">
        <v>145</v>
      </c>
      <c r="C131" s="1" t="s">
        <v>113</v>
      </c>
      <c r="D131" s="1" t="s">
        <v>125</v>
      </c>
      <c r="E131" s="1"/>
      <c r="F131" s="1" t="s">
        <v>52</v>
      </c>
      <c r="G131" s="1" t="s">
        <v>91</v>
      </c>
      <c r="K131" s="25"/>
      <c r="L131" s="33"/>
      <c r="M131" s="33"/>
      <c r="O131" s="13"/>
      <c r="R131" s="27"/>
      <c r="S131" s="27"/>
      <c r="T131" s="27"/>
      <c r="W131" s="28"/>
      <c r="AI131" s="30">
        <v>51.07</v>
      </c>
      <c r="AJ131" s="6"/>
      <c r="AK131" s="6"/>
      <c r="AL131" s="6"/>
      <c r="AM131" s="23"/>
      <c r="AN131" s="23"/>
      <c r="AO131" s="34">
        <v>27.35</v>
      </c>
      <c r="AP131" s="7"/>
      <c r="AQ131" s="34">
        <v>2.77</v>
      </c>
      <c r="AR131" s="21">
        <v>2.34</v>
      </c>
      <c r="AS131" s="21">
        <f t="shared" ref="AS131:AS133" si="146">AQ131-AR131</f>
        <v>0.43</v>
      </c>
      <c r="AT131" s="21">
        <f t="shared" si="145"/>
        <v>1.572212066</v>
      </c>
      <c r="AU131" s="22"/>
      <c r="AV131" s="13"/>
      <c r="AX131" s="27"/>
      <c r="AY131" s="27"/>
      <c r="AZ131" s="27"/>
      <c r="BC131" s="28"/>
    </row>
    <row r="132">
      <c r="A132" s="13" t="s">
        <v>205</v>
      </c>
      <c r="B132" s="1" t="s">
        <v>145</v>
      </c>
      <c r="C132" s="1" t="s">
        <v>113</v>
      </c>
      <c r="D132" s="1" t="s">
        <v>125</v>
      </c>
      <c r="E132" s="1"/>
      <c r="F132" s="1" t="s">
        <v>58</v>
      </c>
      <c r="G132" s="1" t="s">
        <v>91</v>
      </c>
      <c r="K132" s="25"/>
      <c r="L132" s="33"/>
      <c r="M132" s="33"/>
      <c r="N132" s="13"/>
      <c r="O132" s="13"/>
      <c r="P132" s="13"/>
      <c r="R132" s="27"/>
      <c r="S132" s="27"/>
      <c r="T132" s="27"/>
      <c r="U132" s="13"/>
      <c r="V132" s="13"/>
      <c r="W132" s="28"/>
      <c r="AI132" s="30">
        <v>48.4</v>
      </c>
      <c r="AJ132" s="6"/>
      <c r="AK132" s="6"/>
      <c r="AL132" s="6"/>
      <c r="AM132" s="23"/>
      <c r="AN132" s="23"/>
      <c r="AO132" s="34">
        <v>19.79</v>
      </c>
      <c r="AP132" s="7"/>
      <c r="AQ132" s="34">
        <v>1.99</v>
      </c>
      <c r="AR132" s="21">
        <v>1.82</v>
      </c>
      <c r="AS132" s="21">
        <f t="shared" si="146"/>
        <v>0.17</v>
      </c>
      <c r="AT132" s="21">
        <f t="shared" si="145"/>
        <v>0.8590197069</v>
      </c>
      <c r="AU132" s="22"/>
      <c r="AV132" s="13"/>
      <c r="AW132" s="13"/>
      <c r="AX132" s="27"/>
      <c r="AY132" s="27"/>
      <c r="AZ132" s="27"/>
      <c r="BA132" s="13"/>
      <c r="BB132" s="13"/>
      <c r="BC132" s="28"/>
    </row>
    <row r="133">
      <c r="A133" s="13" t="s">
        <v>206</v>
      </c>
      <c r="B133" s="1" t="s">
        <v>145</v>
      </c>
      <c r="C133" s="1" t="s">
        <v>113</v>
      </c>
      <c r="D133" s="1" t="s">
        <v>125</v>
      </c>
      <c r="E133" s="1"/>
      <c r="F133" s="25" t="s">
        <v>62</v>
      </c>
      <c r="G133" s="1" t="s">
        <v>91</v>
      </c>
      <c r="K133" s="25"/>
      <c r="L133" s="33"/>
      <c r="M133" s="33"/>
      <c r="N133" s="13"/>
      <c r="O133" s="13"/>
      <c r="P133" s="13"/>
      <c r="R133" s="27"/>
      <c r="S133" s="27"/>
      <c r="T133" s="27"/>
      <c r="U133" s="13"/>
      <c r="V133" s="13"/>
      <c r="W133" s="28"/>
      <c r="AI133" s="30">
        <v>54.26</v>
      </c>
      <c r="AJ133" s="6"/>
      <c r="AK133" s="6"/>
      <c r="AL133" s="6"/>
      <c r="AM133" s="23"/>
      <c r="AN133" s="23"/>
      <c r="AO133" s="34">
        <v>37.61</v>
      </c>
      <c r="AP133" s="7"/>
      <c r="AQ133" s="34">
        <v>4.27</v>
      </c>
      <c r="AR133" s="21">
        <v>3.75</v>
      </c>
      <c r="AS133" s="21">
        <f t="shared" si="146"/>
        <v>0.52</v>
      </c>
      <c r="AT133" s="21">
        <f t="shared" si="145"/>
        <v>1.382611008</v>
      </c>
      <c r="AU133" s="22"/>
      <c r="AV133" s="13"/>
      <c r="AW133" s="13"/>
      <c r="AX133" s="27"/>
      <c r="AY133" s="27"/>
      <c r="AZ133" s="27"/>
      <c r="BA133" s="13"/>
      <c r="BB133" s="13"/>
      <c r="BC133" s="28"/>
    </row>
    <row r="134">
      <c r="A134" s="13" t="s">
        <v>207</v>
      </c>
      <c r="B134" s="1" t="s">
        <v>145</v>
      </c>
      <c r="C134" s="1" t="s">
        <v>113</v>
      </c>
      <c r="D134" s="1" t="s">
        <v>125</v>
      </c>
      <c r="E134" s="1"/>
      <c r="F134" s="13"/>
      <c r="G134" s="1" t="s">
        <v>91</v>
      </c>
      <c r="K134" s="25"/>
      <c r="L134" s="33"/>
      <c r="M134" s="33"/>
      <c r="N134" s="13"/>
      <c r="O134" s="13"/>
      <c r="P134" s="13"/>
      <c r="R134" s="27"/>
      <c r="S134" s="27"/>
      <c r="T134" s="27"/>
      <c r="U134" s="13"/>
      <c r="V134" s="13"/>
      <c r="W134" s="28"/>
      <c r="AI134" s="6"/>
      <c r="AJ134" s="30">
        <v>50.0</v>
      </c>
      <c r="AK134" s="30">
        <v>1.29</v>
      </c>
      <c r="AL134" s="30">
        <v>0.8</v>
      </c>
      <c r="AM134" s="31">
        <f t="shared" ref="AM134:AM136" si="147">AK134/AJ134</f>
        <v>0.0258</v>
      </c>
      <c r="AN134" s="31">
        <f t="shared" ref="AN134:AN136" si="148">AL134/AJ134</f>
        <v>0.016</v>
      </c>
      <c r="AO134" s="6"/>
      <c r="AP134" s="6"/>
      <c r="AQ134" s="6"/>
      <c r="AR134" s="22"/>
      <c r="AS134" s="21">
        <f t="shared" ref="AS134:AS136" si="149">AK134-AL134</f>
        <v>0.49</v>
      </c>
      <c r="AT134" s="21">
        <f t="shared" ref="AT134:AT136" si="150">100/AK134*AS134</f>
        <v>37.98449612</v>
      </c>
      <c r="AU134" s="21">
        <f t="shared" ref="AU134:AU136" si="151">AN134/(AM134/1000)</f>
        <v>620.1550388</v>
      </c>
      <c r="AV134" s="13"/>
      <c r="AW134" s="13"/>
      <c r="AX134" s="27"/>
      <c r="AY134" s="27"/>
      <c r="AZ134" s="27"/>
      <c r="BA134" s="13"/>
      <c r="BB134" s="13"/>
      <c r="BC134" s="28"/>
    </row>
    <row r="135">
      <c r="A135" s="13" t="s">
        <v>208</v>
      </c>
      <c r="B135" s="1" t="s">
        <v>145</v>
      </c>
      <c r="C135" s="1" t="s">
        <v>113</v>
      </c>
      <c r="D135" s="1" t="s">
        <v>125</v>
      </c>
      <c r="E135" s="1"/>
      <c r="F135" s="13"/>
      <c r="G135" s="1" t="s">
        <v>91</v>
      </c>
      <c r="K135" s="25"/>
      <c r="L135" s="33"/>
      <c r="M135" s="33"/>
      <c r="N135" s="13"/>
      <c r="O135" s="13"/>
      <c r="P135" s="13"/>
      <c r="R135" s="27"/>
      <c r="S135" s="27"/>
      <c r="T135" s="27"/>
      <c r="U135" s="13"/>
      <c r="V135" s="13"/>
      <c r="W135" s="28"/>
      <c r="AI135" s="6"/>
      <c r="AJ135" s="30">
        <v>50.0</v>
      </c>
      <c r="AK135" s="30">
        <v>0.77</v>
      </c>
      <c r="AL135" s="30">
        <v>0.45</v>
      </c>
      <c r="AM135" s="31">
        <f t="shared" si="147"/>
        <v>0.0154</v>
      </c>
      <c r="AN135" s="31">
        <f t="shared" si="148"/>
        <v>0.009</v>
      </c>
      <c r="AO135" s="6"/>
      <c r="AP135" s="6"/>
      <c r="AQ135" s="6"/>
      <c r="AR135" s="22"/>
      <c r="AS135" s="21">
        <f t="shared" si="149"/>
        <v>0.32</v>
      </c>
      <c r="AT135" s="21">
        <f t="shared" si="150"/>
        <v>41.55844156</v>
      </c>
      <c r="AU135" s="21">
        <f t="shared" si="151"/>
        <v>584.4155844</v>
      </c>
      <c r="AV135" s="13"/>
      <c r="AW135" s="13"/>
      <c r="AX135" s="27"/>
      <c r="AY135" s="27"/>
      <c r="AZ135" s="27"/>
      <c r="BA135" s="13"/>
      <c r="BB135" s="13"/>
      <c r="BC135" s="28"/>
    </row>
    <row r="136">
      <c r="A136" s="13" t="s">
        <v>209</v>
      </c>
      <c r="B136" s="1" t="s">
        <v>145</v>
      </c>
      <c r="C136" s="1" t="s">
        <v>113</v>
      </c>
      <c r="D136" s="1" t="s">
        <v>125</v>
      </c>
      <c r="E136" s="1"/>
      <c r="G136" s="1" t="s">
        <v>91</v>
      </c>
      <c r="H136" s="13"/>
      <c r="I136" s="13"/>
      <c r="J136" s="13"/>
      <c r="K136" s="25"/>
      <c r="L136" s="33"/>
      <c r="M136" s="33"/>
      <c r="R136" s="27"/>
      <c r="S136" s="27"/>
      <c r="T136" s="27"/>
      <c r="U136" s="13"/>
      <c r="V136" s="13"/>
      <c r="W136" s="28"/>
      <c r="AI136" s="6"/>
      <c r="AJ136" s="30">
        <v>50.0</v>
      </c>
      <c r="AK136" s="30">
        <v>0.86</v>
      </c>
      <c r="AL136" s="30">
        <v>0.7</v>
      </c>
      <c r="AM136" s="31">
        <f t="shared" si="147"/>
        <v>0.0172</v>
      </c>
      <c r="AN136" s="31">
        <f t="shared" si="148"/>
        <v>0.014</v>
      </c>
      <c r="AO136" s="6"/>
      <c r="AP136" s="6"/>
      <c r="AQ136" s="6"/>
      <c r="AR136" s="22"/>
      <c r="AS136" s="21">
        <f t="shared" si="149"/>
        <v>0.16</v>
      </c>
      <c r="AT136" s="21">
        <f t="shared" si="150"/>
        <v>18.60465116</v>
      </c>
      <c r="AU136" s="21">
        <f t="shared" si="151"/>
        <v>813.9534884</v>
      </c>
      <c r="AX136" s="27"/>
      <c r="AY136" s="27"/>
      <c r="AZ136" s="27"/>
      <c r="BA136" s="13"/>
      <c r="BB136" s="13"/>
      <c r="BC136" s="28"/>
    </row>
    <row r="137">
      <c r="A137" s="13" t="s">
        <v>210</v>
      </c>
      <c r="B137" s="1" t="s">
        <v>145</v>
      </c>
      <c r="C137" s="1" t="s">
        <v>134</v>
      </c>
      <c r="D137" s="1" t="s">
        <v>135</v>
      </c>
      <c r="E137" s="1"/>
      <c r="F137" s="1" t="s">
        <v>52</v>
      </c>
      <c r="G137" s="1" t="s">
        <v>53</v>
      </c>
      <c r="H137" s="13"/>
      <c r="I137" s="13"/>
      <c r="J137" s="13"/>
      <c r="K137" s="25"/>
      <c r="L137" s="33"/>
      <c r="M137" s="33"/>
      <c r="R137" s="27"/>
      <c r="S137" s="27"/>
      <c r="T137" s="27"/>
      <c r="U137" s="13"/>
      <c r="V137" s="13"/>
      <c r="W137" s="28"/>
      <c r="AI137" s="30">
        <v>7.99</v>
      </c>
      <c r="AJ137" s="6"/>
      <c r="AK137" s="6"/>
      <c r="AL137" s="6"/>
      <c r="AM137" s="23"/>
      <c r="AN137" s="23"/>
      <c r="AO137" s="34">
        <v>2.69</v>
      </c>
      <c r="AP137" s="34">
        <v>0.69</v>
      </c>
      <c r="AQ137" s="7"/>
      <c r="AR137" s="22"/>
      <c r="AS137" s="21">
        <f t="shared" ref="AS137:AS139" si="152">AO137-AP137</f>
        <v>2</v>
      </c>
      <c r="AT137" s="21">
        <f t="shared" ref="AT137:AT142" si="153">100/AO137*AS137</f>
        <v>74.34944238</v>
      </c>
      <c r="AU137" s="22"/>
      <c r="AX137" s="27"/>
      <c r="AY137" s="27"/>
      <c r="AZ137" s="27"/>
      <c r="BA137" s="13"/>
      <c r="BB137" s="13"/>
      <c r="BC137" s="28"/>
    </row>
    <row r="138">
      <c r="A138" s="13" t="s">
        <v>211</v>
      </c>
      <c r="B138" s="1" t="s">
        <v>145</v>
      </c>
      <c r="C138" s="1" t="s">
        <v>134</v>
      </c>
      <c r="D138" s="1" t="s">
        <v>135</v>
      </c>
      <c r="E138" s="1"/>
      <c r="F138" s="1" t="s">
        <v>58</v>
      </c>
      <c r="G138" s="1" t="s">
        <v>53</v>
      </c>
      <c r="H138" s="13"/>
      <c r="I138" s="13"/>
      <c r="J138" s="13"/>
      <c r="K138" s="25"/>
      <c r="L138" s="33"/>
      <c r="M138" s="33"/>
      <c r="R138" s="27"/>
      <c r="S138" s="27"/>
      <c r="T138" s="27"/>
      <c r="U138" s="13"/>
      <c r="V138" s="13"/>
      <c r="W138" s="28"/>
      <c r="AI138" s="30">
        <v>11.67</v>
      </c>
      <c r="AJ138" s="6"/>
      <c r="AK138" s="6"/>
      <c r="AL138" s="6"/>
      <c r="AM138" s="23"/>
      <c r="AN138" s="23"/>
      <c r="AO138" s="34">
        <v>3.19</v>
      </c>
      <c r="AP138" s="34">
        <v>1.0</v>
      </c>
      <c r="AQ138" s="7"/>
      <c r="AR138" s="22"/>
      <c r="AS138" s="21">
        <f t="shared" si="152"/>
        <v>2.19</v>
      </c>
      <c r="AT138" s="21">
        <f t="shared" si="153"/>
        <v>68.65203762</v>
      </c>
      <c r="AU138" s="22"/>
      <c r="AX138" s="27"/>
      <c r="AY138" s="27"/>
      <c r="AZ138" s="27"/>
      <c r="BA138" s="13"/>
      <c r="BB138" s="13"/>
      <c r="BC138" s="28"/>
    </row>
    <row r="139">
      <c r="A139" s="13" t="s">
        <v>212</v>
      </c>
      <c r="B139" s="1" t="s">
        <v>145</v>
      </c>
      <c r="C139" s="1" t="s">
        <v>134</v>
      </c>
      <c r="D139" s="1" t="s">
        <v>135</v>
      </c>
      <c r="E139" s="1"/>
      <c r="F139" s="25" t="s">
        <v>62</v>
      </c>
      <c r="G139" s="1" t="s">
        <v>53</v>
      </c>
      <c r="K139" s="25"/>
      <c r="L139" s="33"/>
      <c r="M139" s="33"/>
      <c r="O139" s="13"/>
      <c r="R139" s="27"/>
      <c r="S139" s="27"/>
      <c r="T139" s="27"/>
      <c r="W139" s="28"/>
      <c r="AI139" s="30">
        <v>11.64</v>
      </c>
      <c r="AJ139" s="6"/>
      <c r="AK139" s="6"/>
      <c r="AL139" s="6"/>
      <c r="AM139" s="23"/>
      <c r="AN139" s="23"/>
      <c r="AO139" s="34">
        <v>3.83</v>
      </c>
      <c r="AP139" s="34">
        <v>1.26</v>
      </c>
      <c r="AQ139" s="7"/>
      <c r="AR139" s="22"/>
      <c r="AS139" s="21">
        <f t="shared" si="152"/>
        <v>2.57</v>
      </c>
      <c r="AT139" s="21">
        <f t="shared" si="153"/>
        <v>67.10182768</v>
      </c>
      <c r="AU139" s="22"/>
      <c r="AV139" s="13"/>
      <c r="AX139" s="27"/>
      <c r="AY139" s="27"/>
      <c r="AZ139" s="27"/>
      <c r="BC139" s="28"/>
    </row>
    <row r="140">
      <c r="A140" s="13" t="s">
        <v>213</v>
      </c>
      <c r="B140" s="1" t="s">
        <v>145</v>
      </c>
      <c r="C140" s="1" t="s">
        <v>134</v>
      </c>
      <c r="D140" s="1" t="s">
        <v>135</v>
      </c>
      <c r="E140" s="1"/>
      <c r="F140" s="1" t="s">
        <v>52</v>
      </c>
      <c r="G140" s="1" t="s">
        <v>53</v>
      </c>
      <c r="K140" s="25"/>
      <c r="L140" s="33"/>
      <c r="M140" s="33"/>
      <c r="O140" s="13"/>
      <c r="R140" s="27"/>
      <c r="S140" s="27"/>
      <c r="T140" s="27"/>
      <c r="W140" s="28"/>
      <c r="AI140" s="30">
        <v>9.91</v>
      </c>
      <c r="AJ140" s="6"/>
      <c r="AK140" s="6"/>
      <c r="AL140" s="6"/>
      <c r="AM140" s="23"/>
      <c r="AN140" s="23"/>
      <c r="AO140" s="34">
        <v>3.08</v>
      </c>
      <c r="AP140" s="7"/>
      <c r="AQ140" s="34">
        <v>0.23</v>
      </c>
      <c r="AR140" s="21">
        <v>0.13</v>
      </c>
      <c r="AS140" s="21">
        <f t="shared" ref="AS140:AS142" si="154">AQ140-AR140</f>
        <v>0.1</v>
      </c>
      <c r="AT140" s="21">
        <f t="shared" si="153"/>
        <v>3.246753247</v>
      </c>
      <c r="AU140" s="22"/>
      <c r="AV140" s="13"/>
      <c r="AX140" s="27"/>
      <c r="AY140" s="27"/>
      <c r="AZ140" s="27"/>
      <c r="BC140" s="28"/>
    </row>
    <row r="141">
      <c r="A141" s="13" t="s">
        <v>214</v>
      </c>
      <c r="B141" s="1" t="s">
        <v>145</v>
      </c>
      <c r="C141" s="1" t="s">
        <v>134</v>
      </c>
      <c r="D141" s="1" t="s">
        <v>135</v>
      </c>
      <c r="E141" s="1"/>
      <c r="F141" s="1" t="s">
        <v>58</v>
      </c>
      <c r="G141" s="1" t="s">
        <v>53</v>
      </c>
      <c r="K141" s="25"/>
      <c r="L141" s="33"/>
      <c r="M141" s="33"/>
      <c r="N141" s="13"/>
      <c r="O141" s="13"/>
      <c r="P141" s="13"/>
      <c r="R141" s="27"/>
      <c r="S141" s="27"/>
      <c r="T141" s="27"/>
      <c r="U141" s="13"/>
      <c r="V141" s="13"/>
      <c r="W141" s="35"/>
      <c r="AI141" s="30">
        <v>9.76</v>
      </c>
      <c r="AJ141" s="6"/>
      <c r="AK141" s="6"/>
      <c r="AL141" s="6"/>
      <c r="AM141" s="23"/>
      <c r="AN141" s="23"/>
      <c r="AO141" s="34">
        <v>3.05</v>
      </c>
      <c r="AP141" s="7"/>
      <c r="AQ141" s="34">
        <v>0.18</v>
      </c>
      <c r="AR141" s="21">
        <v>0.07</v>
      </c>
      <c r="AS141" s="21">
        <f t="shared" si="154"/>
        <v>0.11</v>
      </c>
      <c r="AT141" s="21">
        <f t="shared" si="153"/>
        <v>3.606557377</v>
      </c>
      <c r="AU141" s="22"/>
      <c r="AV141" s="13"/>
      <c r="AW141" s="13"/>
      <c r="AX141" s="27"/>
      <c r="AY141" s="27"/>
      <c r="AZ141" s="27"/>
      <c r="BA141" s="13"/>
      <c r="BB141" s="13"/>
      <c r="BC141" s="35"/>
    </row>
    <row r="142">
      <c r="A142" s="13" t="s">
        <v>215</v>
      </c>
      <c r="B142" s="1" t="s">
        <v>145</v>
      </c>
      <c r="C142" s="1" t="s">
        <v>134</v>
      </c>
      <c r="D142" s="1" t="s">
        <v>135</v>
      </c>
      <c r="E142" s="1"/>
      <c r="F142" s="25" t="s">
        <v>62</v>
      </c>
      <c r="G142" s="1" t="s">
        <v>53</v>
      </c>
      <c r="K142" s="25"/>
      <c r="L142" s="33"/>
      <c r="M142" s="33"/>
      <c r="N142" s="13"/>
      <c r="O142" s="13"/>
      <c r="P142" s="13"/>
      <c r="R142" s="27"/>
      <c r="S142" s="27"/>
      <c r="T142" s="27"/>
      <c r="U142" s="13"/>
      <c r="V142" s="13"/>
      <c r="W142" s="28"/>
      <c r="AI142" s="30">
        <v>12.48</v>
      </c>
      <c r="AJ142" s="6"/>
      <c r="AK142" s="6"/>
      <c r="AL142" s="6"/>
      <c r="AM142" s="23"/>
      <c r="AN142" s="23"/>
      <c r="AO142" s="34">
        <v>5.64</v>
      </c>
      <c r="AP142" s="7"/>
      <c r="AQ142" s="34">
        <v>0.3</v>
      </c>
      <c r="AR142" s="21">
        <v>0.26</v>
      </c>
      <c r="AS142" s="21">
        <f t="shared" si="154"/>
        <v>0.04</v>
      </c>
      <c r="AT142" s="21">
        <f t="shared" si="153"/>
        <v>0.7092198582</v>
      </c>
      <c r="AU142" s="22"/>
      <c r="AV142" s="13"/>
      <c r="AW142" s="13"/>
      <c r="AX142" s="27"/>
      <c r="AY142" s="27"/>
      <c r="AZ142" s="27"/>
      <c r="BA142" s="13"/>
      <c r="BB142" s="13"/>
      <c r="BC142" s="28"/>
    </row>
    <row r="143">
      <c r="A143" s="13" t="s">
        <v>216</v>
      </c>
      <c r="B143" s="1" t="s">
        <v>145</v>
      </c>
      <c r="C143" s="1" t="s">
        <v>134</v>
      </c>
      <c r="D143" s="1" t="s">
        <v>135</v>
      </c>
      <c r="E143" s="1"/>
      <c r="F143" s="13"/>
      <c r="G143" s="1" t="s">
        <v>53</v>
      </c>
      <c r="K143" s="25"/>
      <c r="L143" s="33"/>
      <c r="M143" s="33"/>
      <c r="N143" s="13"/>
      <c r="O143" s="13"/>
      <c r="P143" s="13"/>
      <c r="R143" s="27"/>
      <c r="S143" s="27"/>
      <c r="T143" s="27"/>
      <c r="U143" s="13"/>
      <c r="V143" s="13"/>
      <c r="W143" s="28"/>
      <c r="AI143" s="6"/>
      <c r="AJ143" s="30">
        <v>50.0</v>
      </c>
      <c r="AK143" s="30">
        <v>0.66</v>
      </c>
      <c r="AL143" s="30">
        <v>0.56</v>
      </c>
      <c r="AM143" s="31">
        <f t="shared" ref="AM143:AM145" si="155">AK143/AJ143</f>
        <v>0.0132</v>
      </c>
      <c r="AN143" s="31">
        <f t="shared" ref="AN143:AN145" si="156">AL143/AJ143</f>
        <v>0.0112</v>
      </c>
      <c r="AO143" s="6"/>
      <c r="AP143" s="6"/>
      <c r="AQ143" s="6"/>
      <c r="AR143" s="22"/>
      <c r="AS143" s="21">
        <f t="shared" ref="AS143:AS145" si="157">AK143-AL143</f>
        <v>0.1</v>
      </c>
      <c r="AT143" s="21">
        <f t="shared" ref="AT143:AT145" si="158">100/AK143*AS143</f>
        <v>15.15151515</v>
      </c>
      <c r="AU143" s="21">
        <f t="shared" ref="AU143:AU145" si="159">AN143/(AM143/1000)</f>
        <v>848.4848485</v>
      </c>
      <c r="AV143" s="13"/>
      <c r="AW143" s="13"/>
      <c r="AX143" s="27"/>
      <c r="AY143" s="27"/>
      <c r="AZ143" s="27"/>
      <c r="BA143" s="13"/>
      <c r="BB143" s="13"/>
      <c r="BC143" s="28"/>
    </row>
    <row r="144">
      <c r="A144" s="13" t="s">
        <v>217</v>
      </c>
      <c r="B144" s="1" t="s">
        <v>145</v>
      </c>
      <c r="C144" s="1" t="s">
        <v>134</v>
      </c>
      <c r="D144" s="1" t="s">
        <v>135</v>
      </c>
      <c r="E144" s="1"/>
      <c r="F144" s="13"/>
      <c r="G144" s="1" t="s">
        <v>53</v>
      </c>
      <c r="K144" s="25"/>
      <c r="L144" s="33"/>
      <c r="M144" s="33"/>
      <c r="N144" s="13"/>
      <c r="O144" s="13"/>
      <c r="P144" s="13"/>
      <c r="R144" s="27"/>
      <c r="S144" s="27"/>
      <c r="T144" s="27"/>
      <c r="U144" s="13"/>
      <c r="V144" s="13"/>
      <c r="W144" s="28"/>
      <c r="AI144" s="6"/>
      <c r="AJ144" s="30">
        <v>50.0</v>
      </c>
      <c r="AK144" s="30">
        <v>0.63</v>
      </c>
      <c r="AL144" s="30">
        <v>0.55</v>
      </c>
      <c r="AM144" s="31">
        <f t="shared" si="155"/>
        <v>0.0126</v>
      </c>
      <c r="AN144" s="31">
        <f t="shared" si="156"/>
        <v>0.011</v>
      </c>
      <c r="AO144" s="6"/>
      <c r="AP144" s="6"/>
      <c r="AQ144" s="6"/>
      <c r="AR144" s="22"/>
      <c r="AS144" s="21">
        <f t="shared" si="157"/>
        <v>0.08</v>
      </c>
      <c r="AT144" s="21">
        <f t="shared" si="158"/>
        <v>12.6984127</v>
      </c>
      <c r="AU144" s="21">
        <f t="shared" si="159"/>
        <v>873.015873</v>
      </c>
      <c r="AV144" s="13"/>
      <c r="AW144" s="13"/>
      <c r="AX144" s="27"/>
      <c r="AY144" s="27"/>
      <c r="AZ144" s="27"/>
      <c r="BA144" s="13"/>
      <c r="BB144" s="13"/>
      <c r="BC144" s="28"/>
    </row>
    <row r="145">
      <c r="A145" s="13" t="s">
        <v>218</v>
      </c>
      <c r="B145" s="1" t="s">
        <v>145</v>
      </c>
      <c r="C145" s="1" t="s">
        <v>134</v>
      </c>
      <c r="D145" s="1" t="s">
        <v>135</v>
      </c>
      <c r="E145" s="1"/>
      <c r="G145" s="1" t="s">
        <v>53</v>
      </c>
      <c r="H145" s="13"/>
      <c r="I145" s="13"/>
      <c r="J145" s="13"/>
      <c r="K145" s="25"/>
      <c r="L145" s="33"/>
      <c r="M145" s="33"/>
      <c r="R145" s="27"/>
      <c r="S145" s="27"/>
      <c r="T145" s="27"/>
      <c r="U145" s="13"/>
      <c r="V145" s="13"/>
      <c r="W145" s="28"/>
      <c r="AI145" s="6"/>
      <c r="AJ145" s="30">
        <v>50.0</v>
      </c>
      <c r="AK145" s="30">
        <v>1.03</v>
      </c>
      <c r="AL145" s="30">
        <v>0.5</v>
      </c>
      <c r="AM145" s="31">
        <f t="shared" si="155"/>
        <v>0.0206</v>
      </c>
      <c r="AN145" s="31">
        <f t="shared" si="156"/>
        <v>0.01</v>
      </c>
      <c r="AO145" s="6"/>
      <c r="AP145" s="6"/>
      <c r="AQ145" s="6"/>
      <c r="AR145" s="22"/>
      <c r="AS145" s="21">
        <f t="shared" si="157"/>
        <v>0.53</v>
      </c>
      <c r="AT145" s="21">
        <f t="shared" si="158"/>
        <v>51.45631068</v>
      </c>
      <c r="AU145" s="21">
        <f t="shared" si="159"/>
        <v>485.4368932</v>
      </c>
      <c r="AX145" s="27"/>
      <c r="AY145" s="27"/>
      <c r="AZ145" s="27"/>
      <c r="BA145" s="13"/>
      <c r="BB145" s="13"/>
      <c r="BC145" s="28"/>
    </row>
    <row r="146">
      <c r="A146" s="13"/>
      <c r="B146" s="1"/>
      <c r="C146" s="1"/>
      <c r="D146" s="1"/>
      <c r="E146" s="13"/>
      <c r="G146" s="1"/>
      <c r="H146" s="13"/>
      <c r="I146" s="13"/>
      <c r="J146" s="13"/>
      <c r="K146" s="25"/>
      <c r="L146" s="33"/>
      <c r="M146" s="33"/>
      <c r="R146" s="27"/>
      <c r="S146" s="27"/>
      <c r="T146" s="27"/>
      <c r="U146" s="13"/>
      <c r="V146" s="13"/>
      <c r="W146" s="28"/>
      <c r="AX146" s="27"/>
      <c r="AY146" s="27"/>
      <c r="AZ146" s="27"/>
      <c r="BA146" s="13"/>
      <c r="BB146" s="13"/>
      <c r="BC146" s="28"/>
    </row>
    <row r="147">
      <c r="A147" s="13"/>
      <c r="B147" s="1"/>
      <c r="C147" s="1"/>
      <c r="D147" s="1"/>
      <c r="E147" s="13"/>
      <c r="G147" s="1"/>
      <c r="H147" s="13"/>
      <c r="I147" s="13"/>
      <c r="J147" s="13"/>
      <c r="K147" s="25"/>
      <c r="L147" s="33"/>
      <c r="M147" s="33"/>
      <c r="R147" s="27"/>
      <c r="S147" s="27"/>
      <c r="T147" s="27"/>
      <c r="U147" s="13"/>
      <c r="V147" s="13"/>
      <c r="W147" s="28"/>
      <c r="AX147" s="27"/>
      <c r="AY147" s="27"/>
      <c r="AZ147" s="27"/>
      <c r="BA147" s="13"/>
      <c r="BB147" s="13"/>
      <c r="BC147" s="28"/>
    </row>
    <row r="148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13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2"/>
      <c r="W148" s="2"/>
      <c r="X148" s="2"/>
      <c r="Y148" s="9"/>
      <c r="Z148" s="9"/>
      <c r="AA148" s="9"/>
      <c r="AB148" s="9"/>
      <c r="AC148" s="9"/>
      <c r="AD148" s="9"/>
      <c r="AE148" s="4"/>
      <c r="AF148" s="11"/>
      <c r="AG148" s="4"/>
      <c r="AH148" s="4"/>
      <c r="AI148" s="1"/>
      <c r="AJ148" s="12"/>
    </row>
    <row r="149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13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2"/>
      <c r="W149" s="2"/>
      <c r="X149" s="2"/>
      <c r="Y149" s="9"/>
      <c r="Z149" s="9"/>
      <c r="AA149" s="9"/>
      <c r="AB149" s="9"/>
      <c r="AC149" s="9"/>
      <c r="AD149" s="9"/>
      <c r="AE149" s="4"/>
      <c r="AF149" s="11"/>
      <c r="AG149" s="4"/>
      <c r="AH149" s="4"/>
      <c r="AI149" s="1"/>
      <c r="AJ149" s="12"/>
    </row>
    <row r="150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13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2"/>
      <c r="W150" s="2"/>
      <c r="X150" s="2"/>
      <c r="Y150" s="9"/>
      <c r="Z150" s="9"/>
      <c r="AA150" s="9"/>
      <c r="AB150" s="9"/>
      <c r="AC150" s="9"/>
      <c r="AD150" s="9"/>
      <c r="AE150" s="4"/>
      <c r="AF150" s="11"/>
      <c r="AG150" s="4"/>
      <c r="AH150" s="4"/>
      <c r="AI150" s="1"/>
      <c r="AJ150" s="12"/>
    </row>
    <row r="15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13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2"/>
      <c r="W151" s="2"/>
      <c r="X151" s="2"/>
      <c r="Y151" s="9"/>
      <c r="Z151" s="9"/>
      <c r="AA151" s="9"/>
      <c r="AB151" s="9"/>
      <c r="AC151" s="9"/>
      <c r="AD151" s="9"/>
      <c r="AE151" s="4"/>
      <c r="AF151" s="11"/>
      <c r="AG151" s="4"/>
      <c r="AH151" s="4"/>
      <c r="AI151" s="1"/>
      <c r="AJ151" s="12"/>
    </row>
    <row r="152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13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2"/>
      <c r="W152" s="2"/>
      <c r="X152" s="2"/>
      <c r="Y152" s="9"/>
      <c r="Z152" s="9"/>
      <c r="AA152" s="9"/>
      <c r="AB152" s="9"/>
      <c r="AC152" s="9"/>
      <c r="AD152" s="9"/>
      <c r="AE152" s="4"/>
      <c r="AF152" s="11"/>
      <c r="AG152" s="4"/>
      <c r="AH152" s="4"/>
      <c r="AI152" s="1"/>
      <c r="AJ15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</cols>
  <sheetData>
    <row r="1">
      <c r="A1" s="13" t="s">
        <v>219</v>
      </c>
      <c r="B1" s="13" t="s">
        <v>220</v>
      </c>
      <c r="C1" s="13" t="s">
        <v>221</v>
      </c>
    </row>
    <row r="2">
      <c r="A2" s="13" t="s">
        <v>222</v>
      </c>
      <c r="B2" s="13" t="s">
        <v>6</v>
      </c>
      <c r="C2" s="13" t="s">
        <v>223</v>
      </c>
    </row>
    <row r="3">
      <c r="A3" s="13" t="s">
        <v>224</v>
      </c>
      <c r="B3" s="13" t="s">
        <v>7</v>
      </c>
      <c r="C3" s="13" t="s">
        <v>225</v>
      </c>
    </row>
    <row r="4">
      <c r="A4" s="13" t="s">
        <v>226</v>
      </c>
      <c r="B4" s="13" t="s">
        <v>8</v>
      </c>
      <c r="C4" s="13" t="s">
        <v>227</v>
      </c>
    </row>
    <row r="5">
      <c r="A5" s="13" t="s">
        <v>228</v>
      </c>
      <c r="B5" s="13" t="s">
        <v>9</v>
      </c>
      <c r="C5" s="13" t="s">
        <v>227</v>
      </c>
    </row>
    <row r="6">
      <c r="A6" s="13" t="s">
        <v>229</v>
      </c>
      <c r="B6" s="13" t="s">
        <v>10</v>
      </c>
      <c r="C6" s="13" t="s">
        <v>230</v>
      </c>
    </row>
    <row r="7">
      <c r="A7" s="13" t="s">
        <v>231</v>
      </c>
      <c r="B7" s="13" t="s">
        <v>26</v>
      </c>
      <c r="C7" s="13" t="s">
        <v>232</v>
      </c>
    </row>
    <row r="8">
      <c r="A8" s="13" t="s">
        <v>233</v>
      </c>
      <c r="B8" s="13" t="s">
        <v>11</v>
      </c>
      <c r="C8" s="13" t="s">
        <v>227</v>
      </c>
    </row>
    <row r="9">
      <c r="A9" s="13" t="s">
        <v>234</v>
      </c>
      <c r="B9" s="13" t="s">
        <v>12</v>
      </c>
      <c r="C9" s="13" t="s">
        <v>227</v>
      </c>
    </row>
    <row r="10">
      <c r="A10" s="13" t="s">
        <v>235</v>
      </c>
      <c r="B10" s="13" t="s">
        <v>13</v>
      </c>
      <c r="C10" s="13" t="s">
        <v>227</v>
      </c>
    </row>
    <row r="11">
      <c r="A11" s="13" t="s">
        <v>236</v>
      </c>
      <c r="B11" s="13" t="s">
        <v>15</v>
      </c>
      <c r="C11" s="13" t="s">
        <v>237</v>
      </c>
    </row>
    <row r="12">
      <c r="A12" s="13" t="s">
        <v>238</v>
      </c>
      <c r="B12" s="13" t="s">
        <v>16</v>
      </c>
      <c r="C12" s="13" t="s">
        <v>227</v>
      </c>
    </row>
    <row r="13">
      <c r="A13" s="13" t="s">
        <v>239</v>
      </c>
      <c r="B13" s="13" t="s">
        <v>18</v>
      </c>
      <c r="C13" s="13" t="s">
        <v>227</v>
      </c>
    </row>
    <row r="14">
      <c r="A14" s="13" t="s">
        <v>240</v>
      </c>
      <c r="B14" s="13" t="s">
        <v>17</v>
      </c>
      <c r="C14" s="13" t="s">
        <v>227</v>
      </c>
    </row>
    <row r="15">
      <c r="A15" s="13" t="s">
        <v>241</v>
      </c>
      <c r="B15" s="13" t="s">
        <v>19</v>
      </c>
      <c r="C15" s="13" t="s">
        <v>230</v>
      </c>
    </row>
    <row r="16">
      <c r="A16" s="13" t="s">
        <v>242</v>
      </c>
      <c r="B16" s="13" t="s">
        <v>27</v>
      </c>
      <c r="C16" s="13" t="s">
        <v>232</v>
      </c>
    </row>
    <row r="17">
      <c r="A17" s="13" t="s">
        <v>243</v>
      </c>
      <c r="B17" s="13" t="s">
        <v>20</v>
      </c>
      <c r="C17" s="13" t="s">
        <v>244</v>
      </c>
    </row>
    <row r="18">
      <c r="A18" s="13" t="s">
        <v>245</v>
      </c>
      <c r="B18" s="13" t="s">
        <v>28</v>
      </c>
      <c r="C18" s="13" t="s">
        <v>244</v>
      </c>
    </row>
    <row r="19">
      <c r="A19" s="13" t="s">
        <v>246</v>
      </c>
      <c r="B19" s="13" t="s">
        <v>29</v>
      </c>
      <c r="C19" s="13" t="s">
        <v>247</v>
      </c>
    </row>
    <row r="20">
      <c r="A20" s="13" t="s">
        <v>248</v>
      </c>
      <c r="B20" s="13" t="s">
        <v>21</v>
      </c>
      <c r="C20" s="13" t="s">
        <v>223</v>
      </c>
    </row>
    <row r="21">
      <c r="A21" s="13" t="s">
        <v>249</v>
      </c>
      <c r="B21" s="13" t="s">
        <v>14</v>
      </c>
      <c r="C21" s="13" t="s">
        <v>227</v>
      </c>
    </row>
    <row r="22">
      <c r="A22" s="13" t="s">
        <v>250</v>
      </c>
      <c r="B22" s="13" t="s">
        <v>22</v>
      </c>
      <c r="C22" s="13" t="s">
        <v>227</v>
      </c>
    </row>
    <row r="23">
      <c r="A23" s="13" t="s">
        <v>251</v>
      </c>
      <c r="B23" s="13" t="s">
        <v>23</v>
      </c>
      <c r="C23" s="13" t="s">
        <v>227</v>
      </c>
    </row>
    <row r="24">
      <c r="A24" s="13" t="s">
        <v>252</v>
      </c>
      <c r="B24" s="13" t="s">
        <v>24</v>
      </c>
      <c r="C24" s="13" t="s">
        <v>230</v>
      </c>
    </row>
    <row r="25">
      <c r="A25" s="13" t="s">
        <v>253</v>
      </c>
      <c r="B25" s="13" t="s">
        <v>25</v>
      </c>
      <c r="C25" s="13" t="s">
        <v>232</v>
      </c>
    </row>
    <row r="26">
      <c r="A26" s="13" t="s">
        <v>254</v>
      </c>
      <c r="B26" s="13" t="s">
        <v>30</v>
      </c>
      <c r="C26" s="13" t="s">
        <v>255</v>
      </c>
    </row>
    <row r="27">
      <c r="A27" s="13" t="s">
        <v>256</v>
      </c>
      <c r="B27" s="13" t="s">
        <v>31</v>
      </c>
      <c r="C27" s="13" t="s">
        <v>257</v>
      </c>
    </row>
    <row r="28">
      <c r="A28" s="13" t="s">
        <v>258</v>
      </c>
      <c r="B28" s="13" t="s">
        <v>33</v>
      </c>
      <c r="C28" s="13" t="s">
        <v>259</v>
      </c>
    </row>
    <row r="29">
      <c r="A29" s="13" t="s">
        <v>260</v>
      </c>
      <c r="B29" s="13" t="s">
        <v>32</v>
      </c>
      <c r="C29" s="13" t="s">
        <v>259</v>
      </c>
    </row>
    <row r="31">
      <c r="A31" s="36" t="s">
        <v>261</v>
      </c>
    </row>
    <row r="32">
      <c r="A32" s="13" t="s">
        <v>224</v>
      </c>
      <c r="B32" s="13" t="s">
        <v>34</v>
      </c>
      <c r="C32" s="13" t="s">
        <v>225</v>
      </c>
    </row>
    <row r="33">
      <c r="A33" s="13" t="s">
        <v>258</v>
      </c>
      <c r="B33" s="13" t="s">
        <v>38</v>
      </c>
      <c r="C33" s="13" t="s">
        <v>259</v>
      </c>
    </row>
    <row r="34">
      <c r="A34" s="13" t="s">
        <v>260</v>
      </c>
      <c r="B34" s="13" t="s">
        <v>39</v>
      </c>
      <c r="C34" s="13" t="s">
        <v>259</v>
      </c>
    </row>
    <row r="35">
      <c r="A35" s="13" t="s">
        <v>262</v>
      </c>
      <c r="B35" s="13" t="s">
        <v>36</v>
      </c>
      <c r="C35" s="13" t="s">
        <v>259</v>
      </c>
    </row>
    <row r="36">
      <c r="A36" s="13" t="s">
        <v>263</v>
      </c>
      <c r="B36" s="13" t="s">
        <v>264</v>
      </c>
      <c r="C36" s="13" t="s">
        <v>259</v>
      </c>
    </row>
    <row r="37">
      <c r="A37" s="13" t="s">
        <v>265</v>
      </c>
      <c r="B37" s="13" t="s">
        <v>35</v>
      </c>
      <c r="C37" s="13" t="s">
        <v>244</v>
      </c>
    </row>
    <row r="38">
      <c r="A38" s="13" t="s">
        <v>266</v>
      </c>
      <c r="B38" s="13" t="s">
        <v>40</v>
      </c>
      <c r="C38" s="13" t="s">
        <v>259</v>
      </c>
    </row>
    <row r="39">
      <c r="A39" s="13" t="s">
        <v>267</v>
      </c>
      <c r="B39" s="13" t="s">
        <v>41</v>
      </c>
      <c r="C39" s="13" t="s">
        <v>259</v>
      </c>
    </row>
    <row r="40">
      <c r="A40" s="13" t="s">
        <v>268</v>
      </c>
      <c r="B40" s="13" t="s">
        <v>42</v>
      </c>
      <c r="C40" s="13" t="s">
        <v>259</v>
      </c>
    </row>
    <row r="41">
      <c r="A41" s="13" t="s">
        <v>269</v>
      </c>
      <c r="B41" s="13" t="s">
        <v>43</v>
      </c>
      <c r="C41" s="13" t="s">
        <v>259</v>
      </c>
    </row>
    <row r="42">
      <c r="A42" s="13" t="s">
        <v>270</v>
      </c>
      <c r="B42" s="13" t="s">
        <v>271</v>
      </c>
      <c r="C42" s="13" t="s">
        <v>259</v>
      </c>
    </row>
    <row r="43">
      <c r="A43" s="13" t="s">
        <v>272</v>
      </c>
      <c r="B43" s="13" t="s">
        <v>273</v>
      </c>
      <c r="C43" s="13" t="s">
        <v>247</v>
      </c>
    </row>
  </sheetData>
  <drawing r:id="rId1"/>
</worksheet>
</file>